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115" windowHeight="7185" firstSheet="2" activeTab="10"/>
  </bookViews>
  <sheets>
    <sheet name="Összesítő" sheetId="69" r:id="rId1"/>
    <sheet name="Összesítő cofog" sheetId="39" r:id="rId2"/>
    <sheet name="Bevételek" sheetId="68" r:id="rId3"/>
    <sheet name="Kiadások" sheetId="66" r:id="rId4"/>
    <sheet name="Igazgatás" sheetId="78" r:id="rId5"/>
    <sheet name="Községgazd" sheetId="83" r:id="rId6"/>
    <sheet name="Vagyongazd" sheetId="84" r:id="rId7"/>
    <sheet name="Közút" sheetId="81" r:id="rId8"/>
    <sheet name="Sport" sheetId="82" r:id="rId9"/>
    <sheet name="Közművelődés" sheetId="80" r:id="rId10"/>
    <sheet name="Támogatás" sheetId="79" r:id="rId11"/>
  </sheets>
  <definedNames>
    <definedName name="_xlnm.Print_Area" localSheetId="2">Bevételek!$B$1:$X$263</definedName>
    <definedName name="_xlnm.Print_Area" localSheetId="4">Igazgatás!$B$1:$T$283</definedName>
    <definedName name="_xlnm.Print_Area" localSheetId="3">Kiadások!$B$1:$T$255</definedName>
    <definedName name="_xlnm.Print_Area" localSheetId="9">Közművelődés!$B$1:$V$290</definedName>
    <definedName name="_xlnm.Print_Area" localSheetId="7">Közút!$B$1:$T$255</definedName>
    <definedName name="_xlnm.Print_Area" localSheetId="5">Községgazd!$B$1:$W$268</definedName>
    <definedName name="_xlnm.Print_Area" localSheetId="8">Sport!$B$1:$T$257</definedName>
    <definedName name="_xlnm.Print_Area" localSheetId="10">Támogatás!$B$1:$Z$267</definedName>
    <definedName name="_xlnm.Print_Area" localSheetId="6">Vagyongazd!$B$1:$T$255</definedName>
  </definedNames>
  <calcPr calcId="145621"/>
</workbook>
</file>

<file path=xl/calcChain.xml><?xml version="1.0" encoding="utf-8"?>
<calcChain xmlns="http://schemas.openxmlformats.org/spreadsheetml/2006/main">
  <c r="F76" i="79" l="1"/>
  <c r="T174" i="78"/>
  <c r="Q7" i="39" l="1"/>
  <c r="Z71" i="79"/>
  <c r="Y71" i="79"/>
  <c r="X71" i="79"/>
  <c r="W71" i="79"/>
  <c r="V71" i="79"/>
  <c r="U71" i="79"/>
  <c r="T71" i="79"/>
  <c r="S71" i="79"/>
  <c r="R71" i="79"/>
  <c r="Q71" i="79"/>
  <c r="P71" i="79"/>
  <c r="O71" i="79"/>
  <c r="M71" i="79"/>
  <c r="L71" i="79"/>
  <c r="K71" i="79"/>
  <c r="J71" i="79"/>
  <c r="I71" i="79"/>
  <c r="G71" i="79"/>
  <c r="N76" i="79"/>
  <c r="F73" i="79"/>
  <c r="F71" i="79" s="1"/>
  <c r="H72" i="79"/>
  <c r="N72" i="79" s="1"/>
  <c r="F72" i="79"/>
  <c r="F60" i="78"/>
  <c r="H60" i="78" s="1"/>
  <c r="N87" i="80"/>
  <c r="Z119" i="79"/>
  <c r="Y119" i="79"/>
  <c r="X119" i="79"/>
  <c r="W119" i="79"/>
  <c r="V119" i="79"/>
  <c r="U119" i="79"/>
  <c r="T119" i="79"/>
  <c r="S119" i="79"/>
  <c r="R119" i="79"/>
  <c r="Q119" i="79"/>
  <c r="P119" i="79"/>
  <c r="O119" i="79"/>
  <c r="N119" i="79"/>
  <c r="M119" i="79"/>
  <c r="L119" i="79"/>
  <c r="K119" i="79"/>
  <c r="I119" i="79"/>
  <c r="G119" i="79"/>
  <c r="F120" i="79"/>
  <c r="H120" i="79" s="1"/>
  <c r="J120" i="79" s="1"/>
  <c r="G51" i="78"/>
  <c r="F22" i="78"/>
  <c r="F149" i="79"/>
  <c r="H149" i="79" s="1"/>
  <c r="K149" i="79" s="1"/>
  <c r="F148" i="79"/>
  <c r="H148" i="79" s="1"/>
  <c r="K148" i="79" s="1"/>
  <c r="Z147" i="79"/>
  <c r="Y147" i="79"/>
  <c r="X147" i="79"/>
  <c r="W147" i="79"/>
  <c r="V147" i="79"/>
  <c r="U147" i="79"/>
  <c r="T147" i="79"/>
  <c r="S147" i="79"/>
  <c r="R147" i="79"/>
  <c r="Q147" i="79"/>
  <c r="P147" i="79"/>
  <c r="O147" i="79"/>
  <c r="N147" i="79"/>
  <c r="M147" i="79"/>
  <c r="J147" i="79"/>
  <c r="I147" i="79"/>
  <c r="G147" i="79"/>
  <c r="R43" i="82"/>
  <c r="L43" i="82"/>
  <c r="W28" i="83"/>
  <c r="W31" i="83"/>
  <c r="V31" i="83"/>
  <c r="V28" i="83"/>
  <c r="U31" i="83"/>
  <c r="T31" i="83"/>
  <c r="S31" i="83"/>
  <c r="R31" i="83"/>
  <c r="Q31" i="83"/>
  <c r="P31" i="83"/>
  <c r="O31" i="83"/>
  <c r="N31" i="83"/>
  <c r="U28" i="83"/>
  <c r="T28" i="83"/>
  <c r="S28" i="83"/>
  <c r="R28" i="83"/>
  <c r="Q28" i="83"/>
  <c r="P28" i="83"/>
  <c r="O28" i="83"/>
  <c r="N28" i="83"/>
  <c r="M31" i="83"/>
  <c r="M28" i="83"/>
  <c r="V25" i="83"/>
  <c r="V47" i="80"/>
  <c r="V46" i="80"/>
  <c r="T47" i="80"/>
  <c r="S47" i="80"/>
  <c r="R47" i="80"/>
  <c r="Q47" i="80"/>
  <c r="P47" i="80"/>
  <c r="O47" i="80"/>
  <c r="N47" i="80"/>
  <c r="M47" i="80"/>
  <c r="T46" i="80"/>
  <c r="S46" i="80"/>
  <c r="R46" i="80"/>
  <c r="Q46" i="80"/>
  <c r="P46" i="80"/>
  <c r="O46" i="80"/>
  <c r="N46" i="80"/>
  <c r="M46" i="80"/>
  <c r="L47" i="80"/>
  <c r="L46" i="80"/>
  <c r="V42" i="80"/>
  <c r="V41" i="80"/>
  <c r="T42" i="80"/>
  <c r="S42" i="80"/>
  <c r="R42" i="80"/>
  <c r="Q42" i="80"/>
  <c r="P42" i="80"/>
  <c r="O42" i="80"/>
  <c r="N42" i="80"/>
  <c r="M42" i="80"/>
  <c r="T41" i="80"/>
  <c r="S41" i="80"/>
  <c r="R41" i="80"/>
  <c r="Q41" i="80"/>
  <c r="P41" i="80"/>
  <c r="O41" i="80"/>
  <c r="N41" i="80"/>
  <c r="M41" i="80"/>
  <c r="L42" i="80"/>
  <c r="L41" i="80"/>
  <c r="V21" i="80"/>
  <c r="V20" i="80"/>
  <c r="U21" i="80"/>
  <c r="U20" i="80"/>
  <c r="T21" i="80"/>
  <c r="S21" i="80"/>
  <c r="R21" i="80"/>
  <c r="Q21" i="80"/>
  <c r="P21" i="80"/>
  <c r="O21" i="80"/>
  <c r="N21" i="80"/>
  <c r="M21" i="80"/>
  <c r="L21" i="80"/>
  <c r="T20" i="80"/>
  <c r="S20" i="80"/>
  <c r="R20" i="80"/>
  <c r="Q20" i="80"/>
  <c r="P20" i="80"/>
  <c r="O20" i="80"/>
  <c r="N20" i="80"/>
  <c r="M20" i="80"/>
  <c r="L20" i="80"/>
  <c r="K21" i="80"/>
  <c r="K20" i="80"/>
  <c r="T31" i="78"/>
  <c r="T28" i="78"/>
  <c r="R31" i="78"/>
  <c r="Q31" i="78"/>
  <c r="P31" i="78"/>
  <c r="O31" i="78"/>
  <c r="N31" i="78"/>
  <c r="M31" i="78"/>
  <c r="L31" i="78"/>
  <c r="K31" i="78"/>
  <c r="R28" i="78"/>
  <c r="Q28" i="78"/>
  <c r="P28" i="78"/>
  <c r="O28" i="78"/>
  <c r="N28" i="78"/>
  <c r="M28" i="78"/>
  <c r="L28" i="78"/>
  <c r="K28" i="78"/>
  <c r="J31" i="78"/>
  <c r="J28" i="78"/>
  <c r="T13" i="78"/>
  <c r="S13" i="78"/>
  <c r="R13" i="78"/>
  <c r="Q13" i="78"/>
  <c r="P13" i="78"/>
  <c r="O13" i="78"/>
  <c r="N13" i="78"/>
  <c r="M13" i="78"/>
  <c r="L13" i="78"/>
  <c r="K13" i="78"/>
  <c r="J13" i="78"/>
  <c r="I13" i="78"/>
  <c r="R16" i="80"/>
  <c r="R15" i="80"/>
  <c r="R36" i="80" s="1"/>
  <c r="P10" i="78"/>
  <c r="U12" i="80"/>
  <c r="U11" i="80"/>
  <c r="S8" i="78"/>
  <c r="Q22" i="78"/>
  <c r="G22" i="78" s="1"/>
  <c r="H73" i="79" l="1"/>
  <c r="N73" i="79" s="1"/>
  <c r="N71" i="79" s="1"/>
  <c r="O117" i="79"/>
  <c r="F150" i="79"/>
  <c r="M259" i="79"/>
  <c r="M256" i="79"/>
  <c r="M243" i="79"/>
  <c r="M239" i="79"/>
  <c r="M238" i="79" s="1"/>
  <c r="M226" i="79"/>
  <c r="M212" i="79"/>
  <c r="M209" i="79"/>
  <c r="M198" i="79"/>
  <c r="M187" i="79"/>
  <c r="M176" i="79"/>
  <c r="M169" i="79"/>
  <c r="M161" i="79"/>
  <c r="M159" i="79" s="1"/>
  <c r="M144" i="79"/>
  <c r="M129" i="79"/>
  <c r="M126" i="79"/>
  <c r="M115" i="79"/>
  <c r="M97" i="79"/>
  <c r="M86" i="79"/>
  <c r="M81" i="79"/>
  <c r="M78" i="79"/>
  <c r="M70" i="79"/>
  <c r="M68" i="79"/>
  <c r="M66" i="79" s="1"/>
  <c r="M53" i="79"/>
  <c r="M50" i="79"/>
  <c r="M45" i="79"/>
  <c r="M40" i="79" s="1"/>
  <c r="M37" i="79"/>
  <c r="M33" i="79"/>
  <c r="M24" i="79"/>
  <c r="M20" i="79"/>
  <c r="M6" i="79"/>
  <c r="AG67" i="79"/>
  <c r="F93" i="80"/>
  <c r="H93" i="80" s="1"/>
  <c r="J93" i="80" s="1"/>
  <c r="J91" i="80" s="1"/>
  <c r="F92" i="80"/>
  <c r="H92" i="80" s="1"/>
  <c r="I92" i="80" s="1"/>
  <c r="I91" i="80" s="1"/>
  <c r="V91" i="80"/>
  <c r="U91" i="80"/>
  <c r="T91" i="80"/>
  <c r="S91" i="80"/>
  <c r="R91" i="80"/>
  <c r="Q91" i="80"/>
  <c r="P91" i="80"/>
  <c r="O91" i="80"/>
  <c r="N91" i="80"/>
  <c r="M91" i="80"/>
  <c r="L91" i="80"/>
  <c r="K91" i="80"/>
  <c r="G91" i="80"/>
  <c r="V78" i="80"/>
  <c r="U78" i="80"/>
  <c r="T78" i="80"/>
  <c r="S78" i="80"/>
  <c r="R78" i="80"/>
  <c r="Q78" i="80"/>
  <c r="P78" i="80"/>
  <c r="O78" i="80"/>
  <c r="N78" i="80"/>
  <c r="M78" i="80"/>
  <c r="L78" i="80"/>
  <c r="K78" i="80"/>
  <c r="G78" i="80"/>
  <c r="V71" i="80"/>
  <c r="U71" i="80"/>
  <c r="T71" i="80"/>
  <c r="S71" i="80"/>
  <c r="R71" i="80"/>
  <c r="Q71" i="80"/>
  <c r="P71" i="80"/>
  <c r="O71" i="80"/>
  <c r="N71" i="80"/>
  <c r="M71" i="80"/>
  <c r="L71" i="80"/>
  <c r="K71" i="80"/>
  <c r="G71" i="80"/>
  <c r="F80" i="80"/>
  <c r="H80" i="80" s="1"/>
  <c r="J80" i="80" s="1"/>
  <c r="J78" i="80" s="1"/>
  <c r="F79" i="80"/>
  <c r="H79" i="80" s="1"/>
  <c r="I79" i="80" s="1"/>
  <c r="I78" i="80" s="1"/>
  <c r="F73" i="80"/>
  <c r="H73" i="80" s="1"/>
  <c r="J73" i="80" s="1"/>
  <c r="J71" i="80" s="1"/>
  <c r="F72" i="80"/>
  <c r="H72" i="80" s="1"/>
  <c r="I72" i="80" s="1"/>
  <c r="I71" i="80" s="1"/>
  <c r="V51" i="80"/>
  <c r="U51" i="80"/>
  <c r="T51" i="80"/>
  <c r="S51" i="80"/>
  <c r="R51" i="80"/>
  <c r="Q51" i="80"/>
  <c r="P51" i="80"/>
  <c r="O51" i="80"/>
  <c r="N51" i="80"/>
  <c r="M51" i="80"/>
  <c r="L51" i="80"/>
  <c r="K51" i="80"/>
  <c r="G51" i="80"/>
  <c r="F53" i="80"/>
  <c r="H53" i="80" s="1"/>
  <c r="J53" i="80" s="1"/>
  <c r="J51" i="80" s="1"/>
  <c r="F52" i="80"/>
  <c r="H52" i="80" s="1"/>
  <c r="I52" i="80" s="1"/>
  <c r="I51" i="80" s="1"/>
  <c r="O105" i="68"/>
  <c r="M237" i="79" l="1"/>
  <c r="Q10" i="39" s="1"/>
  <c r="F91" i="80"/>
  <c r="H91" i="80" s="1"/>
  <c r="M5" i="79"/>
  <c r="M174" i="79"/>
  <c r="Q9" i="39" s="1"/>
  <c r="F71" i="80"/>
  <c r="M108" i="79"/>
  <c r="M77" i="79" s="1"/>
  <c r="M32" i="79"/>
  <c r="H150" i="79"/>
  <c r="F147" i="79"/>
  <c r="F78" i="80"/>
  <c r="F51" i="80"/>
  <c r="L147" i="79" l="1"/>
  <c r="K150" i="79"/>
  <c r="K147" i="79" s="1"/>
  <c r="W57" i="83"/>
  <c r="V57" i="83"/>
  <c r="U57" i="83"/>
  <c r="T57" i="83"/>
  <c r="S57" i="83"/>
  <c r="R57" i="83"/>
  <c r="Q57" i="83"/>
  <c r="P57" i="83"/>
  <c r="O57" i="83"/>
  <c r="N57" i="83"/>
  <c r="M57" i="83"/>
  <c r="L57" i="83"/>
  <c r="J57" i="83"/>
  <c r="G57" i="83"/>
  <c r="F59" i="83"/>
  <c r="H59" i="83" s="1"/>
  <c r="K59" i="83" s="1"/>
  <c r="K57" i="83" s="1"/>
  <c r="F58" i="83"/>
  <c r="H58" i="83" s="1"/>
  <c r="I58" i="83" s="1"/>
  <c r="I57" i="83" s="1"/>
  <c r="W35" i="83"/>
  <c r="V35" i="83"/>
  <c r="U35" i="83"/>
  <c r="T35" i="83"/>
  <c r="S35" i="83"/>
  <c r="R35" i="83"/>
  <c r="Q35" i="83"/>
  <c r="P35" i="83"/>
  <c r="O35" i="83"/>
  <c r="N35" i="83"/>
  <c r="M35" i="83"/>
  <c r="L35" i="83"/>
  <c r="J35" i="83"/>
  <c r="G35" i="83"/>
  <c r="F37" i="83"/>
  <c r="H37" i="83" s="1"/>
  <c r="K37" i="83" s="1"/>
  <c r="K35" i="83" s="1"/>
  <c r="F36" i="83"/>
  <c r="H36" i="83" s="1"/>
  <c r="I36" i="83" s="1"/>
  <c r="I35" i="83" s="1"/>
  <c r="F123" i="79"/>
  <c r="H123" i="79" s="1"/>
  <c r="J123" i="79" s="1"/>
  <c r="F122" i="79"/>
  <c r="H122" i="79" s="1"/>
  <c r="J122" i="79" s="1"/>
  <c r="F121" i="79"/>
  <c r="Z115" i="79"/>
  <c r="Y115" i="79"/>
  <c r="X115" i="79"/>
  <c r="W115" i="79"/>
  <c r="V115" i="79"/>
  <c r="U115" i="79"/>
  <c r="T115" i="79"/>
  <c r="S115" i="79"/>
  <c r="R115" i="79"/>
  <c r="Q115" i="79"/>
  <c r="P115" i="79"/>
  <c r="O115" i="79"/>
  <c r="N115" i="79"/>
  <c r="L115" i="79"/>
  <c r="K115" i="79"/>
  <c r="I115" i="79"/>
  <c r="G115" i="79"/>
  <c r="F118" i="79"/>
  <c r="H118" i="79" s="1"/>
  <c r="J118" i="79" s="1"/>
  <c r="F117" i="79"/>
  <c r="H117" i="79" s="1"/>
  <c r="J117" i="79" s="1"/>
  <c r="F116" i="79"/>
  <c r="H121" i="79" l="1"/>
  <c r="J121" i="79" s="1"/>
  <c r="J119" i="79" s="1"/>
  <c r="F119" i="79"/>
  <c r="H119" i="79" s="1"/>
  <c r="F115" i="79"/>
  <c r="F57" i="83"/>
  <c r="F35" i="83"/>
  <c r="H116" i="79"/>
  <c r="J116" i="79" s="1"/>
  <c r="J115" i="79" s="1"/>
  <c r="G77" i="78"/>
  <c r="F79" i="78" l="1"/>
  <c r="U171" i="78"/>
  <c r="T171" i="78"/>
  <c r="S171" i="78"/>
  <c r="R171" i="78"/>
  <c r="Q171" i="78"/>
  <c r="P171" i="78"/>
  <c r="O171" i="78"/>
  <c r="N171" i="78"/>
  <c r="M171" i="78"/>
  <c r="L171" i="78"/>
  <c r="K171" i="78"/>
  <c r="J171" i="78"/>
  <c r="I171" i="78"/>
  <c r="G171" i="78"/>
  <c r="F174" i="78"/>
  <c r="H174" i="78" s="1"/>
  <c r="F173" i="78"/>
  <c r="H173" i="78" s="1"/>
  <c r="F172" i="78"/>
  <c r="H172" i="78" s="1"/>
  <c r="U275" i="78"/>
  <c r="U272" i="78"/>
  <c r="U254" i="78" s="1"/>
  <c r="U253" i="78" s="1"/>
  <c r="U259" i="78"/>
  <c r="U255" i="78"/>
  <c r="U242" i="78"/>
  <c r="U228" i="78"/>
  <c r="U225" i="78"/>
  <c r="U214" i="78"/>
  <c r="U203" i="78"/>
  <c r="U192" i="78"/>
  <c r="U185" i="78"/>
  <c r="U177" i="78"/>
  <c r="U175" i="78" s="1"/>
  <c r="U160" i="78"/>
  <c r="U145" i="78"/>
  <c r="U142" i="78"/>
  <c r="U131" i="78"/>
  <c r="U120" i="78"/>
  <c r="U109" i="78"/>
  <c r="U104" i="78"/>
  <c r="U101" i="78"/>
  <c r="U95" i="78"/>
  <c r="U91" i="78"/>
  <c r="U72" i="78"/>
  <c r="U70" i="78" s="1"/>
  <c r="U64" i="78"/>
  <c r="U56" i="78"/>
  <c r="U53" i="78"/>
  <c r="U46" i="78"/>
  <c r="U40" i="78"/>
  <c r="U39" i="78" s="1"/>
  <c r="U20" i="78"/>
  <c r="U24" i="78" s="1"/>
  <c r="U6" i="78"/>
  <c r="G37" i="78"/>
  <c r="G35" i="78" s="1"/>
  <c r="T35" i="78"/>
  <c r="S35" i="78"/>
  <c r="R35" i="78"/>
  <c r="Q35" i="78"/>
  <c r="P35" i="78"/>
  <c r="O35" i="78"/>
  <c r="N35" i="78"/>
  <c r="M35" i="78"/>
  <c r="L35" i="78"/>
  <c r="K35" i="78"/>
  <c r="J35" i="78"/>
  <c r="I35" i="78"/>
  <c r="F36" i="78"/>
  <c r="F35" i="78" s="1"/>
  <c r="W25" i="83"/>
  <c r="U25" i="83"/>
  <c r="O25" i="83"/>
  <c r="N25" i="83"/>
  <c r="M25" i="83"/>
  <c r="I28" i="78"/>
  <c r="I21" i="78"/>
  <c r="U100" i="78" l="1"/>
  <c r="U84" i="78"/>
  <c r="U190" i="78"/>
  <c r="F171" i="78"/>
  <c r="H79" i="78"/>
  <c r="U79" i="78" s="1"/>
  <c r="U77" i="78" s="1"/>
  <c r="U76" i="78" s="1"/>
  <c r="U45" i="78"/>
  <c r="U5" i="78"/>
  <c r="H37" i="78"/>
  <c r="U37" i="78" s="1"/>
  <c r="U35" i="78" s="1"/>
  <c r="U33" i="78" s="1"/>
  <c r="H36" i="78"/>
  <c r="V45" i="80"/>
  <c r="T45" i="80"/>
  <c r="S45" i="80"/>
  <c r="R45" i="80"/>
  <c r="Q45" i="80"/>
  <c r="P45" i="80"/>
  <c r="O45" i="80"/>
  <c r="N45" i="80"/>
  <c r="M45" i="80"/>
  <c r="L45" i="80"/>
  <c r="K45" i="80"/>
  <c r="G45" i="80"/>
  <c r="V40" i="80"/>
  <c r="T40" i="80"/>
  <c r="S40" i="80"/>
  <c r="R40" i="80"/>
  <c r="Q40" i="80"/>
  <c r="P40" i="80"/>
  <c r="O40" i="80"/>
  <c r="N40" i="80"/>
  <c r="M40" i="80"/>
  <c r="L40" i="80"/>
  <c r="K40" i="80"/>
  <c r="G40" i="80"/>
  <c r="K35" i="80"/>
  <c r="G35" i="80"/>
  <c r="U24" i="80"/>
  <c r="F24" i="80" s="1"/>
  <c r="H24" i="80" s="1"/>
  <c r="J24" i="80" s="1"/>
  <c r="J22" i="80" s="1"/>
  <c r="U23" i="80"/>
  <c r="S14" i="78"/>
  <c r="V22" i="80"/>
  <c r="T22" i="80"/>
  <c r="S22" i="80"/>
  <c r="R22" i="80"/>
  <c r="Q22" i="80"/>
  <c r="P22" i="80"/>
  <c r="O22" i="80"/>
  <c r="N22" i="80"/>
  <c r="M22" i="80"/>
  <c r="L22" i="80"/>
  <c r="K22" i="80"/>
  <c r="G22" i="80"/>
  <c r="F16" i="80"/>
  <c r="H16" i="80" s="1"/>
  <c r="J16" i="80" s="1"/>
  <c r="J14" i="80" s="1"/>
  <c r="F15" i="80"/>
  <c r="H15" i="80" s="1"/>
  <c r="I15" i="80" s="1"/>
  <c r="I14" i="80" s="1"/>
  <c r="V14" i="80"/>
  <c r="U14" i="80"/>
  <c r="T14" i="80"/>
  <c r="S14" i="80"/>
  <c r="R14" i="80"/>
  <c r="Q14" i="80"/>
  <c r="P14" i="80"/>
  <c r="O14" i="80"/>
  <c r="N14" i="80"/>
  <c r="M14" i="80"/>
  <c r="L14" i="80"/>
  <c r="K14" i="80"/>
  <c r="G14" i="80"/>
  <c r="F12" i="80"/>
  <c r="H12" i="80" s="1"/>
  <c r="J12" i="80" s="1"/>
  <c r="J10" i="80" s="1"/>
  <c r="F11" i="80"/>
  <c r="H11" i="80" s="1"/>
  <c r="I11" i="80" s="1"/>
  <c r="I10" i="80" s="1"/>
  <c r="V10" i="80"/>
  <c r="U10" i="80"/>
  <c r="T10" i="80"/>
  <c r="S10" i="80"/>
  <c r="R10" i="80"/>
  <c r="Q10" i="80"/>
  <c r="P10" i="80"/>
  <c r="O10" i="80"/>
  <c r="N10" i="80"/>
  <c r="M10" i="80"/>
  <c r="L10" i="80"/>
  <c r="K10" i="80"/>
  <c r="G10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G19" i="80"/>
  <c r="F21" i="80"/>
  <c r="H21" i="80" s="1"/>
  <c r="J21" i="80" s="1"/>
  <c r="J19" i="80" s="1"/>
  <c r="F20" i="80"/>
  <c r="T21" i="78"/>
  <c r="S21" i="78"/>
  <c r="R21" i="78"/>
  <c r="Q21" i="78"/>
  <c r="P21" i="78"/>
  <c r="O21" i="78"/>
  <c r="N21" i="78"/>
  <c r="M21" i="78"/>
  <c r="L21" i="78"/>
  <c r="K21" i="78"/>
  <c r="J21" i="78"/>
  <c r="V9" i="80"/>
  <c r="V37" i="80" s="1"/>
  <c r="U9" i="80"/>
  <c r="U37" i="80" s="1"/>
  <c r="T9" i="80"/>
  <c r="T37" i="80" s="1"/>
  <c r="S9" i="80"/>
  <c r="S37" i="80" s="1"/>
  <c r="R9" i="80"/>
  <c r="R37" i="80" s="1"/>
  <c r="R35" i="80" s="1"/>
  <c r="Q9" i="80"/>
  <c r="Q37" i="80" s="1"/>
  <c r="P9" i="80"/>
  <c r="P37" i="80" s="1"/>
  <c r="O9" i="80"/>
  <c r="O37" i="80" s="1"/>
  <c r="N9" i="80"/>
  <c r="N37" i="80" s="1"/>
  <c r="M9" i="80"/>
  <c r="M37" i="80" s="1"/>
  <c r="V8" i="80"/>
  <c r="V36" i="80" s="1"/>
  <c r="V35" i="80" s="1"/>
  <c r="U8" i="80"/>
  <c r="U36" i="80" s="1"/>
  <c r="U35" i="80" s="1"/>
  <c r="T8" i="80"/>
  <c r="T36" i="80" s="1"/>
  <c r="T35" i="80" s="1"/>
  <c r="S8" i="80"/>
  <c r="S36" i="80" s="1"/>
  <c r="S35" i="80" s="1"/>
  <c r="R8" i="80"/>
  <c r="Q8" i="80"/>
  <c r="Q36" i="80" s="1"/>
  <c r="Q35" i="80" s="1"/>
  <c r="P8" i="80"/>
  <c r="P36" i="80" s="1"/>
  <c r="P35" i="80" s="1"/>
  <c r="O8" i="80"/>
  <c r="O36" i="80" s="1"/>
  <c r="O35" i="80" s="1"/>
  <c r="N8" i="80"/>
  <c r="N36" i="80" s="1"/>
  <c r="N35" i="80" s="1"/>
  <c r="M8" i="80"/>
  <c r="M36" i="80" s="1"/>
  <c r="M35" i="80" s="1"/>
  <c r="L9" i="80"/>
  <c r="L8" i="80"/>
  <c r="L36" i="80" s="1"/>
  <c r="F36" i="80" s="1"/>
  <c r="H36" i="80" s="1"/>
  <c r="I36" i="80" s="1"/>
  <c r="I35" i="80" s="1"/>
  <c r="T7" i="78"/>
  <c r="S7" i="78"/>
  <c r="R7" i="78"/>
  <c r="Q7" i="78"/>
  <c r="P7" i="78"/>
  <c r="O7" i="78"/>
  <c r="N7" i="78"/>
  <c r="M7" i="78"/>
  <c r="L7" i="78"/>
  <c r="K7" i="78"/>
  <c r="J7" i="78"/>
  <c r="K9" i="80"/>
  <c r="K8" i="80"/>
  <c r="U7" i="80"/>
  <c r="Q7" i="80"/>
  <c r="M7" i="80"/>
  <c r="G7" i="80"/>
  <c r="I7" i="78"/>
  <c r="U41" i="80" l="1"/>
  <c r="U46" i="80"/>
  <c r="N7" i="80"/>
  <c r="V7" i="80"/>
  <c r="F23" i="80"/>
  <c r="O7" i="80"/>
  <c r="S7" i="80"/>
  <c r="L7" i="80"/>
  <c r="L37" i="80"/>
  <c r="F8" i="80"/>
  <c r="H8" i="80" s="1"/>
  <c r="I8" i="80" s="1"/>
  <c r="I7" i="80" s="1"/>
  <c r="R7" i="80"/>
  <c r="U47" i="80"/>
  <c r="F47" i="80" s="1"/>
  <c r="H47" i="80" s="1"/>
  <c r="J47" i="80" s="1"/>
  <c r="J45" i="80" s="1"/>
  <c r="U42" i="80"/>
  <c r="F42" i="80" s="1"/>
  <c r="H42" i="80" s="1"/>
  <c r="J42" i="80" s="1"/>
  <c r="J40" i="80" s="1"/>
  <c r="F9" i="80"/>
  <c r="H9" i="80" s="1"/>
  <c r="J9" i="80" s="1"/>
  <c r="J7" i="80" s="1"/>
  <c r="P7" i="80"/>
  <c r="T7" i="80"/>
  <c r="F10" i="80"/>
  <c r="H10" i="80" s="1"/>
  <c r="F14" i="80"/>
  <c r="H14" i="80" s="1"/>
  <c r="U22" i="80"/>
  <c r="S31" i="78"/>
  <c r="F31" i="78" s="1"/>
  <c r="S28" i="78"/>
  <c r="F28" i="78" s="1"/>
  <c r="U32" i="78"/>
  <c r="U283" i="78"/>
  <c r="F19" i="80"/>
  <c r="H20" i="80"/>
  <c r="I20" i="80" s="1"/>
  <c r="I19" i="80" s="1"/>
  <c r="K7" i="80"/>
  <c r="F7" i="80"/>
  <c r="T72" i="78"/>
  <c r="S72" i="78"/>
  <c r="R72" i="78"/>
  <c r="Q72" i="78"/>
  <c r="P72" i="78"/>
  <c r="O72" i="78"/>
  <c r="N72" i="78"/>
  <c r="M72" i="78"/>
  <c r="L72" i="78"/>
  <c r="K72" i="78"/>
  <c r="J72" i="78"/>
  <c r="I72" i="78"/>
  <c r="G72" i="78"/>
  <c r="F75" i="78"/>
  <c r="H75" i="78" s="1"/>
  <c r="F74" i="78"/>
  <c r="H74" i="78" s="1"/>
  <c r="F73" i="78"/>
  <c r="H73" i="78" s="1"/>
  <c r="V85" i="80"/>
  <c r="U85" i="80"/>
  <c r="T85" i="80"/>
  <c r="S85" i="80"/>
  <c r="R85" i="80"/>
  <c r="Q85" i="80"/>
  <c r="P85" i="80"/>
  <c r="O85" i="80"/>
  <c r="N85" i="80"/>
  <c r="M85" i="80"/>
  <c r="L85" i="80"/>
  <c r="K85" i="80"/>
  <c r="G85" i="80"/>
  <c r="F87" i="80"/>
  <c r="H87" i="80" s="1"/>
  <c r="J87" i="80" s="1"/>
  <c r="J85" i="80" s="1"/>
  <c r="F86" i="80"/>
  <c r="H86" i="80" s="1"/>
  <c r="I86" i="80" s="1"/>
  <c r="I85" i="80" s="1"/>
  <c r="W43" i="83"/>
  <c r="V43" i="83"/>
  <c r="U43" i="83"/>
  <c r="T43" i="83"/>
  <c r="S43" i="83"/>
  <c r="R43" i="83"/>
  <c r="Q43" i="83"/>
  <c r="P43" i="83"/>
  <c r="O43" i="83"/>
  <c r="N43" i="83"/>
  <c r="M43" i="83"/>
  <c r="L43" i="83"/>
  <c r="G43" i="83"/>
  <c r="F47" i="83"/>
  <c r="H47" i="83" s="1"/>
  <c r="I47" i="83" s="1"/>
  <c r="F46" i="83"/>
  <c r="H46" i="83" s="1"/>
  <c r="K46" i="83" s="1"/>
  <c r="K43" i="83" s="1"/>
  <c r="F45" i="83"/>
  <c r="H45" i="83" s="1"/>
  <c r="J45" i="83" s="1"/>
  <c r="J43" i="83" s="1"/>
  <c r="F44" i="83"/>
  <c r="T41" i="82"/>
  <c r="S41" i="82"/>
  <c r="R41" i="82"/>
  <c r="Q41" i="82"/>
  <c r="P41" i="82"/>
  <c r="O41" i="82"/>
  <c r="N41" i="82"/>
  <c r="M41" i="82"/>
  <c r="L41" i="82"/>
  <c r="K41" i="82"/>
  <c r="J41" i="82"/>
  <c r="I41" i="82"/>
  <c r="G41" i="82"/>
  <c r="F43" i="82"/>
  <c r="F42" i="82"/>
  <c r="H42" i="82" s="1"/>
  <c r="W50" i="83"/>
  <c r="V50" i="83"/>
  <c r="U50" i="83"/>
  <c r="T50" i="83"/>
  <c r="S50" i="83"/>
  <c r="R50" i="83"/>
  <c r="Q50" i="83"/>
  <c r="P50" i="83"/>
  <c r="O50" i="83"/>
  <c r="N50" i="83"/>
  <c r="M50" i="83"/>
  <c r="L50" i="83"/>
  <c r="I50" i="83"/>
  <c r="G50" i="83"/>
  <c r="F52" i="83"/>
  <c r="H52" i="83" s="1"/>
  <c r="K52" i="83" s="1"/>
  <c r="K50" i="83" s="1"/>
  <c r="F51" i="83"/>
  <c r="V66" i="80"/>
  <c r="U66" i="80"/>
  <c r="T66" i="80"/>
  <c r="S66" i="80"/>
  <c r="R66" i="80"/>
  <c r="Q66" i="80"/>
  <c r="P66" i="80"/>
  <c r="O66" i="80"/>
  <c r="N66" i="80"/>
  <c r="M66" i="80"/>
  <c r="L66" i="80"/>
  <c r="K66" i="80"/>
  <c r="G66" i="80"/>
  <c r="V63" i="80"/>
  <c r="U63" i="80"/>
  <c r="T63" i="80"/>
  <c r="S63" i="80"/>
  <c r="R63" i="80"/>
  <c r="Q63" i="80"/>
  <c r="P63" i="80"/>
  <c r="O63" i="80"/>
  <c r="N63" i="80"/>
  <c r="M63" i="80"/>
  <c r="L63" i="80"/>
  <c r="K63" i="80"/>
  <c r="G63" i="80"/>
  <c r="V60" i="80"/>
  <c r="U60" i="80"/>
  <c r="T60" i="80"/>
  <c r="S60" i="80"/>
  <c r="R60" i="80"/>
  <c r="Q60" i="80"/>
  <c r="P60" i="80"/>
  <c r="O60" i="80"/>
  <c r="N60" i="80"/>
  <c r="M60" i="80"/>
  <c r="L60" i="80"/>
  <c r="K60" i="80"/>
  <c r="G60" i="80"/>
  <c r="G59" i="80" s="1"/>
  <c r="F68" i="80"/>
  <c r="H68" i="80" s="1"/>
  <c r="J68" i="80" s="1"/>
  <c r="J66" i="80" s="1"/>
  <c r="F67" i="80"/>
  <c r="H67" i="80" s="1"/>
  <c r="I67" i="80" s="1"/>
  <c r="I66" i="80" s="1"/>
  <c r="F65" i="80"/>
  <c r="H65" i="80" s="1"/>
  <c r="J65" i="80" s="1"/>
  <c r="J63" i="80" s="1"/>
  <c r="F64" i="80"/>
  <c r="H64" i="80" s="1"/>
  <c r="I64" i="80" s="1"/>
  <c r="I63" i="80" s="1"/>
  <c r="F62" i="80"/>
  <c r="H62" i="80" s="1"/>
  <c r="J62" i="80" s="1"/>
  <c r="J60" i="80" s="1"/>
  <c r="F61" i="80"/>
  <c r="H61" i="80" s="1"/>
  <c r="I61" i="80" s="1"/>
  <c r="I60" i="80" s="1"/>
  <c r="T46" i="78"/>
  <c r="T78" i="78" s="1"/>
  <c r="T77" i="78" s="1"/>
  <c r="S46" i="78"/>
  <c r="R46" i="78"/>
  <c r="R78" i="78" s="1"/>
  <c r="R77" i="78" s="1"/>
  <c r="Q46" i="78"/>
  <c r="Q78" i="78" s="1"/>
  <c r="Q77" i="78" s="1"/>
  <c r="P46" i="78"/>
  <c r="P78" i="78" s="1"/>
  <c r="P77" i="78" s="1"/>
  <c r="O46" i="78"/>
  <c r="N46" i="78"/>
  <c r="N78" i="78" s="1"/>
  <c r="M46" i="78"/>
  <c r="L46" i="78"/>
  <c r="L78" i="78" s="1"/>
  <c r="L77" i="78" s="1"/>
  <c r="K46" i="78"/>
  <c r="J46" i="78"/>
  <c r="J78" i="78" s="1"/>
  <c r="J77" i="78" s="1"/>
  <c r="I46" i="78"/>
  <c r="I78" i="78" s="1"/>
  <c r="I77" i="78" s="1"/>
  <c r="G46" i="78"/>
  <c r="F49" i="78"/>
  <c r="H49" i="78" s="1"/>
  <c r="F48" i="78"/>
  <c r="F47" i="78"/>
  <c r="H47" i="78" s="1"/>
  <c r="L64" i="83"/>
  <c r="G64" i="83"/>
  <c r="F67" i="83"/>
  <c r="H67" i="83" s="1"/>
  <c r="K67" i="83" s="1"/>
  <c r="K64" i="83" s="1"/>
  <c r="F66" i="83"/>
  <c r="H66" i="83" s="1"/>
  <c r="J66" i="83" s="1"/>
  <c r="J64" i="83" s="1"/>
  <c r="W49" i="83"/>
  <c r="W64" i="83" s="1"/>
  <c r="U49" i="83"/>
  <c r="U64" i="83" s="1"/>
  <c r="T49" i="83"/>
  <c r="T64" i="83" s="1"/>
  <c r="R49" i="83"/>
  <c r="R64" i="83" s="1"/>
  <c r="P49" i="83"/>
  <c r="P64" i="83" s="1"/>
  <c r="O49" i="83"/>
  <c r="O64" i="83" s="1"/>
  <c r="N49" i="83"/>
  <c r="N65" i="83" s="1"/>
  <c r="N64" i="83" s="1"/>
  <c r="V49" i="83"/>
  <c r="V64" i="83" s="1"/>
  <c r="S49" i="83"/>
  <c r="S64" i="83" s="1"/>
  <c r="Q49" i="83"/>
  <c r="Q64" i="83" s="1"/>
  <c r="M49" i="83"/>
  <c r="T40" i="78"/>
  <c r="S40" i="78"/>
  <c r="R40" i="78"/>
  <c r="Q40" i="78"/>
  <c r="P40" i="78"/>
  <c r="O40" i="78"/>
  <c r="N40" i="78"/>
  <c r="M40" i="78"/>
  <c r="L40" i="78"/>
  <c r="K40" i="78"/>
  <c r="J40" i="78"/>
  <c r="I40" i="78"/>
  <c r="G40" i="78"/>
  <c r="F43" i="78"/>
  <c r="H43" i="78" s="1"/>
  <c r="F42" i="78"/>
  <c r="H42" i="78" s="1"/>
  <c r="F41" i="78"/>
  <c r="H41" i="78" s="1"/>
  <c r="T56" i="78"/>
  <c r="S56" i="78"/>
  <c r="R56" i="78"/>
  <c r="Q56" i="78"/>
  <c r="P56" i="78"/>
  <c r="O56" i="78"/>
  <c r="N56" i="78"/>
  <c r="M56" i="78"/>
  <c r="L56" i="78"/>
  <c r="K56" i="78"/>
  <c r="J56" i="78"/>
  <c r="I56" i="78"/>
  <c r="G56" i="78"/>
  <c r="F63" i="78"/>
  <c r="H63" i="78" s="1"/>
  <c r="F62" i="78"/>
  <c r="F61" i="78"/>
  <c r="H61" i="78" s="1"/>
  <c r="F59" i="78"/>
  <c r="H59" i="78" s="1"/>
  <c r="F58" i="78"/>
  <c r="H58" i="78" s="1"/>
  <c r="F57" i="78"/>
  <c r="H57" i="78" s="1"/>
  <c r="T64" i="78"/>
  <c r="S64" i="78"/>
  <c r="R64" i="78"/>
  <c r="Q64" i="78"/>
  <c r="P64" i="78"/>
  <c r="O64" i="78"/>
  <c r="N64" i="78"/>
  <c r="M64" i="78"/>
  <c r="L64" i="78"/>
  <c r="K64" i="78"/>
  <c r="J64" i="78"/>
  <c r="I64" i="78"/>
  <c r="G64" i="78"/>
  <c r="F69" i="78"/>
  <c r="H69" i="78" s="1"/>
  <c r="H68" i="78"/>
  <c r="F68" i="78"/>
  <c r="F67" i="78"/>
  <c r="H67" i="78" s="1"/>
  <c r="F66" i="78"/>
  <c r="H66" i="78" s="1"/>
  <c r="F65" i="78"/>
  <c r="F134" i="68"/>
  <c r="G134" i="68" s="1"/>
  <c r="F43" i="83" l="1"/>
  <c r="U45" i="80"/>
  <c r="F46" i="80"/>
  <c r="K78" i="78"/>
  <c r="K77" i="78" s="1"/>
  <c r="S78" i="78"/>
  <c r="L35" i="80"/>
  <c r="F37" i="80"/>
  <c r="H23" i="80"/>
  <c r="I23" i="80" s="1"/>
  <c r="I22" i="80" s="1"/>
  <c r="F22" i="80"/>
  <c r="H22" i="80" s="1"/>
  <c r="F41" i="80"/>
  <c r="U40" i="80"/>
  <c r="M77" i="78"/>
  <c r="M78" i="78"/>
  <c r="O78" i="78"/>
  <c r="O77" i="78" s="1"/>
  <c r="S77" i="78"/>
  <c r="N77" i="78"/>
  <c r="F66" i="80"/>
  <c r="H66" i="80" s="1"/>
  <c r="F50" i="83"/>
  <c r="F64" i="78"/>
  <c r="F65" i="83"/>
  <c r="H65" i="83" s="1"/>
  <c r="I65" i="83" s="1"/>
  <c r="I64" i="83" s="1"/>
  <c r="M64" i="83"/>
  <c r="H44" i="83"/>
  <c r="I44" i="83" s="1"/>
  <c r="I43" i="83" s="1"/>
  <c r="F72" i="78"/>
  <c r="F64" i="83"/>
  <c r="F85" i="80"/>
  <c r="F41" i="82"/>
  <c r="H43" i="82"/>
  <c r="F46" i="78"/>
  <c r="H51" i="83"/>
  <c r="J51" i="83" s="1"/>
  <c r="J50" i="83" s="1"/>
  <c r="J59" i="80"/>
  <c r="M59" i="80"/>
  <c r="O59" i="80"/>
  <c r="Q59" i="80"/>
  <c r="S59" i="80"/>
  <c r="U59" i="80"/>
  <c r="L59" i="80"/>
  <c r="N59" i="80"/>
  <c r="P59" i="80"/>
  <c r="R59" i="80"/>
  <c r="T59" i="80"/>
  <c r="V59" i="80"/>
  <c r="F60" i="80"/>
  <c r="H60" i="80" s="1"/>
  <c r="K59" i="80"/>
  <c r="F63" i="80"/>
  <c r="H48" i="78"/>
  <c r="I59" i="80"/>
  <c r="F40" i="78"/>
  <c r="F56" i="78"/>
  <c r="H62" i="78"/>
  <c r="H65" i="78"/>
  <c r="H37" i="80" l="1"/>
  <c r="J37" i="80" s="1"/>
  <c r="J35" i="80" s="1"/>
  <c r="F35" i="80"/>
  <c r="H35" i="80" s="1"/>
  <c r="H41" i="80"/>
  <c r="I41" i="80" s="1"/>
  <c r="I40" i="80" s="1"/>
  <c r="F40" i="80"/>
  <c r="H40" i="80" s="1"/>
  <c r="H46" i="80"/>
  <c r="I46" i="80" s="1"/>
  <c r="I45" i="80" s="1"/>
  <c r="F45" i="80"/>
  <c r="H45" i="80" s="1"/>
  <c r="F78" i="78"/>
  <c r="H78" i="78" s="1"/>
  <c r="F59" i="80"/>
  <c r="H63" i="80"/>
  <c r="F77" i="78" l="1"/>
  <c r="O7" i="39"/>
  <c r="T254" i="66"/>
  <c r="S254" i="66"/>
  <c r="R254" i="66"/>
  <c r="Q254" i="66"/>
  <c r="P254" i="66"/>
  <c r="O254" i="66"/>
  <c r="N254" i="66"/>
  <c r="M254" i="66"/>
  <c r="L254" i="66"/>
  <c r="K254" i="66"/>
  <c r="J254" i="66"/>
  <c r="I254" i="66"/>
  <c r="T253" i="66"/>
  <c r="S253" i="66"/>
  <c r="R253" i="66"/>
  <c r="Q253" i="66"/>
  <c r="P253" i="66"/>
  <c r="O253" i="66"/>
  <c r="N253" i="66"/>
  <c r="M253" i="66"/>
  <c r="L253" i="66"/>
  <c r="K253" i="66"/>
  <c r="J253" i="66"/>
  <c r="I253" i="66"/>
  <c r="T252" i="66"/>
  <c r="S252" i="66"/>
  <c r="R252" i="66"/>
  <c r="Q252" i="66"/>
  <c r="P252" i="66"/>
  <c r="O252" i="66"/>
  <c r="N252" i="66"/>
  <c r="M252" i="66"/>
  <c r="L252" i="66"/>
  <c r="K252" i="66"/>
  <c r="J252" i="66"/>
  <c r="I252" i="66"/>
  <c r="T251" i="66"/>
  <c r="S251" i="66"/>
  <c r="R251" i="66"/>
  <c r="Q251" i="66"/>
  <c r="P251" i="66"/>
  <c r="O251" i="66"/>
  <c r="N251" i="66"/>
  <c r="M251" i="66"/>
  <c r="L251" i="66"/>
  <c r="K251" i="66"/>
  <c r="J251" i="66"/>
  <c r="I251" i="66"/>
  <c r="T250" i="66"/>
  <c r="S250" i="66"/>
  <c r="R250" i="66"/>
  <c r="Q250" i="66"/>
  <c r="P250" i="66"/>
  <c r="O250" i="66"/>
  <c r="N250" i="66"/>
  <c r="M250" i="66"/>
  <c r="L250" i="66"/>
  <c r="K250" i="66"/>
  <c r="J250" i="66"/>
  <c r="I250" i="66"/>
  <c r="T249" i="66"/>
  <c r="S249" i="66"/>
  <c r="R249" i="66"/>
  <c r="Q249" i="66"/>
  <c r="P249" i="66"/>
  <c r="O249" i="66"/>
  <c r="N249" i="66"/>
  <c r="M249" i="66"/>
  <c r="L249" i="66"/>
  <c r="K249" i="66"/>
  <c r="J249" i="66"/>
  <c r="I249" i="66"/>
  <c r="T248" i="66"/>
  <c r="S248" i="66"/>
  <c r="R248" i="66"/>
  <c r="Q248" i="66"/>
  <c r="P248" i="66"/>
  <c r="O248" i="66"/>
  <c r="N248" i="66"/>
  <c r="M248" i="66"/>
  <c r="L248" i="66"/>
  <c r="K248" i="66"/>
  <c r="J248" i="66"/>
  <c r="I248" i="66"/>
  <c r="T246" i="66"/>
  <c r="S246" i="66"/>
  <c r="R246" i="66"/>
  <c r="Q246" i="66"/>
  <c r="P246" i="66"/>
  <c r="O246" i="66"/>
  <c r="N246" i="66"/>
  <c r="M246" i="66"/>
  <c r="L246" i="66"/>
  <c r="K246" i="66"/>
  <c r="J246" i="66"/>
  <c r="I246" i="66"/>
  <c r="T245" i="66"/>
  <c r="S245" i="66"/>
  <c r="R245" i="66"/>
  <c r="Q245" i="66"/>
  <c r="P245" i="66"/>
  <c r="O245" i="66"/>
  <c r="N245" i="66"/>
  <c r="M245" i="66"/>
  <c r="L245" i="66"/>
  <c r="K245" i="66"/>
  <c r="J245" i="66"/>
  <c r="I245" i="66"/>
  <c r="T243" i="66"/>
  <c r="S243" i="66"/>
  <c r="R243" i="66"/>
  <c r="Q243" i="66"/>
  <c r="P243" i="66"/>
  <c r="O243" i="66"/>
  <c r="N243" i="66"/>
  <c r="M243" i="66"/>
  <c r="L243" i="66"/>
  <c r="K243" i="66"/>
  <c r="J243" i="66"/>
  <c r="I243" i="66"/>
  <c r="T242" i="66"/>
  <c r="S242" i="66"/>
  <c r="R242" i="66"/>
  <c r="Q242" i="66"/>
  <c r="P242" i="66"/>
  <c r="O242" i="66"/>
  <c r="N242" i="66"/>
  <c r="M242" i="66"/>
  <c r="L242" i="66"/>
  <c r="K242" i="66"/>
  <c r="J242" i="66"/>
  <c r="I242" i="66"/>
  <c r="T241" i="66"/>
  <c r="S241" i="66"/>
  <c r="R241" i="66"/>
  <c r="Q241" i="66"/>
  <c r="P241" i="66"/>
  <c r="O241" i="66"/>
  <c r="N241" i="66"/>
  <c r="M241" i="66"/>
  <c r="L241" i="66"/>
  <c r="K241" i="66"/>
  <c r="J241" i="66"/>
  <c r="I241" i="66"/>
  <c r="T240" i="66"/>
  <c r="S240" i="66"/>
  <c r="R240" i="66"/>
  <c r="Q240" i="66"/>
  <c r="P240" i="66"/>
  <c r="O240" i="66"/>
  <c r="N240" i="66"/>
  <c r="M240" i="66"/>
  <c r="L240" i="66"/>
  <c r="K240" i="66"/>
  <c r="J240" i="66"/>
  <c r="I240" i="66"/>
  <c r="T239" i="66"/>
  <c r="S239" i="66"/>
  <c r="R239" i="66"/>
  <c r="Q239" i="66"/>
  <c r="P239" i="66"/>
  <c r="O239" i="66"/>
  <c r="N239" i="66"/>
  <c r="M239" i="66"/>
  <c r="L239" i="66"/>
  <c r="K239" i="66"/>
  <c r="J239" i="66"/>
  <c r="I239" i="66"/>
  <c r="T238" i="66"/>
  <c r="S238" i="66"/>
  <c r="R238" i="66"/>
  <c r="Q238" i="66"/>
  <c r="P238" i="66"/>
  <c r="O238" i="66"/>
  <c r="N238" i="66"/>
  <c r="M238" i="66"/>
  <c r="L238" i="66"/>
  <c r="K238" i="66"/>
  <c r="J238" i="66"/>
  <c r="I238" i="66"/>
  <c r="T237" i="66"/>
  <c r="S237" i="66"/>
  <c r="R237" i="66"/>
  <c r="Q237" i="66"/>
  <c r="P237" i="66"/>
  <c r="O237" i="66"/>
  <c r="N237" i="66"/>
  <c r="M237" i="66"/>
  <c r="L237" i="66"/>
  <c r="K237" i="66"/>
  <c r="J237" i="66"/>
  <c r="I237" i="66"/>
  <c r="T236" i="66"/>
  <c r="S236" i="66"/>
  <c r="R236" i="66"/>
  <c r="Q236" i="66"/>
  <c r="P236" i="66"/>
  <c r="O236" i="66"/>
  <c r="N236" i="66"/>
  <c r="M236" i="66"/>
  <c r="L236" i="66"/>
  <c r="K236" i="66"/>
  <c r="J236" i="66"/>
  <c r="I236" i="66"/>
  <c r="T235" i="66"/>
  <c r="S235" i="66"/>
  <c r="R235" i="66"/>
  <c r="Q235" i="66"/>
  <c r="P235" i="66"/>
  <c r="O235" i="66"/>
  <c r="N235" i="66"/>
  <c r="M235" i="66"/>
  <c r="L235" i="66"/>
  <c r="K235" i="66"/>
  <c r="J235" i="66"/>
  <c r="I235" i="66"/>
  <c r="T234" i="66"/>
  <c r="S234" i="66"/>
  <c r="R234" i="66"/>
  <c r="Q234" i="66"/>
  <c r="P234" i="66"/>
  <c r="O234" i="66"/>
  <c r="N234" i="66"/>
  <c r="M234" i="66"/>
  <c r="L234" i="66"/>
  <c r="K234" i="66"/>
  <c r="J234" i="66"/>
  <c r="I234" i="66"/>
  <c r="T233" i="66"/>
  <c r="S233" i="66"/>
  <c r="R233" i="66"/>
  <c r="Q233" i="66"/>
  <c r="P233" i="66"/>
  <c r="O233" i="66"/>
  <c r="N233" i="66"/>
  <c r="M233" i="66"/>
  <c r="L233" i="66"/>
  <c r="K233" i="66"/>
  <c r="J233" i="66"/>
  <c r="I233" i="66"/>
  <c r="T232" i="66"/>
  <c r="S232" i="66"/>
  <c r="R232" i="66"/>
  <c r="Q232" i="66"/>
  <c r="P232" i="66"/>
  <c r="O232" i="66"/>
  <c r="N232" i="66"/>
  <c r="M232" i="66"/>
  <c r="L232" i="66"/>
  <c r="K232" i="66"/>
  <c r="J232" i="66"/>
  <c r="I232" i="66"/>
  <c r="T230" i="66"/>
  <c r="S230" i="66"/>
  <c r="R230" i="66"/>
  <c r="Q230" i="66"/>
  <c r="P230" i="66"/>
  <c r="O230" i="66"/>
  <c r="N230" i="66"/>
  <c r="M230" i="66"/>
  <c r="L230" i="66"/>
  <c r="K230" i="66"/>
  <c r="J230" i="66"/>
  <c r="I230" i="66"/>
  <c r="T229" i="66"/>
  <c r="S229" i="66"/>
  <c r="R229" i="66"/>
  <c r="Q229" i="66"/>
  <c r="P229" i="66"/>
  <c r="O229" i="66"/>
  <c r="N229" i="66"/>
  <c r="M229" i="66"/>
  <c r="L229" i="66"/>
  <c r="K229" i="66"/>
  <c r="J229" i="66"/>
  <c r="I229" i="66"/>
  <c r="T228" i="66"/>
  <c r="S228" i="66"/>
  <c r="R228" i="66"/>
  <c r="Q228" i="66"/>
  <c r="P228" i="66"/>
  <c r="O228" i="66"/>
  <c r="N228" i="66"/>
  <c r="M228" i="66"/>
  <c r="L228" i="66"/>
  <c r="K228" i="66"/>
  <c r="J228" i="66"/>
  <c r="I228" i="66"/>
  <c r="T224" i="66"/>
  <c r="S224" i="66"/>
  <c r="R224" i="66"/>
  <c r="Q224" i="66"/>
  <c r="P224" i="66"/>
  <c r="O224" i="66"/>
  <c r="N224" i="66"/>
  <c r="M224" i="66"/>
  <c r="L224" i="66"/>
  <c r="K224" i="66"/>
  <c r="J224" i="66"/>
  <c r="I224" i="66"/>
  <c r="T223" i="66"/>
  <c r="S223" i="66"/>
  <c r="R223" i="66"/>
  <c r="Q223" i="66"/>
  <c r="P223" i="66"/>
  <c r="O223" i="66"/>
  <c r="N223" i="66"/>
  <c r="M223" i="66"/>
  <c r="L223" i="66"/>
  <c r="K223" i="66"/>
  <c r="J223" i="66"/>
  <c r="I223" i="66"/>
  <c r="T222" i="66"/>
  <c r="S222" i="66"/>
  <c r="R222" i="66"/>
  <c r="Q222" i="66"/>
  <c r="P222" i="66"/>
  <c r="O222" i="66"/>
  <c r="N222" i="66"/>
  <c r="M222" i="66"/>
  <c r="L222" i="66"/>
  <c r="K222" i="66"/>
  <c r="J222" i="66"/>
  <c r="I222" i="66"/>
  <c r="T221" i="66"/>
  <c r="S221" i="66"/>
  <c r="R221" i="66"/>
  <c r="Q221" i="66"/>
  <c r="P221" i="66"/>
  <c r="O221" i="66"/>
  <c r="N221" i="66"/>
  <c r="M221" i="66"/>
  <c r="L221" i="66"/>
  <c r="K221" i="66"/>
  <c r="J221" i="66"/>
  <c r="I221" i="66"/>
  <c r="T220" i="66"/>
  <c r="S220" i="66"/>
  <c r="R220" i="66"/>
  <c r="Q220" i="66"/>
  <c r="P220" i="66"/>
  <c r="O220" i="66"/>
  <c r="N220" i="66"/>
  <c r="M220" i="66"/>
  <c r="L220" i="66"/>
  <c r="K220" i="66"/>
  <c r="J220" i="66"/>
  <c r="I220" i="66"/>
  <c r="T219" i="66"/>
  <c r="S219" i="66"/>
  <c r="R219" i="66"/>
  <c r="Q219" i="66"/>
  <c r="P219" i="66"/>
  <c r="O219" i="66"/>
  <c r="N219" i="66"/>
  <c r="M219" i="66"/>
  <c r="L219" i="66"/>
  <c r="K219" i="66"/>
  <c r="J219" i="66"/>
  <c r="I219" i="66"/>
  <c r="T218" i="66"/>
  <c r="S218" i="66"/>
  <c r="R218" i="66"/>
  <c r="Q218" i="66"/>
  <c r="P218" i="66"/>
  <c r="O218" i="66"/>
  <c r="N218" i="66"/>
  <c r="M218" i="66"/>
  <c r="L218" i="66"/>
  <c r="K218" i="66"/>
  <c r="J218" i="66"/>
  <c r="I218" i="66"/>
  <c r="T217" i="66"/>
  <c r="S217" i="66"/>
  <c r="R217" i="66"/>
  <c r="Q217" i="66"/>
  <c r="P217" i="66"/>
  <c r="O217" i="66"/>
  <c r="N217" i="66"/>
  <c r="M217" i="66"/>
  <c r="L217" i="66"/>
  <c r="K217" i="66"/>
  <c r="J217" i="66"/>
  <c r="I217" i="66"/>
  <c r="T216" i="66"/>
  <c r="S216" i="66"/>
  <c r="R216" i="66"/>
  <c r="Q216" i="66"/>
  <c r="P216" i="66"/>
  <c r="O216" i="66"/>
  <c r="N216" i="66"/>
  <c r="M216" i="66"/>
  <c r="L216" i="66"/>
  <c r="K216" i="66"/>
  <c r="J216" i="66"/>
  <c r="I216" i="66"/>
  <c r="T215" i="66"/>
  <c r="S215" i="66"/>
  <c r="R215" i="66"/>
  <c r="Q215" i="66"/>
  <c r="P215" i="66"/>
  <c r="O215" i="66"/>
  <c r="N215" i="66"/>
  <c r="M215" i="66"/>
  <c r="L215" i="66"/>
  <c r="K215" i="66"/>
  <c r="J215" i="66"/>
  <c r="I215" i="66"/>
  <c r="T213" i="66"/>
  <c r="S213" i="66"/>
  <c r="R213" i="66"/>
  <c r="Q213" i="66"/>
  <c r="P213" i="66"/>
  <c r="O213" i="66"/>
  <c r="N213" i="66"/>
  <c r="M213" i="66"/>
  <c r="L213" i="66"/>
  <c r="K213" i="66"/>
  <c r="J213" i="66"/>
  <c r="I213" i="66"/>
  <c r="T212" i="66"/>
  <c r="S212" i="66"/>
  <c r="R212" i="66"/>
  <c r="Q212" i="66"/>
  <c r="P212" i="66"/>
  <c r="O212" i="66"/>
  <c r="N212" i="66"/>
  <c r="M212" i="66"/>
  <c r="L212" i="66"/>
  <c r="K212" i="66"/>
  <c r="J212" i="66"/>
  <c r="I212" i="66"/>
  <c r="T211" i="66"/>
  <c r="S211" i="66"/>
  <c r="R211" i="66"/>
  <c r="Q211" i="66"/>
  <c r="P211" i="66"/>
  <c r="O211" i="66"/>
  <c r="N211" i="66"/>
  <c r="M211" i="66"/>
  <c r="L211" i="66"/>
  <c r="K211" i="66"/>
  <c r="J211" i="66"/>
  <c r="I211" i="66"/>
  <c r="T210" i="66"/>
  <c r="S210" i="66"/>
  <c r="R210" i="66"/>
  <c r="Q210" i="66"/>
  <c r="P210" i="66"/>
  <c r="O210" i="66"/>
  <c r="N210" i="66"/>
  <c r="M210" i="66"/>
  <c r="L210" i="66"/>
  <c r="K210" i="66"/>
  <c r="J210" i="66"/>
  <c r="I210" i="66"/>
  <c r="T209" i="66"/>
  <c r="S209" i="66"/>
  <c r="R209" i="66"/>
  <c r="Q209" i="66"/>
  <c r="P209" i="66"/>
  <c r="O209" i="66"/>
  <c r="N209" i="66"/>
  <c r="M209" i="66"/>
  <c r="L209" i="66"/>
  <c r="K209" i="66"/>
  <c r="J209" i="66"/>
  <c r="I209" i="66"/>
  <c r="T208" i="66"/>
  <c r="S208" i="66"/>
  <c r="R208" i="66"/>
  <c r="Q208" i="66"/>
  <c r="P208" i="66"/>
  <c r="O208" i="66"/>
  <c r="N208" i="66"/>
  <c r="M208" i="66"/>
  <c r="L208" i="66"/>
  <c r="K208" i="66"/>
  <c r="J208" i="66"/>
  <c r="I208" i="66"/>
  <c r="T207" i="66"/>
  <c r="S207" i="66"/>
  <c r="R207" i="66"/>
  <c r="Q207" i="66"/>
  <c r="P207" i="66"/>
  <c r="O207" i="66"/>
  <c r="N207" i="66"/>
  <c r="M207" i="66"/>
  <c r="L207" i="66"/>
  <c r="K207" i="66"/>
  <c r="J207" i="66"/>
  <c r="I207" i="66"/>
  <c r="T206" i="66"/>
  <c r="S206" i="66"/>
  <c r="R206" i="66"/>
  <c r="Q206" i="66"/>
  <c r="P206" i="66"/>
  <c r="O206" i="66"/>
  <c r="N206" i="66"/>
  <c r="M206" i="66"/>
  <c r="L206" i="66"/>
  <c r="K206" i="66"/>
  <c r="J206" i="66"/>
  <c r="I206" i="66"/>
  <c r="T205" i="66"/>
  <c r="S205" i="66"/>
  <c r="R205" i="66"/>
  <c r="Q205" i="66"/>
  <c r="P205" i="66"/>
  <c r="O205" i="66"/>
  <c r="N205" i="66"/>
  <c r="M205" i="66"/>
  <c r="L205" i="66"/>
  <c r="K205" i="66"/>
  <c r="J205" i="66"/>
  <c r="I205" i="66"/>
  <c r="T204" i="66"/>
  <c r="S204" i="66"/>
  <c r="R204" i="66"/>
  <c r="Q204" i="66"/>
  <c r="P204" i="66"/>
  <c r="O204" i="66"/>
  <c r="N204" i="66"/>
  <c r="M204" i="66"/>
  <c r="L204" i="66"/>
  <c r="K204" i="66"/>
  <c r="J204" i="66"/>
  <c r="I204" i="66"/>
  <c r="T203" i="66"/>
  <c r="S203" i="66"/>
  <c r="R203" i="66"/>
  <c r="Q203" i="66"/>
  <c r="P203" i="66"/>
  <c r="O203" i="66"/>
  <c r="N203" i="66"/>
  <c r="M203" i="66"/>
  <c r="L203" i="66"/>
  <c r="K203" i="66"/>
  <c r="J203" i="66"/>
  <c r="I203" i="66"/>
  <c r="T202" i="66"/>
  <c r="S202" i="66"/>
  <c r="R202" i="66"/>
  <c r="Q202" i="66"/>
  <c r="P202" i="66"/>
  <c r="O202" i="66"/>
  <c r="N202" i="66"/>
  <c r="M202" i="66"/>
  <c r="L202" i="66"/>
  <c r="K202" i="66"/>
  <c r="J202" i="66"/>
  <c r="I202" i="66"/>
  <c r="T201" i="66"/>
  <c r="S201" i="66"/>
  <c r="R201" i="66"/>
  <c r="Q201" i="66"/>
  <c r="P201" i="66"/>
  <c r="O201" i="66"/>
  <c r="N201" i="66"/>
  <c r="M201" i="66"/>
  <c r="L201" i="66"/>
  <c r="K201" i="66"/>
  <c r="J201" i="66"/>
  <c r="I201" i="66"/>
  <c r="T199" i="66"/>
  <c r="S199" i="66"/>
  <c r="R199" i="66"/>
  <c r="Q199" i="66"/>
  <c r="P199" i="66"/>
  <c r="O199" i="66"/>
  <c r="N199" i="66"/>
  <c r="M199" i="66"/>
  <c r="L199" i="66"/>
  <c r="K199" i="66"/>
  <c r="J199" i="66"/>
  <c r="I199" i="66"/>
  <c r="T198" i="66"/>
  <c r="S198" i="66"/>
  <c r="R198" i="66"/>
  <c r="Q198" i="66"/>
  <c r="P198" i="66"/>
  <c r="O198" i="66"/>
  <c r="N198" i="66"/>
  <c r="M198" i="66"/>
  <c r="L198" i="66"/>
  <c r="K198" i="66"/>
  <c r="J198" i="66"/>
  <c r="I198" i="66"/>
  <c r="T196" i="66"/>
  <c r="S196" i="66"/>
  <c r="R196" i="66"/>
  <c r="Q196" i="66"/>
  <c r="P196" i="66"/>
  <c r="O196" i="66"/>
  <c r="N196" i="66"/>
  <c r="M196" i="66"/>
  <c r="L196" i="66"/>
  <c r="K196" i="66"/>
  <c r="J196" i="66"/>
  <c r="I196" i="66"/>
  <c r="T195" i="66"/>
  <c r="S195" i="66"/>
  <c r="R195" i="66"/>
  <c r="Q195" i="66"/>
  <c r="P195" i="66"/>
  <c r="O195" i="66"/>
  <c r="N195" i="66"/>
  <c r="M195" i="66"/>
  <c r="L195" i="66"/>
  <c r="K195" i="66"/>
  <c r="J195" i="66"/>
  <c r="I195" i="66"/>
  <c r="T194" i="66"/>
  <c r="S194" i="66"/>
  <c r="R194" i="66"/>
  <c r="Q194" i="66"/>
  <c r="P194" i="66"/>
  <c r="O194" i="66"/>
  <c r="N194" i="66"/>
  <c r="M194" i="66"/>
  <c r="L194" i="66"/>
  <c r="K194" i="66"/>
  <c r="J194" i="66"/>
  <c r="I194" i="66"/>
  <c r="T193" i="66"/>
  <c r="S193" i="66"/>
  <c r="R193" i="66"/>
  <c r="Q193" i="66"/>
  <c r="P193" i="66"/>
  <c r="O193" i="66"/>
  <c r="N193" i="66"/>
  <c r="M193" i="66"/>
  <c r="L193" i="66"/>
  <c r="K193" i="66"/>
  <c r="J193" i="66"/>
  <c r="I193" i="66"/>
  <c r="T192" i="66"/>
  <c r="S192" i="66"/>
  <c r="R192" i="66"/>
  <c r="Q192" i="66"/>
  <c r="P192" i="66"/>
  <c r="O192" i="66"/>
  <c r="N192" i="66"/>
  <c r="M192" i="66"/>
  <c r="L192" i="66"/>
  <c r="K192" i="66"/>
  <c r="J192" i="66"/>
  <c r="I192" i="66"/>
  <c r="T191" i="66"/>
  <c r="S191" i="66"/>
  <c r="R191" i="66"/>
  <c r="Q191" i="66"/>
  <c r="P191" i="66"/>
  <c r="O191" i="66"/>
  <c r="N191" i="66"/>
  <c r="M191" i="66"/>
  <c r="L191" i="66"/>
  <c r="K191" i="66"/>
  <c r="J191" i="66"/>
  <c r="I191" i="66"/>
  <c r="T190" i="66"/>
  <c r="S190" i="66"/>
  <c r="R190" i="66"/>
  <c r="Q190" i="66"/>
  <c r="P190" i="66"/>
  <c r="O190" i="66"/>
  <c r="N190" i="66"/>
  <c r="M190" i="66"/>
  <c r="L190" i="66"/>
  <c r="K190" i="66"/>
  <c r="J190" i="66"/>
  <c r="I190" i="66"/>
  <c r="T189" i="66"/>
  <c r="S189" i="66"/>
  <c r="R189" i="66"/>
  <c r="Q189" i="66"/>
  <c r="P189" i="66"/>
  <c r="O189" i="66"/>
  <c r="N189" i="66"/>
  <c r="M189" i="66"/>
  <c r="L189" i="66"/>
  <c r="K189" i="66"/>
  <c r="J189" i="66"/>
  <c r="I189" i="66"/>
  <c r="T188" i="66"/>
  <c r="S188" i="66"/>
  <c r="R188" i="66"/>
  <c r="Q188" i="66"/>
  <c r="P188" i="66"/>
  <c r="O188" i="66"/>
  <c r="N188" i="66"/>
  <c r="M188" i="66"/>
  <c r="L188" i="66"/>
  <c r="K188" i="66"/>
  <c r="J188" i="66"/>
  <c r="I188" i="66"/>
  <c r="T187" i="66"/>
  <c r="S187" i="66"/>
  <c r="R187" i="66"/>
  <c r="Q187" i="66"/>
  <c r="P187" i="66"/>
  <c r="O187" i="66"/>
  <c r="N187" i="66"/>
  <c r="M187" i="66"/>
  <c r="L187" i="66"/>
  <c r="K187" i="66"/>
  <c r="J187" i="66"/>
  <c r="I187" i="66"/>
  <c r="T185" i="66"/>
  <c r="S185" i="66"/>
  <c r="R185" i="66"/>
  <c r="Q185" i="66"/>
  <c r="P185" i="66"/>
  <c r="O185" i="66"/>
  <c r="N185" i="66"/>
  <c r="M185" i="66"/>
  <c r="L185" i="66"/>
  <c r="K185" i="66"/>
  <c r="J185" i="66"/>
  <c r="I185" i="66"/>
  <c r="T184" i="66"/>
  <c r="S184" i="66"/>
  <c r="R184" i="66"/>
  <c r="Q184" i="66"/>
  <c r="P184" i="66"/>
  <c r="O184" i="66"/>
  <c r="N184" i="66"/>
  <c r="M184" i="66"/>
  <c r="L184" i="66"/>
  <c r="K184" i="66"/>
  <c r="J184" i="66"/>
  <c r="I184" i="66"/>
  <c r="T183" i="66"/>
  <c r="S183" i="66"/>
  <c r="R183" i="66"/>
  <c r="Q183" i="66"/>
  <c r="P183" i="66"/>
  <c r="O183" i="66"/>
  <c r="N183" i="66"/>
  <c r="M183" i="66"/>
  <c r="L183" i="66"/>
  <c r="K183" i="66"/>
  <c r="J183" i="66"/>
  <c r="I183" i="66"/>
  <c r="T182" i="66"/>
  <c r="S182" i="66"/>
  <c r="R182" i="66"/>
  <c r="Q182" i="66"/>
  <c r="P182" i="66"/>
  <c r="O182" i="66"/>
  <c r="N182" i="66"/>
  <c r="M182" i="66"/>
  <c r="L182" i="66"/>
  <c r="K182" i="66"/>
  <c r="J182" i="66"/>
  <c r="I182" i="66"/>
  <c r="T181" i="66"/>
  <c r="S181" i="66"/>
  <c r="R181" i="66"/>
  <c r="Q181" i="66"/>
  <c r="P181" i="66"/>
  <c r="O181" i="66"/>
  <c r="N181" i="66"/>
  <c r="M181" i="66"/>
  <c r="L181" i="66"/>
  <c r="K181" i="66"/>
  <c r="J181" i="66"/>
  <c r="I181" i="66"/>
  <c r="T180" i="66"/>
  <c r="S180" i="66"/>
  <c r="R180" i="66"/>
  <c r="Q180" i="66"/>
  <c r="P180" i="66"/>
  <c r="O180" i="66"/>
  <c r="N180" i="66"/>
  <c r="M180" i="66"/>
  <c r="L180" i="66"/>
  <c r="K180" i="66"/>
  <c r="J180" i="66"/>
  <c r="I180" i="66"/>
  <c r="T179" i="66"/>
  <c r="S179" i="66"/>
  <c r="R179" i="66"/>
  <c r="Q179" i="66"/>
  <c r="P179" i="66"/>
  <c r="O179" i="66"/>
  <c r="N179" i="66"/>
  <c r="M179" i="66"/>
  <c r="L179" i="66"/>
  <c r="K179" i="66"/>
  <c r="J179" i="66"/>
  <c r="I179" i="66"/>
  <c r="T178" i="66"/>
  <c r="S178" i="66"/>
  <c r="R178" i="66"/>
  <c r="Q178" i="66"/>
  <c r="P178" i="66"/>
  <c r="O178" i="66"/>
  <c r="N178" i="66"/>
  <c r="M178" i="66"/>
  <c r="L178" i="66"/>
  <c r="K178" i="66"/>
  <c r="J178" i="66"/>
  <c r="I178" i="66"/>
  <c r="T177" i="66"/>
  <c r="S177" i="66"/>
  <c r="R177" i="66"/>
  <c r="Q177" i="66"/>
  <c r="P177" i="66"/>
  <c r="O177" i="66"/>
  <c r="N177" i="66"/>
  <c r="M177" i="66"/>
  <c r="L177" i="66"/>
  <c r="K177" i="66"/>
  <c r="J177" i="66"/>
  <c r="I177" i="66"/>
  <c r="T176" i="66"/>
  <c r="S176" i="66"/>
  <c r="R176" i="66"/>
  <c r="Q176" i="66"/>
  <c r="P176" i="66"/>
  <c r="O176" i="66"/>
  <c r="N176" i="66"/>
  <c r="M176" i="66"/>
  <c r="L176" i="66"/>
  <c r="K176" i="66"/>
  <c r="J176" i="66"/>
  <c r="I176" i="66"/>
  <c r="T174" i="66"/>
  <c r="S174" i="66"/>
  <c r="R174" i="66"/>
  <c r="Q174" i="66"/>
  <c r="P174" i="66"/>
  <c r="O174" i="66"/>
  <c r="N174" i="66"/>
  <c r="M174" i="66"/>
  <c r="L174" i="66"/>
  <c r="K174" i="66"/>
  <c r="J174" i="66"/>
  <c r="I174" i="66"/>
  <c r="T173" i="66"/>
  <c r="S173" i="66"/>
  <c r="R173" i="66"/>
  <c r="Q173" i="66"/>
  <c r="P173" i="66"/>
  <c r="O173" i="66"/>
  <c r="N173" i="66"/>
  <c r="M173" i="66"/>
  <c r="L173" i="66"/>
  <c r="K173" i="66"/>
  <c r="J173" i="66"/>
  <c r="I173" i="66"/>
  <c r="T172" i="66"/>
  <c r="S172" i="66"/>
  <c r="R172" i="66"/>
  <c r="Q172" i="66"/>
  <c r="P172" i="66"/>
  <c r="O172" i="66"/>
  <c r="N172" i="66"/>
  <c r="M172" i="66"/>
  <c r="L172" i="66"/>
  <c r="K172" i="66"/>
  <c r="J172" i="66"/>
  <c r="I172" i="66"/>
  <c r="T171" i="66"/>
  <c r="S171" i="66"/>
  <c r="R171" i="66"/>
  <c r="Q171" i="66"/>
  <c r="P171" i="66"/>
  <c r="O171" i="66"/>
  <c r="N171" i="66"/>
  <c r="M171" i="66"/>
  <c r="L171" i="66"/>
  <c r="K171" i="66"/>
  <c r="J171" i="66"/>
  <c r="I171" i="66"/>
  <c r="T170" i="66"/>
  <c r="S170" i="66"/>
  <c r="R170" i="66"/>
  <c r="Q170" i="66"/>
  <c r="P170" i="66"/>
  <c r="O170" i="66"/>
  <c r="N170" i="66"/>
  <c r="M170" i="66"/>
  <c r="L170" i="66"/>
  <c r="K170" i="66"/>
  <c r="J170" i="66"/>
  <c r="I170" i="66"/>
  <c r="T169" i="66"/>
  <c r="S169" i="66"/>
  <c r="R169" i="66"/>
  <c r="Q169" i="66"/>
  <c r="P169" i="66"/>
  <c r="O169" i="66"/>
  <c r="N169" i="66"/>
  <c r="M169" i="66"/>
  <c r="L169" i="66"/>
  <c r="K169" i="66"/>
  <c r="J169" i="66"/>
  <c r="I169" i="66"/>
  <c r="T168" i="66"/>
  <c r="S168" i="66"/>
  <c r="R168" i="66"/>
  <c r="Q168" i="66"/>
  <c r="P168" i="66"/>
  <c r="O168" i="66"/>
  <c r="N168" i="66"/>
  <c r="M168" i="66"/>
  <c r="L168" i="66"/>
  <c r="K168" i="66"/>
  <c r="J168" i="66"/>
  <c r="I168" i="66"/>
  <c r="T167" i="66"/>
  <c r="S167" i="66"/>
  <c r="R167" i="66"/>
  <c r="Q167" i="66"/>
  <c r="P167" i="66"/>
  <c r="O167" i="66"/>
  <c r="N167" i="66"/>
  <c r="M167" i="66"/>
  <c r="L167" i="66"/>
  <c r="K167" i="66"/>
  <c r="J167" i="66"/>
  <c r="I167" i="66"/>
  <c r="T166" i="66"/>
  <c r="S166" i="66"/>
  <c r="R166" i="66"/>
  <c r="Q166" i="66"/>
  <c r="P166" i="66"/>
  <c r="O166" i="66"/>
  <c r="N166" i="66"/>
  <c r="M166" i="66"/>
  <c r="L166" i="66"/>
  <c r="K166" i="66"/>
  <c r="J166" i="66"/>
  <c r="I166" i="66"/>
  <c r="T165" i="66"/>
  <c r="S165" i="66"/>
  <c r="R165" i="66"/>
  <c r="Q165" i="66"/>
  <c r="P165" i="66"/>
  <c r="O165" i="66"/>
  <c r="N165" i="66"/>
  <c r="M165" i="66"/>
  <c r="L165" i="66"/>
  <c r="K165" i="66"/>
  <c r="J165" i="66"/>
  <c r="I165" i="66"/>
  <c r="T163" i="66"/>
  <c r="S163" i="66"/>
  <c r="R163" i="66"/>
  <c r="Q163" i="66"/>
  <c r="P163" i="66"/>
  <c r="O163" i="66"/>
  <c r="N163" i="66"/>
  <c r="M163" i="66"/>
  <c r="L163" i="66"/>
  <c r="K163" i="66"/>
  <c r="J163" i="66"/>
  <c r="I163" i="66"/>
  <c r="T161" i="66"/>
  <c r="S161" i="66"/>
  <c r="R161" i="66"/>
  <c r="Q161" i="66"/>
  <c r="P161" i="66"/>
  <c r="O161" i="66"/>
  <c r="N161" i="66"/>
  <c r="M161" i="66"/>
  <c r="L161" i="66"/>
  <c r="K161" i="66"/>
  <c r="J161" i="66"/>
  <c r="I161" i="66"/>
  <c r="T160" i="66"/>
  <c r="S160" i="66"/>
  <c r="R160" i="66"/>
  <c r="Q160" i="66"/>
  <c r="P160" i="66"/>
  <c r="O160" i="66"/>
  <c r="N160" i="66"/>
  <c r="M160" i="66"/>
  <c r="L160" i="66"/>
  <c r="K160" i="66"/>
  <c r="J160" i="66"/>
  <c r="I160" i="66"/>
  <c r="T159" i="66"/>
  <c r="S159" i="66"/>
  <c r="R159" i="66"/>
  <c r="Q159" i="66"/>
  <c r="P159" i="66"/>
  <c r="O159" i="66"/>
  <c r="N159" i="66"/>
  <c r="M159" i="66"/>
  <c r="L159" i="66"/>
  <c r="K159" i="66"/>
  <c r="J159" i="66"/>
  <c r="I159" i="66"/>
  <c r="T158" i="66"/>
  <c r="S158" i="66"/>
  <c r="R158" i="66"/>
  <c r="Q158" i="66"/>
  <c r="P158" i="66"/>
  <c r="O158" i="66"/>
  <c r="N158" i="66"/>
  <c r="M158" i="66"/>
  <c r="L158" i="66"/>
  <c r="K158" i="66"/>
  <c r="J158" i="66"/>
  <c r="I158" i="66"/>
  <c r="T156" i="66"/>
  <c r="S156" i="66"/>
  <c r="R156" i="66"/>
  <c r="Q156" i="66"/>
  <c r="P156" i="66"/>
  <c r="O156" i="66"/>
  <c r="N156" i="66"/>
  <c r="M156" i="66"/>
  <c r="L156" i="66"/>
  <c r="K156" i="66"/>
  <c r="J156" i="66"/>
  <c r="I156" i="66"/>
  <c r="T155" i="66"/>
  <c r="S155" i="66"/>
  <c r="R155" i="66"/>
  <c r="Q155" i="66"/>
  <c r="P155" i="66"/>
  <c r="O155" i="66"/>
  <c r="N155" i="66"/>
  <c r="M155" i="66"/>
  <c r="L155" i="66"/>
  <c r="K155" i="66"/>
  <c r="J155" i="66"/>
  <c r="I155" i="66"/>
  <c r="T154" i="66"/>
  <c r="S154" i="66"/>
  <c r="R154" i="66"/>
  <c r="Q154" i="66"/>
  <c r="P154" i="66"/>
  <c r="O154" i="66"/>
  <c r="N154" i="66"/>
  <c r="M154" i="66"/>
  <c r="L154" i="66"/>
  <c r="K154" i="66"/>
  <c r="J154" i="66"/>
  <c r="I154" i="66"/>
  <c r="T153" i="66"/>
  <c r="S153" i="66"/>
  <c r="R153" i="66"/>
  <c r="Q153" i="66"/>
  <c r="P153" i="66"/>
  <c r="O153" i="66"/>
  <c r="N153" i="66"/>
  <c r="M153" i="66"/>
  <c r="L153" i="66"/>
  <c r="K153" i="66"/>
  <c r="J153" i="66"/>
  <c r="I153" i="66"/>
  <c r="T152" i="66"/>
  <c r="S152" i="66"/>
  <c r="R152" i="66"/>
  <c r="Q152" i="66"/>
  <c r="P152" i="66"/>
  <c r="O152" i="66"/>
  <c r="N152" i="66"/>
  <c r="M152" i="66"/>
  <c r="L152" i="66"/>
  <c r="K152" i="66"/>
  <c r="J152" i="66"/>
  <c r="I152" i="66"/>
  <c r="T151" i="66"/>
  <c r="S151" i="66"/>
  <c r="R151" i="66"/>
  <c r="Q151" i="66"/>
  <c r="P151" i="66"/>
  <c r="O151" i="66"/>
  <c r="N151" i="66"/>
  <c r="M151" i="66"/>
  <c r="L151" i="66"/>
  <c r="K151" i="66"/>
  <c r="J151" i="66"/>
  <c r="I151" i="66"/>
  <c r="T150" i="66"/>
  <c r="S150" i="66"/>
  <c r="R150" i="66"/>
  <c r="Q150" i="66"/>
  <c r="P150" i="66"/>
  <c r="O150" i="66"/>
  <c r="N150" i="66"/>
  <c r="M150" i="66"/>
  <c r="L150" i="66"/>
  <c r="K150" i="66"/>
  <c r="J150" i="66"/>
  <c r="I150" i="66"/>
  <c r="T148" i="66"/>
  <c r="S148" i="66"/>
  <c r="R148" i="66"/>
  <c r="Q148" i="66"/>
  <c r="P148" i="66"/>
  <c r="O148" i="66"/>
  <c r="N148" i="66"/>
  <c r="M148" i="66"/>
  <c r="L148" i="66"/>
  <c r="K148" i="66"/>
  <c r="J148" i="66"/>
  <c r="I148" i="66"/>
  <c r="S146" i="66"/>
  <c r="R146" i="66"/>
  <c r="Q146" i="66"/>
  <c r="P146" i="66"/>
  <c r="O146" i="66"/>
  <c r="N146" i="66"/>
  <c r="M146" i="66"/>
  <c r="L146" i="66"/>
  <c r="K146" i="66"/>
  <c r="J146" i="66"/>
  <c r="I146" i="66"/>
  <c r="T145" i="66"/>
  <c r="S145" i="66"/>
  <c r="R145" i="66"/>
  <c r="Q145" i="66"/>
  <c r="P145" i="66"/>
  <c r="O145" i="66"/>
  <c r="N145" i="66"/>
  <c r="M145" i="66"/>
  <c r="L145" i="66"/>
  <c r="K145" i="66"/>
  <c r="J145" i="66"/>
  <c r="I145" i="66"/>
  <c r="T144" i="66"/>
  <c r="S144" i="66"/>
  <c r="R144" i="66"/>
  <c r="Q144" i="66"/>
  <c r="P144" i="66"/>
  <c r="O144" i="66"/>
  <c r="N144" i="66"/>
  <c r="M144" i="66"/>
  <c r="L144" i="66"/>
  <c r="K144" i="66"/>
  <c r="J144" i="66"/>
  <c r="I144" i="66"/>
  <c r="T143" i="66"/>
  <c r="S143" i="66"/>
  <c r="R143" i="66"/>
  <c r="Q143" i="66"/>
  <c r="P143" i="66"/>
  <c r="O143" i="66"/>
  <c r="N143" i="66"/>
  <c r="M143" i="66"/>
  <c r="L143" i="66"/>
  <c r="K143" i="66"/>
  <c r="J143" i="66"/>
  <c r="I143" i="66"/>
  <c r="T142" i="66"/>
  <c r="S142" i="66"/>
  <c r="R142" i="66"/>
  <c r="Q142" i="66"/>
  <c r="P142" i="66"/>
  <c r="O142" i="66"/>
  <c r="N142" i="66"/>
  <c r="M142" i="66"/>
  <c r="L142" i="66"/>
  <c r="K142" i="66"/>
  <c r="J142" i="66"/>
  <c r="I142" i="66"/>
  <c r="T141" i="66"/>
  <c r="S141" i="66"/>
  <c r="R141" i="66"/>
  <c r="Q141" i="66"/>
  <c r="P141" i="66"/>
  <c r="O141" i="66"/>
  <c r="N141" i="66"/>
  <c r="M141" i="66"/>
  <c r="L141" i="66"/>
  <c r="K141" i="66"/>
  <c r="J141" i="66"/>
  <c r="I141" i="66"/>
  <c r="T140" i="66"/>
  <c r="S140" i="66"/>
  <c r="R140" i="66"/>
  <c r="Q140" i="66"/>
  <c r="P140" i="66"/>
  <c r="O140" i="66"/>
  <c r="N140" i="66"/>
  <c r="M140" i="66"/>
  <c r="L140" i="66"/>
  <c r="K140" i="66"/>
  <c r="J140" i="66"/>
  <c r="I140" i="66"/>
  <c r="T139" i="66"/>
  <c r="S139" i="66"/>
  <c r="R139" i="66"/>
  <c r="Q139" i="66"/>
  <c r="P139" i="66"/>
  <c r="O139" i="66"/>
  <c r="N139" i="66"/>
  <c r="M139" i="66"/>
  <c r="L139" i="66"/>
  <c r="K139" i="66"/>
  <c r="J139" i="66"/>
  <c r="I139" i="66"/>
  <c r="T138" i="66"/>
  <c r="S138" i="66"/>
  <c r="R138" i="66"/>
  <c r="Q138" i="66"/>
  <c r="P138" i="66"/>
  <c r="O138" i="66"/>
  <c r="N138" i="66"/>
  <c r="M138" i="66"/>
  <c r="L138" i="66"/>
  <c r="K138" i="66"/>
  <c r="J138" i="66"/>
  <c r="I138" i="66"/>
  <c r="T137" i="66"/>
  <c r="S137" i="66"/>
  <c r="R137" i="66"/>
  <c r="Q137" i="66"/>
  <c r="P137" i="66"/>
  <c r="O137" i="66"/>
  <c r="N137" i="66"/>
  <c r="M137" i="66"/>
  <c r="L137" i="66"/>
  <c r="K137" i="66"/>
  <c r="J137" i="66"/>
  <c r="I137" i="66"/>
  <c r="T136" i="66"/>
  <c r="S136" i="66"/>
  <c r="R136" i="66"/>
  <c r="Q136" i="66"/>
  <c r="P136" i="66"/>
  <c r="O136" i="66"/>
  <c r="N136" i="66"/>
  <c r="M136" i="66"/>
  <c r="L136" i="66"/>
  <c r="K136" i="66"/>
  <c r="J136" i="66"/>
  <c r="I136" i="66"/>
  <c r="T134" i="66"/>
  <c r="S134" i="66"/>
  <c r="R134" i="66"/>
  <c r="Q134" i="66"/>
  <c r="P134" i="66"/>
  <c r="O134" i="66"/>
  <c r="N134" i="66"/>
  <c r="M134" i="66"/>
  <c r="L134" i="66"/>
  <c r="K134" i="66"/>
  <c r="J134" i="66"/>
  <c r="I134" i="66"/>
  <c r="T133" i="66"/>
  <c r="S133" i="66"/>
  <c r="R133" i="66"/>
  <c r="Q133" i="66"/>
  <c r="P133" i="66"/>
  <c r="O133" i="66"/>
  <c r="N133" i="66"/>
  <c r="M133" i="66"/>
  <c r="L133" i="66"/>
  <c r="K133" i="66"/>
  <c r="J133" i="66"/>
  <c r="I133" i="66"/>
  <c r="T132" i="66"/>
  <c r="S132" i="66"/>
  <c r="R132" i="66"/>
  <c r="Q132" i="66"/>
  <c r="P132" i="66"/>
  <c r="O132" i="66"/>
  <c r="N132" i="66"/>
  <c r="M132" i="66"/>
  <c r="L132" i="66"/>
  <c r="K132" i="66"/>
  <c r="J132" i="66"/>
  <c r="I132" i="66"/>
  <c r="T131" i="66"/>
  <c r="S131" i="66"/>
  <c r="R131" i="66"/>
  <c r="Q131" i="66"/>
  <c r="P131" i="66"/>
  <c r="O131" i="66"/>
  <c r="N131" i="66"/>
  <c r="M131" i="66"/>
  <c r="L131" i="66"/>
  <c r="K131" i="66"/>
  <c r="J131" i="66"/>
  <c r="I131" i="66"/>
  <c r="T130" i="66"/>
  <c r="S130" i="66"/>
  <c r="R130" i="66"/>
  <c r="Q130" i="66"/>
  <c r="P130" i="66"/>
  <c r="O130" i="66"/>
  <c r="N130" i="66"/>
  <c r="M130" i="66"/>
  <c r="L130" i="66"/>
  <c r="K130" i="66"/>
  <c r="J130" i="66"/>
  <c r="I130" i="66"/>
  <c r="T129" i="66"/>
  <c r="S129" i="66"/>
  <c r="R129" i="66"/>
  <c r="Q129" i="66"/>
  <c r="P129" i="66"/>
  <c r="O129" i="66"/>
  <c r="N129" i="66"/>
  <c r="M129" i="66"/>
  <c r="L129" i="66"/>
  <c r="K129" i="66"/>
  <c r="J129" i="66"/>
  <c r="I129" i="66"/>
  <c r="T128" i="66"/>
  <c r="S128" i="66"/>
  <c r="R128" i="66"/>
  <c r="Q128" i="66"/>
  <c r="P128" i="66"/>
  <c r="O128" i="66"/>
  <c r="N128" i="66"/>
  <c r="M128" i="66"/>
  <c r="L128" i="66"/>
  <c r="K128" i="66"/>
  <c r="J128" i="66"/>
  <c r="I128" i="66"/>
  <c r="T127" i="66"/>
  <c r="S127" i="66"/>
  <c r="R127" i="66"/>
  <c r="Q127" i="66"/>
  <c r="P127" i="66"/>
  <c r="O127" i="66"/>
  <c r="N127" i="66"/>
  <c r="M127" i="66"/>
  <c r="L127" i="66"/>
  <c r="K127" i="66"/>
  <c r="J127" i="66"/>
  <c r="I127" i="66"/>
  <c r="T126" i="66"/>
  <c r="S126" i="66"/>
  <c r="R126" i="66"/>
  <c r="Q126" i="66"/>
  <c r="P126" i="66"/>
  <c r="O126" i="66"/>
  <c r="N126" i="66"/>
  <c r="M126" i="66"/>
  <c r="L126" i="66"/>
  <c r="K126" i="66"/>
  <c r="J126" i="66"/>
  <c r="I126" i="66"/>
  <c r="T125" i="66"/>
  <c r="S125" i="66"/>
  <c r="R125" i="66"/>
  <c r="Q125" i="66"/>
  <c r="P125" i="66"/>
  <c r="O125" i="66"/>
  <c r="N125" i="66"/>
  <c r="M125" i="66"/>
  <c r="L125" i="66"/>
  <c r="K125" i="66"/>
  <c r="J125" i="66"/>
  <c r="I125" i="66"/>
  <c r="T124" i="66"/>
  <c r="S124" i="66"/>
  <c r="R124" i="66"/>
  <c r="Q124" i="66"/>
  <c r="P124" i="66"/>
  <c r="O124" i="66"/>
  <c r="N124" i="66"/>
  <c r="M124" i="66"/>
  <c r="L124" i="66"/>
  <c r="K124" i="66"/>
  <c r="J124" i="66"/>
  <c r="I124" i="66"/>
  <c r="T123" i="66"/>
  <c r="S123" i="66"/>
  <c r="R123" i="66"/>
  <c r="Q123" i="66"/>
  <c r="P123" i="66"/>
  <c r="O123" i="66"/>
  <c r="N123" i="66"/>
  <c r="M123" i="66"/>
  <c r="L123" i="66"/>
  <c r="K123" i="66"/>
  <c r="J123" i="66"/>
  <c r="I123" i="66"/>
  <c r="T122" i="66"/>
  <c r="S122" i="66"/>
  <c r="R122" i="66"/>
  <c r="Q122" i="66"/>
  <c r="P122" i="66"/>
  <c r="O122" i="66"/>
  <c r="N122" i="66"/>
  <c r="M122" i="66"/>
  <c r="L122" i="66"/>
  <c r="K122" i="66"/>
  <c r="J122" i="66"/>
  <c r="I122" i="66"/>
  <c r="T121" i="66"/>
  <c r="S121" i="66"/>
  <c r="R121" i="66"/>
  <c r="Q121" i="66"/>
  <c r="P121" i="66"/>
  <c r="O121" i="66"/>
  <c r="N121" i="66"/>
  <c r="M121" i="66"/>
  <c r="L121" i="66"/>
  <c r="K121" i="66"/>
  <c r="J121" i="66"/>
  <c r="I121" i="66"/>
  <c r="T119" i="66"/>
  <c r="S119" i="66"/>
  <c r="R119" i="66"/>
  <c r="Q119" i="66"/>
  <c r="P119" i="66"/>
  <c r="O119" i="66"/>
  <c r="N119" i="66"/>
  <c r="M119" i="66"/>
  <c r="L119" i="66"/>
  <c r="K119" i="66"/>
  <c r="J119" i="66"/>
  <c r="I119" i="66"/>
  <c r="T118" i="66"/>
  <c r="S118" i="66"/>
  <c r="R118" i="66"/>
  <c r="Q118" i="66"/>
  <c r="P118" i="66"/>
  <c r="O118" i="66"/>
  <c r="N118" i="66"/>
  <c r="M118" i="66"/>
  <c r="L118" i="66"/>
  <c r="K118" i="66"/>
  <c r="J118" i="66"/>
  <c r="I118" i="66"/>
  <c r="T116" i="66"/>
  <c r="S116" i="66"/>
  <c r="R116" i="66"/>
  <c r="Q116" i="66"/>
  <c r="P116" i="66"/>
  <c r="O116" i="66"/>
  <c r="N116" i="66"/>
  <c r="M116" i="66"/>
  <c r="L116" i="66"/>
  <c r="K116" i="66"/>
  <c r="J116" i="66"/>
  <c r="I116" i="66"/>
  <c r="T115" i="66"/>
  <c r="S115" i="66"/>
  <c r="R115" i="66"/>
  <c r="Q115" i="66"/>
  <c r="P115" i="66"/>
  <c r="O115" i="66"/>
  <c r="N115" i="66"/>
  <c r="M115" i="66"/>
  <c r="L115" i="66"/>
  <c r="K115" i="66"/>
  <c r="J115" i="66"/>
  <c r="I115" i="66"/>
  <c r="T114" i="66"/>
  <c r="S114" i="66"/>
  <c r="R114" i="66"/>
  <c r="Q114" i="66"/>
  <c r="P114" i="66"/>
  <c r="O114" i="66"/>
  <c r="N114" i="66"/>
  <c r="M114" i="66"/>
  <c r="L114" i="66"/>
  <c r="K114" i="66"/>
  <c r="J114" i="66"/>
  <c r="I114" i="66"/>
  <c r="T113" i="66"/>
  <c r="S113" i="66"/>
  <c r="R113" i="66"/>
  <c r="Q113" i="66"/>
  <c r="P113" i="66"/>
  <c r="O113" i="66"/>
  <c r="N113" i="66"/>
  <c r="M113" i="66"/>
  <c r="L113" i="66"/>
  <c r="K113" i="66"/>
  <c r="J113" i="66"/>
  <c r="I113" i="66"/>
  <c r="T112" i="66"/>
  <c r="S112" i="66"/>
  <c r="R112" i="66"/>
  <c r="Q112" i="66"/>
  <c r="P112" i="66"/>
  <c r="O112" i="66"/>
  <c r="N112" i="66"/>
  <c r="M112" i="66"/>
  <c r="L112" i="66"/>
  <c r="K112" i="66"/>
  <c r="J112" i="66"/>
  <c r="I112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T108" i="66"/>
  <c r="S108" i="66"/>
  <c r="R108" i="66"/>
  <c r="Q108" i="66"/>
  <c r="P108" i="66"/>
  <c r="O108" i="66"/>
  <c r="N108" i="66"/>
  <c r="M108" i="66"/>
  <c r="L108" i="66"/>
  <c r="K108" i="66"/>
  <c r="J108" i="66"/>
  <c r="I108" i="66"/>
  <c r="T107" i="66"/>
  <c r="S107" i="66"/>
  <c r="R107" i="66"/>
  <c r="Q107" i="66"/>
  <c r="P107" i="66"/>
  <c r="O107" i="66"/>
  <c r="N107" i="66"/>
  <c r="M107" i="66"/>
  <c r="L107" i="66"/>
  <c r="K107" i="66"/>
  <c r="J107" i="66"/>
  <c r="I107" i="66"/>
  <c r="T105" i="66"/>
  <c r="S105" i="66"/>
  <c r="R105" i="66"/>
  <c r="Q105" i="66"/>
  <c r="P105" i="66"/>
  <c r="O105" i="66"/>
  <c r="N105" i="66"/>
  <c r="M105" i="66"/>
  <c r="L105" i="66"/>
  <c r="K105" i="66"/>
  <c r="J105" i="66"/>
  <c r="I105" i="66"/>
  <c r="T104" i="66"/>
  <c r="S104" i="66"/>
  <c r="R104" i="66"/>
  <c r="Q104" i="66"/>
  <c r="P104" i="66"/>
  <c r="O104" i="66"/>
  <c r="N104" i="66"/>
  <c r="M104" i="66"/>
  <c r="L104" i="66"/>
  <c r="K104" i="66"/>
  <c r="J104" i="66"/>
  <c r="I104" i="66"/>
  <c r="T103" i="66"/>
  <c r="S103" i="66"/>
  <c r="R103" i="66"/>
  <c r="Q103" i="66"/>
  <c r="P103" i="66"/>
  <c r="O103" i="66"/>
  <c r="N103" i="66"/>
  <c r="M103" i="66"/>
  <c r="L103" i="66"/>
  <c r="K103" i="66"/>
  <c r="J103" i="66"/>
  <c r="I103" i="66"/>
  <c r="T102" i="66"/>
  <c r="S102" i="66"/>
  <c r="R102" i="66"/>
  <c r="Q102" i="66"/>
  <c r="P102" i="66"/>
  <c r="O102" i="66"/>
  <c r="N102" i="66"/>
  <c r="M102" i="66"/>
  <c r="L102" i="66"/>
  <c r="K102" i="66"/>
  <c r="J102" i="66"/>
  <c r="I102" i="66"/>
  <c r="T101" i="66"/>
  <c r="S101" i="66"/>
  <c r="R101" i="66"/>
  <c r="Q101" i="66"/>
  <c r="P101" i="66"/>
  <c r="O101" i="66"/>
  <c r="N101" i="66"/>
  <c r="M101" i="66"/>
  <c r="L101" i="66"/>
  <c r="K101" i="66"/>
  <c r="J101" i="66"/>
  <c r="I101" i="66"/>
  <c r="T100" i="66"/>
  <c r="S100" i="66"/>
  <c r="R100" i="66"/>
  <c r="Q100" i="66"/>
  <c r="P100" i="66"/>
  <c r="O100" i="66"/>
  <c r="N100" i="66"/>
  <c r="M100" i="66"/>
  <c r="L100" i="66"/>
  <c r="K100" i="66"/>
  <c r="J100" i="66"/>
  <c r="I100" i="66"/>
  <c r="T99" i="66"/>
  <c r="S99" i="66"/>
  <c r="R99" i="66"/>
  <c r="Q99" i="66"/>
  <c r="P99" i="66"/>
  <c r="O99" i="66"/>
  <c r="N99" i="66"/>
  <c r="M99" i="66"/>
  <c r="L99" i="66"/>
  <c r="K99" i="66"/>
  <c r="J99" i="66"/>
  <c r="I99" i="66"/>
  <c r="T98" i="66"/>
  <c r="S98" i="66"/>
  <c r="R98" i="66"/>
  <c r="Q98" i="66"/>
  <c r="P98" i="66"/>
  <c r="O98" i="66"/>
  <c r="N98" i="66"/>
  <c r="M98" i="66"/>
  <c r="L98" i="66"/>
  <c r="K98" i="66"/>
  <c r="J98" i="66"/>
  <c r="I98" i="66"/>
  <c r="T97" i="66"/>
  <c r="S97" i="66"/>
  <c r="R97" i="66"/>
  <c r="Q97" i="66"/>
  <c r="P97" i="66"/>
  <c r="O97" i="66"/>
  <c r="N97" i="66"/>
  <c r="M97" i="66"/>
  <c r="L97" i="66"/>
  <c r="K97" i="66"/>
  <c r="J97" i="66"/>
  <c r="I97" i="66"/>
  <c r="T96" i="66"/>
  <c r="S96" i="66"/>
  <c r="R96" i="66"/>
  <c r="Q96" i="66"/>
  <c r="P96" i="66"/>
  <c r="O96" i="66"/>
  <c r="N96" i="66"/>
  <c r="M96" i="66"/>
  <c r="L96" i="66"/>
  <c r="K96" i="66"/>
  <c r="J96" i="66"/>
  <c r="I96" i="66"/>
  <c r="T94" i="66"/>
  <c r="S94" i="66"/>
  <c r="R94" i="66"/>
  <c r="Q94" i="66"/>
  <c r="P94" i="66"/>
  <c r="O94" i="66"/>
  <c r="N94" i="66"/>
  <c r="M94" i="66"/>
  <c r="L94" i="66"/>
  <c r="K94" i="66"/>
  <c r="J94" i="66"/>
  <c r="I94" i="66"/>
  <c r="T93" i="66"/>
  <c r="S93" i="66"/>
  <c r="R93" i="66"/>
  <c r="Q93" i="66"/>
  <c r="P93" i="66"/>
  <c r="O93" i="66"/>
  <c r="N93" i="66"/>
  <c r="M93" i="66"/>
  <c r="L93" i="66"/>
  <c r="K93" i="66"/>
  <c r="J93" i="66"/>
  <c r="I93" i="66"/>
  <c r="T92" i="66"/>
  <c r="S92" i="66"/>
  <c r="R92" i="66"/>
  <c r="Q92" i="66"/>
  <c r="P92" i="66"/>
  <c r="O92" i="66"/>
  <c r="N92" i="66"/>
  <c r="M92" i="66"/>
  <c r="L92" i="66"/>
  <c r="K92" i="66"/>
  <c r="J92" i="66"/>
  <c r="I92" i="66"/>
  <c r="T91" i="66"/>
  <c r="S91" i="66"/>
  <c r="R91" i="66"/>
  <c r="Q91" i="66"/>
  <c r="P91" i="66"/>
  <c r="O91" i="66"/>
  <c r="N91" i="66"/>
  <c r="M91" i="66"/>
  <c r="L91" i="66"/>
  <c r="K91" i="66"/>
  <c r="J91" i="66"/>
  <c r="I91" i="66"/>
  <c r="T90" i="66"/>
  <c r="S90" i="66"/>
  <c r="R90" i="66"/>
  <c r="Q90" i="66"/>
  <c r="P90" i="66"/>
  <c r="O90" i="66"/>
  <c r="N90" i="66"/>
  <c r="M90" i="66"/>
  <c r="L90" i="66"/>
  <c r="K90" i="66"/>
  <c r="J90" i="66"/>
  <c r="I90" i="66"/>
  <c r="T89" i="66"/>
  <c r="S89" i="66"/>
  <c r="R89" i="66"/>
  <c r="Q89" i="66"/>
  <c r="P89" i="66"/>
  <c r="O89" i="66"/>
  <c r="N89" i="66"/>
  <c r="M89" i="66"/>
  <c r="L89" i="66"/>
  <c r="K89" i="66"/>
  <c r="J89" i="66"/>
  <c r="I89" i="66"/>
  <c r="T88" i="66"/>
  <c r="S88" i="66"/>
  <c r="R88" i="66"/>
  <c r="Q88" i="66"/>
  <c r="P88" i="66"/>
  <c r="O88" i="66"/>
  <c r="N88" i="66"/>
  <c r="M88" i="66"/>
  <c r="L88" i="66"/>
  <c r="K88" i="66"/>
  <c r="J88" i="66"/>
  <c r="I88" i="66"/>
  <c r="T87" i="66"/>
  <c r="S87" i="66"/>
  <c r="R87" i="66"/>
  <c r="Q87" i="66"/>
  <c r="P87" i="66"/>
  <c r="O87" i="66"/>
  <c r="N87" i="66"/>
  <c r="M87" i="66"/>
  <c r="L87" i="66"/>
  <c r="K87" i="66"/>
  <c r="J87" i="66"/>
  <c r="I87" i="66"/>
  <c r="T86" i="66"/>
  <c r="S86" i="66"/>
  <c r="R86" i="66"/>
  <c r="Q86" i="66"/>
  <c r="P86" i="66"/>
  <c r="O86" i="66"/>
  <c r="N86" i="66"/>
  <c r="M86" i="66"/>
  <c r="L86" i="66"/>
  <c r="K86" i="66"/>
  <c r="J86" i="66"/>
  <c r="I86" i="66"/>
  <c r="T85" i="66"/>
  <c r="S85" i="66"/>
  <c r="R85" i="66"/>
  <c r="Q85" i="66"/>
  <c r="P85" i="66"/>
  <c r="O85" i="66"/>
  <c r="N85" i="66"/>
  <c r="M85" i="66"/>
  <c r="L85" i="66"/>
  <c r="K85" i="66"/>
  <c r="J85" i="66"/>
  <c r="I85" i="66"/>
  <c r="T83" i="66"/>
  <c r="S83" i="66"/>
  <c r="R83" i="66"/>
  <c r="Q83" i="66"/>
  <c r="P83" i="66"/>
  <c r="O83" i="66"/>
  <c r="N83" i="66"/>
  <c r="M83" i="66"/>
  <c r="L83" i="66"/>
  <c r="K83" i="66"/>
  <c r="J83" i="66"/>
  <c r="I83" i="66"/>
  <c r="T82" i="66"/>
  <c r="S82" i="66"/>
  <c r="R82" i="66"/>
  <c r="Q82" i="66"/>
  <c r="P82" i="66"/>
  <c r="O82" i="66"/>
  <c r="N82" i="66"/>
  <c r="M82" i="66"/>
  <c r="L82" i="66"/>
  <c r="K82" i="66"/>
  <c r="J82" i="66"/>
  <c r="I82" i="66"/>
  <c r="T81" i="66"/>
  <c r="S81" i="66"/>
  <c r="R81" i="66"/>
  <c r="Q81" i="66"/>
  <c r="P81" i="66"/>
  <c r="O81" i="66"/>
  <c r="N81" i="66"/>
  <c r="M81" i="66"/>
  <c r="L81" i="66"/>
  <c r="K81" i="66"/>
  <c r="J81" i="66"/>
  <c r="I81" i="66"/>
  <c r="T80" i="66"/>
  <c r="S80" i="66"/>
  <c r="R80" i="66"/>
  <c r="Q80" i="66"/>
  <c r="P80" i="66"/>
  <c r="O80" i="66"/>
  <c r="N80" i="66"/>
  <c r="M80" i="66"/>
  <c r="L80" i="66"/>
  <c r="K80" i="66"/>
  <c r="J80" i="66"/>
  <c r="I80" i="66"/>
  <c r="T78" i="66"/>
  <c r="S78" i="66"/>
  <c r="R78" i="66"/>
  <c r="Q78" i="66"/>
  <c r="P78" i="66"/>
  <c r="O78" i="66"/>
  <c r="N78" i="66"/>
  <c r="M78" i="66"/>
  <c r="L78" i="66"/>
  <c r="K78" i="66"/>
  <c r="J78" i="66"/>
  <c r="I78" i="66"/>
  <c r="T77" i="66"/>
  <c r="S77" i="66"/>
  <c r="R77" i="66"/>
  <c r="Q77" i="66"/>
  <c r="P77" i="66"/>
  <c r="O77" i="66"/>
  <c r="N77" i="66"/>
  <c r="M77" i="66"/>
  <c r="L77" i="66"/>
  <c r="K77" i="66"/>
  <c r="J77" i="66"/>
  <c r="I77" i="66"/>
  <c r="T74" i="66"/>
  <c r="S74" i="66"/>
  <c r="R74" i="66"/>
  <c r="Q74" i="66"/>
  <c r="P74" i="66"/>
  <c r="O74" i="66"/>
  <c r="N74" i="66"/>
  <c r="M74" i="66"/>
  <c r="L74" i="66"/>
  <c r="K74" i="66"/>
  <c r="J74" i="66"/>
  <c r="I74" i="66"/>
  <c r="T73" i="66"/>
  <c r="S73" i="66"/>
  <c r="R73" i="66"/>
  <c r="Q73" i="66"/>
  <c r="P73" i="66"/>
  <c r="O73" i="66"/>
  <c r="N73" i="66"/>
  <c r="M73" i="66"/>
  <c r="L73" i="66"/>
  <c r="K73" i="66"/>
  <c r="J73" i="66"/>
  <c r="I73" i="66"/>
  <c r="T72" i="66"/>
  <c r="S72" i="66"/>
  <c r="R72" i="66"/>
  <c r="Q72" i="66"/>
  <c r="P72" i="66"/>
  <c r="O72" i="66"/>
  <c r="N72" i="66"/>
  <c r="M72" i="66"/>
  <c r="L72" i="66"/>
  <c r="K72" i="66"/>
  <c r="J72" i="66"/>
  <c r="I72" i="66"/>
  <c r="T71" i="66"/>
  <c r="S71" i="66"/>
  <c r="R71" i="66"/>
  <c r="Q71" i="66"/>
  <c r="P71" i="66"/>
  <c r="O71" i="66"/>
  <c r="N71" i="66"/>
  <c r="M71" i="66"/>
  <c r="L71" i="66"/>
  <c r="K71" i="66"/>
  <c r="J71" i="66"/>
  <c r="I71" i="66"/>
  <c r="T69" i="66"/>
  <c r="S69" i="66"/>
  <c r="R69" i="66"/>
  <c r="Q69" i="66"/>
  <c r="P69" i="66"/>
  <c r="O69" i="66"/>
  <c r="N69" i="66"/>
  <c r="M69" i="66"/>
  <c r="L69" i="66"/>
  <c r="K69" i="66"/>
  <c r="J69" i="66"/>
  <c r="I69" i="66"/>
  <c r="T68" i="66"/>
  <c r="S68" i="66"/>
  <c r="R68" i="66"/>
  <c r="Q68" i="66"/>
  <c r="P68" i="66"/>
  <c r="O68" i="66"/>
  <c r="N68" i="66"/>
  <c r="M68" i="66"/>
  <c r="L68" i="66"/>
  <c r="K68" i="66"/>
  <c r="J68" i="66"/>
  <c r="I68" i="66"/>
  <c r="T67" i="66"/>
  <c r="S67" i="66"/>
  <c r="R67" i="66"/>
  <c r="Q67" i="66"/>
  <c r="P67" i="66"/>
  <c r="O67" i="66"/>
  <c r="N67" i="66"/>
  <c r="M67" i="66"/>
  <c r="L67" i="66"/>
  <c r="K67" i="66"/>
  <c r="J67" i="66"/>
  <c r="I67" i="66"/>
  <c r="T65" i="66"/>
  <c r="S65" i="66"/>
  <c r="R65" i="66"/>
  <c r="Q65" i="66"/>
  <c r="P65" i="66"/>
  <c r="O65" i="66"/>
  <c r="N65" i="66"/>
  <c r="M65" i="66"/>
  <c r="L65" i="66"/>
  <c r="K65" i="66"/>
  <c r="J65" i="66"/>
  <c r="I65" i="66"/>
  <c r="T64" i="66"/>
  <c r="S64" i="66"/>
  <c r="R64" i="66"/>
  <c r="Q64" i="66"/>
  <c r="P64" i="66"/>
  <c r="O64" i="66"/>
  <c r="N64" i="66"/>
  <c r="M64" i="66"/>
  <c r="L64" i="66"/>
  <c r="K64" i="66"/>
  <c r="J64" i="66"/>
  <c r="I64" i="66"/>
  <c r="T63" i="66"/>
  <c r="S63" i="66"/>
  <c r="R63" i="66"/>
  <c r="Q63" i="66"/>
  <c r="P63" i="66"/>
  <c r="O63" i="66"/>
  <c r="N63" i="66"/>
  <c r="M63" i="66"/>
  <c r="L63" i="66"/>
  <c r="K63" i="66"/>
  <c r="J63" i="66"/>
  <c r="I63" i="66"/>
  <c r="T62" i="66"/>
  <c r="S62" i="66"/>
  <c r="R62" i="66"/>
  <c r="Q62" i="66"/>
  <c r="P62" i="66"/>
  <c r="O62" i="66"/>
  <c r="N62" i="66"/>
  <c r="M62" i="66"/>
  <c r="L62" i="66"/>
  <c r="K62" i="66"/>
  <c r="J62" i="66"/>
  <c r="I62" i="66"/>
  <c r="T61" i="66"/>
  <c r="S61" i="66"/>
  <c r="R61" i="66"/>
  <c r="Q61" i="66"/>
  <c r="P61" i="66"/>
  <c r="O61" i="66"/>
  <c r="N61" i="66"/>
  <c r="M61" i="66"/>
  <c r="L61" i="66"/>
  <c r="K61" i="66"/>
  <c r="J61" i="66"/>
  <c r="I61" i="66"/>
  <c r="T60" i="66"/>
  <c r="S60" i="66"/>
  <c r="R60" i="66"/>
  <c r="Q60" i="66"/>
  <c r="P60" i="66"/>
  <c r="O60" i="66"/>
  <c r="N60" i="66"/>
  <c r="M60" i="66"/>
  <c r="L60" i="66"/>
  <c r="K60" i="66"/>
  <c r="J60" i="66"/>
  <c r="I60" i="66"/>
  <c r="T58" i="66"/>
  <c r="S58" i="66"/>
  <c r="R58" i="66"/>
  <c r="Q58" i="66"/>
  <c r="P58" i="66"/>
  <c r="O58" i="66"/>
  <c r="N58" i="66"/>
  <c r="M58" i="66"/>
  <c r="L58" i="66"/>
  <c r="K58" i="66"/>
  <c r="J58" i="66"/>
  <c r="I58" i="66"/>
  <c r="T57" i="66"/>
  <c r="S57" i="66"/>
  <c r="R57" i="66"/>
  <c r="Q57" i="66"/>
  <c r="P57" i="66"/>
  <c r="O57" i="66"/>
  <c r="N57" i="66"/>
  <c r="M57" i="66"/>
  <c r="L57" i="66"/>
  <c r="K57" i="66"/>
  <c r="J57" i="66"/>
  <c r="I57" i="66"/>
  <c r="T56" i="66"/>
  <c r="S56" i="66"/>
  <c r="R56" i="66"/>
  <c r="Q56" i="66"/>
  <c r="P56" i="66"/>
  <c r="O56" i="66"/>
  <c r="N56" i="66"/>
  <c r="M56" i="66"/>
  <c r="L56" i="66"/>
  <c r="K56" i="66"/>
  <c r="J56" i="66"/>
  <c r="I56" i="66"/>
  <c r="T55" i="66"/>
  <c r="S55" i="66"/>
  <c r="R55" i="66"/>
  <c r="Q55" i="66"/>
  <c r="P55" i="66"/>
  <c r="O55" i="66"/>
  <c r="N55" i="66"/>
  <c r="M55" i="66"/>
  <c r="L55" i="66"/>
  <c r="K55" i="66"/>
  <c r="J55" i="66"/>
  <c r="I55" i="66"/>
  <c r="T54" i="66"/>
  <c r="S54" i="66"/>
  <c r="R54" i="66"/>
  <c r="Q54" i="66"/>
  <c r="P54" i="66"/>
  <c r="O54" i="66"/>
  <c r="N54" i="66"/>
  <c r="M54" i="66"/>
  <c r="L54" i="66"/>
  <c r="K54" i="66"/>
  <c r="J54" i="66"/>
  <c r="I54" i="66"/>
  <c r="T52" i="66"/>
  <c r="S52" i="66"/>
  <c r="R52" i="66"/>
  <c r="Q52" i="66"/>
  <c r="P52" i="66"/>
  <c r="O52" i="66"/>
  <c r="N52" i="66"/>
  <c r="M52" i="66"/>
  <c r="L52" i="66"/>
  <c r="K52" i="66"/>
  <c r="J52" i="66"/>
  <c r="I52" i="66"/>
  <c r="T51" i="66"/>
  <c r="S51" i="66"/>
  <c r="R51" i="66"/>
  <c r="Q51" i="66"/>
  <c r="P51" i="66"/>
  <c r="O51" i="66"/>
  <c r="N51" i="66"/>
  <c r="M51" i="66"/>
  <c r="L51" i="66"/>
  <c r="K51" i="66"/>
  <c r="J51" i="66"/>
  <c r="I51" i="66"/>
  <c r="T49" i="66"/>
  <c r="S49" i="66"/>
  <c r="R49" i="66"/>
  <c r="Q49" i="66"/>
  <c r="P49" i="66"/>
  <c r="O49" i="66"/>
  <c r="N49" i="66"/>
  <c r="M49" i="66"/>
  <c r="L49" i="66"/>
  <c r="K49" i="66"/>
  <c r="J49" i="66"/>
  <c r="I49" i="66"/>
  <c r="T48" i="66"/>
  <c r="S48" i="66"/>
  <c r="R48" i="66"/>
  <c r="Q48" i="66"/>
  <c r="P48" i="66"/>
  <c r="O48" i="66"/>
  <c r="N48" i="66"/>
  <c r="M48" i="66"/>
  <c r="L48" i="66"/>
  <c r="K48" i="66"/>
  <c r="J48" i="66"/>
  <c r="I48" i="66"/>
  <c r="T47" i="66"/>
  <c r="S47" i="66"/>
  <c r="R47" i="66"/>
  <c r="Q47" i="66"/>
  <c r="P47" i="66"/>
  <c r="O47" i="66"/>
  <c r="N47" i="66"/>
  <c r="M47" i="66"/>
  <c r="L47" i="66"/>
  <c r="K47" i="66"/>
  <c r="J47" i="66"/>
  <c r="I47" i="66"/>
  <c r="T46" i="66"/>
  <c r="S46" i="66"/>
  <c r="R46" i="66"/>
  <c r="Q46" i="66"/>
  <c r="P46" i="66"/>
  <c r="O46" i="66"/>
  <c r="N46" i="66"/>
  <c r="M46" i="66"/>
  <c r="L46" i="66"/>
  <c r="K46" i="66"/>
  <c r="J46" i="66"/>
  <c r="I46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T43" i="66"/>
  <c r="S43" i="66"/>
  <c r="R43" i="66"/>
  <c r="Q43" i="66"/>
  <c r="P43" i="66"/>
  <c r="O43" i="66"/>
  <c r="N43" i="66"/>
  <c r="M43" i="66"/>
  <c r="L43" i="66"/>
  <c r="K43" i="66"/>
  <c r="J43" i="66"/>
  <c r="I43" i="66"/>
  <c r="T42" i="66"/>
  <c r="S42" i="66"/>
  <c r="R42" i="66"/>
  <c r="Q42" i="66"/>
  <c r="P42" i="66"/>
  <c r="O42" i="66"/>
  <c r="N42" i="66"/>
  <c r="M42" i="66"/>
  <c r="L42" i="66"/>
  <c r="K42" i="66"/>
  <c r="J42" i="66"/>
  <c r="I42" i="66"/>
  <c r="T41" i="66"/>
  <c r="S41" i="66"/>
  <c r="R41" i="66"/>
  <c r="Q41" i="66"/>
  <c r="P41" i="66"/>
  <c r="O41" i="66"/>
  <c r="N41" i="66"/>
  <c r="M41" i="66"/>
  <c r="L41" i="66"/>
  <c r="K41" i="66"/>
  <c r="J41" i="66"/>
  <c r="I41" i="66"/>
  <c r="T39" i="66"/>
  <c r="S39" i="66"/>
  <c r="R39" i="66"/>
  <c r="Q39" i="66"/>
  <c r="P39" i="66"/>
  <c r="O39" i="66"/>
  <c r="N39" i="66"/>
  <c r="M39" i="66"/>
  <c r="L39" i="66"/>
  <c r="K39" i="66"/>
  <c r="J39" i="66"/>
  <c r="I39" i="66"/>
  <c r="T38" i="66"/>
  <c r="S38" i="66"/>
  <c r="R38" i="66"/>
  <c r="Q38" i="66"/>
  <c r="P38" i="66"/>
  <c r="O38" i="66"/>
  <c r="N38" i="66"/>
  <c r="M38" i="66"/>
  <c r="L38" i="66"/>
  <c r="K38" i="66"/>
  <c r="J38" i="66"/>
  <c r="I38" i="66"/>
  <c r="T36" i="66"/>
  <c r="S36" i="66"/>
  <c r="R36" i="66"/>
  <c r="Q36" i="66"/>
  <c r="P36" i="66"/>
  <c r="O36" i="66"/>
  <c r="N36" i="66"/>
  <c r="M36" i="66"/>
  <c r="L36" i="66"/>
  <c r="K36" i="66"/>
  <c r="J36" i="66"/>
  <c r="I36" i="66"/>
  <c r="T35" i="66"/>
  <c r="S35" i="66"/>
  <c r="R35" i="66"/>
  <c r="Q35" i="66"/>
  <c r="P35" i="66"/>
  <c r="O35" i="66"/>
  <c r="N35" i="66"/>
  <c r="M35" i="66"/>
  <c r="L35" i="66"/>
  <c r="K35" i="66"/>
  <c r="J35" i="66"/>
  <c r="I35" i="66"/>
  <c r="T34" i="66"/>
  <c r="S34" i="66"/>
  <c r="R34" i="66"/>
  <c r="Q34" i="66"/>
  <c r="P34" i="66"/>
  <c r="O34" i="66"/>
  <c r="N34" i="66"/>
  <c r="M34" i="66"/>
  <c r="L34" i="66"/>
  <c r="K34" i="66"/>
  <c r="J34" i="66"/>
  <c r="I34" i="66"/>
  <c r="T31" i="66"/>
  <c r="S31" i="66"/>
  <c r="R31" i="66"/>
  <c r="Q31" i="66"/>
  <c r="P31" i="66"/>
  <c r="O31" i="66"/>
  <c r="N31" i="66"/>
  <c r="M31" i="66"/>
  <c r="L31" i="66"/>
  <c r="K31" i="66"/>
  <c r="J31" i="66"/>
  <c r="I31" i="66"/>
  <c r="T30" i="66"/>
  <c r="S30" i="66"/>
  <c r="R30" i="66"/>
  <c r="Q30" i="66"/>
  <c r="P30" i="66"/>
  <c r="O30" i="66"/>
  <c r="N30" i="66"/>
  <c r="M30" i="66"/>
  <c r="L30" i="66"/>
  <c r="K30" i="66"/>
  <c r="J30" i="66"/>
  <c r="I30" i="66"/>
  <c r="T29" i="66"/>
  <c r="S29" i="66"/>
  <c r="R29" i="66"/>
  <c r="Q29" i="66"/>
  <c r="P29" i="66"/>
  <c r="O29" i="66"/>
  <c r="N29" i="66"/>
  <c r="M29" i="66"/>
  <c r="L29" i="66"/>
  <c r="K29" i="66"/>
  <c r="J29" i="66"/>
  <c r="I29" i="66"/>
  <c r="T28" i="66"/>
  <c r="S28" i="66"/>
  <c r="R28" i="66"/>
  <c r="Q28" i="66"/>
  <c r="P28" i="66"/>
  <c r="O28" i="66"/>
  <c r="N28" i="66"/>
  <c r="M28" i="66"/>
  <c r="L28" i="66"/>
  <c r="K28" i="66"/>
  <c r="J28" i="66"/>
  <c r="I28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T26" i="66"/>
  <c r="S26" i="66"/>
  <c r="R26" i="66"/>
  <c r="Q26" i="66"/>
  <c r="P26" i="66"/>
  <c r="O26" i="66"/>
  <c r="N26" i="66"/>
  <c r="M26" i="66"/>
  <c r="L26" i="66"/>
  <c r="K26" i="66"/>
  <c r="J26" i="66"/>
  <c r="I26" i="66"/>
  <c r="I25" i="66"/>
  <c r="T23" i="66"/>
  <c r="S23" i="66"/>
  <c r="R23" i="66"/>
  <c r="Q23" i="66"/>
  <c r="P23" i="66"/>
  <c r="O23" i="66"/>
  <c r="N23" i="66"/>
  <c r="M23" i="66"/>
  <c r="L23" i="66"/>
  <c r="K23" i="66"/>
  <c r="J23" i="66"/>
  <c r="I23" i="66"/>
  <c r="T22" i="66"/>
  <c r="S22" i="66"/>
  <c r="R22" i="66"/>
  <c r="Q22" i="66"/>
  <c r="P22" i="66"/>
  <c r="O22" i="66"/>
  <c r="N22" i="66"/>
  <c r="M22" i="66"/>
  <c r="L22" i="66"/>
  <c r="K22" i="66"/>
  <c r="J22" i="66"/>
  <c r="I22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T19" i="66"/>
  <c r="S19" i="66"/>
  <c r="R19" i="66"/>
  <c r="Q19" i="66"/>
  <c r="P19" i="66"/>
  <c r="O19" i="66"/>
  <c r="N19" i="66"/>
  <c r="M19" i="66"/>
  <c r="L19" i="66"/>
  <c r="K19" i="66"/>
  <c r="J19" i="66"/>
  <c r="I19" i="66"/>
  <c r="T18" i="66"/>
  <c r="S18" i="66"/>
  <c r="R18" i="66"/>
  <c r="Q18" i="66"/>
  <c r="P18" i="66"/>
  <c r="O18" i="66"/>
  <c r="N18" i="66"/>
  <c r="M18" i="66"/>
  <c r="L18" i="66"/>
  <c r="K18" i="66"/>
  <c r="J18" i="66"/>
  <c r="I18" i="66"/>
  <c r="T17" i="66"/>
  <c r="S17" i="66"/>
  <c r="R17" i="66"/>
  <c r="Q17" i="66"/>
  <c r="P17" i="66"/>
  <c r="O17" i="66"/>
  <c r="N17" i="66"/>
  <c r="M17" i="66"/>
  <c r="L17" i="66"/>
  <c r="K17" i="66"/>
  <c r="J17" i="66"/>
  <c r="I17" i="66"/>
  <c r="T16" i="66"/>
  <c r="S16" i="66"/>
  <c r="R16" i="66"/>
  <c r="Q16" i="66"/>
  <c r="P16" i="66"/>
  <c r="O16" i="66"/>
  <c r="N16" i="66"/>
  <c r="M16" i="66"/>
  <c r="L16" i="66"/>
  <c r="K16" i="66"/>
  <c r="J16" i="66"/>
  <c r="I16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T14" i="66"/>
  <c r="S14" i="66"/>
  <c r="R14" i="66"/>
  <c r="Q14" i="66"/>
  <c r="P14" i="66"/>
  <c r="O14" i="66"/>
  <c r="N14" i="66"/>
  <c r="M14" i="66"/>
  <c r="L14" i="66"/>
  <c r="K14" i="66"/>
  <c r="J14" i="66"/>
  <c r="I14" i="66"/>
  <c r="T13" i="66"/>
  <c r="S13" i="66"/>
  <c r="R13" i="66"/>
  <c r="Q13" i="66"/>
  <c r="P13" i="66"/>
  <c r="O13" i="66"/>
  <c r="N13" i="66"/>
  <c r="M13" i="66"/>
  <c r="L13" i="66"/>
  <c r="K13" i="66"/>
  <c r="J13" i="66"/>
  <c r="I13" i="66"/>
  <c r="T12" i="66"/>
  <c r="S12" i="66"/>
  <c r="R12" i="66"/>
  <c r="Q12" i="66"/>
  <c r="P12" i="66"/>
  <c r="O12" i="66"/>
  <c r="N12" i="66"/>
  <c r="M12" i="66"/>
  <c r="L12" i="66"/>
  <c r="K12" i="66"/>
  <c r="J12" i="66"/>
  <c r="I12" i="66"/>
  <c r="T11" i="66"/>
  <c r="S11" i="66"/>
  <c r="R11" i="66"/>
  <c r="Q11" i="66"/>
  <c r="P11" i="66"/>
  <c r="O11" i="66"/>
  <c r="N11" i="66"/>
  <c r="M11" i="66"/>
  <c r="L11" i="66"/>
  <c r="K11" i="66"/>
  <c r="J11" i="66"/>
  <c r="I11" i="66"/>
  <c r="T10" i="66"/>
  <c r="S10" i="66"/>
  <c r="R10" i="66"/>
  <c r="Q10" i="66"/>
  <c r="P10" i="66"/>
  <c r="O10" i="66"/>
  <c r="N10" i="66"/>
  <c r="M10" i="66"/>
  <c r="L10" i="66"/>
  <c r="K10" i="66"/>
  <c r="J10" i="66"/>
  <c r="I10" i="66"/>
  <c r="T9" i="66"/>
  <c r="S9" i="66"/>
  <c r="R9" i="66"/>
  <c r="Q9" i="66"/>
  <c r="P9" i="66"/>
  <c r="O9" i="66"/>
  <c r="N9" i="66"/>
  <c r="M9" i="66"/>
  <c r="L9" i="66"/>
  <c r="K9" i="66"/>
  <c r="J9" i="66"/>
  <c r="I9" i="66"/>
  <c r="T8" i="66"/>
  <c r="S8" i="66"/>
  <c r="R8" i="66"/>
  <c r="Q8" i="66"/>
  <c r="P8" i="66"/>
  <c r="O8" i="66"/>
  <c r="N8" i="66"/>
  <c r="M8" i="66"/>
  <c r="L8" i="66"/>
  <c r="K8" i="66"/>
  <c r="J8" i="66"/>
  <c r="I8" i="66"/>
  <c r="T7" i="66"/>
  <c r="S7" i="66"/>
  <c r="R7" i="66"/>
  <c r="Q7" i="66"/>
  <c r="P7" i="66"/>
  <c r="O7" i="66"/>
  <c r="N7" i="66"/>
  <c r="M7" i="66"/>
  <c r="L7" i="66"/>
  <c r="K7" i="66"/>
  <c r="J7" i="66"/>
  <c r="I7" i="66"/>
  <c r="G254" i="66"/>
  <c r="G253" i="66"/>
  <c r="G252" i="66"/>
  <c r="G251" i="66"/>
  <c r="G250" i="66"/>
  <c r="G249" i="66"/>
  <c r="G248" i="66"/>
  <c r="G246" i="66"/>
  <c r="G245" i="66"/>
  <c r="G243" i="66"/>
  <c r="G242" i="66"/>
  <c r="G241" i="66"/>
  <c r="G240" i="66"/>
  <c r="G239" i="66"/>
  <c r="G238" i="66"/>
  <c r="G237" i="66"/>
  <c r="G236" i="66"/>
  <c r="G235" i="66"/>
  <c r="G234" i="66"/>
  <c r="G233" i="66"/>
  <c r="G232" i="66"/>
  <c r="G230" i="66"/>
  <c r="G229" i="66"/>
  <c r="G228" i="66"/>
  <c r="G224" i="66"/>
  <c r="G223" i="66"/>
  <c r="G222" i="66"/>
  <c r="G221" i="66"/>
  <c r="G220" i="66"/>
  <c r="G219" i="66"/>
  <c r="G218" i="66"/>
  <c r="G217" i="66"/>
  <c r="G216" i="66"/>
  <c r="G215" i="66"/>
  <c r="G213" i="66"/>
  <c r="G212" i="66"/>
  <c r="G211" i="66"/>
  <c r="G210" i="66"/>
  <c r="G209" i="66"/>
  <c r="G208" i="66"/>
  <c r="G207" i="66"/>
  <c r="G206" i="66"/>
  <c r="G205" i="66"/>
  <c r="G204" i="66"/>
  <c r="G203" i="66"/>
  <c r="G202" i="66"/>
  <c r="G201" i="66"/>
  <c r="G199" i="66"/>
  <c r="G198" i="66"/>
  <c r="G196" i="66"/>
  <c r="G195" i="66"/>
  <c r="G194" i="66"/>
  <c r="G193" i="66"/>
  <c r="G192" i="66"/>
  <c r="G191" i="66"/>
  <c r="G190" i="66"/>
  <c r="G189" i="66"/>
  <c r="G188" i="66"/>
  <c r="G187" i="66"/>
  <c r="G185" i="66"/>
  <c r="G184" i="66"/>
  <c r="G183" i="66"/>
  <c r="G182" i="66"/>
  <c r="G181" i="66"/>
  <c r="G180" i="66"/>
  <c r="G179" i="66"/>
  <c r="G178" i="66"/>
  <c r="G177" i="66"/>
  <c r="G176" i="66"/>
  <c r="G174" i="66"/>
  <c r="G173" i="66"/>
  <c r="G172" i="66"/>
  <c r="G171" i="66"/>
  <c r="G170" i="66"/>
  <c r="G169" i="66"/>
  <c r="G168" i="66"/>
  <c r="G167" i="66"/>
  <c r="G166" i="66"/>
  <c r="G165" i="66"/>
  <c r="G163" i="66"/>
  <c r="G161" i="66"/>
  <c r="G160" i="66"/>
  <c r="G159" i="66"/>
  <c r="G158" i="66"/>
  <c r="G156" i="66"/>
  <c r="G155" i="66"/>
  <c r="G154" i="66"/>
  <c r="G153" i="66"/>
  <c r="G152" i="66"/>
  <c r="G151" i="66"/>
  <c r="G150" i="66"/>
  <c r="G148" i="66"/>
  <c r="G146" i="66"/>
  <c r="G145" i="66"/>
  <c r="G144" i="66"/>
  <c r="G143" i="66"/>
  <c r="G142" i="66"/>
  <c r="G141" i="66"/>
  <c r="G140" i="66"/>
  <c r="G139" i="66"/>
  <c r="G138" i="66"/>
  <c r="G137" i="66"/>
  <c r="G136" i="66"/>
  <c r="G134" i="66"/>
  <c r="G133" i="66"/>
  <c r="G132" i="66"/>
  <c r="G131" i="66"/>
  <c r="G130" i="66"/>
  <c r="G129" i="66"/>
  <c r="G128" i="66"/>
  <c r="G127" i="66"/>
  <c r="G126" i="66"/>
  <c r="G125" i="66"/>
  <c r="G124" i="66"/>
  <c r="G123" i="66"/>
  <c r="G122" i="66"/>
  <c r="G121" i="66"/>
  <c r="G119" i="66"/>
  <c r="G118" i="66"/>
  <c r="G116" i="66"/>
  <c r="G115" i="66"/>
  <c r="G114" i="66"/>
  <c r="G113" i="66"/>
  <c r="G112" i="66"/>
  <c r="G111" i="66"/>
  <c r="G110" i="66"/>
  <c r="G109" i="66"/>
  <c r="G108" i="66"/>
  <c r="G107" i="66"/>
  <c r="G105" i="66"/>
  <c r="G104" i="66"/>
  <c r="G103" i="66"/>
  <c r="G102" i="66"/>
  <c r="G101" i="66"/>
  <c r="G100" i="66"/>
  <c r="G99" i="66"/>
  <c r="G98" i="66"/>
  <c r="G97" i="66"/>
  <c r="G96" i="66"/>
  <c r="G94" i="66"/>
  <c r="G93" i="66"/>
  <c r="G92" i="66"/>
  <c r="G91" i="66"/>
  <c r="G90" i="66"/>
  <c r="G89" i="66"/>
  <c r="G88" i="66"/>
  <c r="G87" i="66"/>
  <c r="G86" i="66"/>
  <c r="G85" i="66"/>
  <c r="G83" i="66"/>
  <c r="G82" i="66"/>
  <c r="G81" i="66"/>
  <c r="G80" i="66"/>
  <c r="G78" i="66"/>
  <c r="G77" i="66"/>
  <c r="G74" i="66"/>
  <c r="G73" i="66"/>
  <c r="G72" i="66"/>
  <c r="G71" i="66"/>
  <c r="G69" i="66"/>
  <c r="G68" i="66"/>
  <c r="G67" i="66"/>
  <c r="G65" i="66"/>
  <c r="G64" i="66"/>
  <c r="G63" i="66"/>
  <c r="G62" i="66"/>
  <c r="G61" i="66"/>
  <c r="G60" i="66"/>
  <c r="G58" i="66"/>
  <c r="G57" i="66"/>
  <c r="G56" i="66"/>
  <c r="G55" i="66"/>
  <c r="G54" i="66"/>
  <c r="G52" i="66"/>
  <c r="G51" i="66"/>
  <c r="G49" i="66"/>
  <c r="G48" i="66"/>
  <c r="G47" i="66"/>
  <c r="G46" i="66"/>
  <c r="G44" i="66"/>
  <c r="G43" i="66"/>
  <c r="G42" i="66"/>
  <c r="G41" i="66"/>
  <c r="G39" i="66"/>
  <c r="G38" i="66"/>
  <c r="G36" i="66"/>
  <c r="G35" i="66"/>
  <c r="G34" i="66"/>
  <c r="G31" i="66"/>
  <c r="G30" i="66"/>
  <c r="G29" i="66"/>
  <c r="G28" i="66"/>
  <c r="G27" i="66"/>
  <c r="G26" i="66"/>
  <c r="G25" i="66"/>
  <c r="G23" i="66"/>
  <c r="G21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N259" i="79" l="1"/>
  <c r="L259" i="79"/>
  <c r="K259" i="79"/>
  <c r="J259" i="79"/>
  <c r="I259" i="79"/>
  <c r="N256" i="79"/>
  <c r="L256" i="79"/>
  <c r="K256" i="79"/>
  <c r="J256" i="79"/>
  <c r="I256" i="79"/>
  <c r="N243" i="79"/>
  <c r="L243" i="79"/>
  <c r="K243" i="79"/>
  <c r="J243" i="79"/>
  <c r="I243" i="79"/>
  <c r="N239" i="79"/>
  <c r="N238" i="79" s="1"/>
  <c r="L239" i="79"/>
  <c r="K239" i="79"/>
  <c r="J239" i="79"/>
  <c r="I239" i="79"/>
  <c r="N226" i="79"/>
  <c r="L226" i="79"/>
  <c r="K226" i="79"/>
  <c r="J226" i="79"/>
  <c r="I226" i="79"/>
  <c r="N212" i="79"/>
  <c r="L212" i="79"/>
  <c r="K212" i="79"/>
  <c r="J212" i="79"/>
  <c r="I212" i="79"/>
  <c r="N209" i="79"/>
  <c r="L209" i="79"/>
  <c r="K209" i="79"/>
  <c r="J209" i="79"/>
  <c r="I209" i="79"/>
  <c r="N198" i="79"/>
  <c r="L198" i="79"/>
  <c r="K198" i="79"/>
  <c r="J198" i="79"/>
  <c r="I198" i="79"/>
  <c r="N187" i="79"/>
  <c r="L187" i="79"/>
  <c r="K187" i="79"/>
  <c r="J187" i="79"/>
  <c r="I187" i="79"/>
  <c r="N176" i="79"/>
  <c r="L176" i="79"/>
  <c r="K176" i="79"/>
  <c r="K174" i="79" s="1"/>
  <c r="J176" i="79"/>
  <c r="I176" i="79"/>
  <c r="N169" i="79"/>
  <c r="L169" i="79"/>
  <c r="K169" i="79"/>
  <c r="J169" i="79"/>
  <c r="I169" i="79"/>
  <c r="N161" i="79"/>
  <c r="N159" i="79" s="1"/>
  <c r="L161" i="79"/>
  <c r="L159" i="79" s="1"/>
  <c r="K161" i="79"/>
  <c r="K159" i="79" s="1"/>
  <c r="J161" i="79"/>
  <c r="J159" i="79" s="1"/>
  <c r="I161" i="79"/>
  <c r="I159" i="79" s="1"/>
  <c r="N144" i="79"/>
  <c r="L144" i="79"/>
  <c r="K144" i="79"/>
  <c r="J144" i="79"/>
  <c r="I144" i="79"/>
  <c r="N129" i="79"/>
  <c r="L129" i="79"/>
  <c r="K129" i="79"/>
  <c r="J129" i="79"/>
  <c r="I129" i="79"/>
  <c r="N126" i="79"/>
  <c r="L126" i="79"/>
  <c r="K126" i="79"/>
  <c r="J126" i="79"/>
  <c r="I126" i="79"/>
  <c r="N108" i="79"/>
  <c r="L108" i="79"/>
  <c r="K108" i="79"/>
  <c r="J108" i="79"/>
  <c r="I108" i="79"/>
  <c r="N97" i="79"/>
  <c r="L97" i="79"/>
  <c r="K97" i="79"/>
  <c r="J97" i="79"/>
  <c r="I97" i="79"/>
  <c r="N86" i="79"/>
  <c r="L86" i="79"/>
  <c r="K86" i="79"/>
  <c r="J86" i="79"/>
  <c r="I86" i="79"/>
  <c r="N81" i="79"/>
  <c r="L81" i="79"/>
  <c r="K81" i="79"/>
  <c r="J81" i="79"/>
  <c r="I81" i="79"/>
  <c r="N78" i="79"/>
  <c r="L78" i="79"/>
  <c r="K78" i="79"/>
  <c r="J78" i="79"/>
  <c r="I78" i="79"/>
  <c r="L70" i="79"/>
  <c r="K70" i="79"/>
  <c r="J70" i="79"/>
  <c r="L66" i="79"/>
  <c r="K66" i="79"/>
  <c r="K59" i="79" s="1"/>
  <c r="J66" i="79"/>
  <c r="I66" i="79"/>
  <c r="N53" i="79"/>
  <c r="L53" i="79"/>
  <c r="K53" i="79"/>
  <c r="J53" i="79"/>
  <c r="I53" i="79"/>
  <c r="N50" i="79"/>
  <c r="L50" i="79"/>
  <c r="K50" i="79"/>
  <c r="J50" i="79"/>
  <c r="I50" i="79"/>
  <c r="N45" i="79"/>
  <c r="N40" i="79" s="1"/>
  <c r="K45" i="79"/>
  <c r="K40" i="79" s="1"/>
  <c r="J45" i="79"/>
  <c r="I45" i="79"/>
  <c r="I40" i="79" s="1"/>
  <c r="J40" i="79"/>
  <c r="N37" i="79"/>
  <c r="L37" i="79"/>
  <c r="K37" i="79"/>
  <c r="J37" i="79"/>
  <c r="I37" i="79"/>
  <c r="N33" i="79"/>
  <c r="L33" i="79"/>
  <c r="K33" i="79"/>
  <c r="J33" i="79"/>
  <c r="I33" i="79"/>
  <c r="N24" i="79"/>
  <c r="L24" i="79"/>
  <c r="K24" i="79"/>
  <c r="J24" i="79"/>
  <c r="I24" i="79"/>
  <c r="N20" i="79"/>
  <c r="L20" i="79"/>
  <c r="K20" i="79"/>
  <c r="J20" i="79"/>
  <c r="I20" i="79"/>
  <c r="N6" i="79"/>
  <c r="L6" i="79"/>
  <c r="K6" i="79"/>
  <c r="K5" i="79" s="1"/>
  <c r="J6" i="79"/>
  <c r="I6" i="79"/>
  <c r="G9" i="39" l="1"/>
  <c r="I174" i="79"/>
  <c r="N174" i="79"/>
  <c r="K238" i="79"/>
  <c r="K237" i="79" s="1"/>
  <c r="O10" i="39" s="1"/>
  <c r="J5" i="79"/>
  <c r="I5" i="79"/>
  <c r="N5" i="79"/>
  <c r="J174" i="79"/>
  <c r="H9" i="39" s="1"/>
  <c r="L5" i="79"/>
  <c r="K77" i="79"/>
  <c r="J59" i="79"/>
  <c r="N237" i="79"/>
  <c r="J238" i="79"/>
  <c r="J237" i="79" s="1"/>
  <c r="H10" i="39" s="1"/>
  <c r="L59" i="79"/>
  <c r="O9" i="39"/>
  <c r="J77" i="79"/>
  <c r="L238" i="79"/>
  <c r="L237" i="79" s="1"/>
  <c r="R9" i="39"/>
  <c r="R10" i="39"/>
  <c r="L174" i="79"/>
  <c r="P9" i="39" s="1"/>
  <c r="I77" i="79"/>
  <c r="L77" i="79"/>
  <c r="K32" i="79"/>
  <c r="J32" i="79"/>
  <c r="I32" i="79"/>
  <c r="N32" i="79"/>
  <c r="K267" i="79" l="1"/>
  <c r="O8" i="39"/>
  <c r="O11" i="39" s="1"/>
  <c r="O12" i="39" s="1"/>
  <c r="J267" i="79"/>
  <c r="H8" i="39"/>
  <c r="P10" i="39"/>
  <c r="J282" i="80"/>
  <c r="I282" i="80"/>
  <c r="J279" i="80"/>
  <c r="I279" i="80"/>
  <c r="J266" i="80"/>
  <c r="I266" i="80"/>
  <c r="I261" i="80" s="1"/>
  <c r="I260" i="80" s="1"/>
  <c r="J262" i="80"/>
  <c r="J261" i="80" s="1"/>
  <c r="J260" i="80" s="1"/>
  <c r="I262" i="80"/>
  <c r="J249" i="80"/>
  <c r="I249" i="80"/>
  <c r="J235" i="80"/>
  <c r="I235" i="80"/>
  <c r="J232" i="80"/>
  <c r="I232" i="80"/>
  <c r="J221" i="80"/>
  <c r="I221" i="80"/>
  <c r="J210" i="80"/>
  <c r="I210" i="80"/>
  <c r="I197" i="80" s="1"/>
  <c r="J199" i="80"/>
  <c r="I199" i="80"/>
  <c r="J192" i="80"/>
  <c r="I192" i="80"/>
  <c r="J184" i="80"/>
  <c r="I184" i="80"/>
  <c r="J182" i="80"/>
  <c r="J170" i="80"/>
  <c r="I170" i="80"/>
  <c r="J155" i="80"/>
  <c r="I155" i="80"/>
  <c r="J152" i="80"/>
  <c r="I152" i="80"/>
  <c r="J141" i="80"/>
  <c r="I141" i="80"/>
  <c r="J130" i="80"/>
  <c r="I130" i="80"/>
  <c r="J119" i="80"/>
  <c r="I119" i="80"/>
  <c r="J114" i="80"/>
  <c r="I114" i="80"/>
  <c r="J111" i="80"/>
  <c r="J110" i="80" s="1"/>
  <c r="I111" i="80"/>
  <c r="I110" i="80" s="1"/>
  <c r="J105" i="80"/>
  <c r="I105" i="80"/>
  <c r="J101" i="80"/>
  <c r="J94" i="80" s="1"/>
  <c r="I101" i="80"/>
  <c r="I94" i="80" s="1"/>
  <c r="J84" i="80"/>
  <c r="I84" i="80"/>
  <c r="J81" i="80"/>
  <c r="J74" i="80"/>
  <c r="I74" i="80"/>
  <c r="I58" i="80" s="1"/>
  <c r="J55" i="80"/>
  <c r="I55" i="80"/>
  <c r="J49" i="80"/>
  <c r="I49" i="80"/>
  <c r="J34" i="80"/>
  <c r="I34" i="80"/>
  <c r="J30" i="80"/>
  <c r="I30" i="80"/>
  <c r="J6" i="80"/>
  <c r="J5" i="80" s="1"/>
  <c r="I6" i="80"/>
  <c r="I5" i="80" s="1"/>
  <c r="K260" i="83"/>
  <c r="J260" i="83"/>
  <c r="I260" i="83"/>
  <c r="K257" i="83"/>
  <c r="J257" i="83"/>
  <c r="I257" i="83"/>
  <c r="K244" i="83"/>
  <c r="J244" i="83"/>
  <c r="I244" i="83"/>
  <c r="K240" i="83"/>
  <c r="K239" i="83" s="1"/>
  <c r="K238" i="83" s="1"/>
  <c r="J240" i="83"/>
  <c r="I240" i="83"/>
  <c r="K227" i="83"/>
  <c r="J227" i="83"/>
  <c r="I227" i="83"/>
  <c r="K213" i="83"/>
  <c r="J213" i="83"/>
  <c r="I213" i="83"/>
  <c r="K210" i="83"/>
  <c r="J210" i="83"/>
  <c r="I210" i="83"/>
  <c r="K199" i="83"/>
  <c r="J199" i="83"/>
  <c r="I199" i="83"/>
  <c r="K188" i="83"/>
  <c r="J188" i="83"/>
  <c r="I188" i="83"/>
  <c r="K177" i="83"/>
  <c r="J177" i="83"/>
  <c r="I177" i="83"/>
  <c r="K170" i="83"/>
  <c r="J170" i="83"/>
  <c r="I170" i="83"/>
  <c r="K162" i="83"/>
  <c r="J162" i="83"/>
  <c r="J160" i="83" s="1"/>
  <c r="I162" i="83"/>
  <c r="I160" i="83" s="1"/>
  <c r="K148" i="83"/>
  <c r="J148" i="83"/>
  <c r="I148" i="83"/>
  <c r="K133" i="83"/>
  <c r="J133" i="83"/>
  <c r="I133" i="83"/>
  <c r="K130" i="83"/>
  <c r="J130" i="83"/>
  <c r="I130" i="83"/>
  <c r="K119" i="83"/>
  <c r="J119" i="83"/>
  <c r="I119" i="83"/>
  <c r="K108" i="83"/>
  <c r="J108" i="83"/>
  <c r="I108" i="83"/>
  <c r="K97" i="83"/>
  <c r="J97" i="83"/>
  <c r="I97" i="83"/>
  <c r="K92" i="83"/>
  <c r="J92" i="83"/>
  <c r="I92" i="83"/>
  <c r="K89" i="83"/>
  <c r="K88" i="83" s="1"/>
  <c r="J89" i="83"/>
  <c r="I89" i="83"/>
  <c r="K83" i="83"/>
  <c r="J83" i="83"/>
  <c r="I83" i="83"/>
  <c r="K79" i="83"/>
  <c r="J79" i="83"/>
  <c r="I79" i="83"/>
  <c r="J63" i="83"/>
  <c r="I63" i="83"/>
  <c r="K60" i="83"/>
  <c r="J60" i="83"/>
  <c r="I60" i="83"/>
  <c r="K53" i="83"/>
  <c r="K42" i="83" s="1"/>
  <c r="J53" i="83"/>
  <c r="J42" i="83" s="1"/>
  <c r="I53" i="83"/>
  <c r="K39" i="83"/>
  <c r="J39" i="83"/>
  <c r="I39" i="83"/>
  <c r="K33" i="83"/>
  <c r="J33" i="83"/>
  <c r="I33" i="83"/>
  <c r="J24" i="83"/>
  <c r="I24" i="83"/>
  <c r="J20" i="83"/>
  <c r="I20" i="83"/>
  <c r="J6" i="83"/>
  <c r="I6" i="83"/>
  <c r="F254" i="84"/>
  <c r="H254" i="84" s="1"/>
  <c r="F253" i="84"/>
  <c r="H253" i="84" s="1"/>
  <c r="F252" i="84"/>
  <c r="H252" i="84" s="1"/>
  <c r="F251" i="84"/>
  <c r="H251" i="84" s="1"/>
  <c r="F250" i="84"/>
  <c r="H250" i="84" s="1"/>
  <c r="F249" i="84"/>
  <c r="H249" i="84" s="1"/>
  <c r="F248" i="84"/>
  <c r="H248" i="84" s="1"/>
  <c r="T247" i="84"/>
  <c r="S247" i="84"/>
  <c r="R247" i="84"/>
  <c r="Q247" i="84"/>
  <c r="P247" i="84"/>
  <c r="O247" i="84"/>
  <c r="N247" i="84"/>
  <c r="M247" i="84"/>
  <c r="L247" i="84"/>
  <c r="K247" i="84"/>
  <c r="J247" i="84"/>
  <c r="I247" i="84"/>
  <c r="G247" i="84"/>
  <c r="F247" i="84"/>
  <c r="H247" i="84" s="1"/>
  <c r="F246" i="84"/>
  <c r="H246" i="84" s="1"/>
  <c r="F245" i="84"/>
  <c r="T244" i="84"/>
  <c r="S244" i="84"/>
  <c r="R244" i="84"/>
  <c r="Q244" i="84"/>
  <c r="P244" i="84"/>
  <c r="O244" i="84"/>
  <c r="N244" i="84"/>
  <c r="M244" i="84"/>
  <c r="L244" i="84"/>
  <c r="K244" i="84"/>
  <c r="J244" i="84"/>
  <c r="I244" i="84"/>
  <c r="G244" i="84"/>
  <c r="F243" i="84"/>
  <c r="H243" i="84" s="1"/>
  <c r="F242" i="84"/>
  <c r="H242" i="84" s="1"/>
  <c r="F241" i="84"/>
  <c r="H241" i="84" s="1"/>
  <c r="F240" i="84"/>
  <c r="H240" i="84" s="1"/>
  <c r="F239" i="84"/>
  <c r="H239" i="84" s="1"/>
  <c r="F238" i="84"/>
  <c r="H238" i="84" s="1"/>
  <c r="F237" i="84"/>
  <c r="H237" i="84" s="1"/>
  <c r="F236" i="84"/>
  <c r="H236" i="84" s="1"/>
  <c r="F235" i="84"/>
  <c r="H235" i="84" s="1"/>
  <c r="F234" i="84"/>
  <c r="H234" i="84" s="1"/>
  <c r="H233" i="84"/>
  <c r="F233" i="84"/>
  <c r="F232" i="84"/>
  <c r="T231" i="84"/>
  <c r="S231" i="84"/>
  <c r="R231" i="84"/>
  <c r="Q231" i="84"/>
  <c r="P231" i="84"/>
  <c r="O231" i="84"/>
  <c r="N231" i="84"/>
  <c r="M231" i="84"/>
  <c r="L231" i="84"/>
  <c r="K231" i="84"/>
  <c r="J231" i="84"/>
  <c r="I231" i="84"/>
  <c r="G231" i="84"/>
  <c r="F230" i="84"/>
  <c r="H230" i="84" s="1"/>
  <c r="F229" i="84"/>
  <c r="H229" i="84" s="1"/>
  <c r="F228" i="84"/>
  <c r="T227" i="84"/>
  <c r="S227" i="84"/>
  <c r="R227" i="84"/>
  <c r="R226" i="84" s="1"/>
  <c r="R225" i="84" s="1"/>
  <c r="Q227" i="84"/>
  <c r="P227" i="84"/>
  <c r="O227" i="84"/>
  <c r="N227" i="84"/>
  <c r="N226" i="84" s="1"/>
  <c r="N225" i="84" s="1"/>
  <c r="M227" i="84"/>
  <c r="L227" i="84"/>
  <c r="K227" i="84"/>
  <c r="J227" i="84"/>
  <c r="J226" i="84" s="1"/>
  <c r="J225" i="84" s="1"/>
  <c r="I227" i="84"/>
  <c r="G227" i="84"/>
  <c r="T226" i="84"/>
  <c r="T225" i="84" s="1"/>
  <c r="M226" i="84"/>
  <c r="M225" i="84" s="1"/>
  <c r="K226" i="84"/>
  <c r="F224" i="84"/>
  <c r="H224" i="84" s="1"/>
  <c r="F223" i="84"/>
  <c r="H223" i="84" s="1"/>
  <c r="F222" i="84"/>
  <c r="H222" i="84" s="1"/>
  <c r="H221" i="84"/>
  <c r="F221" i="84"/>
  <c r="F220" i="84"/>
  <c r="H220" i="84" s="1"/>
  <c r="F219" i="84"/>
  <c r="H219" i="84" s="1"/>
  <c r="F218" i="84"/>
  <c r="H218" i="84" s="1"/>
  <c r="F217" i="84"/>
  <c r="H217" i="84" s="1"/>
  <c r="F216" i="84"/>
  <c r="H216" i="84" s="1"/>
  <c r="F215" i="84"/>
  <c r="H215" i="84" s="1"/>
  <c r="T214" i="84"/>
  <c r="S214" i="84"/>
  <c r="R214" i="84"/>
  <c r="Q214" i="84"/>
  <c r="P214" i="84"/>
  <c r="O214" i="84"/>
  <c r="N214" i="84"/>
  <c r="M214" i="84"/>
  <c r="L214" i="84"/>
  <c r="K214" i="84"/>
  <c r="J214" i="84"/>
  <c r="I214" i="84"/>
  <c r="G214" i="84"/>
  <c r="F213" i="84"/>
  <c r="H213" i="84" s="1"/>
  <c r="F212" i="84"/>
  <c r="H212" i="84" s="1"/>
  <c r="F211" i="84"/>
  <c r="H211" i="84" s="1"/>
  <c r="F210" i="84"/>
  <c r="H210" i="84" s="1"/>
  <c r="F209" i="84"/>
  <c r="H209" i="84" s="1"/>
  <c r="F208" i="84"/>
  <c r="H208" i="84" s="1"/>
  <c r="F207" i="84"/>
  <c r="H207" i="84" s="1"/>
  <c r="F206" i="84"/>
  <c r="H206" i="84" s="1"/>
  <c r="F205" i="84"/>
  <c r="H205" i="84" s="1"/>
  <c r="F204" i="84"/>
  <c r="H204" i="84" s="1"/>
  <c r="F203" i="84"/>
  <c r="H203" i="84" s="1"/>
  <c r="F202" i="84"/>
  <c r="H202" i="84" s="1"/>
  <c r="F201" i="84"/>
  <c r="H201" i="84" s="1"/>
  <c r="T200" i="84"/>
  <c r="S200" i="84"/>
  <c r="R200" i="84"/>
  <c r="Q200" i="84"/>
  <c r="P200" i="84"/>
  <c r="O200" i="84"/>
  <c r="N200" i="84"/>
  <c r="M200" i="84"/>
  <c r="L200" i="84"/>
  <c r="K200" i="84"/>
  <c r="J200" i="84"/>
  <c r="I200" i="84"/>
  <c r="G200" i="84"/>
  <c r="F199" i="84"/>
  <c r="H199" i="84" s="1"/>
  <c r="F198" i="84"/>
  <c r="H198" i="84" s="1"/>
  <c r="T197" i="84"/>
  <c r="S197" i="84"/>
  <c r="R197" i="84"/>
  <c r="Q197" i="84"/>
  <c r="P197" i="84"/>
  <c r="O197" i="84"/>
  <c r="N197" i="84"/>
  <c r="M197" i="84"/>
  <c r="L197" i="84"/>
  <c r="K197" i="84"/>
  <c r="J197" i="84"/>
  <c r="I197" i="84"/>
  <c r="G197" i="84"/>
  <c r="F196" i="84"/>
  <c r="H196" i="84" s="1"/>
  <c r="F195" i="84"/>
  <c r="H195" i="84" s="1"/>
  <c r="F194" i="84"/>
  <c r="H194" i="84" s="1"/>
  <c r="F193" i="84"/>
  <c r="H193" i="84" s="1"/>
  <c r="F192" i="84"/>
  <c r="H192" i="84" s="1"/>
  <c r="F191" i="84"/>
  <c r="H191" i="84" s="1"/>
  <c r="F190" i="84"/>
  <c r="H190" i="84" s="1"/>
  <c r="F189" i="84"/>
  <c r="H189" i="84" s="1"/>
  <c r="F188" i="84"/>
  <c r="H188" i="84" s="1"/>
  <c r="F187" i="84"/>
  <c r="T186" i="84"/>
  <c r="S186" i="84"/>
  <c r="R186" i="84"/>
  <c r="Q186" i="84"/>
  <c r="P186" i="84"/>
  <c r="O186" i="84"/>
  <c r="N186" i="84"/>
  <c r="M186" i="84"/>
  <c r="L186" i="84"/>
  <c r="K186" i="84"/>
  <c r="J186" i="84"/>
  <c r="I186" i="84"/>
  <c r="G186" i="84"/>
  <c r="H185" i="84"/>
  <c r="F185" i="84"/>
  <c r="F184" i="84"/>
  <c r="H184" i="84" s="1"/>
  <c r="F183" i="84"/>
  <c r="H183" i="84" s="1"/>
  <c r="F182" i="84"/>
  <c r="H182" i="84" s="1"/>
  <c r="F181" i="84"/>
  <c r="H181" i="84" s="1"/>
  <c r="F180" i="84"/>
  <c r="H180" i="84" s="1"/>
  <c r="F179" i="84"/>
  <c r="H179" i="84" s="1"/>
  <c r="F178" i="84"/>
  <c r="H178" i="84" s="1"/>
  <c r="F177" i="84"/>
  <c r="H177" i="84" s="1"/>
  <c r="F176" i="84"/>
  <c r="T175" i="84"/>
  <c r="S175" i="84"/>
  <c r="R175" i="84"/>
  <c r="Q175" i="84"/>
  <c r="P175" i="84"/>
  <c r="O175" i="84"/>
  <c r="N175" i="84"/>
  <c r="M175" i="84"/>
  <c r="L175" i="84"/>
  <c r="K175" i="84"/>
  <c r="J175" i="84"/>
  <c r="I175" i="84"/>
  <c r="G175" i="84"/>
  <c r="F174" i="84"/>
  <c r="H174" i="84" s="1"/>
  <c r="F173" i="84"/>
  <c r="H173" i="84" s="1"/>
  <c r="F172" i="84"/>
  <c r="H172" i="84" s="1"/>
  <c r="F171" i="84"/>
  <c r="H171" i="84" s="1"/>
  <c r="F170" i="84"/>
  <c r="H170" i="84" s="1"/>
  <c r="F169" i="84"/>
  <c r="H169" i="84" s="1"/>
  <c r="F168" i="84"/>
  <c r="H168" i="84" s="1"/>
  <c r="F167" i="84"/>
  <c r="H167" i="84" s="1"/>
  <c r="F166" i="84"/>
  <c r="F165" i="84"/>
  <c r="H165" i="84" s="1"/>
  <c r="T164" i="84"/>
  <c r="S164" i="84"/>
  <c r="R164" i="84"/>
  <c r="Q164" i="84"/>
  <c r="P164" i="84"/>
  <c r="O164" i="84"/>
  <c r="N164" i="84"/>
  <c r="M164" i="84"/>
  <c r="L164" i="84"/>
  <c r="K164" i="84"/>
  <c r="J164" i="84"/>
  <c r="I164" i="84"/>
  <c r="G164" i="84"/>
  <c r="F163" i="84"/>
  <c r="P162" i="84"/>
  <c r="F161" i="84"/>
  <c r="H161" i="84" s="1"/>
  <c r="F160" i="84"/>
  <c r="H160" i="84" s="1"/>
  <c r="F159" i="84"/>
  <c r="F158" i="84"/>
  <c r="H158" i="84" s="1"/>
  <c r="T157" i="84"/>
  <c r="S157" i="84"/>
  <c r="R157" i="84"/>
  <c r="Q157" i="84"/>
  <c r="P157" i="84"/>
  <c r="O157" i="84"/>
  <c r="N157" i="84"/>
  <c r="M157" i="84"/>
  <c r="L157" i="84"/>
  <c r="K157" i="84"/>
  <c r="J157" i="84"/>
  <c r="I157" i="84"/>
  <c r="G157" i="84"/>
  <c r="F156" i="84"/>
  <c r="H156" i="84" s="1"/>
  <c r="F155" i="84"/>
  <c r="H155" i="84" s="1"/>
  <c r="F154" i="84"/>
  <c r="H154" i="84" s="1"/>
  <c r="F153" i="84"/>
  <c r="H153" i="84" s="1"/>
  <c r="F152" i="84"/>
  <c r="H152" i="84" s="1"/>
  <c r="F151" i="84"/>
  <c r="H151" i="84" s="1"/>
  <c r="F150" i="84"/>
  <c r="T149" i="84"/>
  <c r="T147" i="84" s="1"/>
  <c r="S149" i="84"/>
  <c r="S147" i="84" s="1"/>
  <c r="R149" i="84"/>
  <c r="Q149" i="84"/>
  <c r="Q147" i="84" s="1"/>
  <c r="P149" i="84"/>
  <c r="P147" i="84" s="1"/>
  <c r="O149" i="84"/>
  <c r="O147" i="84" s="1"/>
  <c r="N149" i="84"/>
  <c r="N147" i="84" s="1"/>
  <c r="M149" i="84"/>
  <c r="M147" i="84" s="1"/>
  <c r="L149" i="84"/>
  <c r="L147" i="84" s="1"/>
  <c r="K149" i="84"/>
  <c r="K147" i="84" s="1"/>
  <c r="J149" i="84"/>
  <c r="J147" i="84" s="1"/>
  <c r="I149" i="84"/>
  <c r="I147" i="84" s="1"/>
  <c r="G149" i="84"/>
  <c r="G147" i="84" s="1"/>
  <c r="F148" i="84"/>
  <c r="R147" i="84"/>
  <c r="F146" i="84"/>
  <c r="H146" i="84" s="1"/>
  <c r="F145" i="84"/>
  <c r="H145" i="84" s="1"/>
  <c r="F144" i="84"/>
  <c r="H144" i="84" s="1"/>
  <c r="F143" i="84"/>
  <c r="H143" i="84" s="1"/>
  <c r="F142" i="84"/>
  <c r="H142" i="84" s="1"/>
  <c r="F141" i="84"/>
  <c r="H141" i="84" s="1"/>
  <c r="F140" i="84"/>
  <c r="H140" i="84" s="1"/>
  <c r="F139" i="84"/>
  <c r="H139" i="84" s="1"/>
  <c r="F138" i="84"/>
  <c r="H138" i="84" s="1"/>
  <c r="F137" i="84"/>
  <c r="H137" i="84" s="1"/>
  <c r="F136" i="84"/>
  <c r="H136" i="84" s="1"/>
  <c r="T135" i="84"/>
  <c r="S135" i="84"/>
  <c r="R135" i="84"/>
  <c r="R75" i="84" s="1"/>
  <c r="Q135" i="84"/>
  <c r="P135" i="84"/>
  <c r="O135" i="84"/>
  <c r="N135" i="84"/>
  <c r="M135" i="84"/>
  <c r="L135" i="84"/>
  <c r="K135" i="84"/>
  <c r="J135" i="84"/>
  <c r="I135" i="84"/>
  <c r="G135" i="84"/>
  <c r="F134" i="84"/>
  <c r="H134" i="84" s="1"/>
  <c r="F133" i="84"/>
  <c r="H133" i="84" s="1"/>
  <c r="F132" i="84"/>
  <c r="H132" i="84" s="1"/>
  <c r="F131" i="84"/>
  <c r="H131" i="84" s="1"/>
  <c r="F130" i="84"/>
  <c r="H130" i="84" s="1"/>
  <c r="F129" i="84"/>
  <c r="H129" i="84" s="1"/>
  <c r="F128" i="84"/>
  <c r="H128" i="84" s="1"/>
  <c r="F127" i="84"/>
  <c r="H127" i="84" s="1"/>
  <c r="F126" i="84"/>
  <c r="H126" i="84" s="1"/>
  <c r="F125" i="84"/>
  <c r="H125" i="84" s="1"/>
  <c r="F124" i="84"/>
  <c r="H124" i="84" s="1"/>
  <c r="F123" i="84"/>
  <c r="H123" i="84" s="1"/>
  <c r="F122" i="84"/>
  <c r="H122" i="84" s="1"/>
  <c r="F121" i="84"/>
  <c r="T120" i="84"/>
  <c r="S120" i="84"/>
  <c r="R120" i="84"/>
  <c r="Q120" i="84"/>
  <c r="P120" i="84"/>
  <c r="O120" i="84"/>
  <c r="N120" i="84"/>
  <c r="M120" i="84"/>
  <c r="L120" i="84"/>
  <c r="K120" i="84"/>
  <c r="J120" i="84"/>
  <c r="I120" i="84"/>
  <c r="G120" i="84"/>
  <c r="F119" i="84"/>
  <c r="H119" i="84" s="1"/>
  <c r="F118" i="84"/>
  <c r="T117" i="84"/>
  <c r="S117" i="84"/>
  <c r="R117" i="84"/>
  <c r="Q117" i="84"/>
  <c r="P117" i="84"/>
  <c r="O117" i="84"/>
  <c r="N117" i="84"/>
  <c r="M117" i="84"/>
  <c r="L117" i="84"/>
  <c r="K117" i="84"/>
  <c r="J117" i="84"/>
  <c r="I117" i="84"/>
  <c r="G117" i="84"/>
  <c r="F116" i="84"/>
  <c r="H116" i="84" s="1"/>
  <c r="F115" i="84"/>
  <c r="H115" i="84" s="1"/>
  <c r="F114" i="84"/>
  <c r="H114" i="84" s="1"/>
  <c r="F113" i="84"/>
  <c r="H113" i="84" s="1"/>
  <c r="F112" i="84"/>
  <c r="H112" i="84" s="1"/>
  <c r="F111" i="84"/>
  <c r="H111" i="84" s="1"/>
  <c r="F110" i="84"/>
  <c r="H110" i="84" s="1"/>
  <c r="F109" i="84"/>
  <c r="H109" i="84" s="1"/>
  <c r="F108" i="84"/>
  <c r="F107" i="84"/>
  <c r="H107" i="84" s="1"/>
  <c r="T106" i="84"/>
  <c r="S106" i="84"/>
  <c r="R106" i="84"/>
  <c r="Q106" i="84"/>
  <c r="P106" i="84"/>
  <c r="O106" i="84"/>
  <c r="N106" i="84"/>
  <c r="M106" i="84"/>
  <c r="L106" i="84"/>
  <c r="K106" i="84"/>
  <c r="J106" i="84"/>
  <c r="I106" i="84"/>
  <c r="G106" i="84"/>
  <c r="F105" i="84"/>
  <c r="H105" i="84" s="1"/>
  <c r="F104" i="84"/>
  <c r="H104" i="84" s="1"/>
  <c r="F103" i="84"/>
  <c r="H103" i="84" s="1"/>
  <c r="F102" i="84"/>
  <c r="H102" i="84" s="1"/>
  <c r="F101" i="84"/>
  <c r="H101" i="84" s="1"/>
  <c r="F100" i="84"/>
  <c r="H100" i="84" s="1"/>
  <c r="F99" i="84"/>
  <c r="H99" i="84" s="1"/>
  <c r="F98" i="84"/>
  <c r="H98" i="84" s="1"/>
  <c r="F97" i="84"/>
  <c r="H97" i="84" s="1"/>
  <c r="F96" i="84"/>
  <c r="H96" i="84" s="1"/>
  <c r="T95" i="84"/>
  <c r="S95" i="84"/>
  <c r="R95" i="84"/>
  <c r="Q95" i="84"/>
  <c r="P95" i="84"/>
  <c r="O95" i="84"/>
  <c r="N95" i="84"/>
  <c r="M95" i="84"/>
  <c r="L95" i="84"/>
  <c r="K95" i="84"/>
  <c r="J95" i="84"/>
  <c r="I95" i="84"/>
  <c r="G95" i="84"/>
  <c r="F95" i="84"/>
  <c r="H95" i="84" s="1"/>
  <c r="F94" i="84"/>
  <c r="H94" i="84" s="1"/>
  <c r="F93" i="84"/>
  <c r="H93" i="84" s="1"/>
  <c r="F92" i="84"/>
  <c r="H92" i="84" s="1"/>
  <c r="F91" i="84"/>
  <c r="H91" i="84" s="1"/>
  <c r="F90" i="84"/>
  <c r="H90" i="84" s="1"/>
  <c r="F89" i="84"/>
  <c r="H89" i="84" s="1"/>
  <c r="F88" i="84"/>
  <c r="H88" i="84" s="1"/>
  <c r="F87" i="84"/>
  <c r="H87" i="84" s="1"/>
  <c r="F86" i="84"/>
  <c r="H86" i="84" s="1"/>
  <c r="F85" i="84"/>
  <c r="T84" i="84"/>
  <c r="S84" i="84"/>
  <c r="R84" i="84"/>
  <c r="Q84" i="84"/>
  <c r="P84" i="84"/>
  <c r="O84" i="84"/>
  <c r="N84" i="84"/>
  <c r="M84" i="84"/>
  <c r="L84" i="84"/>
  <c r="K84" i="84"/>
  <c r="J84" i="84"/>
  <c r="I84" i="84"/>
  <c r="G84" i="84"/>
  <c r="F83" i="84"/>
  <c r="H83" i="84" s="1"/>
  <c r="F82" i="84"/>
  <c r="H82" i="84" s="1"/>
  <c r="F81" i="84"/>
  <c r="H81" i="84" s="1"/>
  <c r="F80" i="84"/>
  <c r="T79" i="84"/>
  <c r="S79" i="84"/>
  <c r="R79" i="84"/>
  <c r="Q79" i="84"/>
  <c r="P79" i="84"/>
  <c r="O79" i="84"/>
  <c r="N79" i="84"/>
  <c r="M79" i="84"/>
  <c r="L79" i="84"/>
  <c r="K79" i="84"/>
  <c r="J79" i="84"/>
  <c r="I79" i="84"/>
  <c r="G79" i="84"/>
  <c r="F78" i="84"/>
  <c r="F77" i="84"/>
  <c r="H77" i="84" s="1"/>
  <c r="T76" i="84"/>
  <c r="S76" i="84"/>
  <c r="S75" i="84" s="1"/>
  <c r="R76" i="84"/>
  <c r="Q76" i="84"/>
  <c r="P76" i="84"/>
  <c r="O76" i="84"/>
  <c r="O75" i="84" s="1"/>
  <c r="N76" i="84"/>
  <c r="M76" i="84"/>
  <c r="L76" i="84"/>
  <c r="K76" i="84"/>
  <c r="K75" i="84" s="1"/>
  <c r="J76" i="84"/>
  <c r="I76" i="84"/>
  <c r="G76" i="84"/>
  <c r="F74" i="84"/>
  <c r="H74" i="84" s="1"/>
  <c r="F73" i="84"/>
  <c r="H73" i="84" s="1"/>
  <c r="F72" i="84"/>
  <c r="H72" i="84" s="1"/>
  <c r="F71" i="84"/>
  <c r="T70" i="84"/>
  <c r="S70" i="84"/>
  <c r="R70" i="84"/>
  <c r="Q70" i="84"/>
  <c r="P70" i="84"/>
  <c r="O70" i="84"/>
  <c r="N70" i="84"/>
  <c r="M70" i="84"/>
  <c r="L70" i="84"/>
  <c r="K70" i="84"/>
  <c r="J70" i="84"/>
  <c r="I70" i="84"/>
  <c r="G70" i="84"/>
  <c r="F69" i="84"/>
  <c r="H69" i="84" s="1"/>
  <c r="F68" i="84"/>
  <c r="H68" i="84" s="1"/>
  <c r="F67" i="84"/>
  <c r="T66" i="84"/>
  <c r="S66" i="84"/>
  <c r="S59" i="84" s="1"/>
  <c r="R66" i="84"/>
  <c r="Q66" i="84"/>
  <c r="Q59" i="84" s="1"/>
  <c r="P66" i="84"/>
  <c r="O66" i="84"/>
  <c r="O59" i="84" s="1"/>
  <c r="N66" i="84"/>
  <c r="M66" i="84"/>
  <c r="M59" i="84" s="1"/>
  <c r="L66" i="84"/>
  <c r="K66" i="84"/>
  <c r="K59" i="84" s="1"/>
  <c r="J66" i="84"/>
  <c r="J59" i="84" s="1"/>
  <c r="I66" i="84"/>
  <c r="I59" i="84" s="1"/>
  <c r="G66" i="84"/>
  <c r="G59" i="84" s="1"/>
  <c r="F65" i="84"/>
  <c r="H65" i="84" s="1"/>
  <c r="H64" i="84"/>
  <c r="F64" i="84"/>
  <c r="F63" i="84"/>
  <c r="H63" i="84" s="1"/>
  <c r="H62" i="84"/>
  <c r="F62" i="84"/>
  <c r="F61" i="84"/>
  <c r="H61" i="84" s="1"/>
  <c r="H60" i="84"/>
  <c r="F60" i="84"/>
  <c r="T59" i="84"/>
  <c r="R59" i="84"/>
  <c r="N59" i="84"/>
  <c r="L59" i="84"/>
  <c r="F58" i="84"/>
  <c r="H58" i="84" s="1"/>
  <c r="F57" i="84"/>
  <c r="H56" i="84"/>
  <c r="F56" i="84"/>
  <c r="F55" i="84"/>
  <c r="H55" i="84" s="1"/>
  <c r="F54" i="84"/>
  <c r="H54" i="84" s="1"/>
  <c r="T53" i="84"/>
  <c r="S53" i="84"/>
  <c r="R53" i="84"/>
  <c r="Q53" i="84"/>
  <c r="P53" i="84"/>
  <c r="O53" i="84"/>
  <c r="N53" i="84"/>
  <c r="M53" i="84"/>
  <c r="L53" i="84"/>
  <c r="K53" i="84"/>
  <c r="J53" i="84"/>
  <c r="I53" i="84"/>
  <c r="G53" i="84"/>
  <c r="F52" i="84"/>
  <c r="H52" i="84" s="1"/>
  <c r="F51" i="84"/>
  <c r="H51" i="84" s="1"/>
  <c r="T50" i="84"/>
  <c r="S50" i="84"/>
  <c r="R50" i="84"/>
  <c r="Q50" i="84"/>
  <c r="P50" i="84"/>
  <c r="O50" i="84"/>
  <c r="N50" i="84"/>
  <c r="M50" i="84"/>
  <c r="L50" i="84"/>
  <c r="K50" i="84"/>
  <c r="J50" i="84"/>
  <c r="I50" i="84"/>
  <c r="G50" i="84"/>
  <c r="F49" i="84"/>
  <c r="H49" i="84" s="1"/>
  <c r="F48" i="84"/>
  <c r="H48" i="84" s="1"/>
  <c r="F47" i="84"/>
  <c r="H47" i="84" s="1"/>
  <c r="F46" i="84"/>
  <c r="T45" i="84"/>
  <c r="S45" i="84"/>
  <c r="R45" i="84"/>
  <c r="R40" i="84" s="1"/>
  <c r="Q45" i="84"/>
  <c r="Q40" i="84" s="1"/>
  <c r="P45" i="84"/>
  <c r="P40" i="84" s="1"/>
  <c r="O45" i="84"/>
  <c r="N45" i="84"/>
  <c r="M45" i="84"/>
  <c r="M40" i="84" s="1"/>
  <c r="L45" i="84"/>
  <c r="K45" i="84"/>
  <c r="K40" i="84" s="1"/>
  <c r="J45" i="84"/>
  <c r="J40" i="84" s="1"/>
  <c r="I45" i="84"/>
  <c r="G45" i="84"/>
  <c r="F44" i="84"/>
  <c r="H44" i="84" s="1"/>
  <c r="F43" i="84"/>
  <c r="H43" i="84" s="1"/>
  <c r="F42" i="84"/>
  <c r="H42" i="84" s="1"/>
  <c r="F41" i="84"/>
  <c r="H41" i="84" s="1"/>
  <c r="T40" i="84"/>
  <c r="S40" i="84"/>
  <c r="O40" i="84"/>
  <c r="N40" i="84"/>
  <c r="L40" i="84"/>
  <c r="I40" i="84"/>
  <c r="G40" i="84"/>
  <c r="F39" i="84"/>
  <c r="H39" i="84" s="1"/>
  <c r="F38" i="84"/>
  <c r="T37" i="84"/>
  <c r="S37" i="84"/>
  <c r="R37" i="84"/>
  <c r="Q37" i="84"/>
  <c r="P37" i="84"/>
  <c r="O37" i="84"/>
  <c r="N37" i="84"/>
  <c r="M37" i="84"/>
  <c r="L37" i="84"/>
  <c r="K37" i="84"/>
  <c r="J37" i="84"/>
  <c r="I37" i="84"/>
  <c r="G37" i="84"/>
  <c r="F36" i="84"/>
  <c r="H36" i="84" s="1"/>
  <c r="F35" i="84"/>
  <c r="H35" i="84" s="1"/>
  <c r="F34" i="84"/>
  <c r="H34" i="84" s="1"/>
  <c r="T33" i="84"/>
  <c r="S33" i="84"/>
  <c r="R33" i="84"/>
  <c r="Q33" i="84"/>
  <c r="P33" i="84"/>
  <c r="O33" i="84"/>
  <c r="N33" i="84"/>
  <c r="M33" i="84"/>
  <c r="L33" i="84"/>
  <c r="K33" i="84"/>
  <c r="J33" i="84"/>
  <c r="I33" i="84"/>
  <c r="G33" i="84"/>
  <c r="L32" i="84"/>
  <c r="I32" i="84"/>
  <c r="F31" i="84"/>
  <c r="H31" i="84" s="1"/>
  <c r="F30" i="84"/>
  <c r="H30" i="84" s="1"/>
  <c r="F29" i="84"/>
  <c r="H29" i="84" s="1"/>
  <c r="F28" i="84"/>
  <c r="H28" i="84" s="1"/>
  <c r="F27" i="84"/>
  <c r="H27" i="84" s="1"/>
  <c r="H26" i="84"/>
  <c r="F26" i="84"/>
  <c r="F25" i="84"/>
  <c r="H25" i="84" s="1"/>
  <c r="T24" i="84"/>
  <c r="S24" i="84"/>
  <c r="R24" i="84"/>
  <c r="Q24" i="84"/>
  <c r="P24" i="84"/>
  <c r="O24" i="84"/>
  <c r="N24" i="84"/>
  <c r="M24" i="84"/>
  <c r="L24" i="84"/>
  <c r="K24" i="84"/>
  <c r="J24" i="84"/>
  <c r="I24" i="84"/>
  <c r="G24" i="84"/>
  <c r="H23" i="84"/>
  <c r="F23" i="84"/>
  <c r="F22" i="84"/>
  <c r="H22" i="84" s="1"/>
  <c r="F21" i="84"/>
  <c r="T20" i="84"/>
  <c r="S20" i="84"/>
  <c r="R20" i="84"/>
  <c r="Q20" i="84"/>
  <c r="P20" i="84"/>
  <c r="O20" i="84"/>
  <c r="N20" i="84"/>
  <c r="M20" i="84"/>
  <c r="L20" i="84"/>
  <c r="K20" i="84"/>
  <c r="J20" i="84"/>
  <c r="I20" i="84"/>
  <c r="G20" i="84"/>
  <c r="F19" i="84"/>
  <c r="H19" i="84" s="1"/>
  <c r="F18" i="84"/>
  <c r="H18" i="84" s="1"/>
  <c r="F17" i="84"/>
  <c r="H17" i="84" s="1"/>
  <c r="F16" i="84"/>
  <c r="H16" i="84" s="1"/>
  <c r="F15" i="84"/>
  <c r="H15" i="84" s="1"/>
  <c r="F14" i="84"/>
  <c r="H14" i="84" s="1"/>
  <c r="F13" i="84"/>
  <c r="H13" i="84" s="1"/>
  <c r="F12" i="84"/>
  <c r="H12" i="84" s="1"/>
  <c r="F11" i="84"/>
  <c r="H11" i="84" s="1"/>
  <c r="F10" i="84"/>
  <c r="H10" i="84" s="1"/>
  <c r="F9" i="84"/>
  <c r="H9" i="84" s="1"/>
  <c r="F8" i="84"/>
  <c r="F7" i="84"/>
  <c r="H7" i="84" s="1"/>
  <c r="T6" i="84"/>
  <c r="S6" i="84"/>
  <c r="S5" i="84" s="1"/>
  <c r="R6" i="84"/>
  <c r="Q6" i="84"/>
  <c r="P6" i="84"/>
  <c r="O6" i="84"/>
  <c r="O5" i="84" s="1"/>
  <c r="N6" i="84"/>
  <c r="M6" i="84"/>
  <c r="L6" i="84"/>
  <c r="K6" i="84"/>
  <c r="K5" i="84" s="1"/>
  <c r="J6" i="84"/>
  <c r="I6" i="84"/>
  <c r="G6" i="84"/>
  <c r="Q5" i="84"/>
  <c r="N5" i="84"/>
  <c r="F267" i="83"/>
  <c r="H267" i="83" s="1"/>
  <c r="F266" i="83"/>
  <c r="H266" i="83" s="1"/>
  <c r="F265" i="83"/>
  <c r="H265" i="83" s="1"/>
  <c r="F264" i="83"/>
  <c r="H264" i="83" s="1"/>
  <c r="F263" i="83"/>
  <c r="H263" i="83" s="1"/>
  <c r="F262" i="83"/>
  <c r="H262" i="83" s="1"/>
  <c r="F261" i="83"/>
  <c r="H261" i="83" s="1"/>
  <c r="W260" i="83"/>
  <c r="V260" i="83"/>
  <c r="U260" i="83"/>
  <c r="T260" i="83"/>
  <c r="S260" i="83"/>
  <c r="R260" i="83"/>
  <c r="Q260" i="83"/>
  <c r="P260" i="83"/>
  <c r="O260" i="83"/>
  <c r="N260" i="83"/>
  <c r="M260" i="83"/>
  <c r="L260" i="83"/>
  <c r="G260" i="83"/>
  <c r="F260" i="83"/>
  <c r="H260" i="83" s="1"/>
  <c r="F259" i="83"/>
  <c r="H259" i="83" s="1"/>
  <c r="F258" i="83"/>
  <c r="H258" i="83" s="1"/>
  <c r="W257" i="83"/>
  <c r="V257" i="83"/>
  <c r="U257" i="83"/>
  <c r="T257" i="83"/>
  <c r="S257" i="83"/>
  <c r="R257" i="83"/>
  <c r="R239" i="83" s="1"/>
  <c r="Q257" i="83"/>
  <c r="P257" i="83"/>
  <c r="O257" i="83"/>
  <c r="N257" i="83"/>
  <c r="M257" i="83"/>
  <c r="L257" i="83"/>
  <c r="G257" i="83"/>
  <c r="F256" i="83"/>
  <c r="H256" i="83" s="1"/>
  <c r="F255" i="83"/>
  <c r="H255" i="83" s="1"/>
  <c r="F254" i="83"/>
  <c r="H254" i="83" s="1"/>
  <c r="F253" i="83"/>
  <c r="H253" i="83" s="1"/>
  <c r="F252" i="83"/>
  <c r="H252" i="83" s="1"/>
  <c r="F251" i="83"/>
  <c r="H251" i="83" s="1"/>
  <c r="F250" i="83"/>
  <c r="H250" i="83" s="1"/>
  <c r="F249" i="83"/>
  <c r="H249" i="83" s="1"/>
  <c r="F248" i="83"/>
  <c r="H248" i="83" s="1"/>
  <c r="F247" i="83"/>
  <c r="H247" i="83" s="1"/>
  <c r="F246" i="83"/>
  <c r="H246" i="83" s="1"/>
  <c r="F245" i="83"/>
  <c r="W244" i="83"/>
  <c r="V244" i="83"/>
  <c r="U244" i="83"/>
  <c r="T244" i="83"/>
  <c r="S244" i="83"/>
  <c r="R244" i="83"/>
  <c r="Q244" i="83"/>
  <c r="P244" i="83"/>
  <c r="O244" i="83"/>
  <c r="N244" i="83"/>
  <c r="M244" i="83"/>
  <c r="L244" i="83"/>
  <c r="G244" i="83"/>
  <c r="F243" i="83"/>
  <c r="H243" i="83" s="1"/>
  <c r="F242" i="83"/>
  <c r="H242" i="83" s="1"/>
  <c r="F241" i="83"/>
  <c r="H241" i="83" s="1"/>
  <c r="W240" i="83"/>
  <c r="W239" i="83" s="1"/>
  <c r="W238" i="83" s="1"/>
  <c r="V240" i="83"/>
  <c r="U240" i="83"/>
  <c r="T240" i="83"/>
  <c r="S240" i="83"/>
  <c r="S239" i="83" s="1"/>
  <c r="S238" i="83" s="1"/>
  <c r="R240" i="83"/>
  <c r="Q240" i="83"/>
  <c r="P240" i="83"/>
  <c r="O240" i="83"/>
  <c r="O239" i="83" s="1"/>
  <c r="O238" i="83" s="1"/>
  <c r="N240" i="83"/>
  <c r="M240" i="83"/>
  <c r="L240" i="83"/>
  <c r="G240" i="83"/>
  <c r="G239" i="83" s="1"/>
  <c r="F237" i="83"/>
  <c r="H237" i="83" s="1"/>
  <c r="F236" i="83"/>
  <c r="H236" i="83" s="1"/>
  <c r="F235" i="83"/>
  <c r="H235" i="83" s="1"/>
  <c r="F234" i="83"/>
  <c r="H234" i="83" s="1"/>
  <c r="F233" i="83"/>
  <c r="H233" i="83" s="1"/>
  <c r="F232" i="83"/>
  <c r="H232" i="83" s="1"/>
  <c r="F231" i="83"/>
  <c r="H231" i="83" s="1"/>
  <c r="F230" i="83"/>
  <c r="H230" i="83" s="1"/>
  <c r="F229" i="83"/>
  <c r="H229" i="83" s="1"/>
  <c r="F228" i="83"/>
  <c r="H228" i="83" s="1"/>
  <c r="W227" i="83"/>
  <c r="W175" i="83" s="1"/>
  <c r="V227" i="83"/>
  <c r="U227" i="83"/>
  <c r="T227" i="83"/>
  <c r="S227" i="83"/>
  <c r="R227" i="83"/>
  <c r="Q227" i="83"/>
  <c r="P227" i="83"/>
  <c r="O227" i="83"/>
  <c r="N227" i="83"/>
  <c r="M227" i="83"/>
  <c r="L227" i="83"/>
  <c r="G227" i="83"/>
  <c r="F226" i="83"/>
  <c r="H226" i="83" s="1"/>
  <c r="F225" i="83"/>
  <c r="H225" i="83" s="1"/>
  <c r="F224" i="83"/>
  <c r="H224" i="83" s="1"/>
  <c r="F223" i="83"/>
  <c r="H223" i="83" s="1"/>
  <c r="F222" i="83"/>
  <c r="H222" i="83" s="1"/>
  <c r="F221" i="83"/>
  <c r="H221" i="83" s="1"/>
  <c r="F220" i="83"/>
  <c r="H220" i="83" s="1"/>
  <c r="F219" i="83"/>
  <c r="H219" i="83" s="1"/>
  <c r="F218" i="83"/>
  <c r="H218" i="83" s="1"/>
  <c r="F217" i="83"/>
  <c r="H217" i="83" s="1"/>
  <c r="F216" i="83"/>
  <c r="H216" i="83" s="1"/>
  <c r="F215" i="83"/>
  <c r="F214" i="83"/>
  <c r="H214" i="83" s="1"/>
  <c r="W213" i="83"/>
  <c r="V213" i="83"/>
  <c r="U213" i="83"/>
  <c r="T213" i="83"/>
  <c r="S213" i="83"/>
  <c r="R213" i="83"/>
  <c r="Q213" i="83"/>
  <c r="P213" i="83"/>
  <c r="O213" i="83"/>
  <c r="N213" i="83"/>
  <c r="M213" i="83"/>
  <c r="L213" i="83"/>
  <c r="G213" i="83"/>
  <c r="F212" i="83"/>
  <c r="H212" i="83" s="1"/>
  <c r="F211" i="83"/>
  <c r="W210" i="83"/>
  <c r="V210" i="83"/>
  <c r="U210" i="83"/>
  <c r="T210" i="83"/>
  <c r="S210" i="83"/>
  <c r="R210" i="83"/>
  <c r="Q210" i="83"/>
  <c r="P210" i="83"/>
  <c r="O210" i="83"/>
  <c r="N210" i="83"/>
  <c r="M210" i="83"/>
  <c r="L210" i="83"/>
  <c r="G210" i="83"/>
  <c r="F209" i="83"/>
  <c r="H209" i="83" s="1"/>
  <c r="F208" i="83"/>
  <c r="H208" i="83" s="1"/>
  <c r="F207" i="83"/>
  <c r="H207" i="83" s="1"/>
  <c r="F206" i="83"/>
  <c r="H206" i="83" s="1"/>
  <c r="F205" i="83"/>
  <c r="H205" i="83" s="1"/>
  <c r="F204" i="83"/>
  <c r="H204" i="83" s="1"/>
  <c r="F203" i="83"/>
  <c r="H203" i="83" s="1"/>
  <c r="F202" i="83"/>
  <c r="H202" i="83" s="1"/>
  <c r="F201" i="83"/>
  <c r="H201" i="83" s="1"/>
  <c r="F200" i="83"/>
  <c r="F199" i="83" s="1"/>
  <c r="W199" i="83"/>
  <c r="V199" i="83"/>
  <c r="U199" i="83"/>
  <c r="T199" i="83"/>
  <c r="S199" i="83"/>
  <c r="R199" i="83"/>
  <c r="Q199" i="83"/>
  <c r="P199" i="83"/>
  <c r="O199" i="83"/>
  <c r="N199" i="83"/>
  <c r="M199" i="83"/>
  <c r="L199" i="83"/>
  <c r="G199" i="83"/>
  <c r="F198" i="83"/>
  <c r="H198" i="83" s="1"/>
  <c r="F197" i="83"/>
  <c r="H197" i="83" s="1"/>
  <c r="F196" i="83"/>
  <c r="H196" i="83" s="1"/>
  <c r="F195" i="83"/>
  <c r="H195" i="83" s="1"/>
  <c r="F194" i="83"/>
  <c r="H194" i="83" s="1"/>
  <c r="F193" i="83"/>
  <c r="H193" i="83" s="1"/>
  <c r="F192" i="83"/>
  <c r="H192" i="83" s="1"/>
  <c r="F191" i="83"/>
  <c r="H191" i="83" s="1"/>
  <c r="F190" i="83"/>
  <c r="H190" i="83" s="1"/>
  <c r="F189" i="83"/>
  <c r="W188" i="83"/>
  <c r="V188" i="83"/>
  <c r="U188" i="83"/>
  <c r="T188" i="83"/>
  <c r="S188" i="83"/>
  <c r="R188" i="83"/>
  <c r="Q188" i="83"/>
  <c r="P188" i="83"/>
  <c r="O188" i="83"/>
  <c r="N188" i="83"/>
  <c r="M188" i="83"/>
  <c r="L188" i="83"/>
  <c r="G188" i="83"/>
  <c r="F187" i="83"/>
  <c r="H187" i="83" s="1"/>
  <c r="F186" i="83"/>
  <c r="H186" i="83" s="1"/>
  <c r="F185" i="83"/>
  <c r="H185" i="83" s="1"/>
  <c r="F184" i="83"/>
  <c r="H184" i="83" s="1"/>
  <c r="F183" i="83"/>
  <c r="H183" i="83" s="1"/>
  <c r="F182" i="83"/>
  <c r="H182" i="83" s="1"/>
  <c r="F181" i="83"/>
  <c r="H181" i="83" s="1"/>
  <c r="F180" i="83"/>
  <c r="H180" i="83" s="1"/>
  <c r="F179" i="83"/>
  <c r="F178" i="83"/>
  <c r="H178" i="83" s="1"/>
  <c r="W177" i="83"/>
  <c r="V177" i="83"/>
  <c r="U177" i="83"/>
  <c r="T177" i="83"/>
  <c r="S177" i="83"/>
  <c r="R177" i="83"/>
  <c r="Q177" i="83"/>
  <c r="P177" i="83"/>
  <c r="O177" i="83"/>
  <c r="N177" i="83"/>
  <c r="M177" i="83"/>
  <c r="L177" i="83"/>
  <c r="G177" i="83"/>
  <c r="F176" i="83"/>
  <c r="F174" i="83"/>
  <c r="H174" i="83" s="1"/>
  <c r="F173" i="83"/>
  <c r="H173" i="83" s="1"/>
  <c r="F172" i="83"/>
  <c r="F171" i="83"/>
  <c r="H171" i="83" s="1"/>
  <c r="W170" i="83"/>
  <c r="V170" i="83"/>
  <c r="U170" i="83"/>
  <c r="T170" i="83"/>
  <c r="S170" i="83"/>
  <c r="R170" i="83"/>
  <c r="Q170" i="83"/>
  <c r="P170" i="83"/>
  <c r="O170" i="83"/>
  <c r="N170" i="83"/>
  <c r="M170" i="83"/>
  <c r="L170" i="83"/>
  <c r="G170" i="83"/>
  <c r="F169" i="83"/>
  <c r="H169" i="83" s="1"/>
  <c r="K169" i="83" s="1"/>
  <c r="F168" i="83"/>
  <c r="H168" i="83" s="1"/>
  <c r="F167" i="83"/>
  <c r="H167" i="83" s="1"/>
  <c r="F166" i="83"/>
  <c r="H166" i="83" s="1"/>
  <c r="K166" i="83" s="1"/>
  <c r="F165" i="83"/>
  <c r="H165" i="83" s="1"/>
  <c r="F164" i="83"/>
  <c r="H164" i="83" s="1"/>
  <c r="F163" i="83"/>
  <c r="W162" i="83"/>
  <c r="W160" i="83" s="1"/>
  <c r="V162" i="83"/>
  <c r="V160" i="83" s="1"/>
  <c r="U162" i="83"/>
  <c r="T162" i="83"/>
  <c r="T160" i="83" s="1"/>
  <c r="S162" i="83"/>
  <c r="S160" i="83" s="1"/>
  <c r="R162" i="83"/>
  <c r="R160" i="83" s="1"/>
  <c r="Q162" i="83"/>
  <c r="Q160" i="83" s="1"/>
  <c r="P162" i="83"/>
  <c r="O162" i="83"/>
  <c r="O160" i="83" s="1"/>
  <c r="N162" i="83"/>
  <c r="N160" i="83" s="1"/>
  <c r="M162" i="83"/>
  <c r="M160" i="83" s="1"/>
  <c r="L162" i="83"/>
  <c r="L160" i="83" s="1"/>
  <c r="G162" i="83"/>
  <c r="G160" i="83" s="1"/>
  <c r="F161" i="83"/>
  <c r="H161" i="83" s="1"/>
  <c r="U160" i="83"/>
  <c r="P160" i="83"/>
  <c r="F159" i="83"/>
  <c r="H159" i="83" s="1"/>
  <c r="F158" i="83"/>
  <c r="H158" i="83" s="1"/>
  <c r="F157" i="83"/>
  <c r="H157" i="83" s="1"/>
  <c r="F156" i="83"/>
  <c r="H156" i="83" s="1"/>
  <c r="F155" i="83"/>
  <c r="H155" i="83" s="1"/>
  <c r="F154" i="83"/>
  <c r="H154" i="83" s="1"/>
  <c r="F153" i="83"/>
  <c r="H153" i="83" s="1"/>
  <c r="F152" i="83"/>
  <c r="H152" i="83" s="1"/>
  <c r="F151" i="83"/>
  <c r="H151" i="83" s="1"/>
  <c r="F150" i="83"/>
  <c r="H150" i="83" s="1"/>
  <c r="F149" i="83"/>
  <c r="H149" i="83" s="1"/>
  <c r="W148" i="83"/>
  <c r="V148" i="83"/>
  <c r="U148" i="83"/>
  <c r="T148" i="83"/>
  <c r="S148" i="83"/>
  <c r="R148" i="83"/>
  <c r="Q148" i="83"/>
  <c r="P148" i="83"/>
  <c r="O148" i="83"/>
  <c r="N148" i="83"/>
  <c r="M148" i="83"/>
  <c r="L148" i="83"/>
  <c r="G148" i="83"/>
  <c r="F147" i="83"/>
  <c r="H147" i="83" s="1"/>
  <c r="F146" i="83"/>
  <c r="H146" i="83" s="1"/>
  <c r="F145" i="83"/>
  <c r="H145" i="83" s="1"/>
  <c r="F144" i="83"/>
  <c r="H144" i="83" s="1"/>
  <c r="F143" i="83"/>
  <c r="H143" i="83" s="1"/>
  <c r="F142" i="83"/>
  <c r="H142" i="83" s="1"/>
  <c r="F141" i="83"/>
  <c r="H141" i="83" s="1"/>
  <c r="F140" i="83"/>
  <c r="H140" i="83" s="1"/>
  <c r="F139" i="83"/>
  <c r="H139" i="83" s="1"/>
  <c r="F138" i="83"/>
  <c r="H138" i="83" s="1"/>
  <c r="F137" i="83"/>
  <c r="H137" i="83" s="1"/>
  <c r="F136" i="83"/>
  <c r="H136" i="83" s="1"/>
  <c r="F135" i="83"/>
  <c r="H135" i="83" s="1"/>
  <c r="F134" i="83"/>
  <c r="W133" i="83"/>
  <c r="V133" i="83"/>
  <c r="U133" i="83"/>
  <c r="T133" i="83"/>
  <c r="S133" i="83"/>
  <c r="R133" i="83"/>
  <c r="Q133" i="83"/>
  <c r="P133" i="83"/>
  <c r="O133" i="83"/>
  <c r="N133" i="83"/>
  <c r="M133" i="83"/>
  <c r="L133" i="83"/>
  <c r="G133" i="83"/>
  <c r="F132" i="83"/>
  <c r="H132" i="83" s="1"/>
  <c r="F131" i="83"/>
  <c r="W130" i="83"/>
  <c r="V130" i="83"/>
  <c r="U130" i="83"/>
  <c r="T130" i="83"/>
  <c r="S130" i="83"/>
  <c r="R130" i="83"/>
  <c r="Q130" i="83"/>
  <c r="P130" i="83"/>
  <c r="O130" i="83"/>
  <c r="N130" i="83"/>
  <c r="M130" i="83"/>
  <c r="L130" i="83"/>
  <c r="G130" i="83"/>
  <c r="F129" i="83"/>
  <c r="H129" i="83" s="1"/>
  <c r="F128" i="83"/>
  <c r="H128" i="83" s="1"/>
  <c r="F127" i="83"/>
  <c r="H127" i="83" s="1"/>
  <c r="F126" i="83"/>
  <c r="H126" i="83" s="1"/>
  <c r="F125" i="83"/>
  <c r="H125" i="83" s="1"/>
  <c r="F124" i="83"/>
  <c r="H124" i="83" s="1"/>
  <c r="F123" i="83"/>
  <c r="H123" i="83" s="1"/>
  <c r="F122" i="83"/>
  <c r="H122" i="83" s="1"/>
  <c r="F121" i="83"/>
  <c r="F120" i="83"/>
  <c r="H120" i="83" s="1"/>
  <c r="W119" i="83"/>
  <c r="V119" i="83"/>
  <c r="U119" i="83"/>
  <c r="T119" i="83"/>
  <c r="S119" i="83"/>
  <c r="R119" i="83"/>
  <c r="Q119" i="83"/>
  <c r="P119" i="83"/>
  <c r="O119" i="83"/>
  <c r="N119" i="83"/>
  <c r="M119" i="83"/>
  <c r="L119" i="83"/>
  <c r="G119" i="83"/>
  <c r="F118" i="83"/>
  <c r="H118" i="83" s="1"/>
  <c r="F117" i="83"/>
  <c r="H117" i="83" s="1"/>
  <c r="F116" i="83"/>
  <c r="H116" i="83" s="1"/>
  <c r="F115" i="83"/>
  <c r="H115" i="83" s="1"/>
  <c r="F114" i="83"/>
  <c r="H114" i="83" s="1"/>
  <c r="F113" i="83"/>
  <c r="H113" i="83" s="1"/>
  <c r="F112" i="83"/>
  <c r="H112" i="83" s="1"/>
  <c r="F111" i="83"/>
  <c r="H111" i="83" s="1"/>
  <c r="F110" i="83"/>
  <c r="H110" i="83" s="1"/>
  <c r="F109" i="83"/>
  <c r="H109" i="83" s="1"/>
  <c r="W108" i="83"/>
  <c r="V108" i="83"/>
  <c r="U108" i="83"/>
  <c r="T108" i="83"/>
  <c r="S108" i="83"/>
  <c r="R108" i="83"/>
  <c r="Q108" i="83"/>
  <c r="P108" i="83"/>
  <c r="O108" i="83"/>
  <c r="N108" i="83"/>
  <c r="M108" i="83"/>
  <c r="L108" i="83"/>
  <c r="G108" i="83"/>
  <c r="F108" i="83"/>
  <c r="F107" i="83"/>
  <c r="H107" i="83" s="1"/>
  <c r="F106" i="83"/>
  <c r="H106" i="83" s="1"/>
  <c r="F105" i="83"/>
  <c r="H105" i="83" s="1"/>
  <c r="F104" i="83"/>
  <c r="H104" i="83" s="1"/>
  <c r="F103" i="83"/>
  <c r="H103" i="83" s="1"/>
  <c r="F102" i="83"/>
  <c r="H102" i="83" s="1"/>
  <c r="F101" i="83"/>
  <c r="H101" i="83" s="1"/>
  <c r="F100" i="83"/>
  <c r="H100" i="83" s="1"/>
  <c r="F99" i="83"/>
  <c r="H99" i="83" s="1"/>
  <c r="F98" i="83"/>
  <c r="H98" i="83" s="1"/>
  <c r="W97" i="83"/>
  <c r="V97" i="83"/>
  <c r="U97" i="83"/>
  <c r="T97" i="83"/>
  <c r="S97" i="83"/>
  <c r="R97" i="83"/>
  <c r="Q97" i="83"/>
  <c r="P97" i="83"/>
  <c r="O97" i="83"/>
  <c r="N97" i="83"/>
  <c r="M97" i="83"/>
  <c r="L97" i="83"/>
  <c r="G97" i="83"/>
  <c r="F96" i="83"/>
  <c r="H96" i="83" s="1"/>
  <c r="F95" i="83"/>
  <c r="H95" i="83" s="1"/>
  <c r="F94" i="83"/>
  <c r="H94" i="83" s="1"/>
  <c r="F93" i="83"/>
  <c r="W92" i="83"/>
  <c r="V92" i="83"/>
  <c r="U92" i="83"/>
  <c r="T92" i="83"/>
  <c r="S92" i="83"/>
  <c r="R92" i="83"/>
  <c r="Q92" i="83"/>
  <c r="P92" i="83"/>
  <c r="O92" i="83"/>
  <c r="N92" i="83"/>
  <c r="M92" i="83"/>
  <c r="L92" i="83"/>
  <c r="G92" i="83"/>
  <c r="F91" i="83"/>
  <c r="F90" i="83"/>
  <c r="H90" i="83" s="1"/>
  <c r="W89" i="83"/>
  <c r="V89" i="83"/>
  <c r="U89" i="83"/>
  <c r="T89" i="83"/>
  <c r="S89" i="83"/>
  <c r="R89" i="83"/>
  <c r="Q89" i="83"/>
  <c r="P89" i="83"/>
  <c r="O89" i="83"/>
  <c r="N89" i="83"/>
  <c r="M89" i="83"/>
  <c r="L89" i="83"/>
  <c r="G89" i="83"/>
  <c r="F87" i="83"/>
  <c r="H87" i="83" s="1"/>
  <c r="F86" i="83"/>
  <c r="H86" i="83" s="1"/>
  <c r="F85" i="83"/>
  <c r="H85" i="83" s="1"/>
  <c r="F84" i="83"/>
  <c r="H84" i="83" s="1"/>
  <c r="W83" i="83"/>
  <c r="V83" i="83"/>
  <c r="U83" i="83"/>
  <c r="T83" i="83"/>
  <c r="S83" i="83"/>
  <c r="R83" i="83"/>
  <c r="Q83" i="83"/>
  <c r="P83" i="83"/>
  <c r="O83" i="83"/>
  <c r="N83" i="83"/>
  <c r="M83" i="83"/>
  <c r="L83" i="83"/>
  <c r="G83" i="83"/>
  <c r="F82" i="83"/>
  <c r="H82" i="83" s="1"/>
  <c r="F81" i="83"/>
  <c r="H81" i="83" s="1"/>
  <c r="F80" i="83"/>
  <c r="H80" i="83" s="1"/>
  <c r="W79" i="83"/>
  <c r="W72" i="83" s="1"/>
  <c r="V79" i="83"/>
  <c r="V72" i="83" s="1"/>
  <c r="U79" i="83"/>
  <c r="T79" i="83"/>
  <c r="S79" i="83"/>
  <c r="R79" i="83"/>
  <c r="R72" i="83" s="1"/>
  <c r="Q79" i="83"/>
  <c r="P79" i="83"/>
  <c r="O79" i="83"/>
  <c r="O72" i="83" s="1"/>
  <c r="N79" i="83"/>
  <c r="N72" i="83" s="1"/>
  <c r="M79" i="83"/>
  <c r="L79" i="83"/>
  <c r="G79" i="83"/>
  <c r="G72" i="83" s="1"/>
  <c r="F79" i="83"/>
  <c r="F78" i="83"/>
  <c r="H78" i="83" s="1"/>
  <c r="F77" i="83"/>
  <c r="H77" i="83" s="1"/>
  <c r="F76" i="83"/>
  <c r="H76" i="83" s="1"/>
  <c r="F75" i="83"/>
  <c r="H75" i="83" s="1"/>
  <c r="F74" i="83"/>
  <c r="H74" i="83" s="1"/>
  <c r="F73" i="83"/>
  <c r="H73" i="83" s="1"/>
  <c r="S72" i="83"/>
  <c r="F71" i="83"/>
  <c r="F70" i="83"/>
  <c r="F69" i="83"/>
  <c r="H69" i="83" s="1"/>
  <c r="F68" i="83"/>
  <c r="H64" i="83"/>
  <c r="W63" i="83"/>
  <c r="V63" i="83"/>
  <c r="U63" i="83"/>
  <c r="T63" i="83"/>
  <c r="S63" i="83"/>
  <c r="R63" i="83"/>
  <c r="Q63" i="83"/>
  <c r="P63" i="83"/>
  <c r="O63" i="83"/>
  <c r="N63" i="83"/>
  <c r="M63" i="83"/>
  <c r="L63" i="83"/>
  <c r="G63" i="83"/>
  <c r="F62" i="83"/>
  <c r="H62" i="83" s="1"/>
  <c r="F61" i="83"/>
  <c r="F60" i="83" s="1"/>
  <c r="W60" i="83"/>
  <c r="V60" i="83"/>
  <c r="U60" i="83"/>
  <c r="T60" i="83"/>
  <c r="S60" i="83"/>
  <c r="R60" i="83"/>
  <c r="Q60" i="83"/>
  <c r="P60" i="83"/>
  <c r="O60" i="83"/>
  <c r="N60" i="83"/>
  <c r="M60" i="83"/>
  <c r="L60" i="83"/>
  <c r="G60" i="83"/>
  <c r="H57" i="83"/>
  <c r="F56" i="83"/>
  <c r="H56" i="83" s="1"/>
  <c r="F55" i="83"/>
  <c r="H55" i="83" s="1"/>
  <c r="F54" i="83"/>
  <c r="W53" i="83"/>
  <c r="W42" i="83" s="1"/>
  <c r="V53" i="83"/>
  <c r="U53" i="83"/>
  <c r="U42" i="83" s="1"/>
  <c r="T53" i="83"/>
  <c r="T42" i="83" s="1"/>
  <c r="S53" i="83"/>
  <c r="S42" i="83" s="1"/>
  <c r="R53" i="83"/>
  <c r="R42" i="83" s="1"/>
  <c r="Q53" i="83"/>
  <c r="Q42" i="83" s="1"/>
  <c r="P53" i="83"/>
  <c r="P42" i="83" s="1"/>
  <c r="O53" i="83"/>
  <c r="O42" i="83" s="1"/>
  <c r="N53" i="83"/>
  <c r="N42" i="83" s="1"/>
  <c r="M53" i="83"/>
  <c r="L53" i="83"/>
  <c r="L42" i="83" s="1"/>
  <c r="G53" i="83"/>
  <c r="G42" i="83" s="1"/>
  <c r="H50" i="83"/>
  <c r="F49" i="83"/>
  <c r="F48" i="83"/>
  <c r="H48" i="83" s="1"/>
  <c r="H43" i="83"/>
  <c r="V42" i="83"/>
  <c r="M42" i="83"/>
  <c r="F41" i="83"/>
  <c r="H41" i="83" s="1"/>
  <c r="F40" i="83"/>
  <c r="W39" i="83"/>
  <c r="V39" i="83"/>
  <c r="U39" i="83"/>
  <c r="T39" i="83"/>
  <c r="S39" i="83"/>
  <c r="R39" i="83"/>
  <c r="Q39" i="83"/>
  <c r="P39" i="83"/>
  <c r="O39" i="83"/>
  <c r="N39" i="83"/>
  <c r="M39" i="83"/>
  <c r="L39" i="83"/>
  <c r="G39" i="83"/>
  <c r="F38" i="83"/>
  <c r="H38" i="83" s="1"/>
  <c r="H35" i="83"/>
  <c r="F34" i="83"/>
  <c r="H34" i="83" s="1"/>
  <c r="W33" i="83"/>
  <c r="V33" i="83"/>
  <c r="V32" i="83" s="1"/>
  <c r="U33" i="83"/>
  <c r="T33" i="83"/>
  <c r="S33" i="83"/>
  <c r="R33" i="83"/>
  <c r="Q33" i="83"/>
  <c r="P33" i="83"/>
  <c r="O33" i="83"/>
  <c r="N33" i="83"/>
  <c r="M33" i="83"/>
  <c r="L33" i="83"/>
  <c r="G33" i="83"/>
  <c r="F31" i="83"/>
  <c r="H31" i="83" s="1"/>
  <c r="K31" i="83" s="1"/>
  <c r="F30" i="83"/>
  <c r="H30" i="83" s="1"/>
  <c r="F29" i="83"/>
  <c r="H29" i="83" s="1"/>
  <c r="F28" i="83"/>
  <c r="H28" i="83" s="1"/>
  <c r="K28" i="83" s="1"/>
  <c r="F27" i="83"/>
  <c r="H27" i="83" s="1"/>
  <c r="F26" i="83"/>
  <c r="W24" i="83"/>
  <c r="V24" i="83"/>
  <c r="U24" i="83"/>
  <c r="R24" i="83"/>
  <c r="O24" i="83"/>
  <c r="N24" i="83"/>
  <c r="M24" i="83"/>
  <c r="L24" i="83"/>
  <c r="G24" i="83"/>
  <c r="F23" i="83"/>
  <c r="H23" i="83" s="1"/>
  <c r="F22" i="83"/>
  <c r="H22" i="83" s="1"/>
  <c r="K22" i="83" s="1"/>
  <c r="K20" i="83" s="1"/>
  <c r="F21" i="83"/>
  <c r="W20" i="83"/>
  <c r="V20" i="83"/>
  <c r="U20" i="83"/>
  <c r="T20" i="83"/>
  <c r="T25" i="83" s="1"/>
  <c r="T24" i="83" s="1"/>
  <c r="S20" i="83"/>
  <c r="S25" i="83" s="1"/>
  <c r="S24" i="83" s="1"/>
  <c r="R20" i="83"/>
  <c r="R25" i="83" s="1"/>
  <c r="Q20" i="83"/>
  <c r="Q25" i="83" s="1"/>
  <c r="Q24" i="83" s="1"/>
  <c r="P20" i="83"/>
  <c r="P25" i="83" s="1"/>
  <c r="O20" i="83"/>
  <c r="N20" i="83"/>
  <c r="M20" i="83"/>
  <c r="L20" i="83"/>
  <c r="G20" i="83"/>
  <c r="F19" i="83"/>
  <c r="F18" i="83"/>
  <c r="H18" i="83" s="1"/>
  <c r="F17" i="83"/>
  <c r="H17" i="83" s="1"/>
  <c r="F16" i="83"/>
  <c r="H16" i="83" s="1"/>
  <c r="F15" i="83"/>
  <c r="H15" i="83" s="1"/>
  <c r="F14" i="83"/>
  <c r="H14" i="83" s="1"/>
  <c r="K14" i="83" s="1"/>
  <c r="F13" i="83"/>
  <c r="H13" i="83" s="1"/>
  <c r="K13" i="83" s="1"/>
  <c r="F12" i="83"/>
  <c r="H12" i="83" s="1"/>
  <c r="F11" i="83"/>
  <c r="H11" i="83" s="1"/>
  <c r="F10" i="83"/>
  <c r="H10" i="83" s="1"/>
  <c r="K10" i="83" s="1"/>
  <c r="F9" i="83"/>
  <c r="H9" i="83" s="1"/>
  <c r="F8" i="83"/>
  <c r="H8" i="83" s="1"/>
  <c r="K8" i="83" s="1"/>
  <c r="F7" i="83"/>
  <c r="H7" i="83" s="1"/>
  <c r="K7" i="83" s="1"/>
  <c r="W6" i="83"/>
  <c r="V6" i="83"/>
  <c r="U6" i="83"/>
  <c r="T6" i="83"/>
  <c r="S6" i="83"/>
  <c r="R6" i="83"/>
  <c r="Q6" i="83"/>
  <c r="P6" i="83"/>
  <c r="P5" i="83" s="1"/>
  <c r="O6" i="83"/>
  <c r="O5" i="83" s="1"/>
  <c r="N6" i="83"/>
  <c r="M6" i="83"/>
  <c r="L6" i="83"/>
  <c r="G6" i="83"/>
  <c r="G5" i="83"/>
  <c r="F256" i="82"/>
  <c r="F255" i="82"/>
  <c r="F254" i="82"/>
  <c r="H254" i="82" s="1"/>
  <c r="F253" i="82"/>
  <c r="F252" i="82"/>
  <c r="F251" i="82"/>
  <c r="H250" i="82"/>
  <c r="F250" i="82"/>
  <c r="T249" i="82"/>
  <c r="S249" i="82"/>
  <c r="R249" i="82"/>
  <c r="Q249" i="82"/>
  <c r="P249" i="82"/>
  <c r="O249" i="82"/>
  <c r="N249" i="82"/>
  <c r="M249" i="82"/>
  <c r="L249" i="82"/>
  <c r="K249" i="82"/>
  <c r="J249" i="82"/>
  <c r="I249" i="82"/>
  <c r="G249" i="82"/>
  <c r="F248" i="82"/>
  <c r="H248" i="82" s="1"/>
  <c r="F247" i="82"/>
  <c r="T246" i="82"/>
  <c r="S246" i="82"/>
  <c r="R246" i="82"/>
  <c r="Q246" i="82"/>
  <c r="P246" i="82"/>
  <c r="O246" i="82"/>
  <c r="N246" i="82"/>
  <c r="M246" i="82"/>
  <c r="L246" i="82"/>
  <c r="K246" i="82"/>
  <c r="J246" i="82"/>
  <c r="I246" i="82"/>
  <c r="G246" i="82"/>
  <c r="F245" i="82"/>
  <c r="H245" i="82" s="1"/>
  <c r="F244" i="82"/>
  <c r="F243" i="82"/>
  <c r="F242" i="82"/>
  <c r="H241" i="82"/>
  <c r="F241" i="82"/>
  <c r="F240" i="82"/>
  <c r="F239" i="82"/>
  <c r="F238" i="82"/>
  <c r="H237" i="82"/>
  <c r="F237" i="82"/>
  <c r="F236" i="82"/>
  <c r="F235" i="82"/>
  <c r="F234" i="82"/>
  <c r="T233" i="82"/>
  <c r="S233" i="82"/>
  <c r="R233" i="82"/>
  <c r="Q233" i="82"/>
  <c r="P233" i="82"/>
  <c r="O233" i="82"/>
  <c r="N233" i="82"/>
  <c r="M233" i="82"/>
  <c r="L233" i="82"/>
  <c r="K233" i="82"/>
  <c r="J233" i="82"/>
  <c r="I233" i="82"/>
  <c r="G233" i="82"/>
  <c r="F232" i="82"/>
  <c r="F231" i="82"/>
  <c r="F230" i="82"/>
  <c r="H230" i="82" s="1"/>
  <c r="T229" i="82"/>
  <c r="S229" i="82"/>
  <c r="R229" i="82"/>
  <c r="Q229" i="82"/>
  <c r="P229" i="82"/>
  <c r="O229" i="82"/>
  <c r="O228" i="82" s="1"/>
  <c r="N229" i="82"/>
  <c r="M229" i="82"/>
  <c r="L229" i="82"/>
  <c r="K229" i="82"/>
  <c r="K228" i="82" s="1"/>
  <c r="J229" i="82"/>
  <c r="I229" i="82"/>
  <c r="G229" i="82"/>
  <c r="T228" i="82"/>
  <c r="S228" i="82"/>
  <c r="S227" i="82" s="1"/>
  <c r="L228" i="82"/>
  <c r="G228" i="82"/>
  <c r="F226" i="82"/>
  <c r="F225" i="82"/>
  <c r="F224" i="82"/>
  <c r="F223" i="82"/>
  <c r="H223" i="82" s="1"/>
  <c r="F222" i="82"/>
  <c r="F221" i="82"/>
  <c r="F220" i="82"/>
  <c r="F219" i="82"/>
  <c r="H219" i="82" s="1"/>
  <c r="F218" i="82"/>
  <c r="F217" i="82"/>
  <c r="T216" i="82"/>
  <c r="S216" i="82"/>
  <c r="R216" i="82"/>
  <c r="Q216" i="82"/>
  <c r="P216" i="82"/>
  <c r="O216" i="82"/>
  <c r="N216" i="82"/>
  <c r="M216" i="82"/>
  <c r="L216" i="82"/>
  <c r="K216" i="82"/>
  <c r="J216" i="82"/>
  <c r="I216" i="82"/>
  <c r="G216" i="82"/>
  <c r="F215" i="82"/>
  <c r="H215" i="82" s="1"/>
  <c r="F214" i="82"/>
  <c r="H214" i="82" s="1"/>
  <c r="F213" i="82"/>
  <c r="H213" i="82" s="1"/>
  <c r="F212" i="82"/>
  <c r="H212" i="82" s="1"/>
  <c r="F211" i="82"/>
  <c r="H211" i="82" s="1"/>
  <c r="F210" i="82"/>
  <c r="H210" i="82" s="1"/>
  <c r="H209" i="82"/>
  <c r="F209" i="82"/>
  <c r="F208" i="82"/>
  <c r="H208" i="82" s="1"/>
  <c r="F207" i="82"/>
  <c r="H207" i="82" s="1"/>
  <c r="F206" i="82"/>
  <c r="H206" i="82" s="1"/>
  <c r="F205" i="82"/>
  <c r="H205" i="82" s="1"/>
  <c r="F204" i="82"/>
  <c r="H204" i="82" s="1"/>
  <c r="F203" i="82"/>
  <c r="H203" i="82" s="1"/>
  <c r="T202" i="82"/>
  <c r="S202" i="82"/>
  <c r="R202" i="82"/>
  <c r="Q202" i="82"/>
  <c r="P202" i="82"/>
  <c r="O202" i="82"/>
  <c r="N202" i="82"/>
  <c r="M202" i="82"/>
  <c r="L202" i="82"/>
  <c r="K202" i="82"/>
  <c r="J202" i="82"/>
  <c r="I202" i="82"/>
  <c r="G202" i="82"/>
  <c r="F201" i="82"/>
  <c r="F200" i="82"/>
  <c r="F199" i="82" s="1"/>
  <c r="T199" i="82"/>
  <c r="S199" i="82"/>
  <c r="R199" i="82"/>
  <c r="Q199" i="82"/>
  <c r="P199" i="82"/>
  <c r="O199" i="82"/>
  <c r="N199" i="82"/>
  <c r="M199" i="82"/>
  <c r="L199" i="82"/>
  <c r="K199" i="82"/>
  <c r="J199" i="82"/>
  <c r="I199" i="82"/>
  <c r="G199" i="82"/>
  <c r="F198" i="82"/>
  <c r="F197" i="82"/>
  <c r="H196" i="82"/>
  <c r="F196" i="82"/>
  <c r="F195" i="82"/>
  <c r="F194" i="82"/>
  <c r="F193" i="82"/>
  <c r="F192" i="82"/>
  <c r="H192" i="82" s="1"/>
  <c r="F191" i="82"/>
  <c r="F190" i="82"/>
  <c r="F189" i="82"/>
  <c r="T188" i="82"/>
  <c r="S188" i="82"/>
  <c r="R188" i="82"/>
  <c r="Q188" i="82"/>
  <c r="P188" i="82"/>
  <c r="O188" i="82"/>
  <c r="N188" i="82"/>
  <c r="M188" i="82"/>
  <c r="L188" i="82"/>
  <c r="K188" i="82"/>
  <c r="J188" i="82"/>
  <c r="I188" i="82"/>
  <c r="G188" i="82"/>
  <c r="F187" i="82"/>
  <c r="F186" i="82"/>
  <c r="F185" i="82"/>
  <c r="H185" i="82" s="1"/>
  <c r="F184" i="82"/>
  <c r="F183" i="82"/>
  <c r="F182" i="82"/>
  <c r="F181" i="82"/>
  <c r="H181" i="82" s="1"/>
  <c r="F180" i="82"/>
  <c r="F179" i="82"/>
  <c r="F178" i="82"/>
  <c r="T177" i="82"/>
  <c r="S177" i="82"/>
  <c r="R177" i="82"/>
  <c r="Q177" i="82"/>
  <c r="P177" i="82"/>
  <c r="O177" i="82"/>
  <c r="N177" i="82"/>
  <c r="M177" i="82"/>
  <c r="L177" i="82"/>
  <c r="K177" i="82"/>
  <c r="J177" i="82"/>
  <c r="I177" i="82"/>
  <c r="G177" i="82"/>
  <c r="F176" i="82"/>
  <c r="F175" i="82"/>
  <c r="F174" i="82"/>
  <c r="F173" i="82"/>
  <c r="F172" i="82"/>
  <c r="F171" i="82"/>
  <c r="F170" i="82"/>
  <c r="F169" i="82"/>
  <c r="F168" i="82"/>
  <c r="F167" i="82"/>
  <c r="T166" i="82"/>
  <c r="S166" i="82"/>
  <c r="R166" i="82"/>
  <c r="Q166" i="82"/>
  <c r="P166" i="82"/>
  <c r="O166" i="82"/>
  <c r="N166" i="82"/>
  <c r="M166" i="82"/>
  <c r="L166" i="82"/>
  <c r="K166" i="82"/>
  <c r="J166" i="82"/>
  <c r="I166" i="82"/>
  <c r="G166" i="82"/>
  <c r="F165" i="82"/>
  <c r="Q164" i="82"/>
  <c r="F163" i="82"/>
  <c r="F162" i="82"/>
  <c r="F161" i="82"/>
  <c r="H161" i="82" s="1"/>
  <c r="F160" i="82"/>
  <c r="T159" i="82"/>
  <c r="S159" i="82"/>
  <c r="R159" i="82"/>
  <c r="Q159" i="82"/>
  <c r="P159" i="82"/>
  <c r="O159" i="82"/>
  <c r="N159" i="82"/>
  <c r="M159" i="82"/>
  <c r="L159" i="82"/>
  <c r="K159" i="82"/>
  <c r="J159" i="82"/>
  <c r="I159" i="82"/>
  <c r="G159" i="82"/>
  <c r="F158" i="82"/>
  <c r="H157" i="82"/>
  <c r="F157" i="82"/>
  <c r="F156" i="82"/>
  <c r="F155" i="82"/>
  <c r="F154" i="82"/>
  <c r="F153" i="82"/>
  <c r="H153" i="82" s="1"/>
  <c r="F152" i="82"/>
  <c r="T151" i="82"/>
  <c r="S151" i="82"/>
  <c r="R151" i="82"/>
  <c r="Q151" i="82"/>
  <c r="P151" i="82"/>
  <c r="O151" i="82"/>
  <c r="N151" i="82"/>
  <c r="M151" i="82"/>
  <c r="L151" i="82"/>
  <c r="K151" i="82"/>
  <c r="J151" i="82"/>
  <c r="I151" i="82"/>
  <c r="G151" i="82"/>
  <c r="F150" i="82"/>
  <c r="H150" i="82" s="1"/>
  <c r="R149" i="82"/>
  <c r="N149" i="82"/>
  <c r="J149" i="82"/>
  <c r="F148" i="82"/>
  <c r="F147" i="82"/>
  <c r="H146" i="82"/>
  <c r="F146" i="82"/>
  <c r="F145" i="82"/>
  <c r="F144" i="82"/>
  <c r="F143" i="82"/>
  <c r="H142" i="82"/>
  <c r="F142" i="82"/>
  <c r="F141" i="82"/>
  <c r="F140" i="82"/>
  <c r="F139" i="82"/>
  <c r="F138" i="82"/>
  <c r="H138" i="82" s="1"/>
  <c r="T137" i="82"/>
  <c r="S137" i="82"/>
  <c r="R137" i="82"/>
  <c r="Q137" i="82"/>
  <c r="P137" i="82"/>
  <c r="O137" i="82"/>
  <c r="N137" i="82"/>
  <c r="M137" i="82"/>
  <c r="L137" i="82"/>
  <c r="K137" i="82"/>
  <c r="J137" i="82"/>
  <c r="I137" i="82"/>
  <c r="G137" i="82"/>
  <c r="F136" i="82"/>
  <c r="F135" i="82"/>
  <c r="F134" i="82"/>
  <c r="F133" i="82"/>
  <c r="F132" i="82"/>
  <c r="F131" i="82"/>
  <c r="F130" i="82"/>
  <c r="F129" i="82"/>
  <c r="F128" i="82"/>
  <c r="F127" i="82"/>
  <c r="F126" i="82"/>
  <c r="F125" i="82"/>
  <c r="F124" i="82"/>
  <c r="F123" i="82"/>
  <c r="T122" i="82"/>
  <c r="S122" i="82"/>
  <c r="R122" i="82"/>
  <c r="Q122" i="82"/>
  <c r="P122" i="82"/>
  <c r="O122" i="82"/>
  <c r="N122" i="82"/>
  <c r="M122" i="82"/>
  <c r="L122" i="82"/>
  <c r="K122" i="82"/>
  <c r="J122" i="82"/>
  <c r="I122" i="82"/>
  <c r="G122" i="82"/>
  <c r="F122" i="82"/>
  <c r="F121" i="82"/>
  <c r="F120" i="82"/>
  <c r="T119" i="82"/>
  <c r="S119" i="82"/>
  <c r="R119" i="82"/>
  <c r="Q119" i="82"/>
  <c r="P119" i="82"/>
  <c r="O119" i="82"/>
  <c r="N119" i="82"/>
  <c r="M119" i="82"/>
  <c r="L119" i="82"/>
  <c r="K119" i="82"/>
  <c r="J119" i="82"/>
  <c r="I119" i="82"/>
  <c r="G119" i="82"/>
  <c r="F118" i="82"/>
  <c r="F117" i="82"/>
  <c r="H117" i="82" s="1"/>
  <c r="F116" i="82"/>
  <c r="F115" i="82"/>
  <c r="F114" i="82"/>
  <c r="F113" i="82"/>
  <c r="H113" i="82" s="1"/>
  <c r="F112" i="82"/>
  <c r="F111" i="82"/>
  <c r="F110" i="82"/>
  <c r="F109" i="82"/>
  <c r="H109" i="82" s="1"/>
  <c r="T108" i="82"/>
  <c r="S108" i="82"/>
  <c r="R108" i="82"/>
  <c r="Q108" i="82"/>
  <c r="P108" i="82"/>
  <c r="O108" i="82"/>
  <c r="N108" i="82"/>
  <c r="M108" i="82"/>
  <c r="L108" i="82"/>
  <c r="K108" i="82"/>
  <c r="J108" i="82"/>
  <c r="I108" i="82"/>
  <c r="G108" i="82"/>
  <c r="F107" i="82"/>
  <c r="F106" i="82"/>
  <c r="H106" i="82" s="1"/>
  <c r="F105" i="82"/>
  <c r="F104" i="82"/>
  <c r="F103" i="82"/>
  <c r="H102" i="82"/>
  <c r="F102" i="82"/>
  <c r="F101" i="82"/>
  <c r="F100" i="82"/>
  <c r="F99" i="82"/>
  <c r="H98" i="82"/>
  <c r="F98" i="82"/>
  <c r="T97" i="82"/>
  <c r="S97" i="82"/>
  <c r="R97" i="82"/>
  <c r="Q97" i="82"/>
  <c r="P97" i="82"/>
  <c r="O97" i="82"/>
  <c r="N97" i="82"/>
  <c r="M97" i="82"/>
  <c r="L97" i="82"/>
  <c r="K97" i="82"/>
  <c r="J97" i="82"/>
  <c r="I97" i="82"/>
  <c r="G97" i="82"/>
  <c r="F96" i="82"/>
  <c r="F95" i="82"/>
  <c r="F94" i="82"/>
  <c r="F93" i="82"/>
  <c r="F92" i="82"/>
  <c r="F91" i="82"/>
  <c r="F90" i="82"/>
  <c r="F89" i="82"/>
  <c r="F88" i="82"/>
  <c r="F87" i="82"/>
  <c r="H87" i="82" s="1"/>
  <c r="T86" i="82"/>
  <c r="S86" i="82"/>
  <c r="R86" i="82"/>
  <c r="Q86" i="82"/>
  <c r="P86" i="82"/>
  <c r="O86" i="82"/>
  <c r="N86" i="82"/>
  <c r="M86" i="82"/>
  <c r="L86" i="82"/>
  <c r="K86" i="82"/>
  <c r="J86" i="82"/>
  <c r="I86" i="82"/>
  <c r="G86" i="82"/>
  <c r="F85" i="82"/>
  <c r="H85" i="82" s="1"/>
  <c r="F84" i="82"/>
  <c r="F83" i="82"/>
  <c r="F82" i="82"/>
  <c r="T81" i="82"/>
  <c r="S81" i="82"/>
  <c r="R81" i="82"/>
  <c r="Q81" i="82"/>
  <c r="P81" i="82"/>
  <c r="O81" i="82"/>
  <c r="N81" i="82"/>
  <c r="M81" i="82"/>
  <c r="L81" i="82"/>
  <c r="K81" i="82"/>
  <c r="J81" i="82"/>
  <c r="I81" i="82"/>
  <c r="G81" i="82"/>
  <c r="F80" i="82"/>
  <c r="F79" i="82"/>
  <c r="H79" i="82" s="1"/>
  <c r="T78" i="82"/>
  <c r="S78" i="82"/>
  <c r="R78" i="82"/>
  <c r="Q78" i="82"/>
  <c r="P78" i="82"/>
  <c r="O78" i="82"/>
  <c r="N78" i="82"/>
  <c r="M78" i="82"/>
  <c r="L78" i="82"/>
  <c r="K78" i="82"/>
  <c r="J78" i="82"/>
  <c r="I78" i="82"/>
  <c r="G78" i="82"/>
  <c r="F76" i="82"/>
  <c r="F75" i="82"/>
  <c r="H75" i="82" s="1"/>
  <c r="F74" i="82"/>
  <c r="F73" i="82"/>
  <c r="F72" i="82" s="1"/>
  <c r="H72" i="82" s="1"/>
  <c r="T72" i="82"/>
  <c r="S72" i="82"/>
  <c r="R72" i="82"/>
  <c r="Q72" i="82"/>
  <c r="P72" i="82"/>
  <c r="O72" i="82"/>
  <c r="N72" i="82"/>
  <c r="N61" i="82" s="1"/>
  <c r="M72" i="82"/>
  <c r="M61" i="82" s="1"/>
  <c r="L72" i="82"/>
  <c r="K72" i="82"/>
  <c r="J72" i="82"/>
  <c r="J61" i="82" s="1"/>
  <c r="I72" i="82"/>
  <c r="G72" i="82"/>
  <c r="F71" i="82"/>
  <c r="F70" i="82"/>
  <c r="F68" i="82" s="1"/>
  <c r="F69" i="82"/>
  <c r="H69" i="82" s="1"/>
  <c r="T68" i="82"/>
  <c r="T61" i="82" s="1"/>
  <c r="S68" i="82"/>
  <c r="R68" i="82"/>
  <c r="Q68" i="82"/>
  <c r="P68" i="82"/>
  <c r="P61" i="82" s="1"/>
  <c r="O68" i="82"/>
  <c r="N68" i="82"/>
  <c r="M68" i="82"/>
  <c r="L68" i="82"/>
  <c r="L61" i="82" s="1"/>
  <c r="K68" i="82"/>
  <c r="J68" i="82"/>
  <c r="I68" i="82"/>
  <c r="G68" i="82"/>
  <c r="H67" i="82"/>
  <c r="F67" i="82"/>
  <c r="F66" i="82"/>
  <c r="F65" i="82"/>
  <c r="F64" i="82"/>
  <c r="F63" i="82"/>
  <c r="H63" i="82" s="1"/>
  <c r="F62" i="82"/>
  <c r="I61" i="82"/>
  <c r="F60" i="82"/>
  <c r="H60" i="82" s="1"/>
  <c r="F59" i="82"/>
  <c r="H59" i="82" s="1"/>
  <c r="F58" i="82"/>
  <c r="H58" i="82" s="1"/>
  <c r="F57" i="82"/>
  <c r="H57" i="82" s="1"/>
  <c r="F56" i="82"/>
  <c r="H56" i="82" s="1"/>
  <c r="T55" i="82"/>
  <c r="S55" i="82"/>
  <c r="R55" i="82"/>
  <c r="Q55" i="82"/>
  <c r="P55" i="82"/>
  <c r="O55" i="82"/>
  <c r="N55" i="82"/>
  <c r="M55" i="82"/>
  <c r="L55" i="82"/>
  <c r="K55" i="82"/>
  <c r="J55" i="82"/>
  <c r="I55" i="82"/>
  <c r="G55" i="82"/>
  <c r="F54" i="82"/>
  <c r="H54" i="82" s="1"/>
  <c r="F53" i="82"/>
  <c r="T52" i="82"/>
  <c r="S52" i="82"/>
  <c r="R52" i="82"/>
  <c r="Q52" i="82"/>
  <c r="P52" i="82"/>
  <c r="O52" i="82"/>
  <c r="N52" i="82"/>
  <c r="M52" i="82"/>
  <c r="L52" i="82"/>
  <c r="K52" i="82"/>
  <c r="J52" i="82"/>
  <c r="I52" i="82"/>
  <c r="G52" i="82"/>
  <c r="F51" i="82"/>
  <c r="H51" i="82" s="1"/>
  <c r="F50" i="82"/>
  <c r="H50" i="82" s="1"/>
  <c r="F49" i="82"/>
  <c r="H49" i="82" s="1"/>
  <c r="F48" i="82"/>
  <c r="T47" i="82"/>
  <c r="S47" i="82"/>
  <c r="S40" i="82" s="1"/>
  <c r="R47" i="82"/>
  <c r="R40" i="82" s="1"/>
  <c r="Q47" i="82"/>
  <c r="Q40" i="82" s="1"/>
  <c r="P47" i="82"/>
  <c r="O47" i="82"/>
  <c r="O40" i="82" s="1"/>
  <c r="N47" i="82"/>
  <c r="N40" i="82" s="1"/>
  <c r="M47" i="82"/>
  <c r="M40" i="82" s="1"/>
  <c r="L47" i="82"/>
  <c r="K47" i="82"/>
  <c r="K40" i="82" s="1"/>
  <c r="J47" i="82"/>
  <c r="J40" i="82" s="1"/>
  <c r="J32" i="82" s="1"/>
  <c r="I47" i="82"/>
  <c r="I40" i="82" s="1"/>
  <c r="G47" i="82"/>
  <c r="F46" i="82"/>
  <c r="H46" i="82" s="1"/>
  <c r="H45" i="82"/>
  <c r="F45" i="82"/>
  <c r="F44" i="82"/>
  <c r="H44" i="82" s="1"/>
  <c r="H41" i="82"/>
  <c r="T40" i="82"/>
  <c r="P40" i="82"/>
  <c r="L40" i="82"/>
  <c r="G40" i="82"/>
  <c r="F39" i="82"/>
  <c r="H39" i="82" s="1"/>
  <c r="F38" i="82"/>
  <c r="H38" i="82" s="1"/>
  <c r="T37" i="82"/>
  <c r="S37" i="82"/>
  <c r="R37" i="82"/>
  <c r="Q37" i="82"/>
  <c r="P37" i="82"/>
  <c r="O37" i="82"/>
  <c r="N37" i="82"/>
  <c r="M37" i="82"/>
  <c r="L37" i="82"/>
  <c r="K37" i="82"/>
  <c r="J37" i="82"/>
  <c r="I37" i="82"/>
  <c r="G37" i="82"/>
  <c r="F37" i="82"/>
  <c r="H37" i="82" s="1"/>
  <c r="F36" i="82"/>
  <c r="H36" i="82" s="1"/>
  <c r="F35" i="82"/>
  <c r="H35" i="82" s="1"/>
  <c r="F34" i="82"/>
  <c r="T33" i="82"/>
  <c r="S33" i="82"/>
  <c r="R33" i="82"/>
  <c r="Q33" i="82"/>
  <c r="P33" i="82"/>
  <c r="O33" i="82"/>
  <c r="N33" i="82"/>
  <c r="M33" i="82"/>
  <c r="L33" i="82"/>
  <c r="K33" i="82"/>
  <c r="J33" i="82"/>
  <c r="I33" i="82"/>
  <c r="G33" i="82"/>
  <c r="F31" i="82"/>
  <c r="H31" i="82" s="1"/>
  <c r="F30" i="82"/>
  <c r="H30" i="82" s="1"/>
  <c r="F29" i="82"/>
  <c r="H29" i="82" s="1"/>
  <c r="F28" i="82"/>
  <c r="H28" i="82" s="1"/>
  <c r="F27" i="82"/>
  <c r="H27" i="82" s="1"/>
  <c r="F26" i="82"/>
  <c r="H26" i="82" s="1"/>
  <c r="F25" i="82"/>
  <c r="H25" i="82" s="1"/>
  <c r="T24" i="82"/>
  <c r="S24" i="82"/>
  <c r="R24" i="82"/>
  <c r="Q24" i="82"/>
  <c r="P24" i="82"/>
  <c r="O24" i="82"/>
  <c r="N24" i="82"/>
  <c r="M24" i="82"/>
  <c r="L24" i="82"/>
  <c r="K24" i="82"/>
  <c r="J24" i="82"/>
  <c r="I24" i="82"/>
  <c r="G24" i="82"/>
  <c r="F23" i="82"/>
  <c r="H23" i="82" s="1"/>
  <c r="F22" i="82"/>
  <c r="H21" i="82"/>
  <c r="F21" i="82"/>
  <c r="T20" i="82"/>
  <c r="S20" i="82"/>
  <c r="R20" i="82"/>
  <c r="Q20" i="82"/>
  <c r="P20" i="82"/>
  <c r="O20" i="82"/>
  <c r="N20" i="82"/>
  <c r="M20" i="82"/>
  <c r="L20" i="82"/>
  <c r="K20" i="82"/>
  <c r="J20" i="82"/>
  <c r="I20" i="82"/>
  <c r="G20" i="82"/>
  <c r="F19" i="82"/>
  <c r="H19" i="82" s="1"/>
  <c r="H18" i="82"/>
  <c r="F18" i="82"/>
  <c r="F17" i="82"/>
  <c r="H17" i="82" s="1"/>
  <c r="F16" i="82"/>
  <c r="H16" i="82" s="1"/>
  <c r="F15" i="82"/>
  <c r="H15" i="82" s="1"/>
  <c r="H14" i="82"/>
  <c r="F14" i="82"/>
  <c r="F13" i="82"/>
  <c r="H13" i="82" s="1"/>
  <c r="F12" i="82"/>
  <c r="H12" i="82" s="1"/>
  <c r="F11" i="82"/>
  <c r="H11" i="82" s="1"/>
  <c r="F10" i="82"/>
  <c r="H10" i="82" s="1"/>
  <c r="F9" i="82"/>
  <c r="H9" i="82" s="1"/>
  <c r="F8" i="82"/>
  <c r="H8" i="82" s="1"/>
  <c r="F7" i="82"/>
  <c r="T6" i="82"/>
  <c r="T5" i="82" s="1"/>
  <c r="S6" i="82"/>
  <c r="R6" i="82"/>
  <c r="Q6" i="82"/>
  <c r="Q5" i="82" s="1"/>
  <c r="P6" i="82"/>
  <c r="O6" i="82"/>
  <c r="N6" i="82"/>
  <c r="M6" i="82"/>
  <c r="M5" i="82" s="1"/>
  <c r="L6" i="82"/>
  <c r="L5" i="82" s="1"/>
  <c r="K6" i="82"/>
  <c r="K5" i="82" s="1"/>
  <c r="J6" i="82"/>
  <c r="I6" i="82"/>
  <c r="I5" i="82" s="1"/>
  <c r="G6" i="82"/>
  <c r="G5" i="82" s="1"/>
  <c r="P5" i="82"/>
  <c r="J5" i="82"/>
  <c r="F254" i="81"/>
  <c r="H254" i="81" s="1"/>
  <c r="F253" i="81"/>
  <c r="H253" i="81" s="1"/>
  <c r="F252" i="81"/>
  <c r="H252" i="81" s="1"/>
  <c r="F251" i="81"/>
  <c r="H251" i="81" s="1"/>
  <c r="F250" i="81"/>
  <c r="H250" i="81" s="1"/>
  <c r="F249" i="81"/>
  <c r="F248" i="81"/>
  <c r="H248" i="81" s="1"/>
  <c r="T247" i="81"/>
  <c r="S247" i="81"/>
  <c r="R247" i="81"/>
  <c r="Q247" i="81"/>
  <c r="P247" i="81"/>
  <c r="O247" i="81"/>
  <c r="N247" i="81"/>
  <c r="M247" i="81"/>
  <c r="L247" i="81"/>
  <c r="K247" i="81"/>
  <c r="J247" i="81"/>
  <c r="I247" i="81"/>
  <c r="G247" i="81"/>
  <c r="F246" i="81"/>
  <c r="H246" i="81" s="1"/>
  <c r="F245" i="81"/>
  <c r="H245" i="81" s="1"/>
  <c r="T244" i="81"/>
  <c r="T226" i="81" s="1"/>
  <c r="T225" i="81" s="1"/>
  <c r="S244" i="81"/>
  <c r="R244" i="81"/>
  <c r="Q244" i="81"/>
  <c r="P244" i="81"/>
  <c r="P226" i="81" s="1"/>
  <c r="P225" i="81" s="1"/>
  <c r="O244" i="81"/>
  <c r="N244" i="81"/>
  <c r="M244" i="81"/>
  <c r="L244" i="81"/>
  <c r="L226" i="81" s="1"/>
  <c r="L225" i="81" s="1"/>
  <c r="K244" i="81"/>
  <c r="J244" i="81"/>
  <c r="I244" i="81"/>
  <c r="G244" i="81"/>
  <c r="F243" i="81"/>
  <c r="H243" i="81" s="1"/>
  <c r="F242" i="81"/>
  <c r="H242" i="81" s="1"/>
  <c r="F241" i="81"/>
  <c r="H241" i="81" s="1"/>
  <c r="F240" i="81"/>
  <c r="H240" i="81" s="1"/>
  <c r="F239" i="81"/>
  <c r="H239" i="81" s="1"/>
  <c r="F238" i="81"/>
  <c r="H238" i="81" s="1"/>
  <c r="F237" i="81"/>
  <c r="H237" i="81" s="1"/>
  <c r="F236" i="81"/>
  <c r="H236" i="81" s="1"/>
  <c r="F235" i="81"/>
  <c r="H235" i="81" s="1"/>
  <c r="F234" i="81"/>
  <c r="H234" i="81" s="1"/>
  <c r="F233" i="81"/>
  <c r="H233" i="81" s="1"/>
  <c r="F232" i="81"/>
  <c r="T231" i="81"/>
  <c r="S231" i="81"/>
  <c r="R231" i="81"/>
  <c r="Q231" i="81"/>
  <c r="P231" i="81"/>
  <c r="O231" i="81"/>
  <c r="N231" i="81"/>
  <c r="M231" i="81"/>
  <c r="L231" i="81"/>
  <c r="K231" i="81"/>
  <c r="J231" i="81"/>
  <c r="I231" i="81"/>
  <c r="G231" i="81"/>
  <c r="F230" i="81"/>
  <c r="H230" i="81" s="1"/>
  <c r="F229" i="81"/>
  <c r="H229" i="81" s="1"/>
  <c r="F228" i="81"/>
  <c r="T227" i="81"/>
  <c r="S227" i="81"/>
  <c r="R227" i="81"/>
  <c r="Q227" i="81"/>
  <c r="Q226" i="81" s="1"/>
  <c r="Q225" i="81" s="1"/>
  <c r="P227" i="81"/>
  <c r="O227" i="81"/>
  <c r="N227" i="81"/>
  <c r="M227" i="81"/>
  <c r="L227" i="81"/>
  <c r="K227" i="81"/>
  <c r="J227" i="81"/>
  <c r="I227" i="81"/>
  <c r="G227" i="81"/>
  <c r="R226" i="81"/>
  <c r="R225" i="81" s="1"/>
  <c r="F224" i="81"/>
  <c r="H224" i="81" s="1"/>
  <c r="F223" i="81"/>
  <c r="H223" i="81" s="1"/>
  <c r="F222" i="81"/>
  <c r="H222" i="81" s="1"/>
  <c r="F221" i="81"/>
  <c r="H221" i="81" s="1"/>
  <c r="F220" i="81"/>
  <c r="H220" i="81" s="1"/>
  <c r="F219" i="81"/>
  <c r="H219" i="81" s="1"/>
  <c r="F218" i="81"/>
  <c r="H218" i="81" s="1"/>
  <c r="F217" i="81"/>
  <c r="H217" i="81" s="1"/>
  <c r="F216" i="81"/>
  <c r="F215" i="81"/>
  <c r="H215" i="81" s="1"/>
  <c r="T214" i="81"/>
  <c r="S214" i="81"/>
  <c r="R214" i="81"/>
  <c r="Q214" i="81"/>
  <c r="P214" i="81"/>
  <c r="O214" i="81"/>
  <c r="N214" i="81"/>
  <c r="M214" i="81"/>
  <c r="L214" i="81"/>
  <c r="K214" i="81"/>
  <c r="J214" i="81"/>
  <c r="I214" i="81"/>
  <c r="G214" i="81"/>
  <c r="F213" i="81"/>
  <c r="H213" i="81" s="1"/>
  <c r="F212" i="81"/>
  <c r="H212" i="81" s="1"/>
  <c r="F211" i="81"/>
  <c r="H211" i="81" s="1"/>
  <c r="F210" i="81"/>
  <c r="H210" i="81" s="1"/>
  <c r="F209" i="81"/>
  <c r="H209" i="81" s="1"/>
  <c r="F208" i="81"/>
  <c r="H208" i="81" s="1"/>
  <c r="F207" i="81"/>
  <c r="H207" i="81" s="1"/>
  <c r="F206" i="81"/>
  <c r="H206" i="81" s="1"/>
  <c r="F205" i="81"/>
  <c r="H205" i="81" s="1"/>
  <c r="F204" i="81"/>
  <c r="H204" i="81" s="1"/>
  <c r="F203" i="81"/>
  <c r="H203" i="81" s="1"/>
  <c r="H202" i="81"/>
  <c r="F202" i="81"/>
  <c r="F201" i="81"/>
  <c r="T200" i="81"/>
  <c r="S200" i="81"/>
  <c r="R200" i="81"/>
  <c r="Q200" i="81"/>
  <c r="P200" i="81"/>
  <c r="O200" i="81"/>
  <c r="N200" i="81"/>
  <c r="M200" i="81"/>
  <c r="L200" i="81"/>
  <c r="K200" i="81"/>
  <c r="J200" i="81"/>
  <c r="I200" i="81"/>
  <c r="G200" i="81"/>
  <c r="F199" i="81"/>
  <c r="F198" i="81"/>
  <c r="H198" i="81" s="1"/>
  <c r="T197" i="81"/>
  <c r="S197" i="81"/>
  <c r="R197" i="81"/>
  <c r="Q197" i="81"/>
  <c r="P197" i="81"/>
  <c r="O197" i="81"/>
  <c r="N197" i="81"/>
  <c r="M197" i="81"/>
  <c r="L197" i="81"/>
  <c r="K197" i="81"/>
  <c r="J197" i="81"/>
  <c r="I197" i="81"/>
  <c r="G197" i="81"/>
  <c r="F196" i="81"/>
  <c r="H196" i="81" s="1"/>
  <c r="F195" i="81"/>
  <c r="H195" i="81" s="1"/>
  <c r="F194" i="81"/>
  <c r="H194" i="81" s="1"/>
  <c r="F193" i="81"/>
  <c r="H193" i="81" s="1"/>
  <c r="F192" i="81"/>
  <c r="H192" i="81" s="1"/>
  <c r="F191" i="81"/>
  <c r="H191" i="81" s="1"/>
  <c r="F190" i="81"/>
  <c r="H190" i="81" s="1"/>
  <c r="H189" i="81"/>
  <c r="F189" i="81"/>
  <c r="F188" i="81"/>
  <c r="H188" i="81" s="1"/>
  <c r="F187" i="81"/>
  <c r="H187" i="81" s="1"/>
  <c r="T186" i="81"/>
  <c r="S186" i="81"/>
  <c r="R186" i="81"/>
  <c r="Q186" i="81"/>
  <c r="P186" i="81"/>
  <c r="O186" i="81"/>
  <c r="N186" i="81"/>
  <c r="M186" i="81"/>
  <c r="L186" i="81"/>
  <c r="K186" i="81"/>
  <c r="J186" i="81"/>
  <c r="I186" i="81"/>
  <c r="G186" i="81"/>
  <c r="F185" i="81"/>
  <c r="H185" i="81" s="1"/>
  <c r="F184" i="81"/>
  <c r="H184" i="81" s="1"/>
  <c r="H183" i="81"/>
  <c r="F183" i="81"/>
  <c r="F182" i="81"/>
  <c r="H182" i="81" s="1"/>
  <c r="F181" i="81"/>
  <c r="H181" i="81" s="1"/>
  <c r="F180" i="81"/>
  <c r="H180" i="81" s="1"/>
  <c r="H179" i="81"/>
  <c r="F179" i="81"/>
  <c r="F178" i="81"/>
  <c r="H178" i="81" s="1"/>
  <c r="F177" i="81"/>
  <c r="H177" i="81" s="1"/>
  <c r="F176" i="81"/>
  <c r="H176" i="81" s="1"/>
  <c r="T175" i="81"/>
  <c r="S175" i="81"/>
  <c r="R175" i="81"/>
  <c r="Q175" i="81"/>
  <c r="P175" i="81"/>
  <c r="O175" i="81"/>
  <c r="N175" i="81"/>
  <c r="N162" i="81" s="1"/>
  <c r="M175" i="81"/>
  <c r="L175" i="81"/>
  <c r="K175" i="81"/>
  <c r="J175" i="81"/>
  <c r="I175" i="81"/>
  <c r="G175" i="81"/>
  <c r="F174" i="81"/>
  <c r="H174" i="81" s="1"/>
  <c r="F173" i="81"/>
  <c r="H173" i="81" s="1"/>
  <c r="H172" i="81"/>
  <c r="F172" i="81"/>
  <c r="F171" i="81"/>
  <c r="H171" i="81" s="1"/>
  <c r="F170" i="81"/>
  <c r="H170" i="81" s="1"/>
  <c r="F169" i="81"/>
  <c r="H169" i="81" s="1"/>
  <c r="H168" i="81"/>
  <c r="F168" i="81"/>
  <c r="F167" i="81"/>
  <c r="H167" i="81" s="1"/>
  <c r="F166" i="81"/>
  <c r="H166" i="81" s="1"/>
  <c r="F165" i="81"/>
  <c r="T164" i="81"/>
  <c r="S164" i="81"/>
  <c r="R164" i="81"/>
  <c r="Q164" i="81"/>
  <c r="P164" i="81"/>
  <c r="O164" i="81"/>
  <c r="N164" i="81"/>
  <c r="M164" i="81"/>
  <c r="L164" i="81"/>
  <c r="K164" i="81"/>
  <c r="J164" i="81"/>
  <c r="I164" i="81"/>
  <c r="G164" i="81"/>
  <c r="F163" i="81"/>
  <c r="H163" i="81" s="1"/>
  <c r="F161" i="81"/>
  <c r="H161" i="81" s="1"/>
  <c r="F160" i="81"/>
  <c r="H160" i="81" s="1"/>
  <c r="F159" i="81"/>
  <c r="H159" i="81" s="1"/>
  <c r="F158" i="81"/>
  <c r="T157" i="81"/>
  <c r="S157" i="81"/>
  <c r="R157" i="81"/>
  <c r="Q157" i="81"/>
  <c r="P157" i="81"/>
  <c r="O157" i="81"/>
  <c r="N157" i="81"/>
  <c r="M157" i="81"/>
  <c r="L157" i="81"/>
  <c r="K157" i="81"/>
  <c r="J157" i="81"/>
  <c r="I157" i="81"/>
  <c r="G157" i="81"/>
  <c r="F156" i="81"/>
  <c r="H156" i="81" s="1"/>
  <c r="F155" i="81"/>
  <c r="H155" i="81" s="1"/>
  <c r="F154" i="81"/>
  <c r="H154" i="81" s="1"/>
  <c r="F153" i="81"/>
  <c r="H153" i="81" s="1"/>
  <c r="F152" i="81"/>
  <c r="H152" i="81" s="1"/>
  <c r="F151" i="81"/>
  <c r="H151" i="81" s="1"/>
  <c r="F150" i="81"/>
  <c r="T149" i="81"/>
  <c r="T147" i="81" s="1"/>
  <c r="S149" i="81"/>
  <c r="R149" i="81"/>
  <c r="R147" i="81" s="1"/>
  <c r="Q149" i="81"/>
  <c r="Q147" i="81" s="1"/>
  <c r="P149" i="81"/>
  <c r="P147" i="81" s="1"/>
  <c r="O149" i="81"/>
  <c r="N149" i="81"/>
  <c r="N147" i="81" s="1"/>
  <c r="M149" i="81"/>
  <c r="M147" i="81" s="1"/>
  <c r="L149" i="81"/>
  <c r="L147" i="81" s="1"/>
  <c r="K149" i="81"/>
  <c r="J149" i="81"/>
  <c r="J147" i="81" s="1"/>
  <c r="I149" i="81"/>
  <c r="I147" i="81" s="1"/>
  <c r="G149" i="81"/>
  <c r="F148" i="81"/>
  <c r="H148" i="81" s="1"/>
  <c r="S147" i="81"/>
  <c r="O147" i="81"/>
  <c r="K147" i="81"/>
  <c r="G147" i="81"/>
  <c r="F146" i="81"/>
  <c r="H146" i="81" s="1"/>
  <c r="F145" i="81"/>
  <c r="H145" i="81" s="1"/>
  <c r="F144" i="81"/>
  <c r="H144" i="81" s="1"/>
  <c r="F143" i="81"/>
  <c r="H143" i="81" s="1"/>
  <c r="F142" i="81"/>
  <c r="H142" i="81" s="1"/>
  <c r="F141" i="81"/>
  <c r="H141" i="81" s="1"/>
  <c r="F140" i="81"/>
  <c r="H140" i="81" s="1"/>
  <c r="F139" i="81"/>
  <c r="H139" i="81" s="1"/>
  <c r="F138" i="81"/>
  <c r="H138" i="81" s="1"/>
  <c r="F137" i="81"/>
  <c r="F136" i="81"/>
  <c r="H136" i="81" s="1"/>
  <c r="T135" i="81"/>
  <c r="S135" i="81"/>
  <c r="R135" i="81"/>
  <c r="Q135" i="81"/>
  <c r="P135" i="81"/>
  <c r="O135" i="81"/>
  <c r="N135" i="81"/>
  <c r="M135" i="81"/>
  <c r="L135" i="81"/>
  <c r="K135" i="81"/>
  <c r="J135" i="81"/>
  <c r="I135" i="81"/>
  <c r="G135" i="81"/>
  <c r="F134" i="81"/>
  <c r="H134" i="81" s="1"/>
  <c r="F133" i="81"/>
  <c r="H133" i="81" s="1"/>
  <c r="F132" i="81"/>
  <c r="H132" i="81" s="1"/>
  <c r="F131" i="81"/>
  <c r="H131" i="81" s="1"/>
  <c r="F130" i="81"/>
  <c r="H130" i="81" s="1"/>
  <c r="H129" i="81"/>
  <c r="F129" i="81"/>
  <c r="F128" i="81"/>
  <c r="H128" i="81" s="1"/>
  <c r="F127" i="81"/>
  <c r="H127" i="81" s="1"/>
  <c r="F126" i="81"/>
  <c r="H126" i="81" s="1"/>
  <c r="H125" i="81"/>
  <c r="F125" i="81"/>
  <c r="F124" i="81"/>
  <c r="H124" i="81" s="1"/>
  <c r="F123" i="81"/>
  <c r="H123" i="81" s="1"/>
  <c r="F122" i="81"/>
  <c r="H122" i="81" s="1"/>
  <c r="F121" i="81"/>
  <c r="H121" i="81" s="1"/>
  <c r="T120" i="81"/>
  <c r="S120" i="81"/>
  <c r="R120" i="81"/>
  <c r="Q120" i="81"/>
  <c r="P120" i="81"/>
  <c r="O120" i="81"/>
  <c r="N120" i="81"/>
  <c r="M120" i="81"/>
  <c r="L120" i="81"/>
  <c r="K120" i="81"/>
  <c r="J120" i="81"/>
  <c r="I120" i="81"/>
  <c r="G120" i="81"/>
  <c r="F119" i="81"/>
  <c r="H119" i="81" s="1"/>
  <c r="F118" i="81"/>
  <c r="H118" i="81" s="1"/>
  <c r="T117" i="81"/>
  <c r="S117" i="81"/>
  <c r="R117" i="81"/>
  <c r="Q117" i="81"/>
  <c r="P117" i="81"/>
  <c r="O117" i="81"/>
  <c r="N117" i="81"/>
  <c r="M117" i="81"/>
  <c r="L117" i="81"/>
  <c r="K117" i="81"/>
  <c r="J117" i="81"/>
  <c r="I117" i="81"/>
  <c r="G117" i="81"/>
  <c r="F117" i="81"/>
  <c r="H117" i="81" s="1"/>
  <c r="F116" i="81"/>
  <c r="H116" i="81" s="1"/>
  <c r="F115" i="81"/>
  <c r="H115" i="81" s="1"/>
  <c r="F114" i="81"/>
  <c r="H114" i="81" s="1"/>
  <c r="F113" i="81"/>
  <c r="H113" i="81" s="1"/>
  <c r="F112" i="81"/>
  <c r="H112" i="81" s="1"/>
  <c r="F111" i="81"/>
  <c r="H111" i="81" s="1"/>
  <c r="H110" i="81"/>
  <c r="F110" i="81"/>
  <c r="F109" i="81"/>
  <c r="H109" i="81" s="1"/>
  <c r="F108" i="81"/>
  <c r="H108" i="81" s="1"/>
  <c r="F107" i="81"/>
  <c r="T106" i="81"/>
  <c r="S106" i="81"/>
  <c r="R106" i="81"/>
  <c r="Q106" i="81"/>
  <c r="P106" i="81"/>
  <c r="O106" i="81"/>
  <c r="N106" i="81"/>
  <c r="M106" i="81"/>
  <c r="L106" i="81"/>
  <c r="K106" i="81"/>
  <c r="J106" i="81"/>
  <c r="I106" i="81"/>
  <c r="G106" i="81"/>
  <c r="F105" i="81"/>
  <c r="H105" i="81" s="1"/>
  <c r="F104" i="81"/>
  <c r="H104" i="81" s="1"/>
  <c r="F103" i="81"/>
  <c r="H103" i="81" s="1"/>
  <c r="F102" i="81"/>
  <c r="H102" i="81" s="1"/>
  <c r="F101" i="81"/>
  <c r="H101" i="81" s="1"/>
  <c r="F100" i="81"/>
  <c r="H100" i="81" s="1"/>
  <c r="F99" i="81"/>
  <c r="H99" i="81" s="1"/>
  <c r="F98" i="81"/>
  <c r="H98" i="81" s="1"/>
  <c r="F97" i="81"/>
  <c r="F96" i="81"/>
  <c r="H96" i="81" s="1"/>
  <c r="T95" i="81"/>
  <c r="S95" i="81"/>
  <c r="R95" i="81"/>
  <c r="Q95" i="81"/>
  <c r="P95" i="81"/>
  <c r="O95" i="81"/>
  <c r="N95" i="81"/>
  <c r="M95" i="81"/>
  <c r="L95" i="81"/>
  <c r="K95" i="81"/>
  <c r="J95" i="81"/>
  <c r="I95" i="81"/>
  <c r="G95" i="81"/>
  <c r="F94" i="81"/>
  <c r="H94" i="81" s="1"/>
  <c r="F93" i="81"/>
  <c r="H93" i="81" s="1"/>
  <c r="F92" i="81"/>
  <c r="H92" i="81" s="1"/>
  <c r="F91" i="81"/>
  <c r="H91" i="81" s="1"/>
  <c r="F90" i="81"/>
  <c r="H90" i="81" s="1"/>
  <c r="H89" i="81"/>
  <c r="F89" i="81"/>
  <c r="F88" i="81"/>
  <c r="H88" i="81" s="1"/>
  <c r="F87" i="81"/>
  <c r="H87" i="81" s="1"/>
  <c r="F86" i="81"/>
  <c r="H86" i="81" s="1"/>
  <c r="H85" i="81"/>
  <c r="F85" i="81"/>
  <c r="T84" i="81"/>
  <c r="S84" i="81"/>
  <c r="S75" i="81" s="1"/>
  <c r="R84" i="81"/>
  <c r="Q84" i="81"/>
  <c r="P84" i="81"/>
  <c r="O84" i="81"/>
  <c r="N84" i="81"/>
  <c r="M84" i="81"/>
  <c r="L84" i="81"/>
  <c r="K84" i="81"/>
  <c r="J84" i="81"/>
  <c r="I84" i="81"/>
  <c r="G84" i="81"/>
  <c r="F83" i="81"/>
  <c r="H83" i="81" s="1"/>
  <c r="F82" i="81"/>
  <c r="H82" i="81" s="1"/>
  <c r="H81" i="81"/>
  <c r="F81" i="81"/>
  <c r="F80" i="81"/>
  <c r="F79" i="81" s="1"/>
  <c r="H79" i="81" s="1"/>
  <c r="T79" i="81"/>
  <c r="S79" i="81"/>
  <c r="R79" i="81"/>
  <c r="Q79" i="81"/>
  <c r="P79" i="81"/>
  <c r="O79" i="81"/>
  <c r="N79" i="81"/>
  <c r="M79" i="81"/>
  <c r="L79" i="81"/>
  <c r="K79" i="81"/>
  <c r="J79" i="81"/>
  <c r="I79" i="81"/>
  <c r="G79" i="81"/>
  <c r="H78" i="81"/>
  <c r="F78" i="81"/>
  <c r="F77" i="81"/>
  <c r="T76" i="81"/>
  <c r="S76" i="81"/>
  <c r="R76" i="81"/>
  <c r="Q76" i="81"/>
  <c r="Q75" i="81" s="1"/>
  <c r="P76" i="81"/>
  <c r="O76" i="81"/>
  <c r="N76" i="81"/>
  <c r="M76" i="81"/>
  <c r="M75" i="81" s="1"/>
  <c r="L76" i="81"/>
  <c r="K76" i="81"/>
  <c r="J76" i="81"/>
  <c r="I76" i="81"/>
  <c r="I75" i="81" s="1"/>
  <c r="G76" i="81"/>
  <c r="F74" i="81"/>
  <c r="H74" i="81" s="1"/>
  <c r="H73" i="81"/>
  <c r="F73" i="81"/>
  <c r="F72" i="81"/>
  <c r="H72" i="81" s="1"/>
  <c r="F71" i="81"/>
  <c r="H71" i="81" s="1"/>
  <c r="T70" i="81"/>
  <c r="S70" i="81"/>
  <c r="R70" i="81"/>
  <c r="Q70" i="81"/>
  <c r="P70" i="81"/>
  <c r="O70" i="81"/>
  <c r="N70" i="81"/>
  <c r="M70" i="81"/>
  <c r="L70" i="81"/>
  <c r="K70" i="81"/>
  <c r="J70" i="81"/>
  <c r="I70" i="81"/>
  <c r="G70" i="81"/>
  <c r="G59" i="81" s="1"/>
  <c r="H69" i="81"/>
  <c r="F69" i="81"/>
  <c r="F68" i="81"/>
  <c r="F67" i="81"/>
  <c r="H67" i="81" s="1"/>
  <c r="T66" i="81"/>
  <c r="S66" i="81"/>
  <c r="S59" i="81" s="1"/>
  <c r="R66" i="81"/>
  <c r="Q66" i="81"/>
  <c r="Q59" i="81" s="1"/>
  <c r="P66" i="81"/>
  <c r="O66" i="81"/>
  <c r="O59" i="81" s="1"/>
  <c r="N66" i="81"/>
  <c r="N59" i="81" s="1"/>
  <c r="M66" i="81"/>
  <c r="M59" i="81" s="1"/>
  <c r="L66" i="81"/>
  <c r="K66" i="81"/>
  <c r="J66" i="81"/>
  <c r="I66" i="81"/>
  <c r="I59" i="81" s="1"/>
  <c r="G66" i="81"/>
  <c r="F65" i="81"/>
  <c r="H65" i="81" s="1"/>
  <c r="F64" i="81"/>
  <c r="H64" i="81" s="1"/>
  <c r="F63" i="81"/>
  <c r="H63" i="81" s="1"/>
  <c r="F62" i="81"/>
  <c r="H62" i="81" s="1"/>
  <c r="F61" i="81"/>
  <c r="H61" i="81" s="1"/>
  <c r="F60" i="81"/>
  <c r="H60" i="81" s="1"/>
  <c r="K59" i="81"/>
  <c r="J59" i="81"/>
  <c r="F58" i="81"/>
  <c r="H58" i="81" s="1"/>
  <c r="F57" i="81"/>
  <c r="H57" i="81" s="1"/>
  <c r="F56" i="81"/>
  <c r="H56" i="81" s="1"/>
  <c r="F55" i="81"/>
  <c r="F54" i="81"/>
  <c r="H54" i="81" s="1"/>
  <c r="T53" i="81"/>
  <c r="S53" i="81"/>
  <c r="R53" i="81"/>
  <c r="Q53" i="81"/>
  <c r="P53" i="81"/>
  <c r="O53" i="81"/>
  <c r="N53" i="81"/>
  <c r="M53" i="81"/>
  <c r="L53" i="81"/>
  <c r="K53" i="81"/>
  <c r="J53" i="81"/>
  <c r="I53" i="81"/>
  <c r="G53" i="81"/>
  <c r="F52" i="81"/>
  <c r="H52" i="81" s="1"/>
  <c r="F51" i="81"/>
  <c r="H51" i="81" s="1"/>
  <c r="T50" i="81"/>
  <c r="S50" i="81"/>
  <c r="R50" i="81"/>
  <c r="Q50" i="81"/>
  <c r="P50" i="81"/>
  <c r="O50" i="81"/>
  <c r="N50" i="81"/>
  <c r="M50" i="81"/>
  <c r="L50" i="81"/>
  <c r="K50" i="81"/>
  <c r="J50" i="81"/>
  <c r="I50" i="81"/>
  <c r="G50" i="81"/>
  <c r="F50" i="81"/>
  <c r="H50" i="81" s="1"/>
  <c r="F49" i="81"/>
  <c r="H49" i="81" s="1"/>
  <c r="F48" i="81"/>
  <c r="H48" i="81" s="1"/>
  <c r="F47" i="81"/>
  <c r="H47" i="81" s="1"/>
  <c r="F46" i="81"/>
  <c r="F45" i="81" s="1"/>
  <c r="T45" i="81"/>
  <c r="S45" i="81"/>
  <c r="R45" i="81"/>
  <c r="R40" i="81" s="1"/>
  <c r="Q45" i="81"/>
  <c r="Q40" i="81" s="1"/>
  <c r="P45" i="81"/>
  <c r="O45" i="81"/>
  <c r="N45" i="81"/>
  <c r="N40" i="81" s="1"/>
  <c r="M45" i="81"/>
  <c r="M40" i="81" s="1"/>
  <c r="L45" i="81"/>
  <c r="K45" i="81"/>
  <c r="J45" i="81"/>
  <c r="J40" i="81" s="1"/>
  <c r="I45" i="81"/>
  <c r="G45" i="81"/>
  <c r="F44" i="81"/>
  <c r="H44" i="81" s="1"/>
  <c r="F43" i="81"/>
  <c r="H43" i="81" s="1"/>
  <c r="F42" i="81"/>
  <c r="H42" i="81" s="1"/>
  <c r="F41" i="81"/>
  <c r="T40" i="81"/>
  <c r="S40" i="81"/>
  <c r="P40" i="81"/>
  <c r="O40" i="81"/>
  <c r="L40" i="81"/>
  <c r="K40" i="81"/>
  <c r="I40" i="81"/>
  <c r="G40" i="81"/>
  <c r="F39" i="81"/>
  <c r="F38" i="81"/>
  <c r="H38" i="81" s="1"/>
  <c r="T37" i="81"/>
  <c r="S37" i="81"/>
  <c r="R37" i="81"/>
  <c r="Q37" i="81"/>
  <c r="P37" i="81"/>
  <c r="O37" i="81"/>
  <c r="N37" i="81"/>
  <c r="M37" i="81"/>
  <c r="L37" i="81"/>
  <c r="K37" i="81"/>
  <c r="J37" i="81"/>
  <c r="I37" i="81"/>
  <c r="G37" i="81"/>
  <c r="F36" i="81"/>
  <c r="H36" i="81" s="1"/>
  <c r="F35" i="81"/>
  <c r="H35" i="81" s="1"/>
  <c r="F34" i="81"/>
  <c r="T33" i="81"/>
  <c r="S33" i="81"/>
  <c r="R33" i="81"/>
  <c r="Q33" i="81"/>
  <c r="P33" i="81"/>
  <c r="O33" i="81"/>
  <c r="N33" i="81"/>
  <c r="M33" i="81"/>
  <c r="L33" i="81"/>
  <c r="L32" i="81" s="1"/>
  <c r="K33" i="81"/>
  <c r="J33" i="81"/>
  <c r="I33" i="81"/>
  <c r="G33" i="81"/>
  <c r="K32" i="81"/>
  <c r="F31" i="81"/>
  <c r="H31" i="81" s="1"/>
  <c r="F30" i="81"/>
  <c r="H30" i="81" s="1"/>
  <c r="F29" i="81"/>
  <c r="H29" i="81" s="1"/>
  <c r="F28" i="81"/>
  <c r="H28" i="81" s="1"/>
  <c r="F27" i="81"/>
  <c r="H27" i="81" s="1"/>
  <c r="F26" i="81"/>
  <c r="H26" i="81" s="1"/>
  <c r="F25" i="81"/>
  <c r="T24" i="81"/>
  <c r="S24" i="81"/>
  <c r="R24" i="81"/>
  <c r="Q24" i="81"/>
  <c r="P24" i="81"/>
  <c r="O24" i="81"/>
  <c r="N24" i="81"/>
  <c r="M24" i="81"/>
  <c r="L24" i="81"/>
  <c r="K24" i="81"/>
  <c r="J24" i="81"/>
  <c r="I24" i="81"/>
  <c r="G24" i="81"/>
  <c r="F23" i="81"/>
  <c r="H23" i="81" s="1"/>
  <c r="F22" i="81"/>
  <c r="H22" i="81" s="1"/>
  <c r="F21" i="81"/>
  <c r="T20" i="81"/>
  <c r="S20" i="81"/>
  <c r="R20" i="81"/>
  <c r="Q20" i="81"/>
  <c r="P20" i="81"/>
  <c r="P5" i="81" s="1"/>
  <c r="O20" i="81"/>
  <c r="N20" i="81"/>
  <c r="M20" i="81"/>
  <c r="L20" i="81"/>
  <c r="L5" i="81" s="1"/>
  <c r="K20" i="81"/>
  <c r="J20" i="81"/>
  <c r="I20" i="81"/>
  <c r="G20" i="81"/>
  <c r="F19" i="81"/>
  <c r="H19" i="81" s="1"/>
  <c r="F18" i="81"/>
  <c r="H18" i="81" s="1"/>
  <c r="F17" i="81"/>
  <c r="H17" i="81" s="1"/>
  <c r="F16" i="81"/>
  <c r="H16" i="81" s="1"/>
  <c r="F15" i="81"/>
  <c r="H15" i="81" s="1"/>
  <c r="F14" i="81"/>
  <c r="H14" i="81" s="1"/>
  <c r="F13" i="81"/>
  <c r="H13" i="81" s="1"/>
  <c r="F12" i="81"/>
  <c r="H12" i="81" s="1"/>
  <c r="F11" i="81"/>
  <c r="H11" i="81" s="1"/>
  <c r="F10" i="81"/>
  <c r="H10" i="81" s="1"/>
  <c r="F9" i="81"/>
  <c r="H9" i="81" s="1"/>
  <c r="F8" i="81"/>
  <c r="H8" i="81" s="1"/>
  <c r="F7" i="81"/>
  <c r="H7" i="81" s="1"/>
  <c r="T6" i="81"/>
  <c r="S6" i="81"/>
  <c r="S5" i="81" s="1"/>
  <c r="R6" i="81"/>
  <c r="Q6" i="81"/>
  <c r="P6" i="81"/>
  <c r="O6" i="81"/>
  <c r="O5" i="81" s="1"/>
  <c r="N6" i="81"/>
  <c r="M6" i="81"/>
  <c r="L6" i="81"/>
  <c r="K6" i="81"/>
  <c r="K5" i="81" s="1"/>
  <c r="J6" i="81"/>
  <c r="J5" i="81" s="1"/>
  <c r="I6" i="81"/>
  <c r="G6" i="81"/>
  <c r="T5" i="81"/>
  <c r="F289" i="80"/>
  <c r="H289" i="80" s="1"/>
  <c r="F288" i="80"/>
  <c r="H288" i="80" s="1"/>
  <c r="F287" i="80"/>
  <c r="H287" i="80" s="1"/>
  <c r="F286" i="80"/>
  <c r="H286" i="80" s="1"/>
  <c r="F285" i="80"/>
  <c r="H285" i="80" s="1"/>
  <c r="F284" i="80"/>
  <c r="H284" i="80" s="1"/>
  <c r="F283" i="80"/>
  <c r="H283" i="80" s="1"/>
  <c r="V282" i="80"/>
  <c r="U282" i="80"/>
  <c r="T282" i="80"/>
  <c r="S282" i="80"/>
  <c r="R282" i="80"/>
  <c r="Q282" i="80"/>
  <c r="P282" i="80"/>
  <c r="O282" i="80"/>
  <c r="N282" i="80"/>
  <c r="M282" i="80"/>
  <c r="L282" i="80"/>
  <c r="K282" i="80"/>
  <c r="G282" i="80"/>
  <c r="F282" i="80"/>
  <c r="F281" i="80"/>
  <c r="H281" i="80" s="1"/>
  <c r="F280" i="80"/>
  <c r="H280" i="80" s="1"/>
  <c r="V279" i="80"/>
  <c r="U279" i="80"/>
  <c r="T279" i="80"/>
  <c r="S279" i="80"/>
  <c r="R279" i="80"/>
  <c r="Q279" i="80"/>
  <c r="P279" i="80"/>
  <c r="O279" i="80"/>
  <c r="N279" i="80"/>
  <c r="M279" i="80"/>
  <c r="L279" i="80"/>
  <c r="K279" i="80"/>
  <c r="G279" i="80"/>
  <c r="F279" i="80"/>
  <c r="H278" i="80"/>
  <c r="F278" i="80"/>
  <c r="F277" i="80"/>
  <c r="H277" i="80" s="1"/>
  <c r="F276" i="80"/>
  <c r="H276" i="80" s="1"/>
  <c r="F275" i="80"/>
  <c r="H275" i="80" s="1"/>
  <c r="F274" i="80"/>
  <c r="H274" i="80" s="1"/>
  <c r="F273" i="80"/>
  <c r="H273" i="80" s="1"/>
  <c r="F272" i="80"/>
  <c r="H272" i="80" s="1"/>
  <c r="F271" i="80"/>
  <c r="H271" i="80" s="1"/>
  <c r="H270" i="80"/>
  <c r="F270" i="80"/>
  <c r="F269" i="80"/>
  <c r="H269" i="80" s="1"/>
  <c r="F268" i="80"/>
  <c r="H268" i="80" s="1"/>
  <c r="F267" i="80"/>
  <c r="V266" i="80"/>
  <c r="U266" i="80"/>
  <c r="T266" i="80"/>
  <c r="S266" i="80"/>
  <c r="R266" i="80"/>
  <c r="R261" i="80" s="1"/>
  <c r="R260" i="80" s="1"/>
  <c r="Q266" i="80"/>
  <c r="P266" i="80"/>
  <c r="O266" i="80"/>
  <c r="N266" i="80"/>
  <c r="M266" i="80"/>
  <c r="L266" i="80"/>
  <c r="K266" i="80"/>
  <c r="G266" i="80"/>
  <c r="F265" i="80"/>
  <c r="H265" i="80" s="1"/>
  <c r="F264" i="80"/>
  <c r="H264" i="80" s="1"/>
  <c r="F263" i="80"/>
  <c r="F262" i="80" s="1"/>
  <c r="V262" i="80"/>
  <c r="U262" i="80"/>
  <c r="T262" i="80"/>
  <c r="T261" i="80" s="1"/>
  <c r="S262" i="80"/>
  <c r="R262" i="80"/>
  <c r="Q262" i="80"/>
  <c r="P262" i="80"/>
  <c r="P261" i="80" s="1"/>
  <c r="P260" i="80" s="1"/>
  <c r="O262" i="80"/>
  <c r="O261" i="80" s="1"/>
  <c r="O260" i="80" s="1"/>
  <c r="N262" i="80"/>
  <c r="M262" i="80"/>
  <c r="L262" i="80"/>
  <c r="L261" i="80" s="1"/>
  <c r="L260" i="80" s="1"/>
  <c r="K262" i="80"/>
  <c r="G262" i="80"/>
  <c r="M261" i="80"/>
  <c r="F259" i="80"/>
  <c r="H259" i="80" s="1"/>
  <c r="F258" i="80"/>
  <c r="H258" i="80" s="1"/>
  <c r="F257" i="80"/>
  <c r="H257" i="80" s="1"/>
  <c r="F256" i="80"/>
  <c r="H256" i="80" s="1"/>
  <c r="F255" i="80"/>
  <c r="H255" i="80" s="1"/>
  <c r="F254" i="80"/>
  <c r="H254" i="80" s="1"/>
  <c r="F253" i="80"/>
  <c r="H253" i="80" s="1"/>
  <c r="F252" i="80"/>
  <c r="H252" i="80" s="1"/>
  <c r="F251" i="80"/>
  <c r="H251" i="80" s="1"/>
  <c r="F250" i="80"/>
  <c r="H250" i="80" s="1"/>
  <c r="V249" i="80"/>
  <c r="U249" i="80"/>
  <c r="T249" i="80"/>
  <c r="S249" i="80"/>
  <c r="R249" i="80"/>
  <c r="Q249" i="80"/>
  <c r="P249" i="80"/>
  <c r="O249" i="80"/>
  <c r="N249" i="80"/>
  <c r="M249" i="80"/>
  <c r="L249" i="80"/>
  <c r="K249" i="80"/>
  <c r="G249" i="80"/>
  <c r="F249" i="80"/>
  <c r="F248" i="80"/>
  <c r="H248" i="80" s="1"/>
  <c r="F247" i="80"/>
  <c r="H247" i="80" s="1"/>
  <c r="F246" i="80"/>
  <c r="H246" i="80" s="1"/>
  <c r="F245" i="80"/>
  <c r="H245" i="80" s="1"/>
  <c r="F244" i="80"/>
  <c r="H244" i="80" s="1"/>
  <c r="F243" i="80"/>
  <c r="H243" i="80" s="1"/>
  <c r="F242" i="80"/>
  <c r="H242" i="80" s="1"/>
  <c r="F241" i="80"/>
  <c r="H241" i="80" s="1"/>
  <c r="F240" i="80"/>
  <c r="H240" i="80" s="1"/>
  <c r="F239" i="80"/>
  <c r="H239" i="80" s="1"/>
  <c r="F238" i="80"/>
  <c r="H238" i="80" s="1"/>
  <c r="F237" i="80"/>
  <c r="F236" i="80"/>
  <c r="H236" i="80" s="1"/>
  <c r="V235" i="80"/>
  <c r="U235" i="80"/>
  <c r="T235" i="80"/>
  <c r="S235" i="80"/>
  <c r="R235" i="80"/>
  <c r="Q235" i="80"/>
  <c r="P235" i="80"/>
  <c r="O235" i="80"/>
  <c r="N235" i="80"/>
  <c r="M235" i="80"/>
  <c r="L235" i="80"/>
  <c r="K235" i="80"/>
  <c r="G235" i="80"/>
  <c r="F234" i="80"/>
  <c r="H234" i="80" s="1"/>
  <c r="F233" i="80"/>
  <c r="V232" i="80"/>
  <c r="U232" i="80"/>
  <c r="T232" i="80"/>
  <c r="S232" i="80"/>
  <c r="R232" i="80"/>
  <c r="Q232" i="80"/>
  <c r="P232" i="80"/>
  <c r="O232" i="80"/>
  <c r="N232" i="80"/>
  <c r="M232" i="80"/>
  <c r="L232" i="80"/>
  <c r="K232" i="80"/>
  <c r="G232" i="80"/>
  <c r="F231" i="80"/>
  <c r="H231" i="80" s="1"/>
  <c r="H230" i="80"/>
  <c r="F230" i="80"/>
  <c r="F229" i="80"/>
  <c r="H229" i="80" s="1"/>
  <c r="H228" i="80"/>
  <c r="F228" i="80"/>
  <c r="F227" i="80"/>
  <c r="H227" i="80" s="1"/>
  <c r="H226" i="80"/>
  <c r="F226" i="80"/>
  <c r="F225" i="80"/>
  <c r="H225" i="80" s="1"/>
  <c r="H224" i="80"/>
  <c r="F224" i="80"/>
  <c r="F223" i="80"/>
  <c r="H223" i="80" s="1"/>
  <c r="H222" i="80"/>
  <c r="F222" i="80"/>
  <c r="V221" i="80"/>
  <c r="U221" i="80"/>
  <c r="T221" i="80"/>
  <c r="S221" i="80"/>
  <c r="R221" i="80"/>
  <c r="Q221" i="80"/>
  <c r="P221" i="80"/>
  <c r="O221" i="80"/>
  <c r="N221" i="80"/>
  <c r="M221" i="80"/>
  <c r="L221" i="80"/>
  <c r="K221" i="80"/>
  <c r="G221" i="80"/>
  <c r="H220" i="80"/>
  <c r="F220" i="80"/>
  <c r="F219" i="80"/>
  <c r="H219" i="80" s="1"/>
  <c r="F218" i="80"/>
  <c r="H218" i="80" s="1"/>
  <c r="F217" i="80"/>
  <c r="H217" i="80" s="1"/>
  <c r="F216" i="80"/>
  <c r="H216" i="80" s="1"/>
  <c r="F215" i="80"/>
  <c r="H215" i="80" s="1"/>
  <c r="F214" i="80"/>
  <c r="H214" i="80" s="1"/>
  <c r="F213" i="80"/>
  <c r="H213" i="80" s="1"/>
  <c r="F212" i="80"/>
  <c r="H212" i="80" s="1"/>
  <c r="F211" i="80"/>
  <c r="V210" i="80"/>
  <c r="U210" i="80"/>
  <c r="T210" i="80"/>
  <c r="S210" i="80"/>
  <c r="R210" i="80"/>
  <c r="Q210" i="80"/>
  <c r="P210" i="80"/>
  <c r="O210" i="80"/>
  <c r="N210" i="80"/>
  <c r="M210" i="80"/>
  <c r="L210" i="80"/>
  <c r="K210" i="80"/>
  <c r="G210" i="80"/>
  <c r="F209" i="80"/>
  <c r="H209" i="80" s="1"/>
  <c r="F208" i="80"/>
  <c r="H208" i="80" s="1"/>
  <c r="F207" i="80"/>
  <c r="H207" i="80" s="1"/>
  <c r="F206" i="80"/>
  <c r="H206" i="80" s="1"/>
  <c r="F205" i="80"/>
  <c r="H205" i="80" s="1"/>
  <c r="F204" i="80"/>
  <c r="H204" i="80" s="1"/>
  <c r="F203" i="80"/>
  <c r="H203" i="80" s="1"/>
  <c r="F202" i="80"/>
  <c r="H202" i="80" s="1"/>
  <c r="F201" i="80"/>
  <c r="F200" i="80"/>
  <c r="H200" i="80" s="1"/>
  <c r="V199" i="80"/>
  <c r="U199" i="80"/>
  <c r="T199" i="80"/>
  <c r="S199" i="80"/>
  <c r="R199" i="80"/>
  <c r="Q199" i="80"/>
  <c r="P199" i="80"/>
  <c r="O199" i="80"/>
  <c r="N199" i="80"/>
  <c r="M199" i="80"/>
  <c r="L199" i="80"/>
  <c r="K199" i="80"/>
  <c r="G199" i="80"/>
  <c r="F198" i="80"/>
  <c r="R197" i="80"/>
  <c r="F196" i="80"/>
  <c r="H196" i="80" s="1"/>
  <c r="F195" i="80"/>
  <c r="H195" i="80" s="1"/>
  <c r="F194" i="80"/>
  <c r="F193" i="80"/>
  <c r="H193" i="80" s="1"/>
  <c r="V192" i="80"/>
  <c r="U192" i="80"/>
  <c r="T192" i="80"/>
  <c r="S192" i="80"/>
  <c r="R192" i="80"/>
  <c r="Q192" i="80"/>
  <c r="P192" i="80"/>
  <c r="O192" i="80"/>
  <c r="N192" i="80"/>
  <c r="M192" i="80"/>
  <c r="L192" i="80"/>
  <c r="K192" i="80"/>
  <c r="G192" i="80"/>
  <c r="F191" i="80"/>
  <c r="H191" i="80" s="1"/>
  <c r="I191" i="80" s="1"/>
  <c r="F190" i="80"/>
  <c r="H190" i="80" s="1"/>
  <c r="F189" i="80"/>
  <c r="H189" i="80" s="1"/>
  <c r="F188" i="80"/>
  <c r="H188" i="80" s="1"/>
  <c r="I188" i="80" s="1"/>
  <c r="F187" i="80"/>
  <c r="H187" i="80" s="1"/>
  <c r="F186" i="80"/>
  <c r="H186" i="80" s="1"/>
  <c r="F185" i="80"/>
  <c r="V184" i="80"/>
  <c r="V182" i="80" s="1"/>
  <c r="U184" i="80"/>
  <c r="U182" i="80" s="1"/>
  <c r="T184" i="80"/>
  <c r="S184" i="80"/>
  <c r="R184" i="80"/>
  <c r="R182" i="80" s="1"/>
  <c r="Q184" i="80"/>
  <c r="Q182" i="80" s="1"/>
  <c r="P184" i="80"/>
  <c r="P182" i="80" s="1"/>
  <c r="O184" i="80"/>
  <c r="O182" i="80" s="1"/>
  <c r="N184" i="80"/>
  <c r="N182" i="80" s="1"/>
  <c r="M184" i="80"/>
  <c r="M182" i="80" s="1"/>
  <c r="L184" i="80"/>
  <c r="K184" i="80"/>
  <c r="G184" i="80"/>
  <c r="G182" i="80" s="1"/>
  <c r="F183" i="80"/>
  <c r="H183" i="80" s="1"/>
  <c r="T182" i="80"/>
  <c r="S182" i="80"/>
  <c r="L182" i="80"/>
  <c r="K182" i="80"/>
  <c r="F181" i="80"/>
  <c r="H181" i="80" s="1"/>
  <c r="F180" i="80"/>
  <c r="H180" i="80" s="1"/>
  <c r="F179" i="80"/>
  <c r="H179" i="80" s="1"/>
  <c r="F178" i="80"/>
  <c r="H178" i="80" s="1"/>
  <c r="F177" i="80"/>
  <c r="H177" i="80" s="1"/>
  <c r="F176" i="80"/>
  <c r="H176" i="80" s="1"/>
  <c r="H175" i="80"/>
  <c r="F175" i="80"/>
  <c r="F174" i="80"/>
  <c r="H174" i="80" s="1"/>
  <c r="F173" i="80"/>
  <c r="H173" i="80" s="1"/>
  <c r="F172" i="80"/>
  <c r="H172" i="80" s="1"/>
  <c r="H171" i="80"/>
  <c r="F171" i="80"/>
  <c r="V170" i="80"/>
  <c r="U170" i="80"/>
  <c r="T170" i="80"/>
  <c r="S170" i="80"/>
  <c r="R170" i="80"/>
  <c r="Q170" i="80"/>
  <c r="P170" i="80"/>
  <c r="O170" i="80"/>
  <c r="N170" i="80"/>
  <c r="M170" i="80"/>
  <c r="L170" i="80"/>
  <c r="K170" i="80"/>
  <c r="G170" i="80"/>
  <c r="H169" i="80"/>
  <c r="F169" i="80"/>
  <c r="F168" i="80"/>
  <c r="H168" i="80" s="1"/>
  <c r="F167" i="80"/>
  <c r="H167" i="80" s="1"/>
  <c r="F166" i="80"/>
  <c r="H166" i="80" s="1"/>
  <c r="F165" i="80"/>
  <c r="H165" i="80" s="1"/>
  <c r="F164" i="80"/>
  <c r="H164" i="80" s="1"/>
  <c r="F163" i="80"/>
  <c r="H163" i="80" s="1"/>
  <c r="F162" i="80"/>
  <c r="H162" i="80" s="1"/>
  <c r="F161" i="80"/>
  <c r="H161" i="80" s="1"/>
  <c r="F160" i="80"/>
  <c r="H160" i="80" s="1"/>
  <c r="F159" i="80"/>
  <c r="H159" i="80" s="1"/>
  <c r="F158" i="80"/>
  <c r="H158" i="80" s="1"/>
  <c r="F157" i="80"/>
  <c r="H157" i="80" s="1"/>
  <c r="F156" i="80"/>
  <c r="H156" i="80" s="1"/>
  <c r="V155" i="80"/>
  <c r="U155" i="80"/>
  <c r="T155" i="80"/>
  <c r="S155" i="80"/>
  <c r="R155" i="80"/>
  <c r="Q155" i="80"/>
  <c r="P155" i="80"/>
  <c r="O155" i="80"/>
  <c r="N155" i="80"/>
  <c r="M155" i="80"/>
  <c r="L155" i="80"/>
  <c r="K155" i="80"/>
  <c r="G155" i="80"/>
  <c r="F154" i="80"/>
  <c r="H154" i="80" s="1"/>
  <c r="F153" i="80"/>
  <c r="V152" i="80"/>
  <c r="U152" i="80"/>
  <c r="T152" i="80"/>
  <c r="S152" i="80"/>
  <c r="R152" i="80"/>
  <c r="Q152" i="80"/>
  <c r="P152" i="80"/>
  <c r="O152" i="80"/>
  <c r="N152" i="80"/>
  <c r="M152" i="80"/>
  <c r="L152" i="80"/>
  <c r="K152" i="80"/>
  <c r="G152" i="80"/>
  <c r="F151" i="80"/>
  <c r="H151" i="80" s="1"/>
  <c r="F150" i="80"/>
  <c r="H150" i="80" s="1"/>
  <c r="H149" i="80"/>
  <c r="F149" i="80"/>
  <c r="F148" i="80"/>
  <c r="H148" i="80" s="1"/>
  <c r="F147" i="80"/>
  <c r="H147" i="80" s="1"/>
  <c r="F146" i="80"/>
  <c r="H146" i="80" s="1"/>
  <c r="F145" i="80"/>
  <c r="H145" i="80" s="1"/>
  <c r="F144" i="80"/>
  <c r="H144" i="80" s="1"/>
  <c r="F143" i="80"/>
  <c r="H143" i="80" s="1"/>
  <c r="F142" i="80"/>
  <c r="H142" i="80" s="1"/>
  <c r="V141" i="80"/>
  <c r="U141" i="80"/>
  <c r="T141" i="80"/>
  <c r="S141" i="80"/>
  <c r="R141" i="80"/>
  <c r="Q141" i="80"/>
  <c r="P141" i="80"/>
  <c r="O141" i="80"/>
  <c r="N141" i="80"/>
  <c r="M141" i="80"/>
  <c r="L141" i="80"/>
  <c r="K141" i="80"/>
  <c r="G141" i="80"/>
  <c r="F140" i="80"/>
  <c r="H140" i="80" s="1"/>
  <c r="F139" i="80"/>
  <c r="H139" i="80" s="1"/>
  <c r="F138" i="80"/>
  <c r="H138" i="80" s="1"/>
  <c r="H137" i="80"/>
  <c r="F137" i="80"/>
  <c r="F136" i="80"/>
  <c r="H136" i="80" s="1"/>
  <c r="F135" i="80"/>
  <c r="H135" i="80" s="1"/>
  <c r="F134" i="80"/>
  <c r="H134" i="80" s="1"/>
  <c r="F133" i="80"/>
  <c r="H133" i="80" s="1"/>
  <c r="F132" i="80"/>
  <c r="H132" i="80" s="1"/>
  <c r="F131" i="80"/>
  <c r="H131" i="80" s="1"/>
  <c r="V130" i="80"/>
  <c r="U130" i="80"/>
  <c r="T130" i="80"/>
  <c r="S130" i="80"/>
  <c r="R130" i="80"/>
  <c r="Q130" i="80"/>
  <c r="P130" i="80"/>
  <c r="O130" i="80"/>
  <c r="N130" i="80"/>
  <c r="M130" i="80"/>
  <c r="L130" i="80"/>
  <c r="K130" i="80"/>
  <c r="G130" i="80"/>
  <c r="F129" i="80"/>
  <c r="H129" i="80" s="1"/>
  <c r="F128" i="80"/>
  <c r="H128" i="80" s="1"/>
  <c r="F127" i="80"/>
  <c r="H127" i="80" s="1"/>
  <c r="F126" i="80"/>
  <c r="H126" i="80" s="1"/>
  <c r="F125" i="80"/>
  <c r="H125" i="80" s="1"/>
  <c r="F124" i="80"/>
  <c r="H124" i="80" s="1"/>
  <c r="F123" i="80"/>
  <c r="H123" i="80" s="1"/>
  <c r="F122" i="80"/>
  <c r="H122" i="80" s="1"/>
  <c r="H121" i="80"/>
  <c r="F121" i="80"/>
  <c r="F120" i="80"/>
  <c r="H120" i="80" s="1"/>
  <c r="V119" i="80"/>
  <c r="U119" i="80"/>
  <c r="T119" i="80"/>
  <c r="S119" i="80"/>
  <c r="R119" i="80"/>
  <c r="Q119" i="80"/>
  <c r="P119" i="80"/>
  <c r="O119" i="80"/>
  <c r="N119" i="80"/>
  <c r="M119" i="80"/>
  <c r="L119" i="80"/>
  <c r="K119" i="80"/>
  <c r="G119" i="80"/>
  <c r="H118" i="80"/>
  <c r="F118" i="80"/>
  <c r="F117" i="80"/>
  <c r="H117" i="80" s="1"/>
  <c r="F116" i="80"/>
  <c r="H116" i="80" s="1"/>
  <c r="F115" i="80"/>
  <c r="V114" i="80"/>
  <c r="U114" i="80"/>
  <c r="T114" i="80"/>
  <c r="S114" i="80"/>
  <c r="R114" i="80"/>
  <c r="Q114" i="80"/>
  <c r="P114" i="80"/>
  <c r="O114" i="80"/>
  <c r="O110" i="80" s="1"/>
  <c r="N114" i="80"/>
  <c r="M114" i="80"/>
  <c r="L114" i="80"/>
  <c r="K114" i="80"/>
  <c r="G114" i="80"/>
  <c r="F113" i="80"/>
  <c r="H113" i="80" s="1"/>
  <c r="H112" i="80"/>
  <c r="F112" i="80"/>
  <c r="V111" i="80"/>
  <c r="U111" i="80"/>
  <c r="T111" i="80"/>
  <c r="T110" i="80" s="1"/>
  <c r="S111" i="80"/>
  <c r="R111" i="80"/>
  <c r="Q111" i="80"/>
  <c r="P111" i="80"/>
  <c r="P110" i="80" s="1"/>
  <c r="O111" i="80"/>
  <c r="N111" i="80"/>
  <c r="M111" i="80"/>
  <c r="L111" i="80"/>
  <c r="K111" i="80"/>
  <c r="G111" i="80"/>
  <c r="F111" i="80"/>
  <c r="L110" i="80"/>
  <c r="F109" i="80"/>
  <c r="H109" i="80" s="1"/>
  <c r="F108" i="80"/>
  <c r="H108" i="80" s="1"/>
  <c r="H107" i="80"/>
  <c r="F107" i="80"/>
  <c r="F106" i="80"/>
  <c r="F105" i="80" s="1"/>
  <c r="H105" i="80" s="1"/>
  <c r="V105" i="80"/>
  <c r="U105" i="80"/>
  <c r="T105" i="80"/>
  <c r="S105" i="80"/>
  <c r="R105" i="80"/>
  <c r="Q105" i="80"/>
  <c r="P105" i="80"/>
  <c r="O105" i="80"/>
  <c r="N105" i="80"/>
  <c r="M105" i="80"/>
  <c r="L105" i="80"/>
  <c r="K105" i="80"/>
  <c r="G105" i="80"/>
  <c r="F104" i="80"/>
  <c r="H104" i="80" s="1"/>
  <c r="F103" i="80"/>
  <c r="H103" i="80" s="1"/>
  <c r="F102" i="80"/>
  <c r="F101" i="80" s="1"/>
  <c r="V101" i="80"/>
  <c r="U101" i="80"/>
  <c r="U94" i="80" s="1"/>
  <c r="T101" i="80"/>
  <c r="S101" i="80"/>
  <c r="S94" i="80" s="1"/>
  <c r="R101" i="80"/>
  <c r="Q101" i="80"/>
  <c r="Q94" i="80" s="1"/>
  <c r="P101" i="80"/>
  <c r="O101" i="80"/>
  <c r="O94" i="80" s="1"/>
  <c r="N101" i="80"/>
  <c r="M101" i="80"/>
  <c r="M94" i="80" s="1"/>
  <c r="L101" i="80"/>
  <c r="K101" i="80"/>
  <c r="K94" i="80" s="1"/>
  <c r="G101" i="80"/>
  <c r="F100" i="80"/>
  <c r="H100" i="80" s="1"/>
  <c r="H99" i="80"/>
  <c r="F99" i="80"/>
  <c r="F98" i="80"/>
  <c r="H98" i="80" s="1"/>
  <c r="H97" i="80"/>
  <c r="F97" i="80"/>
  <c r="F96" i="80"/>
  <c r="H96" i="80" s="1"/>
  <c r="H95" i="80"/>
  <c r="F95" i="80"/>
  <c r="F90" i="80"/>
  <c r="H90" i="80" s="1"/>
  <c r="F89" i="80"/>
  <c r="H89" i="80" s="1"/>
  <c r="F88" i="80"/>
  <c r="H88" i="80" s="1"/>
  <c r="H85" i="80"/>
  <c r="V84" i="80"/>
  <c r="U84" i="80"/>
  <c r="T84" i="80"/>
  <c r="S84" i="80"/>
  <c r="R84" i="80"/>
  <c r="Q84" i="80"/>
  <c r="P84" i="80"/>
  <c r="O84" i="80"/>
  <c r="N84" i="80"/>
  <c r="M84" i="80"/>
  <c r="L84" i="80"/>
  <c r="K84" i="80"/>
  <c r="G84" i="80"/>
  <c r="F83" i="80"/>
  <c r="H83" i="80" s="1"/>
  <c r="I83" i="80" s="1"/>
  <c r="I81" i="80" s="1"/>
  <c r="F82" i="80"/>
  <c r="H82" i="80" s="1"/>
  <c r="V81" i="80"/>
  <c r="U81" i="80"/>
  <c r="T81" i="80"/>
  <c r="S81" i="80"/>
  <c r="R81" i="80"/>
  <c r="Q81" i="80"/>
  <c r="P81" i="80"/>
  <c r="O81" i="80"/>
  <c r="N81" i="80"/>
  <c r="M81" i="80"/>
  <c r="L81" i="80"/>
  <c r="K81" i="80"/>
  <c r="G81" i="80"/>
  <c r="H78" i="80"/>
  <c r="F77" i="80"/>
  <c r="H77" i="80" s="1"/>
  <c r="F76" i="80"/>
  <c r="H76" i="80" s="1"/>
  <c r="F75" i="80"/>
  <c r="V74" i="80"/>
  <c r="V58" i="80" s="1"/>
  <c r="U74" i="80"/>
  <c r="T74" i="80"/>
  <c r="S74" i="80"/>
  <c r="S58" i="80" s="1"/>
  <c r="R74" i="80"/>
  <c r="R58" i="80" s="1"/>
  <c r="Q74" i="80"/>
  <c r="P74" i="80"/>
  <c r="P58" i="80" s="1"/>
  <c r="O74" i="80"/>
  <c r="O58" i="80" s="1"/>
  <c r="N74" i="80"/>
  <c r="N58" i="80" s="1"/>
  <c r="M74" i="80"/>
  <c r="M58" i="80" s="1"/>
  <c r="L74" i="80"/>
  <c r="L58" i="80" s="1"/>
  <c r="K74" i="80"/>
  <c r="K58" i="80" s="1"/>
  <c r="G74" i="80"/>
  <c r="G58" i="80" s="1"/>
  <c r="H71" i="80"/>
  <c r="J58" i="80" s="1"/>
  <c r="F70" i="80"/>
  <c r="H70" i="80" s="1"/>
  <c r="F69" i="80"/>
  <c r="H69" i="80" s="1"/>
  <c r="H59" i="80"/>
  <c r="U58" i="80"/>
  <c r="T58" i="80"/>
  <c r="Q58" i="80"/>
  <c r="F57" i="80"/>
  <c r="H57" i="80" s="1"/>
  <c r="F56" i="80"/>
  <c r="H56" i="80" s="1"/>
  <c r="V55" i="80"/>
  <c r="U55" i="80"/>
  <c r="T55" i="80"/>
  <c r="S55" i="80"/>
  <c r="R55" i="80"/>
  <c r="Q55" i="80"/>
  <c r="P55" i="80"/>
  <c r="O55" i="80"/>
  <c r="N55" i="80"/>
  <c r="M55" i="80"/>
  <c r="L55" i="80"/>
  <c r="K55" i="80"/>
  <c r="G55" i="80"/>
  <c r="F54" i="80"/>
  <c r="H54" i="80" s="1"/>
  <c r="H51" i="80"/>
  <c r="F50" i="80"/>
  <c r="H50" i="80" s="1"/>
  <c r="V49" i="80"/>
  <c r="U49" i="80"/>
  <c r="T49" i="80"/>
  <c r="S49" i="80"/>
  <c r="R49" i="80"/>
  <c r="Q49" i="80"/>
  <c r="P49" i="80"/>
  <c r="O49" i="80"/>
  <c r="O48" i="80" s="1"/>
  <c r="N49" i="80"/>
  <c r="M49" i="80"/>
  <c r="L49" i="80"/>
  <c r="K49" i="80"/>
  <c r="G49" i="80"/>
  <c r="F44" i="80"/>
  <c r="H44" i="80" s="1"/>
  <c r="F43" i="80"/>
  <c r="H43" i="80" s="1"/>
  <c r="F39" i="80"/>
  <c r="H39" i="80" s="1"/>
  <c r="F38" i="80"/>
  <c r="H38" i="80" s="1"/>
  <c r="V34" i="80"/>
  <c r="U34" i="80"/>
  <c r="T34" i="80"/>
  <c r="S34" i="80"/>
  <c r="R34" i="80"/>
  <c r="Q34" i="80"/>
  <c r="P34" i="80"/>
  <c r="O34" i="80"/>
  <c r="N34" i="80"/>
  <c r="M34" i="80"/>
  <c r="L34" i="80"/>
  <c r="K34" i="80"/>
  <c r="G34" i="80"/>
  <c r="F34" i="80"/>
  <c r="H34" i="80" s="1"/>
  <c r="F33" i="80"/>
  <c r="H33" i="80" s="1"/>
  <c r="F32" i="80"/>
  <c r="H32" i="80" s="1"/>
  <c r="F31" i="80"/>
  <c r="H31" i="80" s="1"/>
  <c r="V30" i="80"/>
  <c r="U30" i="80"/>
  <c r="T30" i="80"/>
  <c r="S30" i="80"/>
  <c r="R30" i="80"/>
  <c r="Q30" i="80"/>
  <c r="P30" i="80"/>
  <c r="O30" i="80"/>
  <c r="N30" i="80"/>
  <c r="M30" i="80"/>
  <c r="L30" i="80"/>
  <c r="K30" i="80"/>
  <c r="G30" i="80"/>
  <c r="F29" i="80"/>
  <c r="H29" i="80" s="1"/>
  <c r="F28" i="80"/>
  <c r="H28" i="80" s="1"/>
  <c r="F27" i="80"/>
  <c r="H27" i="80" s="1"/>
  <c r="F26" i="80"/>
  <c r="H26" i="80" s="1"/>
  <c r="F25" i="80"/>
  <c r="H25" i="80" s="1"/>
  <c r="H19" i="80"/>
  <c r="F18" i="80"/>
  <c r="H18" i="80" s="1"/>
  <c r="F17" i="80"/>
  <c r="H17" i="80" s="1"/>
  <c r="F13" i="80"/>
  <c r="H13" i="80" s="1"/>
  <c r="H7" i="80"/>
  <c r="V6" i="80"/>
  <c r="U6" i="80"/>
  <c r="U5" i="80" s="1"/>
  <c r="T6" i="80"/>
  <c r="S6" i="80"/>
  <c r="R6" i="80"/>
  <c r="Q6" i="80"/>
  <c r="Q5" i="80" s="1"/>
  <c r="P6" i="80"/>
  <c r="O6" i="80"/>
  <c r="N6" i="80"/>
  <c r="M6" i="80"/>
  <c r="M5" i="80" s="1"/>
  <c r="L6" i="80"/>
  <c r="K6" i="80"/>
  <c r="G6" i="80"/>
  <c r="S5" i="80"/>
  <c r="F266" i="79"/>
  <c r="H266" i="79" s="1"/>
  <c r="F265" i="79"/>
  <c r="H265" i="79" s="1"/>
  <c r="F264" i="79"/>
  <c r="H264" i="79" s="1"/>
  <c r="F263" i="79"/>
  <c r="H263" i="79" s="1"/>
  <c r="F262" i="79"/>
  <c r="H262" i="79" s="1"/>
  <c r="F261" i="79"/>
  <c r="H261" i="79" s="1"/>
  <c r="F260" i="79"/>
  <c r="H260" i="79" s="1"/>
  <c r="Z259" i="79"/>
  <c r="Y259" i="79"/>
  <c r="X259" i="79"/>
  <c r="W259" i="79"/>
  <c r="V259" i="79"/>
  <c r="U259" i="79"/>
  <c r="T259" i="79"/>
  <c r="S259" i="79"/>
  <c r="R259" i="79"/>
  <c r="Q259" i="79"/>
  <c r="P259" i="79"/>
  <c r="O259" i="79"/>
  <c r="G259" i="79"/>
  <c r="F258" i="79"/>
  <c r="H258" i="79" s="1"/>
  <c r="F257" i="79"/>
  <c r="Z256" i="79"/>
  <c r="Y256" i="79"/>
  <c r="X256" i="79"/>
  <c r="W256" i="79"/>
  <c r="V256" i="79"/>
  <c r="U256" i="79"/>
  <c r="T256" i="79"/>
  <c r="S256" i="79"/>
  <c r="R256" i="79"/>
  <c r="Q256" i="79"/>
  <c r="P256" i="79"/>
  <c r="O256" i="79"/>
  <c r="G256" i="79"/>
  <c r="F255" i="79"/>
  <c r="H255" i="79" s="1"/>
  <c r="F254" i="79"/>
  <c r="H254" i="79" s="1"/>
  <c r="F253" i="79"/>
  <c r="H253" i="79" s="1"/>
  <c r="F252" i="79"/>
  <c r="H252" i="79" s="1"/>
  <c r="F251" i="79"/>
  <c r="H251" i="79" s="1"/>
  <c r="I251" i="79" s="1"/>
  <c r="I238" i="79" s="1"/>
  <c r="I237" i="79" s="1"/>
  <c r="G10" i="39" s="1"/>
  <c r="F250" i="79"/>
  <c r="H250" i="79" s="1"/>
  <c r="F249" i="79"/>
  <c r="H249" i="79" s="1"/>
  <c r="F248" i="79"/>
  <c r="H248" i="79" s="1"/>
  <c r="F247" i="79"/>
  <c r="H247" i="79" s="1"/>
  <c r="F246" i="79"/>
  <c r="H246" i="79" s="1"/>
  <c r="F245" i="79"/>
  <c r="H245" i="79" s="1"/>
  <c r="F244" i="79"/>
  <c r="H244" i="79" s="1"/>
  <c r="Z243" i="79"/>
  <c r="Y243" i="79"/>
  <c r="X243" i="79"/>
  <c r="W243" i="79"/>
  <c r="V243" i="79"/>
  <c r="U243" i="79"/>
  <c r="T243" i="79"/>
  <c r="S243" i="79"/>
  <c r="R243" i="79"/>
  <c r="Q243" i="79"/>
  <c r="P243" i="79"/>
  <c r="O243" i="79"/>
  <c r="G243" i="79"/>
  <c r="F242" i="79"/>
  <c r="H242" i="79" s="1"/>
  <c r="F241" i="79"/>
  <c r="H241" i="79" s="1"/>
  <c r="F240" i="79"/>
  <c r="Z239" i="79"/>
  <c r="Y239" i="79"/>
  <c r="X239" i="79"/>
  <c r="W239" i="79"/>
  <c r="V239" i="79"/>
  <c r="U239" i="79"/>
  <c r="T239" i="79"/>
  <c r="T238" i="79" s="1"/>
  <c r="T237" i="79" s="1"/>
  <c r="S239" i="79"/>
  <c r="R239" i="79"/>
  <c r="Q239" i="79"/>
  <c r="P239" i="79"/>
  <c r="O239" i="79"/>
  <c r="G239" i="79"/>
  <c r="F236" i="79"/>
  <c r="H236" i="79" s="1"/>
  <c r="F235" i="79"/>
  <c r="H235" i="79" s="1"/>
  <c r="F234" i="79"/>
  <c r="H234" i="79" s="1"/>
  <c r="F233" i="79"/>
  <c r="H233" i="79" s="1"/>
  <c r="F232" i="79"/>
  <c r="H232" i="79" s="1"/>
  <c r="F231" i="79"/>
  <c r="H231" i="79" s="1"/>
  <c r="F230" i="79"/>
  <c r="H230" i="79" s="1"/>
  <c r="F229" i="79"/>
  <c r="H229" i="79" s="1"/>
  <c r="F228" i="79"/>
  <c r="H228" i="79" s="1"/>
  <c r="F227" i="79"/>
  <c r="H227" i="79" s="1"/>
  <c r="Z226" i="79"/>
  <c r="Y226" i="79"/>
  <c r="X226" i="79"/>
  <c r="W226" i="79"/>
  <c r="V226" i="79"/>
  <c r="U226" i="79"/>
  <c r="T226" i="79"/>
  <c r="S226" i="79"/>
  <c r="R226" i="79"/>
  <c r="Q226" i="79"/>
  <c r="P226" i="79"/>
  <c r="O226" i="79"/>
  <c r="G226" i="79"/>
  <c r="F225" i="79"/>
  <c r="H225" i="79" s="1"/>
  <c r="F224" i="79"/>
  <c r="H224" i="79" s="1"/>
  <c r="F223" i="79"/>
  <c r="H223" i="79" s="1"/>
  <c r="F222" i="79"/>
  <c r="H222" i="79" s="1"/>
  <c r="F221" i="79"/>
  <c r="H221" i="79" s="1"/>
  <c r="F220" i="79"/>
  <c r="H220" i="79" s="1"/>
  <c r="F219" i="79"/>
  <c r="H219" i="79" s="1"/>
  <c r="F218" i="79"/>
  <c r="H218" i="79" s="1"/>
  <c r="F217" i="79"/>
  <c r="H217" i="79" s="1"/>
  <c r="F216" i="79"/>
  <c r="H216" i="79" s="1"/>
  <c r="F215" i="79"/>
  <c r="H215" i="79" s="1"/>
  <c r="F214" i="79"/>
  <c r="H214" i="79" s="1"/>
  <c r="F213" i="79"/>
  <c r="H213" i="79" s="1"/>
  <c r="Z212" i="79"/>
  <c r="Y212" i="79"/>
  <c r="X212" i="79"/>
  <c r="W212" i="79"/>
  <c r="V212" i="79"/>
  <c r="U212" i="79"/>
  <c r="T212" i="79"/>
  <c r="S212" i="79"/>
  <c r="R212" i="79"/>
  <c r="Q212" i="79"/>
  <c r="P212" i="79"/>
  <c r="O212" i="79"/>
  <c r="G212" i="79"/>
  <c r="F211" i="79"/>
  <c r="H211" i="79" s="1"/>
  <c r="F210" i="79"/>
  <c r="Z209" i="79"/>
  <c r="Y209" i="79"/>
  <c r="X209" i="79"/>
  <c r="W209" i="79"/>
  <c r="V209" i="79"/>
  <c r="U209" i="79"/>
  <c r="T209" i="79"/>
  <c r="S209" i="79"/>
  <c r="R209" i="79"/>
  <c r="Q209" i="79"/>
  <c r="P209" i="79"/>
  <c r="O209" i="79"/>
  <c r="G209" i="79"/>
  <c r="F208" i="79"/>
  <c r="H208" i="79" s="1"/>
  <c r="F207" i="79"/>
  <c r="H207" i="79" s="1"/>
  <c r="F206" i="79"/>
  <c r="H206" i="79" s="1"/>
  <c r="F205" i="79"/>
  <c r="H205" i="79" s="1"/>
  <c r="F204" i="79"/>
  <c r="H204" i="79" s="1"/>
  <c r="F203" i="79"/>
  <c r="H203" i="79" s="1"/>
  <c r="F202" i="79"/>
  <c r="H202" i="79" s="1"/>
  <c r="F201" i="79"/>
  <c r="H201" i="79" s="1"/>
  <c r="F200" i="79"/>
  <c r="H200" i="79" s="1"/>
  <c r="F199" i="79"/>
  <c r="Z198" i="79"/>
  <c r="Y198" i="79"/>
  <c r="X198" i="79"/>
  <c r="W198" i="79"/>
  <c r="V198" i="79"/>
  <c r="U198" i="79"/>
  <c r="T198" i="79"/>
  <c r="S198" i="79"/>
  <c r="R198" i="79"/>
  <c r="Q198" i="79"/>
  <c r="P198" i="79"/>
  <c r="O198" i="79"/>
  <c r="G198" i="79"/>
  <c r="F197" i="79"/>
  <c r="H197" i="79" s="1"/>
  <c r="F196" i="79"/>
  <c r="H196" i="79" s="1"/>
  <c r="F195" i="79"/>
  <c r="H195" i="79" s="1"/>
  <c r="F194" i="79"/>
  <c r="H194" i="79" s="1"/>
  <c r="F193" i="79"/>
  <c r="H193" i="79" s="1"/>
  <c r="F192" i="79"/>
  <c r="H192" i="79" s="1"/>
  <c r="F191" i="79"/>
  <c r="H191" i="79" s="1"/>
  <c r="F190" i="79"/>
  <c r="H190" i="79" s="1"/>
  <c r="F189" i="79"/>
  <c r="H189" i="79" s="1"/>
  <c r="F188" i="79"/>
  <c r="H188" i="79" s="1"/>
  <c r="Z187" i="79"/>
  <c r="Y187" i="79"/>
  <c r="X187" i="79"/>
  <c r="W187" i="79"/>
  <c r="V187" i="79"/>
  <c r="U187" i="79"/>
  <c r="T187" i="79"/>
  <c r="S187" i="79"/>
  <c r="R187" i="79"/>
  <c r="Q187" i="79"/>
  <c r="P187" i="79"/>
  <c r="O187" i="79"/>
  <c r="G187" i="79"/>
  <c r="F186" i="79"/>
  <c r="H186" i="79" s="1"/>
  <c r="F185" i="79"/>
  <c r="H185" i="79" s="1"/>
  <c r="F184" i="79"/>
  <c r="H184" i="79" s="1"/>
  <c r="F183" i="79"/>
  <c r="H183" i="79" s="1"/>
  <c r="F182" i="79"/>
  <c r="H182" i="79" s="1"/>
  <c r="F181" i="79"/>
  <c r="H181" i="79" s="1"/>
  <c r="F180" i="79"/>
  <c r="H180" i="79" s="1"/>
  <c r="F179" i="79"/>
  <c r="H179" i="79" s="1"/>
  <c r="F178" i="79"/>
  <c r="H178" i="79" s="1"/>
  <c r="F177" i="79"/>
  <c r="H177" i="79" s="1"/>
  <c r="Z176" i="79"/>
  <c r="Y176" i="79"/>
  <c r="X176" i="79"/>
  <c r="W176" i="79"/>
  <c r="V176" i="79"/>
  <c r="U176" i="79"/>
  <c r="T176" i="79"/>
  <c r="S176" i="79"/>
  <c r="R176" i="79"/>
  <c r="Q176" i="79"/>
  <c r="P176" i="79"/>
  <c r="O176" i="79"/>
  <c r="G176" i="79"/>
  <c r="F175" i="79"/>
  <c r="H175" i="79" s="1"/>
  <c r="F173" i="79"/>
  <c r="H173" i="79" s="1"/>
  <c r="F172" i="79"/>
  <c r="H172" i="79" s="1"/>
  <c r="F171" i="79"/>
  <c r="H171" i="79" s="1"/>
  <c r="F170" i="79"/>
  <c r="Z169" i="79"/>
  <c r="Y169" i="79"/>
  <c r="X169" i="79"/>
  <c r="W169" i="79"/>
  <c r="V169" i="79"/>
  <c r="U169" i="79"/>
  <c r="T169" i="79"/>
  <c r="S169" i="79"/>
  <c r="R169" i="79"/>
  <c r="Q169" i="79"/>
  <c r="P169" i="79"/>
  <c r="O169" i="79"/>
  <c r="G169" i="79"/>
  <c r="F168" i="79"/>
  <c r="H168" i="79" s="1"/>
  <c r="F167" i="79"/>
  <c r="H167" i="79" s="1"/>
  <c r="F166" i="79"/>
  <c r="H166" i="79" s="1"/>
  <c r="F165" i="79"/>
  <c r="H165" i="79" s="1"/>
  <c r="F164" i="79"/>
  <c r="H164" i="79" s="1"/>
  <c r="F163" i="79"/>
  <c r="H163" i="79" s="1"/>
  <c r="F162" i="79"/>
  <c r="H162" i="79" s="1"/>
  <c r="Z161" i="79"/>
  <c r="Z159" i="79" s="1"/>
  <c r="Y161" i="79"/>
  <c r="X161" i="79"/>
  <c r="X159" i="79" s="1"/>
  <c r="W161" i="79"/>
  <c r="W159" i="79" s="1"/>
  <c r="V161" i="79"/>
  <c r="V159" i="79" s="1"/>
  <c r="U161" i="79"/>
  <c r="U159" i="79" s="1"/>
  <c r="T161" i="79"/>
  <c r="T159" i="79" s="1"/>
  <c r="S161" i="79"/>
  <c r="S159" i="79" s="1"/>
  <c r="R161" i="79"/>
  <c r="R159" i="79" s="1"/>
  <c r="Q161" i="79"/>
  <c r="P161" i="79"/>
  <c r="P159" i="79" s="1"/>
  <c r="O161" i="79"/>
  <c r="O159" i="79" s="1"/>
  <c r="G161" i="79"/>
  <c r="G159" i="79" s="1"/>
  <c r="F160" i="79"/>
  <c r="Y159" i="79"/>
  <c r="Q159" i="79"/>
  <c r="F157" i="79"/>
  <c r="H157" i="79" s="1"/>
  <c r="F156" i="79"/>
  <c r="H156" i="79" s="1"/>
  <c r="F155" i="79"/>
  <c r="H155" i="79" s="1"/>
  <c r="F154" i="79"/>
  <c r="H154" i="79" s="1"/>
  <c r="F153" i="79"/>
  <c r="H153" i="79" s="1"/>
  <c r="F152" i="79"/>
  <c r="H152" i="79" s="1"/>
  <c r="F151" i="79"/>
  <c r="H151" i="79" s="1"/>
  <c r="H147" i="79"/>
  <c r="F146" i="79"/>
  <c r="H146" i="79" s="1"/>
  <c r="F145" i="79"/>
  <c r="H145" i="79" s="1"/>
  <c r="Z144" i="79"/>
  <c r="Y144" i="79"/>
  <c r="X144" i="79"/>
  <c r="W144" i="79"/>
  <c r="V144" i="79"/>
  <c r="U144" i="79"/>
  <c r="T144" i="79"/>
  <c r="S144" i="79"/>
  <c r="R144" i="79"/>
  <c r="Q144" i="79"/>
  <c r="P144" i="79"/>
  <c r="O144" i="79"/>
  <c r="G144" i="79"/>
  <c r="F143" i="79"/>
  <c r="H143" i="79" s="1"/>
  <c r="F142" i="79"/>
  <c r="H142" i="79" s="1"/>
  <c r="F141" i="79"/>
  <c r="H141" i="79" s="1"/>
  <c r="F140" i="79"/>
  <c r="H140" i="79" s="1"/>
  <c r="F139" i="79"/>
  <c r="H139" i="79" s="1"/>
  <c r="F138" i="79"/>
  <c r="H138" i="79" s="1"/>
  <c r="F137" i="79"/>
  <c r="H137" i="79" s="1"/>
  <c r="F136" i="79"/>
  <c r="H136" i="79" s="1"/>
  <c r="F135" i="79"/>
  <c r="H135" i="79" s="1"/>
  <c r="F134" i="79"/>
  <c r="H134" i="79" s="1"/>
  <c r="F133" i="79"/>
  <c r="H133" i="79" s="1"/>
  <c r="F132" i="79"/>
  <c r="H132" i="79" s="1"/>
  <c r="F131" i="79"/>
  <c r="H131" i="79" s="1"/>
  <c r="F130" i="79"/>
  <c r="Z129" i="79"/>
  <c r="Y129" i="79"/>
  <c r="X129" i="79"/>
  <c r="W129" i="79"/>
  <c r="V129" i="79"/>
  <c r="U129" i="79"/>
  <c r="T129" i="79"/>
  <c r="S129" i="79"/>
  <c r="R129" i="79"/>
  <c r="Q129" i="79"/>
  <c r="P129" i="79"/>
  <c r="O129" i="79"/>
  <c r="G129" i="79"/>
  <c r="F128" i="79"/>
  <c r="H128" i="79" s="1"/>
  <c r="F127" i="79"/>
  <c r="H127" i="79" s="1"/>
  <c r="Z126" i="79"/>
  <c r="Y126" i="79"/>
  <c r="X126" i="79"/>
  <c r="W126" i="79"/>
  <c r="V126" i="79"/>
  <c r="U126" i="79"/>
  <c r="T126" i="79"/>
  <c r="S126" i="79"/>
  <c r="R126" i="79"/>
  <c r="Q126" i="79"/>
  <c r="P126" i="79"/>
  <c r="O126" i="79"/>
  <c r="G126" i="79"/>
  <c r="F125" i="79"/>
  <c r="H125" i="79" s="1"/>
  <c r="F124" i="79"/>
  <c r="H124" i="79" s="1"/>
  <c r="H115" i="79"/>
  <c r="F114" i="79"/>
  <c r="H114" i="79" s="1"/>
  <c r="F113" i="79"/>
  <c r="H113" i="79" s="1"/>
  <c r="F112" i="79"/>
  <c r="F111" i="79"/>
  <c r="H111" i="79" s="1"/>
  <c r="F110" i="79"/>
  <c r="H110" i="79" s="1"/>
  <c r="F109" i="79"/>
  <c r="H109" i="79" s="1"/>
  <c r="Z108" i="79"/>
  <c r="Y108" i="79"/>
  <c r="X108" i="79"/>
  <c r="W108" i="79"/>
  <c r="V108" i="79"/>
  <c r="U108" i="79"/>
  <c r="T108" i="79"/>
  <c r="S108" i="79"/>
  <c r="R108" i="79"/>
  <c r="Q108" i="79"/>
  <c r="P108" i="79"/>
  <c r="O108" i="79"/>
  <c r="G108" i="79"/>
  <c r="F107" i="79"/>
  <c r="H107" i="79" s="1"/>
  <c r="F106" i="79"/>
  <c r="H106" i="79" s="1"/>
  <c r="F105" i="79"/>
  <c r="H105" i="79" s="1"/>
  <c r="F104" i="79"/>
  <c r="H104" i="79" s="1"/>
  <c r="F103" i="79"/>
  <c r="H103" i="79" s="1"/>
  <c r="F102" i="79"/>
  <c r="H102" i="79" s="1"/>
  <c r="F101" i="79"/>
  <c r="H101" i="79" s="1"/>
  <c r="F100" i="79"/>
  <c r="H100" i="79" s="1"/>
  <c r="F99" i="79"/>
  <c r="H99" i="79" s="1"/>
  <c r="F98" i="79"/>
  <c r="H98" i="79" s="1"/>
  <c r="Z97" i="79"/>
  <c r="Y97" i="79"/>
  <c r="X97" i="79"/>
  <c r="W97" i="79"/>
  <c r="V97" i="79"/>
  <c r="U97" i="79"/>
  <c r="T97" i="79"/>
  <c r="S97" i="79"/>
  <c r="R97" i="79"/>
  <c r="Q97" i="79"/>
  <c r="P97" i="79"/>
  <c r="O97" i="79"/>
  <c r="G97" i="79"/>
  <c r="F96" i="79"/>
  <c r="H96" i="79" s="1"/>
  <c r="F95" i="79"/>
  <c r="H95" i="79" s="1"/>
  <c r="F94" i="79"/>
  <c r="H94" i="79" s="1"/>
  <c r="F93" i="79"/>
  <c r="H93" i="79" s="1"/>
  <c r="F92" i="79"/>
  <c r="H92" i="79" s="1"/>
  <c r="F91" i="79"/>
  <c r="H91" i="79" s="1"/>
  <c r="F90" i="79"/>
  <c r="H90" i="79" s="1"/>
  <c r="F89" i="79"/>
  <c r="H89" i="79" s="1"/>
  <c r="F88" i="79"/>
  <c r="H88" i="79" s="1"/>
  <c r="F87" i="79"/>
  <c r="Z86" i="79"/>
  <c r="Y86" i="79"/>
  <c r="X86" i="79"/>
  <c r="W86" i="79"/>
  <c r="V86" i="79"/>
  <c r="U86" i="79"/>
  <c r="T86" i="79"/>
  <c r="S86" i="79"/>
  <c r="R86" i="79"/>
  <c r="Q86" i="79"/>
  <c r="P86" i="79"/>
  <c r="O86" i="79"/>
  <c r="G86" i="79"/>
  <c r="F85" i="79"/>
  <c r="H85" i="79" s="1"/>
  <c r="F84" i="79"/>
  <c r="H84" i="79" s="1"/>
  <c r="F83" i="79"/>
  <c r="H83" i="79" s="1"/>
  <c r="F82" i="79"/>
  <c r="H82" i="79" s="1"/>
  <c r="Z81" i="79"/>
  <c r="Y81" i="79"/>
  <c r="X81" i="79"/>
  <c r="W81" i="79"/>
  <c r="V81" i="79"/>
  <c r="U81" i="79"/>
  <c r="T81" i="79"/>
  <c r="S81" i="79"/>
  <c r="R81" i="79"/>
  <c r="Q81" i="79"/>
  <c r="P81" i="79"/>
  <c r="O81" i="79"/>
  <c r="G81" i="79"/>
  <c r="F80" i="79"/>
  <c r="H80" i="79" s="1"/>
  <c r="F79" i="79"/>
  <c r="H79" i="79" s="1"/>
  <c r="Z78" i="79"/>
  <c r="Y78" i="79"/>
  <c r="X78" i="79"/>
  <c r="W78" i="79"/>
  <c r="V78" i="79"/>
  <c r="U78" i="79"/>
  <c r="T78" i="79"/>
  <c r="S78" i="79"/>
  <c r="R78" i="79"/>
  <c r="Q78" i="79"/>
  <c r="P78" i="79"/>
  <c r="O78" i="79"/>
  <c r="G78" i="79"/>
  <c r="H76" i="79"/>
  <c r="F75" i="79"/>
  <c r="F74" i="79"/>
  <c r="H74" i="79" s="1"/>
  <c r="N74" i="79" s="1"/>
  <c r="Z70" i="79"/>
  <c r="Y70" i="79"/>
  <c r="X70" i="79"/>
  <c r="W70" i="79"/>
  <c r="V70" i="79"/>
  <c r="U70" i="79"/>
  <c r="T70" i="79"/>
  <c r="S70" i="79"/>
  <c r="R70" i="79"/>
  <c r="Q70" i="79"/>
  <c r="P70" i="79"/>
  <c r="O70" i="79"/>
  <c r="G70" i="79"/>
  <c r="F69" i="79"/>
  <c r="H69" i="79" s="1"/>
  <c r="F68" i="79"/>
  <c r="H68" i="79" s="1"/>
  <c r="N68" i="79" s="1"/>
  <c r="N66" i="79" s="1"/>
  <c r="F67" i="79"/>
  <c r="H67" i="79" s="1"/>
  <c r="Z66" i="79"/>
  <c r="Y66" i="79"/>
  <c r="Y59" i="79" s="1"/>
  <c r="X66" i="79"/>
  <c r="W66" i="79"/>
  <c r="V66" i="79"/>
  <c r="U66" i="79"/>
  <c r="T66" i="79"/>
  <c r="S66" i="79"/>
  <c r="R66" i="79"/>
  <c r="Q66" i="79"/>
  <c r="P66" i="79"/>
  <c r="O66" i="79"/>
  <c r="G66" i="79"/>
  <c r="G59" i="79" s="1"/>
  <c r="F65" i="79"/>
  <c r="H65" i="79" s="1"/>
  <c r="M65" i="79" s="1"/>
  <c r="M59" i="79" s="1"/>
  <c r="F64" i="79"/>
  <c r="H64" i="79" s="1"/>
  <c r="F63" i="79"/>
  <c r="H63" i="79" s="1"/>
  <c r="F62" i="79"/>
  <c r="H62" i="79" s="1"/>
  <c r="F61" i="79"/>
  <c r="H61" i="79" s="1"/>
  <c r="F60" i="79"/>
  <c r="F58" i="79"/>
  <c r="H58" i="79" s="1"/>
  <c r="F57" i="79"/>
  <c r="H57" i="79" s="1"/>
  <c r="F56" i="79"/>
  <c r="H56" i="79" s="1"/>
  <c r="F55" i="79"/>
  <c r="H55" i="79" s="1"/>
  <c r="F54" i="79"/>
  <c r="H54" i="79" s="1"/>
  <c r="Z53" i="79"/>
  <c r="Y53" i="79"/>
  <c r="X53" i="79"/>
  <c r="W53" i="79"/>
  <c r="V53" i="79"/>
  <c r="U53" i="79"/>
  <c r="T53" i="79"/>
  <c r="S53" i="79"/>
  <c r="R53" i="79"/>
  <c r="Q53" i="79"/>
  <c r="P53" i="79"/>
  <c r="O53" i="79"/>
  <c r="G53" i="79"/>
  <c r="F52" i="79"/>
  <c r="F51" i="79"/>
  <c r="Z50" i="79"/>
  <c r="Y50" i="79"/>
  <c r="X50" i="79"/>
  <c r="W50" i="79"/>
  <c r="V50" i="79"/>
  <c r="U50" i="79"/>
  <c r="T50" i="79"/>
  <c r="S50" i="79"/>
  <c r="R50" i="79"/>
  <c r="Q50" i="79"/>
  <c r="P50" i="79"/>
  <c r="O50" i="79"/>
  <c r="G50" i="79"/>
  <c r="F49" i="79"/>
  <c r="F48" i="79"/>
  <c r="H48" i="79" s="1"/>
  <c r="F47" i="79"/>
  <c r="H47" i="79" s="1"/>
  <c r="F46" i="79"/>
  <c r="H46" i="79" s="1"/>
  <c r="L46" i="79" s="1"/>
  <c r="L45" i="79" s="1"/>
  <c r="L40" i="79" s="1"/>
  <c r="L32" i="79" s="1"/>
  <c r="P8" i="39" s="1"/>
  <c r="Z45" i="79"/>
  <c r="Y45" i="79"/>
  <c r="X45" i="79"/>
  <c r="W45" i="79"/>
  <c r="W40" i="79" s="1"/>
  <c r="V45" i="79"/>
  <c r="U45" i="79"/>
  <c r="T45" i="79"/>
  <c r="S45" i="79"/>
  <c r="S40" i="79" s="1"/>
  <c r="R45" i="79"/>
  <c r="Q45" i="79"/>
  <c r="P45" i="79"/>
  <c r="O45" i="79"/>
  <c r="O40" i="79" s="1"/>
  <c r="G45" i="79"/>
  <c r="F44" i="79"/>
  <c r="H44" i="79" s="1"/>
  <c r="F43" i="79"/>
  <c r="H43" i="79" s="1"/>
  <c r="F42" i="79"/>
  <c r="H42" i="79" s="1"/>
  <c r="F41" i="79"/>
  <c r="F41" i="66" s="1"/>
  <c r="F39" i="79"/>
  <c r="H39" i="79" s="1"/>
  <c r="F38" i="79"/>
  <c r="Z37" i="79"/>
  <c r="Y37" i="79"/>
  <c r="X37" i="79"/>
  <c r="W37" i="79"/>
  <c r="V37" i="79"/>
  <c r="U37" i="79"/>
  <c r="T37" i="79"/>
  <c r="S37" i="79"/>
  <c r="R37" i="79"/>
  <c r="Q37" i="79"/>
  <c r="P37" i="79"/>
  <c r="O37" i="79"/>
  <c r="G37" i="79"/>
  <c r="F36" i="79"/>
  <c r="F35" i="79"/>
  <c r="F35" i="66" s="1"/>
  <c r="F34" i="79"/>
  <c r="Z33" i="79"/>
  <c r="Y33" i="79"/>
  <c r="X33" i="79"/>
  <c r="W33" i="79"/>
  <c r="V33" i="79"/>
  <c r="U33" i="79"/>
  <c r="T33" i="79"/>
  <c r="S33" i="79"/>
  <c r="R33" i="79"/>
  <c r="Q33" i="79"/>
  <c r="P33" i="79"/>
  <c r="O33" i="79"/>
  <c r="G33" i="79"/>
  <c r="F31" i="79"/>
  <c r="F30" i="79"/>
  <c r="F29" i="79"/>
  <c r="F28" i="79"/>
  <c r="H28" i="79" s="1"/>
  <c r="F27" i="79"/>
  <c r="F26" i="79"/>
  <c r="F25" i="79"/>
  <c r="Z24" i="79"/>
  <c r="Y24" i="79"/>
  <c r="X24" i="79"/>
  <c r="W24" i="79"/>
  <c r="V24" i="79"/>
  <c r="U24" i="79"/>
  <c r="T24" i="79"/>
  <c r="S24" i="79"/>
  <c r="R24" i="79"/>
  <c r="Q24" i="79"/>
  <c r="P24" i="79"/>
  <c r="O24" i="79"/>
  <c r="G24" i="79"/>
  <c r="F23" i="79"/>
  <c r="F22" i="79"/>
  <c r="F21" i="79"/>
  <c r="Z20" i="79"/>
  <c r="Y20" i="79"/>
  <c r="X20" i="79"/>
  <c r="W20" i="79"/>
  <c r="V20" i="79"/>
  <c r="U20" i="79"/>
  <c r="T20" i="79"/>
  <c r="S20" i="79"/>
  <c r="R20" i="79"/>
  <c r="Q20" i="79"/>
  <c r="P20" i="79"/>
  <c r="O20" i="79"/>
  <c r="G20" i="79"/>
  <c r="F19" i="79"/>
  <c r="H19" i="79" s="1"/>
  <c r="F18" i="79"/>
  <c r="F17" i="79"/>
  <c r="F16" i="79"/>
  <c r="F15" i="79"/>
  <c r="H15" i="79" s="1"/>
  <c r="F14" i="79"/>
  <c r="F13" i="79"/>
  <c r="F12" i="79"/>
  <c r="F11" i="79"/>
  <c r="H11" i="79" s="1"/>
  <c r="F10" i="79"/>
  <c r="F9" i="79"/>
  <c r="F8" i="79"/>
  <c r="F7" i="79"/>
  <c r="H7" i="79" s="1"/>
  <c r="Z6" i="79"/>
  <c r="Y6" i="79"/>
  <c r="X6" i="79"/>
  <c r="X5" i="79" s="1"/>
  <c r="W6" i="79"/>
  <c r="V6" i="79"/>
  <c r="U6" i="79"/>
  <c r="T6" i="79"/>
  <c r="S6" i="79"/>
  <c r="R6" i="79"/>
  <c r="Q6" i="79"/>
  <c r="P6" i="79"/>
  <c r="P5" i="79" s="1"/>
  <c r="O6" i="79"/>
  <c r="G6" i="79"/>
  <c r="H211" i="83" l="1"/>
  <c r="F210" i="83"/>
  <c r="H233" i="80"/>
  <c r="F232" i="80"/>
  <c r="H232" i="80" s="1"/>
  <c r="H53" i="82"/>
  <c r="F52" i="82"/>
  <c r="H121" i="84"/>
  <c r="F120" i="84"/>
  <c r="K72" i="83"/>
  <c r="F176" i="79"/>
  <c r="Q174" i="79"/>
  <c r="U174" i="79"/>
  <c r="Y174" i="79"/>
  <c r="K5" i="80"/>
  <c r="O5" i="80"/>
  <c r="H106" i="80"/>
  <c r="G110" i="80"/>
  <c r="Q110" i="80"/>
  <c r="K75" i="81"/>
  <c r="M5" i="83"/>
  <c r="Q5" i="83"/>
  <c r="U5" i="83"/>
  <c r="H61" i="83"/>
  <c r="M88" i="83"/>
  <c r="Q88" i="83"/>
  <c r="U88" i="83"/>
  <c r="H21" i="84"/>
  <c r="F20" i="84"/>
  <c r="H20" i="84" s="1"/>
  <c r="G32" i="84"/>
  <c r="T32" i="84"/>
  <c r="F197" i="84"/>
  <c r="H197" i="84" s="1"/>
  <c r="O226" i="84"/>
  <c r="O225" i="84" s="1"/>
  <c r="O255" i="84" s="1"/>
  <c r="S226" i="84"/>
  <c r="F6" i="81"/>
  <c r="H6" i="81" s="1"/>
  <c r="H134" i="83"/>
  <c r="F133" i="83"/>
  <c r="H133" i="83" s="1"/>
  <c r="M267" i="79"/>
  <c r="Q8" i="39"/>
  <c r="Q11" i="39" s="1"/>
  <c r="Q12" i="39" s="1"/>
  <c r="F49" i="80"/>
  <c r="M197" i="80"/>
  <c r="Q197" i="80"/>
  <c r="U197" i="80"/>
  <c r="F221" i="80"/>
  <c r="H221" i="80" s="1"/>
  <c r="S32" i="81"/>
  <c r="H150" i="81"/>
  <c r="F149" i="81"/>
  <c r="H149" i="81" s="1"/>
  <c r="F186" i="81"/>
  <c r="H186" i="81" s="1"/>
  <c r="H228" i="81"/>
  <c r="F227" i="81"/>
  <c r="F244" i="81"/>
  <c r="H244" i="81" s="1"/>
  <c r="H34" i="82"/>
  <c r="F33" i="82"/>
  <c r="H33" i="82" s="1"/>
  <c r="P164" i="82"/>
  <c r="F249" i="82"/>
  <c r="F25" i="83"/>
  <c r="H25" i="83" s="1"/>
  <c r="K25" i="83" s="1"/>
  <c r="K24" i="83" s="1"/>
  <c r="H40" i="83"/>
  <c r="F39" i="83"/>
  <c r="N239" i="83"/>
  <c r="L5" i="84"/>
  <c r="P5" i="84"/>
  <c r="T5" i="84"/>
  <c r="M32" i="84"/>
  <c r="Q32" i="84"/>
  <c r="K162" i="84"/>
  <c r="O162" i="84"/>
  <c r="S162" i="84"/>
  <c r="G226" i="84"/>
  <c r="L226" i="84"/>
  <c r="L225" i="84" s="1"/>
  <c r="J239" i="83"/>
  <c r="J238" i="83" s="1"/>
  <c r="Q261" i="80"/>
  <c r="G5" i="81"/>
  <c r="L75" i="81"/>
  <c r="N5" i="83"/>
  <c r="R5" i="83"/>
  <c r="G175" i="83"/>
  <c r="O175" i="83"/>
  <c r="S175" i="83"/>
  <c r="I5" i="84"/>
  <c r="M5" i="84"/>
  <c r="N32" i="84"/>
  <c r="R32" i="84"/>
  <c r="G162" i="84"/>
  <c r="L162" i="84"/>
  <c r="T162" i="84"/>
  <c r="F186" i="84"/>
  <c r="J5" i="83"/>
  <c r="G261" i="80"/>
  <c r="G260" i="80" s="1"/>
  <c r="N261" i="80"/>
  <c r="N260" i="80" s="1"/>
  <c r="L59" i="81"/>
  <c r="P59" i="81"/>
  <c r="T59" i="81"/>
  <c r="G226" i="81"/>
  <c r="G225" i="81" s="1"/>
  <c r="N5" i="82"/>
  <c r="R5" i="82"/>
  <c r="Q32" i="82"/>
  <c r="P24" i="83"/>
  <c r="Q72" i="83"/>
  <c r="G88" i="83"/>
  <c r="M239" i="83"/>
  <c r="M238" i="83" s="1"/>
  <c r="Q239" i="83"/>
  <c r="Q238" i="83" s="1"/>
  <c r="U239" i="83"/>
  <c r="U238" i="83" s="1"/>
  <c r="I72" i="83"/>
  <c r="J88" i="83"/>
  <c r="K175" i="83"/>
  <c r="I239" i="83"/>
  <c r="I238" i="83" s="1"/>
  <c r="J197" i="80"/>
  <c r="I76" i="79"/>
  <c r="I70" i="79" s="1"/>
  <c r="I59" i="79" s="1"/>
  <c r="G8" i="39" s="1"/>
  <c r="J75" i="84"/>
  <c r="F161" i="79"/>
  <c r="L267" i="79"/>
  <c r="Z158" i="79" s="1"/>
  <c r="F158" i="79" s="1"/>
  <c r="F45" i="79"/>
  <c r="G238" i="79"/>
  <c r="G237" i="79" s="1"/>
  <c r="V238" i="79"/>
  <c r="X238" i="79"/>
  <c r="X237" i="79" s="1"/>
  <c r="F243" i="79"/>
  <c r="H243" i="79" s="1"/>
  <c r="T146" i="66"/>
  <c r="K160" i="83"/>
  <c r="F192" i="80"/>
  <c r="I182" i="80"/>
  <c r="M9" i="39" s="1"/>
  <c r="O238" i="79"/>
  <c r="O237" i="79" s="1"/>
  <c r="Q238" i="79"/>
  <c r="Q237" i="79" s="1"/>
  <c r="S238" i="79"/>
  <c r="U238" i="79"/>
  <c r="U237" i="79" s="1"/>
  <c r="W238" i="79"/>
  <c r="W237" i="79" s="1"/>
  <c r="Y238" i="79"/>
  <c r="Y237" i="79" s="1"/>
  <c r="R59" i="79"/>
  <c r="M10" i="39"/>
  <c r="N10" i="39"/>
  <c r="U261" i="80"/>
  <c r="H279" i="80"/>
  <c r="N9" i="39"/>
  <c r="F199" i="80"/>
  <c r="H199" i="80" s="1"/>
  <c r="N197" i="80"/>
  <c r="V197" i="80"/>
  <c r="F235" i="80"/>
  <c r="S110" i="80"/>
  <c r="F141" i="80"/>
  <c r="H141" i="80" s="1"/>
  <c r="F170" i="80"/>
  <c r="N94" i="80"/>
  <c r="P94" i="80"/>
  <c r="R94" i="80"/>
  <c r="V94" i="80"/>
  <c r="H102" i="80"/>
  <c r="N48" i="80"/>
  <c r="M48" i="80"/>
  <c r="S48" i="80"/>
  <c r="H49" i="80"/>
  <c r="Q48" i="80"/>
  <c r="G48" i="80"/>
  <c r="K48" i="80"/>
  <c r="I48" i="80"/>
  <c r="M8" i="39" s="1"/>
  <c r="F37" i="81"/>
  <c r="H37" i="81" s="1"/>
  <c r="I32" i="81"/>
  <c r="H45" i="81"/>
  <c r="F53" i="81"/>
  <c r="H53" i="81" s="1"/>
  <c r="J226" i="81"/>
  <c r="J225" i="81" s="1"/>
  <c r="N226" i="81"/>
  <c r="N225" i="81" s="1"/>
  <c r="I226" i="81"/>
  <c r="I225" i="81" s="1"/>
  <c r="M226" i="81"/>
  <c r="M225" i="81" s="1"/>
  <c r="F231" i="81"/>
  <c r="F247" i="81"/>
  <c r="H247" i="81" s="1"/>
  <c r="J162" i="81"/>
  <c r="R162" i="81"/>
  <c r="F197" i="81"/>
  <c r="H197" i="81" s="1"/>
  <c r="F214" i="81"/>
  <c r="H214" i="81" s="1"/>
  <c r="I162" i="81"/>
  <c r="M162" i="81"/>
  <c r="Q162" i="81"/>
  <c r="F95" i="81"/>
  <c r="H95" i="81" s="1"/>
  <c r="P75" i="81"/>
  <c r="T75" i="81"/>
  <c r="G75" i="81"/>
  <c r="F135" i="81"/>
  <c r="H135" i="81" s="1"/>
  <c r="O75" i="81"/>
  <c r="H97" i="81"/>
  <c r="H137" i="81"/>
  <c r="F66" i="81"/>
  <c r="H66" i="81" s="1"/>
  <c r="R59" i="81"/>
  <c r="G32" i="81"/>
  <c r="P32" i="81"/>
  <c r="O32" i="81"/>
  <c r="T32" i="81"/>
  <c r="N5" i="81"/>
  <c r="R5" i="81"/>
  <c r="I5" i="81"/>
  <c r="M5" i="81"/>
  <c r="Q5" i="81"/>
  <c r="F20" i="81"/>
  <c r="H20" i="81" s="1"/>
  <c r="F157" i="84"/>
  <c r="H157" i="84" s="1"/>
  <c r="H159" i="84"/>
  <c r="K225" i="84"/>
  <c r="S225" i="84"/>
  <c r="P226" i="84"/>
  <c r="P225" i="84" s="1"/>
  <c r="G225" i="84"/>
  <c r="I162" i="84"/>
  <c r="M162" i="84"/>
  <c r="Q162" i="84"/>
  <c r="H186" i="84"/>
  <c r="F200" i="84"/>
  <c r="H200" i="84" s="1"/>
  <c r="I75" i="84"/>
  <c r="M75" i="84"/>
  <c r="Q75" i="84"/>
  <c r="F106" i="84"/>
  <c r="H106" i="84" s="1"/>
  <c r="G75" i="84"/>
  <c r="N75" i="84"/>
  <c r="H120" i="84"/>
  <c r="P59" i="84"/>
  <c r="O32" i="84"/>
  <c r="S32" i="84"/>
  <c r="S255" i="84" s="1"/>
  <c r="P32" i="84"/>
  <c r="K32" i="84"/>
  <c r="F6" i="84"/>
  <c r="M255" i="84"/>
  <c r="H8" i="84"/>
  <c r="G5" i="84"/>
  <c r="J5" i="84"/>
  <c r="R5" i="84"/>
  <c r="J72" i="83"/>
  <c r="H35" i="79"/>
  <c r="F78" i="79"/>
  <c r="F53" i="79"/>
  <c r="H53" i="79" s="1"/>
  <c r="F144" i="79"/>
  <c r="H144" i="79" s="1"/>
  <c r="P174" i="79"/>
  <c r="F187" i="79"/>
  <c r="F126" i="79"/>
  <c r="F20" i="79"/>
  <c r="H20" i="79" s="1"/>
  <c r="Z59" i="79"/>
  <c r="F81" i="79"/>
  <c r="P238" i="79"/>
  <c r="P237" i="79" s="1"/>
  <c r="R238" i="79"/>
  <c r="T174" i="79"/>
  <c r="X174" i="79"/>
  <c r="H126" i="79"/>
  <c r="H78" i="79"/>
  <c r="O77" i="79"/>
  <c r="Q77" i="79"/>
  <c r="U77" i="79"/>
  <c r="Y77" i="79"/>
  <c r="H81" i="79"/>
  <c r="K10" i="39"/>
  <c r="J10" i="39"/>
  <c r="E10" i="39"/>
  <c r="F6" i="83"/>
  <c r="H6" i="83" s="1"/>
  <c r="F24" i="83"/>
  <c r="H24" i="83" s="1"/>
  <c r="N32" i="83"/>
  <c r="L72" i="83"/>
  <c r="P72" i="83"/>
  <c r="T72" i="83"/>
  <c r="F89" i="83"/>
  <c r="H89" i="83" s="1"/>
  <c r="F119" i="83"/>
  <c r="F170" i="83"/>
  <c r="H170" i="83" s="1"/>
  <c r="F177" i="83"/>
  <c r="F213" i="83"/>
  <c r="H213" i="83" s="1"/>
  <c r="P239" i="83"/>
  <c r="P238" i="83" s="1"/>
  <c r="V239" i="83"/>
  <c r="I5" i="83"/>
  <c r="K9" i="39"/>
  <c r="F33" i="83"/>
  <c r="H33" i="83" s="1"/>
  <c r="R32" i="83"/>
  <c r="H119" i="83"/>
  <c r="H121" i="83"/>
  <c r="H200" i="83"/>
  <c r="I88" i="83"/>
  <c r="J175" i="83"/>
  <c r="J9" i="39" s="1"/>
  <c r="I175" i="83"/>
  <c r="H26" i="83"/>
  <c r="T5" i="83"/>
  <c r="V5" i="83"/>
  <c r="F6" i="80"/>
  <c r="H6" i="80" s="1"/>
  <c r="G5" i="80"/>
  <c r="V59" i="79"/>
  <c r="F66" i="79"/>
  <c r="H66" i="79" s="1"/>
  <c r="L48" i="80"/>
  <c r="L32" i="82"/>
  <c r="I32" i="82"/>
  <c r="I149" i="82"/>
  <c r="K149" i="82"/>
  <c r="M149" i="82"/>
  <c r="O149" i="82"/>
  <c r="Q149" i="82"/>
  <c r="S149" i="82"/>
  <c r="H156" i="82"/>
  <c r="G149" i="82"/>
  <c r="L149" i="82"/>
  <c r="P149" i="82"/>
  <c r="T149" i="82"/>
  <c r="H154" i="82"/>
  <c r="H158" i="82"/>
  <c r="H155" i="82"/>
  <c r="L227" i="82"/>
  <c r="J228" i="82"/>
  <c r="N228" i="82"/>
  <c r="R228" i="82"/>
  <c r="H238" i="82"/>
  <c r="H242" i="82"/>
  <c r="H249" i="82"/>
  <c r="K227" i="82"/>
  <c r="O227" i="82"/>
  <c r="H251" i="82"/>
  <c r="H255" i="82"/>
  <c r="H231" i="82"/>
  <c r="H232" i="82"/>
  <c r="H235" i="82"/>
  <c r="H239" i="82"/>
  <c r="H243" i="82"/>
  <c r="H252" i="82"/>
  <c r="H256" i="82"/>
  <c r="T227" i="82"/>
  <c r="M228" i="82"/>
  <c r="F229" i="82"/>
  <c r="P228" i="82"/>
  <c r="H236" i="82"/>
  <c r="H240" i="82"/>
  <c r="H244" i="82"/>
  <c r="I228" i="82"/>
  <c r="F246" i="82"/>
  <c r="G227" i="82"/>
  <c r="H253" i="82"/>
  <c r="G164" i="82"/>
  <c r="F166" i="82"/>
  <c r="F164" i="82" s="1"/>
  <c r="H180" i="82"/>
  <c r="H184" i="82"/>
  <c r="H191" i="82"/>
  <c r="H195" i="82"/>
  <c r="H199" i="82"/>
  <c r="H201" i="82"/>
  <c r="H218" i="82"/>
  <c r="H222" i="82"/>
  <c r="H226" i="82"/>
  <c r="L164" i="82"/>
  <c r="T164" i="82"/>
  <c r="I164" i="82"/>
  <c r="M164" i="82"/>
  <c r="H182" i="82"/>
  <c r="H186" i="82"/>
  <c r="H193" i="82"/>
  <c r="H197" i="82"/>
  <c r="F202" i="82"/>
  <c r="H224" i="82"/>
  <c r="H167" i="82"/>
  <c r="H168" i="82"/>
  <c r="H169" i="82"/>
  <c r="H170" i="82"/>
  <c r="H171" i="82"/>
  <c r="H172" i="82"/>
  <c r="H173" i="82"/>
  <c r="H174" i="82"/>
  <c r="H175" i="82"/>
  <c r="H176" i="82"/>
  <c r="H179" i="82"/>
  <c r="H183" i="82"/>
  <c r="H187" i="82"/>
  <c r="H190" i="82"/>
  <c r="H194" i="82"/>
  <c r="H198" i="82"/>
  <c r="H200" i="82"/>
  <c r="H217" i="82"/>
  <c r="H221" i="82"/>
  <c r="H225" i="82"/>
  <c r="H160" i="82"/>
  <c r="H162" i="82"/>
  <c r="H163" i="82"/>
  <c r="F159" i="82"/>
  <c r="K77" i="82"/>
  <c r="S77" i="82"/>
  <c r="F78" i="82"/>
  <c r="I77" i="82"/>
  <c r="M77" i="82"/>
  <c r="Q77" i="82"/>
  <c r="J77" i="82"/>
  <c r="N77" i="82"/>
  <c r="R77" i="82"/>
  <c r="H99" i="82"/>
  <c r="H103" i="82"/>
  <c r="H107" i="82"/>
  <c r="H114" i="82"/>
  <c r="H118" i="82"/>
  <c r="H139" i="82"/>
  <c r="H143" i="82"/>
  <c r="H147" i="82"/>
  <c r="O77" i="82"/>
  <c r="H83" i="82"/>
  <c r="H88" i="82"/>
  <c r="H89" i="82"/>
  <c r="H90" i="82"/>
  <c r="H91" i="82"/>
  <c r="H92" i="82"/>
  <c r="H93" i="82"/>
  <c r="H94" i="82"/>
  <c r="H95" i="82"/>
  <c r="H96" i="82"/>
  <c r="H100" i="82"/>
  <c r="H104" i="82"/>
  <c r="H111" i="82"/>
  <c r="H115" i="82"/>
  <c r="H121" i="82"/>
  <c r="H123" i="82"/>
  <c r="H124" i="82"/>
  <c r="H125" i="82"/>
  <c r="H126" i="82"/>
  <c r="H127" i="82"/>
  <c r="H128" i="82"/>
  <c r="H129" i="82"/>
  <c r="H130" i="82"/>
  <c r="H131" i="82"/>
  <c r="H132" i="82"/>
  <c r="H133" i="82"/>
  <c r="H134" i="82"/>
  <c r="H135" i="82"/>
  <c r="H136" i="82"/>
  <c r="H140" i="82"/>
  <c r="H144" i="82"/>
  <c r="H148" i="82"/>
  <c r="H84" i="82"/>
  <c r="F86" i="82"/>
  <c r="G77" i="82"/>
  <c r="H101" i="82"/>
  <c r="H105" i="82"/>
  <c r="H112" i="82"/>
  <c r="H116" i="82"/>
  <c r="H122" i="82"/>
  <c r="H145" i="82"/>
  <c r="H66" i="82"/>
  <c r="G61" i="82"/>
  <c r="R61" i="82"/>
  <c r="H64" i="82"/>
  <c r="H68" i="82"/>
  <c r="K61" i="82"/>
  <c r="O61" i="82"/>
  <c r="Q61" i="82"/>
  <c r="S61" i="82"/>
  <c r="H70" i="82"/>
  <c r="H65" i="82"/>
  <c r="H71" i="82"/>
  <c r="H73" i="82"/>
  <c r="H74" i="82"/>
  <c r="H76" i="82"/>
  <c r="F54" i="66"/>
  <c r="N32" i="82"/>
  <c r="H52" i="82"/>
  <c r="R32" i="82"/>
  <c r="P32" i="82"/>
  <c r="T32" i="82"/>
  <c r="M32" i="82"/>
  <c r="O5" i="82"/>
  <c r="S5" i="82"/>
  <c r="F20" i="82"/>
  <c r="H20" i="82" s="1"/>
  <c r="Q59" i="79"/>
  <c r="H75" i="79"/>
  <c r="H36" i="79"/>
  <c r="H38" i="79"/>
  <c r="F38" i="66"/>
  <c r="G40" i="79"/>
  <c r="G32" i="79" s="1"/>
  <c r="P40" i="79"/>
  <c r="R40" i="79"/>
  <c r="R32" i="79" s="1"/>
  <c r="T40" i="79"/>
  <c r="T32" i="79" s="1"/>
  <c r="V40" i="79"/>
  <c r="V32" i="79" s="1"/>
  <c r="X40" i="79"/>
  <c r="Z40" i="79"/>
  <c r="Z32" i="79" s="1"/>
  <c r="H49" i="79"/>
  <c r="F49" i="66"/>
  <c r="O32" i="79"/>
  <c r="S32" i="79"/>
  <c r="W32" i="79"/>
  <c r="Q40" i="79"/>
  <c r="Q32" i="79" s="1"/>
  <c r="U40" i="79"/>
  <c r="Y40" i="79"/>
  <c r="Y32" i="79" s="1"/>
  <c r="H52" i="79"/>
  <c r="F52" i="66"/>
  <c r="H29" i="79"/>
  <c r="H26" i="79"/>
  <c r="H30" i="79"/>
  <c r="H27" i="79"/>
  <c r="H31" i="79"/>
  <c r="H10" i="79"/>
  <c r="H14" i="79"/>
  <c r="H18" i="79"/>
  <c r="H23" i="79"/>
  <c r="Q5" i="79"/>
  <c r="S5" i="79"/>
  <c r="U5" i="79"/>
  <c r="Y5" i="79"/>
  <c r="H8" i="79"/>
  <c r="H12" i="79"/>
  <c r="H16" i="79"/>
  <c r="H22" i="79"/>
  <c r="H9" i="79"/>
  <c r="H13" i="79"/>
  <c r="H17" i="79"/>
  <c r="J32" i="83"/>
  <c r="H70" i="83"/>
  <c r="H71" i="83"/>
  <c r="K71" i="83" s="1"/>
  <c r="K63" i="83" s="1"/>
  <c r="K32" i="83" s="1"/>
  <c r="H68" i="83"/>
  <c r="U48" i="80"/>
  <c r="P48" i="80"/>
  <c r="T48" i="80"/>
  <c r="J48" i="80"/>
  <c r="J290" i="80" s="1"/>
  <c r="H49" i="83"/>
  <c r="I49" i="83" s="1"/>
  <c r="I42" i="83" s="1"/>
  <c r="I32" i="83" s="1"/>
  <c r="H19" i="83"/>
  <c r="K19" i="83" s="1"/>
  <c r="K6" i="83" s="1"/>
  <c r="K5" i="83" s="1"/>
  <c r="L5" i="83"/>
  <c r="G5" i="79"/>
  <c r="R5" i="79"/>
  <c r="V5" i="79"/>
  <c r="Z5" i="79"/>
  <c r="U32" i="79"/>
  <c r="H45" i="79"/>
  <c r="P59" i="79"/>
  <c r="T59" i="79"/>
  <c r="X59" i="79"/>
  <c r="W59" i="79"/>
  <c r="H161" i="79"/>
  <c r="G174" i="79"/>
  <c r="H187" i="79"/>
  <c r="Z238" i="79"/>
  <c r="Z237" i="79" s="1"/>
  <c r="S237" i="79"/>
  <c r="T77" i="79"/>
  <c r="Z174" i="79"/>
  <c r="T5" i="79"/>
  <c r="O5" i="79"/>
  <c r="W5" i="79"/>
  <c r="U59" i="79"/>
  <c r="S77" i="79"/>
  <c r="W77" i="79"/>
  <c r="K110" i="80"/>
  <c r="M110" i="80"/>
  <c r="L5" i="80"/>
  <c r="P5" i="80"/>
  <c r="T5" i="80"/>
  <c r="G94" i="80"/>
  <c r="U110" i="80"/>
  <c r="H170" i="80"/>
  <c r="H192" i="80"/>
  <c r="G197" i="80"/>
  <c r="H249" i="80"/>
  <c r="K261" i="80"/>
  <c r="K260" i="80" s="1"/>
  <c r="S261" i="80"/>
  <c r="S260" i="80" s="1"/>
  <c r="V261" i="80"/>
  <c r="V260" i="80" s="1"/>
  <c r="H282" i="80"/>
  <c r="M260" i="80"/>
  <c r="Q260" i="80"/>
  <c r="U260" i="80"/>
  <c r="K197" i="80"/>
  <c r="O197" i="80"/>
  <c r="O290" i="80" s="1"/>
  <c r="S197" i="80"/>
  <c r="N5" i="80"/>
  <c r="R5" i="80"/>
  <c r="V5" i="80"/>
  <c r="L94" i="80"/>
  <c r="T94" i="80"/>
  <c r="H235" i="80"/>
  <c r="N238" i="83"/>
  <c r="R238" i="83"/>
  <c r="V238" i="83"/>
  <c r="M32" i="83"/>
  <c r="Q32" i="83"/>
  <c r="U32" i="83"/>
  <c r="L32" i="83"/>
  <c r="P32" i="83"/>
  <c r="T32" i="83"/>
  <c r="G32" i="83"/>
  <c r="L88" i="83"/>
  <c r="P88" i="83"/>
  <c r="T88" i="83"/>
  <c r="N175" i="83"/>
  <c r="R175" i="83"/>
  <c r="V175" i="83"/>
  <c r="H177" i="83"/>
  <c r="L239" i="83"/>
  <c r="L238" i="83" s="1"/>
  <c r="T239" i="83"/>
  <c r="T238" i="83" s="1"/>
  <c r="G238" i="83"/>
  <c r="M72" i="83"/>
  <c r="U72" i="83"/>
  <c r="S5" i="83"/>
  <c r="W5" i="83"/>
  <c r="O32" i="83"/>
  <c r="H60" i="83"/>
  <c r="N88" i="83"/>
  <c r="R88" i="83"/>
  <c r="R268" i="83" s="1"/>
  <c r="V88" i="83"/>
  <c r="H108" i="83"/>
  <c r="L175" i="83"/>
  <c r="P175" i="83"/>
  <c r="T175" i="83"/>
  <c r="H199" i="83"/>
  <c r="G268" i="83"/>
  <c r="S32" i="83"/>
  <c r="W32" i="83"/>
  <c r="F83" i="83"/>
  <c r="F97" i="83"/>
  <c r="H97" i="83" s="1"/>
  <c r="F148" i="83"/>
  <c r="H148" i="83" s="1"/>
  <c r="F227" i="83"/>
  <c r="H227" i="83" s="1"/>
  <c r="F240" i="83"/>
  <c r="F257" i="83"/>
  <c r="H257" i="83" s="1"/>
  <c r="F24" i="84"/>
  <c r="H24" i="84" s="1"/>
  <c r="F33" i="84"/>
  <c r="F76" i="84"/>
  <c r="H78" i="84"/>
  <c r="H150" i="84"/>
  <c r="F149" i="84"/>
  <c r="H149" i="84" s="1"/>
  <c r="H176" i="84"/>
  <c r="F175" i="84"/>
  <c r="H175" i="84" s="1"/>
  <c r="H232" i="84"/>
  <c r="F231" i="84"/>
  <c r="H231" i="84" s="1"/>
  <c r="H54" i="83"/>
  <c r="F53" i="83"/>
  <c r="H53" i="83" s="1"/>
  <c r="F63" i="83"/>
  <c r="H79" i="83"/>
  <c r="H172" i="83"/>
  <c r="H176" i="83"/>
  <c r="M175" i="83"/>
  <c r="Q175" i="83"/>
  <c r="U175" i="83"/>
  <c r="H215" i="83"/>
  <c r="H46" i="84"/>
  <c r="F45" i="84"/>
  <c r="H45" i="84" s="1"/>
  <c r="H57" i="84"/>
  <c r="F53" i="84"/>
  <c r="H53" i="84" s="1"/>
  <c r="H85" i="84"/>
  <c r="F84" i="84"/>
  <c r="H84" i="84" s="1"/>
  <c r="H93" i="83"/>
  <c r="F92" i="83"/>
  <c r="H92" i="83" s="1"/>
  <c r="H163" i="83"/>
  <c r="F162" i="83"/>
  <c r="H162" i="83" s="1"/>
  <c r="H189" i="83"/>
  <c r="F188" i="83"/>
  <c r="H188" i="83" s="1"/>
  <c r="H245" i="83"/>
  <c r="F244" i="83"/>
  <c r="H244" i="83" s="1"/>
  <c r="H38" i="84"/>
  <c r="F37" i="84"/>
  <c r="H37" i="84" s="1"/>
  <c r="H67" i="84"/>
  <c r="F66" i="84"/>
  <c r="H80" i="84"/>
  <c r="F79" i="84"/>
  <c r="H79" i="84" s="1"/>
  <c r="H148" i="84"/>
  <c r="F164" i="84"/>
  <c r="H164" i="84" s="1"/>
  <c r="H166" i="84"/>
  <c r="V268" i="83"/>
  <c r="H21" i="83"/>
  <c r="F20" i="83"/>
  <c r="H20" i="83" s="1"/>
  <c r="H39" i="83"/>
  <c r="O88" i="83"/>
  <c r="S88" i="83"/>
  <c r="W88" i="83"/>
  <c r="H91" i="83"/>
  <c r="H131" i="83"/>
  <c r="F130" i="83"/>
  <c r="H130" i="83" s="1"/>
  <c r="H179" i="83"/>
  <c r="H210" i="83"/>
  <c r="J32" i="84"/>
  <c r="F70" i="84"/>
  <c r="H70" i="84" s="1"/>
  <c r="H71" i="84"/>
  <c r="I226" i="84"/>
  <c r="I225" i="84" s="1"/>
  <c r="I255" i="84" s="1"/>
  <c r="Q226" i="84"/>
  <c r="Q225" i="84" s="1"/>
  <c r="F227" i="84"/>
  <c r="H228" i="84"/>
  <c r="F244" i="84"/>
  <c r="H244" i="84" s="1"/>
  <c r="H245" i="84"/>
  <c r="L75" i="84"/>
  <c r="T75" i="84"/>
  <c r="H118" i="84"/>
  <c r="F117" i="84"/>
  <c r="H117" i="84" s="1"/>
  <c r="F50" i="84"/>
  <c r="H50" i="84" s="1"/>
  <c r="H108" i="84"/>
  <c r="F135" i="84"/>
  <c r="H135" i="84" s="1"/>
  <c r="H187" i="84"/>
  <c r="F214" i="84"/>
  <c r="H214" i="84" s="1"/>
  <c r="P75" i="84"/>
  <c r="H163" i="84"/>
  <c r="J162" i="84"/>
  <c r="N162" i="84"/>
  <c r="R162" i="84"/>
  <c r="R255" i="84" s="1"/>
  <c r="H231" i="81"/>
  <c r="F226" i="81"/>
  <c r="H25" i="81"/>
  <c r="F24" i="81"/>
  <c r="H24" i="81" s="1"/>
  <c r="M32" i="81"/>
  <c r="M255" i="81" s="1"/>
  <c r="H34" i="81"/>
  <c r="F33" i="81"/>
  <c r="H77" i="81"/>
  <c r="F76" i="81"/>
  <c r="H21" i="81"/>
  <c r="H39" i="81"/>
  <c r="H41" i="81"/>
  <c r="F40" i="81"/>
  <c r="H40" i="81" s="1"/>
  <c r="F84" i="81"/>
  <c r="H84" i="81" s="1"/>
  <c r="K162" i="81"/>
  <c r="S162" i="81"/>
  <c r="H201" i="81"/>
  <c r="F200" i="81"/>
  <c r="H200" i="81" s="1"/>
  <c r="H216" i="81"/>
  <c r="H232" i="81"/>
  <c r="F24" i="82"/>
  <c r="H24" i="82" s="1"/>
  <c r="H141" i="82"/>
  <c r="F137" i="82"/>
  <c r="H178" i="82"/>
  <c r="F177" i="82"/>
  <c r="F188" i="82"/>
  <c r="H189" i="82"/>
  <c r="F5" i="81"/>
  <c r="J32" i="81"/>
  <c r="N32" i="81"/>
  <c r="R32" i="81"/>
  <c r="H46" i="81"/>
  <c r="F70" i="81"/>
  <c r="H70" i="81" s="1"/>
  <c r="J75" i="81"/>
  <c r="N75" i="81"/>
  <c r="R75" i="81"/>
  <c r="H80" i="81"/>
  <c r="H107" i="81"/>
  <c r="F106" i="81"/>
  <c r="H106" i="81" s="1"/>
  <c r="F147" i="81"/>
  <c r="H147" i="81" s="1"/>
  <c r="H158" i="81"/>
  <c r="F157" i="81"/>
  <c r="H157" i="81" s="1"/>
  <c r="L162" i="81"/>
  <c r="P162" i="81"/>
  <c r="T162" i="81"/>
  <c r="T255" i="81" s="1"/>
  <c r="F175" i="81"/>
  <c r="H175" i="81" s="1"/>
  <c r="H199" i="81"/>
  <c r="H249" i="81"/>
  <c r="H7" i="82"/>
  <c r="F6" i="82"/>
  <c r="H22" i="82"/>
  <c r="K32" i="82"/>
  <c r="O32" i="82"/>
  <c r="S32" i="82"/>
  <c r="L77" i="82"/>
  <c r="P77" i="82"/>
  <c r="T77" i="82"/>
  <c r="H80" i="82"/>
  <c r="H120" i="82"/>
  <c r="F119" i="82"/>
  <c r="K164" i="82"/>
  <c r="O164" i="82"/>
  <c r="S164" i="82"/>
  <c r="H234" i="82"/>
  <c r="F233" i="82"/>
  <c r="F228" i="82" s="1"/>
  <c r="H247" i="82"/>
  <c r="Q32" i="81"/>
  <c r="H82" i="82"/>
  <c r="F81" i="82"/>
  <c r="G162" i="81"/>
  <c r="O162" i="81"/>
  <c r="H152" i="82"/>
  <c r="F151" i="82"/>
  <c r="H55" i="81"/>
  <c r="H68" i="81"/>
  <c r="F120" i="81"/>
  <c r="H120" i="81" s="1"/>
  <c r="H165" i="81"/>
  <c r="F164" i="81"/>
  <c r="H227" i="81"/>
  <c r="K226" i="81"/>
  <c r="K225" i="81" s="1"/>
  <c r="O226" i="81"/>
  <c r="O225" i="81" s="1"/>
  <c r="S226" i="81"/>
  <c r="S225" i="81" s="1"/>
  <c r="G32" i="82"/>
  <c r="F55" i="82"/>
  <c r="H55" i="82" s="1"/>
  <c r="H62" i="82"/>
  <c r="F61" i="82"/>
  <c r="F97" i="82"/>
  <c r="F108" i="82"/>
  <c r="H110" i="82"/>
  <c r="H220" i="82"/>
  <c r="F216" i="82"/>
  <c r="Q228" i="82"/>
  <c r="H229" i="82"/>
  <c r="H48" i="82"/>
  <c r="F47" i="82"/>
  <c r="H165" i="82"/>
  <c r="J164" i="82"/>
  <c r="N164" i="82"/>
  <c r="R164" i="82"/>
  <c r="R48" i="80"/>
  <c r="V48" i="80"/>
  <c r="H101" i="80"/>
  <c r="F94" i="80"/>
  <c r="H262" i="80"/>
  <c r="F84" i="80"/>
  <c r="H84" i="80" s="1"/>
  <c r="H111" i="80"/>
  <c r="N110" i="80"/>
  <c r="R110" i="80"/>
  <c r="V110" i="80"/>
  <c r="F130" i="80"/>
  <c r="H130" i="80" s="1"/>
  <c r="F155" i="80"/>
  <c r="H155" i="80" s="1"/>
  <c r="H185" i="80"/>
  <c r="F184" i="80"/>
  <c r="H184" i="80" s="1"/>
  <c r="H211" i="80"/>
  <c r="F210" i="80"/>
  <c r="H210" i="80" s="1"/>
  <c r="H267" i="80"/>
  <c r="F266" i="80"/>
  <c r="H266" i="80" s="1"/>
  <c r="F55" i="80"/>
  <c r="H55" i="80" s="1"/>
  <c r="F81" i="80"/>
  <c r="H81" i="80" s="1"/>
  <c r="F119" i="80"/>
  <c r="H119" i="80" s="1"/>
  <c r="H153" i="80"/>
  <c r="F152" i="80"/>
  <c r="H152" i="80" s="1"/>
  <c r="H201" i="80"/>
  <c r="T260" i="80"/>
  <c r="H263" i="80"/>
  <c r="F30" i="80"/>
  <c r="H30" i="80" s="1"/>
  <c r="H75" i="80"/>
  <c r="F74" i="80"/>
  <c r="H115" i="80"/>
  <c r="F114" i="80"/>
  <c r="H114" i="80" s="1"/>
  <c r="H194" i="80"/>
  <c r="H198" i="80"/>
  <c r="L197" i="80"/>
  <c r="L290" i="80" s="1"/>
  <c r="P197" i="80"/>
  <c r="T197" i="80"/>
  <c r="H237" i="80"/>
  <c r="H25" i="79"/>
  <c r="F24" i="79"/>
  <c r="H34" i="79"/>
  <c r="F33" i="79"/>
  <c r="H41" i="79"/>
  <c r="F40" i="79"/>
  <c r="H60" i="79"/>
  <c r="H71" i="79"/>
  <c r="F70" i="79"/>
  <c r="H176" i="79"/>
  <c r="H210" i="79"/>
  <c r="F209" i="79"/>
  <c r="H209" i="79" s="1"/>
  <c r="F6" i="79"/>
  <c r="P32" i="79"/>
  <c r="X32" i="79"/>
  <c r="H112" i="79"/>
  <c r="F108" i="79"/>
  <c r="H108" i="79" s="1"/>
  <c r="F169" i="79"/>
  <c r="H169" i="79" s="1"/>
  <c r="H170" i="79"/>
  <c r="H21" i="79"/>
  <c r="O59" i="79"/>
  <c r="S59" i="79"/>
  <c r="P77" i="79"/>
  <c r="X77" i="79"/>
  <c r="R77" i="79"/>
  <c r="V77" i="79"/>
  <c r="H160" i="79"/>
  <c r="F159" i="79"/>
  <c r="H159" i="79" s="1"/>
  <c r="R174" i="79"/>
  <c r="V174" i="79"/>
  <c r="V237" i="79"/>
  <c r="H51" i="79"/>
  <c r="F50" i="79"/>
  <c r="F212" i="79"/>
  <c r="H212" i="79" s="1"/>
  <c r="R237" i="79"/>
  <c r="G77" i="79"/>
  <c r="F97" i="79"/>
  <c r="H97" i="79" s="1"/>
  <c r="O174" i="79"/>
  <c r="S174" i="79"/>
  <c r="W174" i="79"/>
  <c r="H199" i="79"/>
  <c r="F198" i="79"/>
  <c r="H198" i="79" s="1"/>
  <c r="F226" i="79"/>
  <c r="H226" i="79" s="1"/>
  <c r="H240" i="79"/>
  <c r="F239" i="79"/>
  <c r="F259" i="79"/>
  <c r="H259" i="79" s="1"/>
  <c r="F37" i="79"/>
  <c r="H37" i="79" s="1"/>
  <c r="H87" i="79"/>
  <c r="F86" i="79"/>
  <c r="H86" i="79" s="1"/>
  <c r="H130" i="79"/>
  <c r="F129" i="79"/>
  <c r="H129" i="79" s="1"/>
  <c r="H257" i="79"/>
  <c r="F256" i="79"/>
  <c r="H256" i="79" s="1"/>
  <c r="H171" i="78"/>
  <c r="H77" i="78"/>
  <c r="H54" i="66" s="1"/>
  <c r="H72" i="78"/>
  <c r="H64" i="78"/>
  <c r="H46" i="78"/>
  <c r="H40" i="78"/>
  <c r="H38" i="66" s="1"/>
  <c r="H35" i="78"/>
  <c r="H35" i="66" s="1"/>
  <c r="T275" i="78"/>
  <c r="T247" i="66" s="1"/>
  <c r="S275" i="78"/>
  <c r="S247" i="66" s="1"/>
  <c r="R275" i="78"/>
  <c r="R247" i="66" s="1"/>
  <c r="Q275" i="78"/>
  <c r="Q247" i="66" s="1"/>
  <c r="P275" i="78"/>
  <c r="P247" i="66" s="1"/>
  <c r="O275" i="78"/>
  <c r="O247" i="66" s="1"/>
  <c r="N275" i="78"/>
  <c r="N247" i="66" s="1"/>
  <c r="M275" i="78"/>
  <c r="M247" i="66" s="1"/>
  <c r="L275" i="78"/>
  <c r="L247" i="66" s="1"/>
  <c r="K275" i="78"/>
  <c r="K247" i="66" s="1"/>
  <c r="J275" i="78"/>
  <c r="J247" i="66" s="1"/>
  <c r="I275" i="78"/>
  <c r="I247" i="66" s="1"/>
  <c r="G275" i="78"/>
  <c r="G247" i="66" s="1"/>
  <c r="T272" i="78"/>
  <c r="T244" i="66" s="1"/>
  <c r="S272" i="78"/>
  <c r="S244" i="66" s="1"/>
  <c r="R272" i="78"/>
  <c r="R244" i="66" s="1"/>
  <c r="Q272" i="78"/>
  <c r="Q244" i="66" s="1"/>
  <c r="P272" i="78"/>
  <c r="P244" i="66" s="1"/>
  <c r="O272" i="78"/>
  <c r="O244" i="66" s="1"/>
  <c r="N272" i="78"/>
  <c r="N244" i="66" s="1"/>
  <c r="M272" i="78"/>
  <c r="M244" i="66" s="1"/>
  <c r="L272" i="78"/>
  <c r="L244" i="66" s="1"/>
  <c r="K272" i="78"/>
  <c r="K244" i="66" s="1"/>
  <c r="J272" i="78"/>
  <c r="J244" i="66" s="1"/>
  <c r="I272" i="78"/>
  <c r="I244" i="66" s="1"/>
  <c r="G272" i="78"/>
  <c r="G244" i="66" s="1"/>
  <c r="T259" i="78"/>
  <c r="T231" i="66" s="1"/>
  <c r="S259" i="78"/>
  <c r="S231" i="66" s="1"/>
  <c r="R259" i="78"/>
  <c r="R231" i="66" s="1"/>
  <c r="Q259" i="78"/>
  <c r="Q231" i="66" s="1"/>
  <c r="P259" i="78"/>
  <c r="P231" i="66" s="1"/>
  <c r="O259" i="78"/>
  <c r="O231" i="66" s="1"/>
  <c r="N259" i="78"/>
  <c r="N231" i="66" s="1"/>
  <c r="M259" i="78"/>
  <c r="M231" i="66" s="1"/>
  <c r="L259" i="78"/>
  <c r="L231" i="66" s="1"/>
  <c r="K259" i="78"/>
  <c r="K231" i="66" s="1"/>
  <c r="J259" i="78"/>
  <c r="J231" i="66" s="1"/>
  <c r="I259" i="78"/>
  <c r="I231" i="66" s="1"/>
  <c r="G259" i="78"/>
  <c r="G231" i="66" s="1"/>
  <c r="T255" i="78"/>
  <c r="T227" i="66" s="1"/>
  <c r="S255" i="78"/>
  <c r="S227" i="66" s="1"/>
  <c r="R255" i="78"/>
  <c r="R227" i="66" s="1"/>
  <c r="Q255" i="78"/>
  <c r="Q227" i="66" s="1"/>
  <c r="P255" i="78"/>
  <c r="P227" i="66" s="1"/>
  <c r="O255" i="78"/>
  <c r="N255" i="78"/>
  <c r="N227" i="66" s="1"/>
  <c r="M255" i="78"/>
  <c r="M227" i="66" s="1"/>
  <c r="L255" i="78"/>
  <c r="L227" i="66" s="1"/>
  <c r="K255" i="78"/>
  <c r="J255" i="78"/>
  <c r="J227" i="66" s="1"/>
  <c r="I255" i="78"/>
  <c r="I227" i="66" s="1"/>
  <c r="G255" i="78"/>
  <c r="G227" i="66" s="1"/>
  <c r="T242" i="78"/>
  <c r="T214" i="66" s="1"/>
  <c r="S242" i="78"/>
  <c r="S214" i="66" s="1"/>
  <c r="R242" i="78"/>
  <c r="R214" i="66" s="1"/>
  <c r="Q242" i="78"/>
  <c r="Q214" i="66" s="1"/>
  <c r="P242" i="78"/>
  <c r="P214" i="66" s="1"/>
  <c r="O242" i="78"/>
  <c r="O214" i="66" s="1"/>
  <c r="N242" i="78"/>
  <c r="N214" i="66" s="1"/>
  <c r="M242" i="78"/>
  <c r="M214" i="66" s="1"/>
  <c r="L242" i="78"/>
  <c r="L214" i="66" s="1"/>
  <c r="K242" i="78"/>
  <c r="K214" i="66" s="1"/>
  <c r="J242" i="78"/>
  <c r="J214" i="66" s="1"/>
  <c r="I242" i="78"/>
  <c r="I214" i="66" s="1"/>
  <c r="G242" i="78"/>
  <c r="G214" i="66" s="1"/>
  <c r="T228" i="78"/>
  <c r="T200" i="66" s="1"/>
  <c r="S228" i="78"/>
  <c r="S200" i="66" s="1"/>
  <c r="R228" i="78"/>
  <c r="R200" i="66" s="1"/>
  <c r="Q228" i="78"/>
  <c r="Q200" i="66" s="1"/>
  <c r="P228" i="78"/>
  <c r="P200" i="66" s="1"/>
  <c r="O228" i="78"/>
  <c r="O200" i="66" s="1"/>
  <c r="N228" i="78"/>
  <c r="N200" i="66" s="1"/>
  <c r="M228" i="78"/>
  <c r="M200" i="66" s="1"/>
  <c r="L228" i="78"/>
  <c r="L200" i="66" s="1"/>
  <c r="K228" i="78"/>
  <c r="K200" i="66" s="1"/>
  <c r="J228" i="78"/>
  <c r="J200" i="66" s="1"/>
  <c r="I228" i="78"/>
  <c r="I200" i="66" s="1"/>
  <c r="G228" i="78"/>
  <c r="T225" i="78"/>
  <c r="T197" i="66" s="1"/>
  <c r="S225" i="78"/>
  <c r="S197" i="66" s="1"/>
  <c r="R225" i="78"/>
  <c r="R197" i="66" s="1"/>
  <c r="Q225" i="78"/>
  <c r="Q197" i="66" s="1"/>
  <c r="P225" i="78"/>
  <c r="P197" i="66" s="1"/>
  <c r="O225" i="78"/>
  <c r="O197" i="66" s="1"/>
  <c r="N225" i="78"/>
  <c r="N197" i="66" s="1"/>
  <c r="M225" i="78"/>
  <c r="M197" i="66" s="1"/>
  <c r="L225" i="78"/>
  <c r="L197" i="66" s="1"/>
  <c r="K225" i="78"/>
  <c r="K197" i="66" s="1"/>
  <c r="J225" i="78"/>
  <c r="J197" i="66" s="1"/>
  <c r="I225" i="78"/>
  <c r="I197" i="66" s="1"/>
  <c r="G225" i="78"/>
  <c r="G197" i="66" s="1"/>
  <c r="T214" i="78"/>
  <c r="T186" i="66" s="1"/>
  <c r="S214" i="78"/>
  <c r="S186" i="66" s="1"/>
  <c r="R214" i="78"/>
  <c r="R186" i="66" s="1"/>
  <c r="Q214" i="78"/>
  <c r="Q186" i="66" s="1"/>
  <c r="P214" i="78"/>
  <c r="P186" i="66" s="1"/>
  <c r="O214" i="78"/>
  <c r="O186" i="66" s="1"/>
  <c r="N214" i="78"/>
  <c r="N186" i="66" s="1"/>
  <c r="M214" i="78"/>
  <c r="M186" i="66" s="1"/>
  <c r="L214" i="78"/>
  <c r="L186" i="66" s="1"/>
  <c r="K214" i="78"/>
  <c r="K186" i="66" s="1"/>
  <c r="J214" i="78"/>
  <c r="J186" i="66" s="1"/>
  <c r="I214" i="78"/>
  <c r="I186" i="66" s="1"/>
  <c r="G214" i="78"/>
  <c r="G186" i="66" s="1"/>
  <c r="T203" i="78"/>
  <c r="T175" i="66" s="1"/>
  <c r="S203" i="78"/>
  <c r="R203" i="78"/>
  <c r="R175" i="66" s="1"/>
  <c r="Q203" i="78"/>
  <c r="Q175" i="66" s="1"/>
  <c r="P203" i="78"/>
  <c r="P175" i="66" s="1"/>
  <c r="O203" i="78"/>
  <c r="N203" i="78"/>
  <c r="N175" i="66" s="1"/>
  <c r="M203" i="78"/>
  <c r="M175" i="66" s="1"/>
  <c r="L203" i="78"/>
  <c r="L175" i="66" s="1"/>
  <c r="K203" i="78"/>
  <c r="J203" i="78"/>
  <c r="J175" i="66" s="1"/>
  <c r="I203" i="78"/>
  <c r="I175" i="66" s="1"/>
  <c r="G203" i="78"/>
  <c r="G175" i="66" s="1"/>
  <c r="T192" i="78"/>
  <c r="T164" i="66" s="1"/>
  <c r="S192" i="78"/>
  <c r="S164" i="66" s="1"/>
  <c r="R192" i="78"/>
  <c r="R164" i="66" s="1"/>
  <c r="Q192" i="78"/>
  <c r="Q164" i="66" s="1"/>
  <c r="P192" i="78"/>
  <c r="P164" i="66" s="1"/>
  <c r="O192" i="78"/>
  <c r="O164" i="66" s="1"/>
  <c r="N192" i="78"/>
  <c r="N164" i="66" s="1"/>
  <c r="M192" i="78"/>
  <c r="M164" i="66" s="1"/>
  <c r="L192" i="78"/>
  <c r="L164" i="66" s="1"/>
  <c r="K192" i="78"/>
  <c r="K164" i="66" s="1"/>
  <c r="J192" i="78"/>
  <c r="J164" i="66" s="1"/>
  <c r="I192" i="78"/>
  <c r="I164" i="66" s="1"/>
  <c r="G192" i="78"/>
  <c r="G164" i="66" s="1"/>
  <c r="T185" i="78"/>
  <c r="T157" i="66" s="1"/>
  <c r="S185" i="78"/>
  <c r="S157" i="66" s="1"/>
  <c r="R185" i="78"/>
  <c r="R157" i="66" s="1"/>
  <c r="Q185" i="78"/>
  <c r="Q157" i="66" s="1"/>
  <c r="P185" i="78"/>
  <c r="P157" i="66" s="1"/>
  <c r="O185" i="78"/>
  <c r="O157" i="66" s="1"/>
  <c r="N185" i="78"/>
  <c r="N157" i="66" s="1"/>
  <c r="M185" i="78"/>
  <c r="M157" i="66" s="1"/>
  <c r="L185" i="78"/>
  <c r="L157" i="66" s="1"/>
  <c r="K185" i="78"/>
  <c r="K157" i="66" s="1"/>
  <c r="J185" i="78"/>
  <c r="J157" i="66" s="1"/>
  <c r="I185" i="78"/>
  <c r="I157" i="66" s="1"/>
  <c r="G185" i="78"/>
  <c r="G157" i="66" s="1"/>
  <c r="T177" i="78"/>
  <c r="T149" i="66" s="1"/>
  <c r="S177" i="78"/>
  <c r="S175" i="78" s="1"/>
  <c r="R177" i="78"/>
  <c r="R175" i="78" s="1"/>
  <c r="R147" i="66" s="1"/>
  <c r="Q177" i="78"/>
  <c r="Q175" i="78" s="1"/>
  <c r="P177" i="78"/>
  <c r="P149" i="66" s="1"/>
  <c r="O177" i="78"/>
  <c r="O149" i="66" s="1"/>
  <c r="N177" i="78"/>
  <c r="N175" i="78" s="1"/>
  <c r="N147" i="66" s="1"/>
  <c r="M177" i="78"/>
  <c r="M175" i="78" s="1"/>
  <c r="L177" i="78"/>
  <c r="L149" i="66" s="1"/>
  <c r="K177" i="78"/>
  <c r="K175" i="78" s="1"/>
  <c r="J177" i="78"/>
  <c r="J175" i="78" s="1"/>
  <c r="J147" i="66" s="1"/>
  <c r="I177" i="78"/>
  <c r="I175" i="78" s="1"/>
  <c r="G177" i="78"/>
  <c r="G149" i="66" s="1"/>
  <c r="T175" i="78"/>
  <c r="P175" i="78"/>
  <c r="O175" i="78"/>
  <c r="L175" i="78"/>
  <c r="T160" i="78"/>
  <c r="T135" i="66" s="1"/>
  <c r="S160" i="78"/>
  <c r="S135" i="66" s="1"/>
  <c r="R160" i="78"/>
  <c r="R135" i="66" s="1"/>
  <c r="Q160" i="78"/>
  <c r="Q135" i="66" s="1"/>
  <c r="P160" i="78"/>
  <c r="P135" i="66" s="1"/>
  <c r="O160" i="78"/>
  <c r="O135" i="66" s="1"/>
  <c r="N160" i="78"/>
  <c r="N135" i="66" s="1"/>
  <c r="M160" i="78"/>
  <c r="M135" i="66" s="1"/>
  <c r="L160" i="78"/>
  <c r="L135" i="66" s="1"/>
  <c r="K160" i="78"/>
  <c r="K135" i="66" s="1"/>
  <c r="J160" i="78"/>
  <c r="J135" i="66" s="1"/>
  <c r="I160" i="78"/>
  <c r="I135" i="66" s="1"/>
  <c r="G160" i="78"/>
  <c r="G135" i="66" s="1"/>
  <c r="T145" i="78"/>
  <c r="T120" i="66" s="1"/>
  <c r="S145" i="78"/>
  <c r="S120" i="66" s="1"/>
  <c r="R145" i="78"/>
  <c r="R120" i="66" s="1"/>
  <c r="Q145" i="78"/>
  <c r="Q120" i="66" s="1"/>
  <c r="P145" i="78"/>
  <c r="P120" i="66" s="1"/>
  <c r="O145" i="78"/>
  <c r="O120" i="66" s="1"/>
  <c r="N145" i="78"/>
  <c r="N120" i="66" s="1"/>
  <c r="M145" i="78"/>
  <c r="M120" i="66" s="1"/>
  <c r="L145" i="78"/>
  <c r="L120" i="66" s="1"/>
  <c r="K145" i="78"/>
  <c r="K120" i="66" s="1"/>
  <c r="J145" i="78"/>
  <c r="J120" i="66" s="1"/>
  <c r="I145" i="78"/>
  <c r="I120" i="66" s="1"/>
  <c r="G145" i="78"/>
  <c r="G120" i="66" s="1"/>
  <c r="T142" i="78"/>
  <c r="T117" i="66" s="1"/>
  <c r="S142" i="78"/>
  <c r="S117" i="66" s="1"/>
  <c r="R142" i="78"/>
  <c r="R117" i="66" s="1"/>
  <c r="Q142" i="78"/>
  <c r="Q117" i="66" s="1"/>
  <c r="P142" i="78"/>
  <c r="P117" i="66" s="1"/>
  <c r="O142" i="78"/>
  <c r="O117" i="66" s="1"/>
  <c r="N142" i="78"/>
  <c r="N117" i="66" s="1"/>
  <c r="M142" i="78"/>
  <c r="M117" i="66" s="1"/>
  <c r="L142" i="78"/>
  <c r="L117" i="66" s="1"/>
  <c r="K142" i="78"/>
  <c r="K117" i="66" s="1"/>
  <c r="J142" i="78"/>
  <c r="J117" i="66" s="1"/>
  <c r="I142" i="78"/>
  <c r="I117" i="66" s="1"/>
  <c r="G142" i="78"/>
  <c r="G117" i="66" s="1"/>
  <c r="T131" i="78"/>
  <c r="T106" i="66" s="1"/>
  <c r="S131" i="78"/>
  <c r="S106" i="66" s="1"/>
  <c r="R131" i="78"/>
  <c r="R106" i="66" s="1"/>
  <c r="Q131" i="78"/>
  <c r="Q106" i="66" s="1"/>
  <c r="P131" i="78"/>
  <c r="P106" i="66" s="1"/>
  <c r="O131" i="78"/>
  <c r="O106" i="66" s="1"/>
  <c r="N131" i="78"/>
  <c r="N106" i="66" s="1"/>
  <c r="M131" i="78"/>
  <c r="M106" i="66" s="1"/>
  <c r="L131" i="78"/>
  <c r="L106" i="66" s="1"/>
  <c r="K131" i="78"/>
  <c r="K106" i="66" s="1"/>
  <c r="J131" i="78"/>
  <c r="J106" i="66" s="1"/>
  <c r="I131" i="78"/>
  <c r="I106" i="66" s="1"/>
  <c r="G131" i="78"/>
  <c r="G106" i="66" s="1"/>
  <c r="T120" i="78"/>
  <c r="T95" i="66" s="1"/>
  <c r="S120" i="78"/>
  <c r="S95" i="66" s="1"/>
  <c r="R120" i="78"/>
  <c r="R95" i="66" s="1"/>
  <c r="Q120" i="78"/>
  <c r="Q95" i="66" s="1"/>
  <c r="P120" i="78"/>
  <c r="P95" i="66" s="1"/>
  <c r="O120" i="78"/>
  <c r="O95" i="66" s="1"/>
  <c r="N120" i="78"/>
  <c r="N95" i="66" s="1"/>
  <c r="M120" i="78"/>
  <c r="M95" i="66" s="1"/>
  <c r="L120" i="78"/>
  <c r="L95" i="66" s="1"/>
  <c r="K120" i="78"/>
  <c r="K95" i="66" s="1"/>
  <c r="J120" i="78"/>
  <c r="J95" i="66" s="1"/>
  <c r="I120" i="78"/>
  <c r="I95" i="66" s="1"/>
  <c r="G120" i="78"/>
  <c r="G95" i="66" s="1"/>
  <c r="T109" i="78"/>
  <c r="T84" i="66" s="1"/>
  <c r="S109" i="78"/>
  <c r="S84" i="66" s="1"/>
  <c r="R109" i="78"/>
  <c r="R84" i="66" s="1"/>
  <c r="Q109" i="78"/>
  <c r="Q84" i="66" s="1"/>
  <c r="P109" i="78"/>
  <c r="P84" i="66" s="1"/>
  <c r="O109" i="78"/>
  <c r="O84" i="66" s="1"/>
  <c r="N109" i="78"/>
  <c r="N84" i="66" s="1"/>
  <c r="M109" i="78"/>
  <c r="M84" i="66" s="1"/>
  <c r="L109" i="78"/>
  <c r="L84" i="66" s="1"/>
  <c r="K109" i="78"/>
  <c r="K84" i="66" s="1"/>
  <c r="J109" i="78"/>
  <c r="J84" i="66" s="1"/>
  <c r="I109" i="78"/>
  <c r="I84" i="66" s="1"/>
  <c r="G109" i="78"/>
  <c r="G84" i="66" s="1"/>
  <c r="T104" i="78"/>
  <c r="T79" i="66" s="1"/>
  <c r="S104" i="78"/>
  <c r="S79" i="66" s="1"/>
  <c r="R104" i="78"/>
  <c r="R79" i="66" s="1"/>
  <c r="Q104" i="78"/>
  <c r="Q79" i="66" s="1"/>
  <c r="P104" i="78"/>
  <c r="P79" i="66" s="1"/>
  <c r="O104" i="78"/>
  <c r="O79" i="66" s="1"/>
  <c r="N104" i="78"/>
  <c r="N79" i="66" s="1"/>
  <c r="M104" i="78"/>
  <c r="M79" i="66" s="1"/>
  <c r="L104" i="78"/>
  <c r="L79" i="66" s="1"/>
  <c r="K104" i="78"/>
  <c r="K79" i="66" s="1"/>
  <c r="J104" i="78"/>
  <c r="J79" i="66" s="1"/>
  <c r="I104" i="78"/>
  <c r="I79" i="66" s="1"/>
  <c r="G104" i="78"/>
  <c r="G79" i="66" s="1"/>
  <c r="T101" i="78"/>
  <c r="T76" i="66" s="1"/>
  <c r="S101" i="78"/>
  <c r="S76" i="66" s="1"/>
  <c r="R101" i="78"/>
  <c r="R76" i="66" s="1"/>
  <c r="Q101" i="78"/>
  <c r="Q76" i="66" s="1"/>
  <c r="P101" i="78"/>
  <c r="P76" i="66" s="1"/>
  <c r="O101" i="78"/>
  <c r="O76" i="66" s="1"/>
  <c r="N101" i="78"/>
  <c r="N76" i="66" s="1"/>
  <c r="M101" i="78"/>
  <c r="M76" i="66" s="1"/>
  <c r="L101" i="78"/>
  <c r="L76" i="66" s="1"/>
  <c r="K101" i="78"/>
  <c r="K76" i="66" s="1"/>
  <c r="J101" i="78"/>
  <c r="J76" i="66" s="1"/>
  <c r="I101" i="78"/>
  <c r="I76" i="66" s="1"/>
  <c r="G101" i="78"/>
  <c r="T95" i="78"/>
  <c r="T70" i="66" s="1"/>
  <c r="S95" i="78"/>
  <c r="S70" i="66" s="1"/>
  <c r="R95" i="78"/>
  <c r="R70" i="66" s="1"/>
  <c r="Q95" i="78"/>
  <c r="Q70" i="66" s="1"/>
  <c r="P95" i="78"/>
  <c r="P70" i="66" s="1"/>
  <c r="O95" i="78"/>
  <c r="N95" i="78"/>
  <c r="N70" i="66" s="1"/>
  <c r="M95" i="78"/>
  <c r="M70" i="66" s="1"/>
  <c r="L95" i="78"/>
  <c r="L70" i="66" s="1"/>
  <c r="K95" i="78"/>
  <c r="J95" i="78"/>
  <c r="J70" i="66" s="1"/>
  <c r="I95" i="78"/>
  <c r="I70" i="66" s="1"/>
  <c r="G95" i="78"/>
  <c r="G70" i="66" s="1"/>
  <c r="T91" i="78"/>
  <c r="T84" i="78" s="1"/>
  <c r="T59" i="66" s="1"/>
  <c r="S91" i="78"/>
  <c r="S66" i="66" s="1"/>
  <c r="R91" i="78"/>
  <c r="R66" i="66" s="1"/>
  <c r="Q91" i="78"/>
  <c r="Q66" i="66" s="1"/>
  <c r="P91" i="78"/>
  <c r="P84" i="78" s="1"/>
  <c r="O91" i="78"/>
  <c r="O66" i="66" s="1"/>
  <c r="N91" i="78"/>
  <c r="N66" i="66" s="1"/>
  <c r="M91" i="78"/>
  <c r="M66" i="66" s="1"/>
  <c r="L91" i="78"/>
  <c r="L84" i="78" s="1"/>
  <c r="L59" i="66" s="1"/>
  <c r="K91" i="78"/>
  <c r="K66" i="66" s="1"/>
  <c r="J91" i="78"/>
  <c r="J66" i="66" s="1"/>
  <c r="I91" i="78"/>
  <c r="I66" i="66" s="1"/>
  <c r="G91" i="78"/>
  <c r="G66" i="66" s="1"/>
  <c r="G84" i="78"/>
  <c r="T76" i="78"/>
  <c r="T53" i="66" s="1"/>
  <c r="S76" i="78"/>
  <c r="R76" i="78"/>
  <c r="R53" i="66" s="1"/>
  <c r="Q76" i="78"/>
  <c r="Q53" i="66" s="1"/>
  <c r="P76" i="78"/>
  <c r="P53" i="66" s="1"/>
  <c r="O76" i="78"/>
  <c r="O53" i="66" s="1"/>
  <c r="N76" i="78"/>
  <c r="N53" i="66" s="1"/>
  <c r="M76" i="78"/>
  <c r="M53" i="66" s="1"/>
  <c r="L76" i="78"/>
  <c r="L53" i="66" s="1"/>
  <c r="K76" i="78"/>
  <c r="K53" i="66" s="1"/>
  <c r="J76" i="78"/>
  <c r="J53" i="66" s="1"/>
  <c r="I76" i="78"/>
  <c r="I53" i="66" s="1"/>
  <c r="G76" i="78"/>
  <c r="G53" i="66" s="1"/>
  <c r="T70" i="78"/>
  <c r="T50" i="66" s="1"/>
  <c r="S70" i="78"/>
  <c r="S50" i="66" s="1"/>
  <c r="R70" i="78"/>
  <c r="R50" i="66" s="1"/>
  <c r="Q70" i="78"/>
  <c r="Q50" i="66" s="1"/>
  <c r="P70" i="78"/>
  <c r="P50" i="66" s="1"/>
  <c r="O70" i="78"/>
  <c r="O50" i="66" s="1"/>
  <c r="N70" i="78"/>
  <c r="N50" i="66" s="1"/>
  <c r="M70" i="78"/>
  <c r="M50" i="66" s="1"/>
  <c r="L70" i="78"/>
  <c r="L50" i="66" s="1"/>
  <c r="K70" i="78"/>
  <c r="K50" i="66" s="1"/>
  <c r="J70" i="78"/>
  <c r="J50" i="66" s="1"/>
  <c r="I70" i="78"/>
  <c r="I50" i="66" s="1"/>
  <c r="G70" i="78"/>
  <c r="G50" i="66" s="1"/>
  <c r="T53" i="78"/>
  <c r="T45" i="66" s="1"/>
  <c r="S53" i="78"/>
  <c r="S45" i="66" s="1"/>
  <c r="R53" i="78"/>
  <c r="R45" i="78" s="1"/>
  <c r="Q53" i="78"/>
  <c r="Q45" i="78" s="1"/>
  <c r="Q40" i="66" s="1"/>
  <c r="P53" i="78"/>
  <c r="P45" i="66" s="1"/>
  <c r="O53" i="78"/>
  <c r="O45" i="66" s="1"/>
  <c r="N53" i="78"/>
  <c r="N45" i="78" s="1"/>
  <c r="M53" i="78"/>
  <c r="M45" i="78" s="1"/>
  <c r="M40" i="66" s="1"/>
  <c r="L53" i="78"/>
  <c r="L45" i="66" s="1"/>
  <c r="K53" i="78"/>
  <c r="K45" i="66" s="1"/>
  <c r="J53" i="78"/>
  <c r="J45" i="78" s="1"/>
  <c r="I53" i="78"/>
  <c r="I45" i="78" s="1"/>
  <c r="I40" i="66" s="1"/>
  <c r="G53" i="78"/>
  <c r="G45" i="66" s="1"/>
  <c r="S45" i="78"/>
  <c r="T39" i="78"/>
  <c r="T37" i="66" s="1"/>
  <c r="S39" i="78"/>
  <c r="S37" i="66" s="1"/>
  <c r="R39" i="78"/>
  <c r="R37" i="66" s="1"/>
  <c r="Q39" i="78"/>
  <c r="Q37" i="66" s="1"/>
  <c r="P39" i="78"/>
  <c r="P37" i="66" s="1"/>
  <c r="O39" i="78"/>
  <c r="O37" i="66" s="1"/>
  <c r="N39" i="78"/>
  <c r="N37" i="66" s="1"/>
  <c r="M39" i="78"/>
  <c r="M37" i="66" s="1"/>
  <c r="L39" i="78"/>
  <c r="L37" i="66" s="1"/>
  <c r="K39" i="78"/>
  <c r="K37" i="66" s="1"/>
  <c r="J39" i="78"/>
  <c r="J37" i="66" s="1"/>
  <c r="I39" i="78"/>
  <c r="I37" i="66" s="1"/>
  <c r="G39" i="78"/>
  <c r="G37" i="66" s="1"/>
  <c r="T33" i="78"/>
  <c r="T33" i="66" s="1"/>
  <c r="S33" i="78"/>
  <c r="S33" i="66" s="1"/>
  <c r="R33" i="78"/>
  <c r="R33" i="66" s="1"/>
  <c r="Q33" i="78"/>
  <c r="Q33" i="66" s="1"/>
  <c r="P33" i="78"/>
  <c r="P33" i="66" s="1"/>
  <c r="O33" i="78"/>
  <c r="O33" i="66" s="1"/>
  <c r="N33" i="78"/>
  <c r="N33" i="66" s="1"/>
  <c r="M33" i="78"/>
  <c r="M33" i="66" s="1"/>
  <c r="L33" i="78"/>
  <c r="L33" i="66" s="1"/>
  <c r="K33" i="78"/>
  <c r="K33" i="66" s="1"/>
  <c r="J33" i="78"/>
  <c r="J33" i="66" s="1"/>
  <c r="I33" i="78"/>
  <c r="I33" i="66" s="1"/>
  <c r="G33" i="78"/>
  <c r="G33" i="66" s="1"/>
  <c r="I24" i="78"/>
  <c r="I24" i="66" s="1"/>
  <c r="G24" i="78"/>
  <c r="G24" i="66" s="1"/>
  <c r="T20" i="78"/>
  <c r="S20" i="78"/>
  <c r="R20" i="78"/>
  <c r="Q20" i="78"/>
  <c r="Q25" i="78" s="1"/>
  <c r="P20" i="78"/>
  <c r="P25" i="78" s="1"/>
  <c r="O20" i="78"/>
  <c r="N20" i="78"/>
  <c r="M20" i="78"/>
  <c r="L20" i="78"/>
  <c r="K20" i="78"/>
  <c r="J20" i="78"/>
  <c r="I20" i="78"/>
  <c r="I20" i="66" s="1"/>
  <c r="T6" i="78"/>
  <c r="T6" i="66" s="1"/>
  <c r="S6" i="78"/>
  <c r="R6" i="78"/>
  <c r="R6" i="66" s="1"/>
  <c r="Q6" i="78"/>
  <c r="Q6" i="66" s="1"/>
  <c r="P6" i="78"/>
  <c r="P6" i="66" s="1"/>
  <c r="O6" i="78"/>
  <c r="N6" i="78"/>
  <c r="N6" i="66" s="1"/>
  <c r="M6" i="78"/>
  <c r="M6" i="66" s="1"/>
  <c r="L6" i="78"/>
  <c r="L6" i="66" s="1"/>
  <c r="K6" i="78"/>
  <c r="J6" i="78"/>
  <c r="J6" i="66" s="1"/>
  <c r="I6" i="78"/>
  <c r="I6" i="66" s="1"/>
  <c r="G6" i="78"/>
  <c r="F282" i="78"/>
  <c r="H282" i="78" s="1"/>
  <c r="F281" i="78"/>
  <c r="F253" i="66" s="1"/>
  <c r="F280" i="78"/>
  <c r="H280" i="78" s="1"/>
  <c r="H252" i="66" s="1"/>
  <c r="F279" i="78"/>
  <c r="F251" i="66" s="1"/>
  <c r="F278" i="78"/>
  <c r="F250" i="66" s="1"/>
  <c r="F277" i="78"/>
  <c r="F249" i="66" s="1"/>
  <c r="F276" i="78"/>
  <c r="F274" i="78"/>
  <c r="H274" i="78" s="1"/>
  <c r="H246" i="66" s="1"/>
  <c r="F273" i="78"/>
  <c r="F271" i="78"/>
  <c r="F243" i="66" s="1"/>
  <c r="F270" i="78"/>
  <c r="F242" i="66" s="1"/>
  <c r="F269" i="78"/>
  <c r="F241" i="66" s="1"/>
  <c r="F268" i="78"/>
  <c r="H268" i="78" s="1"/>
  <c r="F267" i="78"/>
  <c r="F239" i="66" s="1"/>
  <c r="F266" i="78"/>
  <c r="F238" i="66" s="1"/>
  <c r="F265" i="78"/>
  <c r="F237" i="66" s="1"/>
  <c r="F264" i="78"/>
  <c r="H264" i="78" s="1"/>
  <c r="F263" i="78"/>
  <c r="F235" i="66" s="1"/>
  <c r="F262" i="78"/>
  <c r="F234" i="66" s="1"/>
  <c r="F261" i="78"/>
  <c r="F260" i="78"/>
  <c r="F232" i="66" s="1"/>
  <c r="F258" i="78"/>
  <c r="H258" i="78" s="1"/>
  <c r="F257" i="78"/>
  <c r="F229" i="66" s="1"/>
  <c r="F256" i="78"/>
  <c r="F228" i="66" s="1"/>
  <c r="F252" i="78"/>
  <c r="F224" i="66" s="1"/>
  <c r="F251" i="78"/>
  <c r="F223" i="66" s="1"/>
  <c r="F250" i="78"/>
  <c r="F222" i="66" s="1"/>
  <c r="F249" i="78"/>
  <c r="F221" i="66" s="1"/>
  <c r="F248" i="78"/>
  <c r="F220" i="66" s="1"/>
  <c r="F247" i="78"/>
  <c r="F219" i="66" s="1"/>
  <c r="F246" i="78"/>
  <c r="H246" i="78" s="1"/>
  <c r="F245" i="78"/>
  <c r="F217" i="66" s="1"/>
  <c r="F244" i="78"/>
  <c r="F216" i="66" s="1"/>
  <c r="F243" i="78"/>
  <c r="F215" i="66" s="1"/>
  <c r="F241" i="78"/>
  <c r="F213" i="66" s="1"/>
  <c r="F240" i="78"/>
  <c r="H240" i="78" s="1"/>
  <c r="H212" i="66" s="1"/>
  <c r="F239" i="78"/>
  <c r="F211" i="66" s="1"/>
  <c r="F238" i="78"/>
  <c r="H238" i="78" s="1"/>
  <c r="H210" i="66" s="1"/>
  <c r="F237" i="78"/>
  <c r="F209" i="66" s="1"/>
  <c r="F236" i="78"/>
  <c r="H236" i="78" s="1"/>
  <c r="H208" i="66" s="1"/>
  <c r="F235" i="78"/>
  <c r="F207" i="66" s="1"/>
  <c r="F234" i="78"/>
  <c r="H234" i="78" s="1"/>
  <c r="H206" i="66" s="1"/>
  <c r="F233" i="78"/>
  <c r="F205" i="66" s="1"/>
  <c r="F232" i="78"/>
  <c r="H232" i="78" s="1"/>
  <c r="H204" i="66" s="1"/>
  <c r="F231" i="78"/>
  <c r="F203" i="66" s="1"/>
  <c r="F230" i="78"/>
  <c r="F229" i="78"/>
  <c r="F201" i="66" s="1"/>
  <c r="F227" i="78"/>
  <c r="F199" i="66" s="1"/>
  <c r="F226" i="78"/>
  <c r="F224" i="78"/>
  <c r="H224" i="78" s="1"/>
  <c r="F223" i="78"/>
  <c r="F195" i="66" s="1"/>
  <c r="F222" i="78"/>
  <c r="F194" i="66" s="1"/>
  <c r="F221" i="78"/>
  <c r="F193" i="66" s="1"/>
  <c r="F220" i="78"/>
  <c r="H220" i="78" s="1"/>
  <c r="F219" i="78"/>
  <c r="F191" i="66" s="1"/>
  <c r="F218" i="78"/>
  <c r="F190" i="66" s="1"/>
  <c r="F217" i="78"/>
  <c r="F189" i="66" s="1"/>
  <c r="F216" i="78"/>
  <c r="H216" i="78" s="1"/>
  <c r="F215" i="78"/>
  <c r="F213" i="78"/>
  <c r="F185" i="66" s="1"/>
  <c r="F212" i="78"/>
  <c r="F184" i="66" s="1"/>
  <c r="F211" i="78"/>
  <c r="F183" i="66" s="1"/>
  <c r="F210" i="78"/>
  <c r="F182" i="66" s="1"/>
  <c r="F209" i="78"/>
  <c r="F181" i="66" s="1"/>
  <c r="F208" i="78"/>
  <c r="F180" i="66" s="1"/>
  <c r="F207" i="78"/>
  <c r="F179" i="66" s="1"/>
  <c r="F206" i="78"/>
  <c r="F178" i="66" s="1"/>
  <c r="F205" i="78"/>
  <c r="F177" i="66" s="1"/>
  <c r="F204" i="78"/>
  <c r="F202" i="78"/>
  <c r="F174" i="66" s="1"/>
  <c r="F201" i="78"/>
  <c r="F173" i="66" s="1"/>
  <c r="F200" i="78"/>
  <c r="H200" i="78" s="1"/>
  <c r="F199" i="78"/>
  <c r="F171" i="66" s="1"/>
  <c r="F198" i="78"/>
  <c r="F170" i="66" s="1"/>
  <c r="F197" i="78"/>
  <c r="F169" i="66" s="1"/>
  <c r="F196" i="78"/>
  <c r="H196" i="78" s="1"/>
  <c r="F195" i="78"/>
  <c r="F167" i="66" s="1"/>
  <c r="F194" i="78"/>
  <c r="F166" i="66" s="1"/>
  <c r="F193" i="78"/>
  <c r="F192" i="78" s="1"/>
  <c r="H192" i="78" s="1"/>
  <c r="F191" i="78"/>
  <c r="F163" i="66" s="1"/>
  <c r="F189" i="78"/>
  <c r="F161" i="66" s="1"/>
  <c r="F188" i="78"/>
  <c r="F160" i="66" s="1"/>
  <c r="F187" i="78"/>
  <c r="H187" i="78" s="1"/>
  <c r="F186" i="78"/>
  <c r="H186" i="78" s="1"/>
  <c r="F184" i="78"/>
  <c r="F156" i="66" s="1"/>
  <c r="F183" i="78"/>
  <c r="F155" i="66" s="1"/>
  <c r="F182" i="78"/>
  <c r="F154" i="66" s="1"/>
  <c r="F181" i="78"/>
  <c r="H181" i="78" s="1"/>
  <c r="F180" i="78"/>
  <c r="F152" i="66" s="1"/>
  <c r="F179" i="78"/>
  <c r="F178" i="78"/>
  <c r="F150" i="66" s="1"/>
  <c r="F176" i="78"/>
  <c r="F148" i="66" s="1"/>
  <c r="F170" i="78"/>
  <c r="F145" i="66" s="1"/>
  <c r="F169" i="78"/>
  <c r="H169" i="78" s="1"/>
  <c r="H144" i="66" s="1"/>
  <c r="F168" i="78"/>
  <c r="F143" i="66" s="1"/>
  <c r="F167" i="78"/>
  <c r="F142" i="66" s="1"/>
  <c r="F166" i="78"/>
  <c r="F141" i="66" s="1"/>
  <c r="F165" i="78"/>
  <c r="F140" i="66" s="1"/>
  <c r="F164" i="78"/>
  <c r="F139" i="66" s="1"/>
  <c r="F163" i="78"/>
  <c r="F138" i="66" s="1"/>
  <c r="F162" i="78"/>
  <c r="F137" i="66" s="1"/>
  <c r="F161" i="78"/>
  <c r="F136" i="66" s="1"/>
  <c r="F159" i="78"/>
  <c r="H159" i="78" s="1"/>
  <c r="F158" i="78"/>
  <c r="F133" i="66" s="1"/>
  <c r="F157" i="78"/>
  <c r="F132" i="66" s="1"/>
  <c r="F156" i="78"/>
  <c r="F131" i="66" s="1"/>
  <c r="F155" i="78"/>
  <c r="H155" i="78" s="1"/>
  <c r="F154" i="78"/>
  <c r="F129" i="66" s="1"/>
  <c r="F153" i="78"/>
  <c r="F128" i="66" s="1"/>
  <c r="F152" i="78"/>
  <c r="F127" i="66" s="1"/>
  <c r="F151" i="78"/>
  <c r="H151" i="78" s="1"/>
  <c r="F150" i="78"/>
  <c r="F125" i="66" s="1"/>
  <c r="F149" i="78"/>
  <c r="F124" i="66" s="1"/>
  <c r="F148" i="78"/>
  <c r="F123" i="66" s="1"/>
  <c r="F147" i="78"/>
  <c r="H147" i="78" s="1"/>
  <c r="F146" i="78"/>
  <c r="F144" i="78"/>
  <c r="F119" i="66" s="1"/>
  <c r="F143" i="78"/>
  <c r="F141" i="78"/>
  <c r="H141" i="78" s="1"/>
  <c r="F140" i="78"/>
  <c r="F115" i="66" s="1"/>
  <c r="F139" i="78"/>
  <c r="F114" i="66" s="1"/>
  <c r="F138" i="78"/>
  <c r="F113" i="66" s="1"/>
  <c r="F137" i="78"/>
  <c r="H137" i="78" s="1"/>
  <c r="F136" i="78"/>
  <c r="F111" i="66" s="1"/>
  <c r="F135" i="78"/>
  <c r="F110" i="66" s="1"/>
  <c r="F134" i="78"/>
  <c r="H134" i="78" s="1"/>
  <c r="F133" i="78"/>
  <c r="H133" i="78" s="1"/>
  <c r="F132" i="78"/>
  <c r="F107" i="66" s="1"/>
  <c r="F130" i="78"/>
  <c r="F105" i="66" s="1"/>
  <c r="F129" i="78"/>
  <c r="H129" i="78" s="1"/>
  <c r="H104" i="66" s="1"/>
  <c r="F128" i="78"/>
  <c r="F103" i="66" s="1"/>
  <c r="F127" i="78"/>
  <c r="F102" i="66" s="1"/>
  <c r="F126" i="78"/>
  <c r="F101" i="66" s="1"/>
  <c r="F125" i="78"/>
  <c r="F100" i="66" s="1"/>
  <c r="F124" i="78"/>
  <c r="F99" i="66" s="1"/>
  <c r="F123" i="78"/>
  <c r="F98" i="66" s="1"/>
  <c r="F122" i="78"/>
  <c r="F97" i="66" s="1"/>
  <c r="F121" i="78"/>
  <c r="H121" i="78" s="1"/>
  <c r="H96" i="66" s="1"/>
  <c r="F119" i="78"/>
  <c r="F94" i="66" s="1"/>
  <c r="F118" i="78"/>
  <c r="F93" i="66" s="1"/>
  <c r="F117" i="78"/>
  <c r="H117" i="78" s="1"/>
  <c r="F116" i="78"/>
  <c r="F91" i="66" s="1"/>
  <c r="F115" i="78"/>
  <c r="F90" i="66" s="1"/>
  <c r="F114" i="78"/>
  <c r="F89" i="66" s="1"/>
  <c r="F113" i="78"/>
  <c r="H113" i="78" s="1"/>
  <c r="F112" i="78"/>
  <c r="F87" i="66" s="1"/>
  <c r="F111" i="78"/>
  <c r="F86" i="66" s="1"/>
  <c r="F110" i="78"/>
  <c r="F108" i="78"/>
  <c r="F83" i="66" s="1"/>
  <c r="F107" i="78"/>
  <c r="F106" i="78"/>
  <c r="F81" i="66" s="1"/>
  <c r="F105" i="78"/>
  <c r="H105" i="78" s="1"/>
  <c r="F103" i="78"/>
  <c r="H103" i="78" s="1"/>
  <c r="F102" i="78"/>
  <c r="F99" i="78"/>
  <c r="F74" i="66" s="1"/>
  <c r="F98" i="78"/>
  <c r="F97" i="78"/>
  <c r="H97" i="78" s="1"/>
  <c r="F96" i="78"/>
  <c r="F71" i="66" s="1"/>
  <c r="F94" i="78"/>
  <c r="F69" i="66" s="1"/>
  <c r="F93" i="78"/>
  <c r="F68" i="66" s="1"/>
  <c r="F92" i="78"/>
  <c r="F67" i="66" s="1"/>
  <c r="F90" i="78"/>
  <c r="F65" i="66" s="1"/>
  <c r="F89" i="78"/>
  <c r="F64" i="66" s="1"/>
  <c r="F88" i="78"/>
  <c r="F63" i="66" s="1"/>
  <c r="F87" i="78"/>
  <c r="F62" i="66" s="1"/>
  <c r="F86" i="78"/>
  <c r="F61" i="66" s="1"/>
  <c r="F85" i="78"/>
  <c r="H85" i="78" s="1"/>
  <c r="F83" i="78"/>
  <c r="F58" i="66" s="1"/>
  <c r="F82" i="78"/>
  <c r="F57" i="66" s="1"/>
  <c r="F81" i="78"/>
  <c r="F56" i="66" s="1"/>
  <c r="F80" i="78"/>
  <c r="H80" i="78" s="1"/>
  <c r="F71" i="78"/>
  <c r="F51" i="66" s="1"/>
  <c r="F48" i="66"/>
  <c r="F55" i="78"/>
  <c r="F47" i="66" s="1"/>
  <c r="F54" i="78"/>
  <c r="F46" i="66" s="1"/>
  <c r="F52" i="78"/>
  <c r="F44" i="66" s="1"/>
  <c r="F43" i="66"/>
  <c r="F50" i="78"/>
  <c r="F42" i="66" s="1"/>
  <c r="F44" i="78"/>
  <c r="F39" i="66" s="1"/>
  <c r="F38" i="78"/>
  <c r="H38" i="78" s="1"/>
  <c r="F34" i="78"/>
  <c r="F34" i="66" s="1"/>
  <c r="H31" i="78"/>
  <c r="F30" i="78"/>
  <c r="H30" i="78" s="1"/>
  <c r="F29" i="78"/>
  <c r="F29" i="66" s="1"/>
  <c r="F28" i="66"/>
  <c r="F27" i="78"/>
  <c r="F27" i="66" s="1"/>
  <c r="F26" i="78"/>
  <c r="F26" i="66" s="1"/>
  <c r="F23" i="78"/>
  <c r="F23" i="66" s="1"/>
  <c r="F22" i="66"/>
  <c r="F21" i="78"/>
  <c r="F19" i="78"/>
  <c r="F19" i="66" s="1"/>
  <c r="F18" i="78"/>
  <c r="H18" i="78" s="1"/>
  <c r="F17" i="78"/>
  <c r="F17" i="66" s="1"/>
  <c r="F16" i="78"/>
  <c r="F16" i="66" s="1"/>
  <c r="F15" i="78"/>
  <c r="F15" i="66" s="1"/>
  <c r="F14" i="78"/>
  <c r="F14" i="66" s="1"/>
  <c r="F13" i="78"/>
  <c r="F13" i="66" s="1"/>
  <c r="F12" i="78"/>
  <c r="F12" i="66" s="1"/>
  <c r="F11" i="78"/>
  <c r="F11" i="66" s="1"/>
  <c r="F10" i="78"/>
  <c r="F10" i="66" s="1"/>
  <c r="F9" i="78"/>
  <c r="F9" i="66" s="1"/>
  <c r="F8" i="78"/>
  <c r="H8" i="78" s="1"/>
  <c r="F7" i="78"/>
  <c r="F7" i="66" s="1"/>
  <c r="G257" i="82" l="1"/>
  <c r="Q255" i="81"/>
  <c r="T255" i="84"/>
  <c r="H61" i="82"/>
  <c r="L255" i="81"/>
  <c r="N255" i="84"/>
  <c r="L255" i="84"/>
  <c r="F160" i="83"/>
  <c r="H160" i="83" s="1"/>
  <c r="P255" i="84"/>
  <c r="P255" i="81"/>
  <c r="G100" i="78"/>
  <c r="G75" i="66" s="1"/>
  <c r="F197" i="80"/>
  <c r="H197" i="80" s="1"/>
  <c r="F182" i="80"/>
  <c r="H182" i="80" s="1"/>
  <c r="Q255" i="84"/>
  <c r="F147" i="84"/>
  <c r="H147" i="84" s="1"/>
  <c r="Q290" i="80"/>
  <c r="G255" i="84"/>
  <c r="K255" i="84"/>
  <c r="I267" i="79"/>
  <c r="F203" i="78"/>
  <c r="H203" i="78" s="1"/>
  <c r="G175" i="78"/>
  <c r="F225" i="78"/>
  <c r="F197" i="66" s="1"/>
  <c r="F272" i="78"/>
  <c r="H272" i="78" s="1"/>
  <c r="F275" i="78"/>
  <c r="K20" i="66"/>
  <c r="K25" i="78"/>
  <c r="M20" i="66"/>
  <c r="M25" i="78"/>
  <c r="O20" i="66"/>
  <c r="O25" i="78"/>
  <c r="S20" i="66"/>
  <c r="S25" i="78"/>
  <c r="F214" i="78"/>
  <c r="H214" i="78" s="1"/>
  <c r="H188" i="78"/>
  <c r="H160" i="66" s="1"/>
  <c r="F158" i="66"/>
  <c r="J20" i="66"/>
  <c r="J25" i="78"/>
  <c r="L20" i="66"/>
  <c r="L25" i="78"/>
  <c r="N20" i="66"/>
  <c r="N25" i="78"/>
  <c r="R20" i="66"/>
  <c r="R25" i="78"/>
  <c r="T20" i="66"/>
  <c r="T25" i="78"/>
  <c r="F101" i="78"/>
  <c r="H101" i="78" s="1"/>
  <c r="F109" i="78"/>
  <c r="H109" i="78" s="1"/>
  <c r="F142" i="78"/>
  <c r="H142" i="78" s="1"/>
  <c r="F145" i="78"/>
  <c r="K45" i="78"/>
  <c r="K40" i="66" s="1"/>
  <c r="S84" i="78"/>
  <c r="S59" i="66" s="1"/>
  <c r="G254" i="78"/>
  <c r="G253" i="78" s="1"/>
  <c r="K254" i="78"/>
  <c r="K226" i="66" s="1"/>
  <c r="O254" i="78"/>
  <c r="O253" i="78" s="1"/>
  <c r="O225" i="66" s="1"/>
  <c r="F55" i="66"/>
  <c r="Z77" i="79"/>
  <c r="H158" i="79"/>
  <c r="N158" i="79" s="1"/>
  <c r="N77" i="79" s="1"/>
  <c r="F146" i="66"/>
  <c r="S40" i="66"/>
  <c r="H41" i="66"/>
  <c r="H40" i="79"/>
  <c r="I45" i="66"/>
  <c r="G255" i="81"/>
  <c r="S32" i="78"/>
  <c r="Q20" i="66"/>
  <c r="H10" i="78"/>
  <c r="H10" i="66" s="1"/>
  <c r="P20" i="66"/>
  <c r="F8" i="66"/>
  <c r="H8" i="66"/>
  <c r="F261" i="80"/>
  <c r="F260" i="80" s="1"/>
  <c r="H260" i="80" s="1"/>
  <c r="S290" i="80"/>
  <c r="U290" i="80"/>
  <c r="K290" i="80"/>
  <c r="T290" i="80"/>
  <c r="M290" i="80"/>
  <c r="I290" i="80"/>
  <c r="S255" i="81"/>
  <c r="O255" i="81"/>
  <c r="K255" i="81"/>
  <c r="N255" i="81"/>
  <c r="R255" i="81"/>
  <c r="J255" i="81"/>
  <c r="I255" i="81"/>
  <c r="H6" i="84"/>
  <c r="F5" i="84"/>
  <c r="H5" i="84" s="1"/>
  <c r="J255" i="84"/>
  <c r="U267" i="79"/>
  <c r="Z267" i="79"/>
  <c r="F247" i="66"/>
  <c r="J40" i="66"/>
  <c r="N40" i="66"/>
  <c r="R40" i="66"/>
  <c r="H49" i="66"/>
  <c r="P267" i="79"/>
  <c r="F120" i="66"/>
  <c r="T267" i="79"/>
  <c r="Y267" i="79"/>
  <c r="Q267" i="79"/>
  <c r="H102" i="78"/>
  <c r="H77" i="66" s="1"/>
  <c r="H106" i="78"/>
  <c r="H108" i="78"/>
  <c r="H83" i="66" s="1"/>
  <c r="H110" i="78"/>
  <c r="H85" i="66" s="1"/>
  <c r="H112" i="78"/>
  <c r="H114" i="78"/>
  <c r="H116" i="78"/>
  <c r="H118" i="78"/>
  <c r="H93" i="66" s="1"/>
  <c r="H122" i="78"/>
  <c r="H97" i="66" s="1"/>
  <c r="H124" i="78"/>
  <c r="H126" i="78"/>
  <c r="H128" i="78"/>
  <c r="H103" i="66" s="1"/>
  <c r="H130" i="78"/>
  <c r="H105" i="66" s="1"/>
  <c r="H132" i="78"/>
  <c r="H107" i="66" s="1"/>
  <c r="H136" i="78"/>
  <c r="H111" i="66" s="1"/>
  <c r="H138" i="78"/>
  <c r="H113" i="66" s="1"/>
  <c r="H140" i="78"/>
  <c r="H115" i="66" s="1"/>
  <c r="H144" i="78"/>
  <c r="H146" i="78"/>
  <c r="H148" i="78"/>
  <c r="H150" i="78"/>
  <c r="H125" i="66" s="1"/>
  <c r="H152" i="78"/>
  <c r="H154" i="78"/>
  <c r="H156" i="78"/>
  <c r="H158" i="78"/>
  <c r="H133" i="66" s="1"/>
  <c r="H162" i="78"/>
  <c r="H164" i="78"/>
  <c r="H166" i="78"/>
  <c r="H141" i="66" s="1"/>
  <c r="H168" i="78"/>
  <c r="H170" i="78"/>
  <c r="H108" i="66"/>
  <c r="H78" i="66"/>
  <c r="H143" i="66"/>
  <c r="H99" i="66"/>
  <c r="H134" i="66"/>
  <c r="H130" i="66"/>
  <c r="H126" i="66"/>
  <c r="H122" i="66"/>
  <c r="H119" i="66"/>
  <c r="H109" i="66"/>
  <c r="H91" i="66"/>
  <c r="H89" i="66"/>
  <c r="H87" i="66"/>
  <c r="H81" i="66"/>
  <c r="F116" i="66"/>
  <c r="F112" i="66"/>
  <c r="F78" i="66"/>
  <c r="F121" i="66"/>
  <c r="F108" i="66"/>
  <c r="F104" i="66"/>
  <c r="F96" i="66"/>
  <c r="F92" i="66"/>
  <c r="F88" i="66"/>
  <c r="F144" i="66"/>
  <c r="F134" i="66"/>
  <c r="F130" i="66"/>
  <c r="F126" i="66"/>
  <c r="F122" i="66"/>
  <c r="F80" i="66"/>
  <c r="F77" i="66"/>
  <c r="F104" i="78"/>
  <c r="H104" i="78" s="1"/>
  <c r="F120" i="78"/>
  <c r="H120" i="78" s="1"/>
  <c r="F131" i="78"/>
  <c r="H131" i="78" s="1"/>
  <c r="F160" i="78"/>
  <c r="H160" i="78" s="1"/>
  <c r="H107" i="78"/>
  <c r="H82" i="66" s="1"/>
  <c r="H111" i="78"/>
  <c r="H115" i="78"/>
  <c r="H90" i="66" s="1"/>
  <c r="H119" i="78"/>
  <c r="H123" i="78"/>
  <c r="H98" i="66" s="1"/>
  <c r="H125" i="78"/>
  <c r="H100" i="66" s="1"/>
  <c r="H127" i="78"/>
  <c r="H102" i="66" s="1"/>
  <c r="H135" i="78"/>
  <c r="H110" i="66" s="1"/>
  <c r="H139" i="78"/>
  <c r="H114" i="66" s="1"/>
  <c r="H143" i="78"/>
  <c r="H118" i="66" s="1"/>
  <c r="H145" i="78"/>
  <c r="H120" i="66" s="1"/>
  <c r="H149" i="78"/>
  <c r="H124" i="66" s="1"/>
  <c r="H153" i="78"/>
  <c r="H128" i="66" s="1"/>
  <c r="H157" i="78"/>
  <c r="H132" i="66" s="1"/>
  <c r="H161" i="78"/>
  <c r="H136" i="66" s="1"/>
  <c r="H163" i="78"/>
  <c r="H165" i="78"/>
  <c r="H140" i="66" s="1"/>
  <c r="H167" i="78"/>
  <c r="H142" i="66" s="1"/>
  <c r="H80" i="66"/>
  <c r="H139" i="66"/>
  <c r="F85" i="66"/>
  <c r="F82" i="66"/>
  <c r="H138" i="66"/>
  <c r="H131" i="66"/>
  <c r="H129" i="66"/>
  <c r="H127" i="66"/>
  <c r="H123" i="66"/>
  <c r="H121" i="66"/>
  <c r="H94" i="66"/>
  <c r="H92" i="66"/>
  <c r="H88" i="66"/>
  <c r="H86" i="66"/>
  <c r="H145" i="66"/>
  <c r="H137" i="66"/>
  <c r="H116" i="66"/>
  <c r="H112" i="66"/>
  <c r="H101" i="66"/>
  <c r="F118" i="66"/>
  <c r="G76" i="66"/>
  <c r="F109" i="66"/>
  <c r="F95" i="78"/>
  <c r="H95" i="78" s="1"/>
  <c r="K84" i="78"/>
  <c r="O84" i="78"/>
  <c r="H86" i="78"/>
  <c r="H61" i="66" s="1"/>
  <c r="H88" i="78"/>
  <c r="H63" i="66" s="1"/>
  <c r="H90" i="78"/>
  <c r="H65" i="66" s="1"/>
  <c r="H92" i="78"/>
  <c r="H67" i="66" s="1"/>
  <c r="H94" i="78"/>
  <c r="H96" i="78"/>
  <c r="H71" i="66" s="1"/>
  <c r="H98" i="78"/>
  <c r="H73" i="66" s="1"/>
  <c r="O59" i="66"/>
  <c r="G59" i="66"/>
  <c r="P66" i="66"/>
  <c r="P59" i="66"/>
  <c r="F60" i="66"/>
  <c r="K70" i="66"/>
  <c r="F72" i="66"/>
  <c r="T66" i="66"/>
  <c r="L66" i="66"/>
  <c r="F91" i="78"/>
  <c r="H87" i="78"/>
  <c r="H62" i="66" s="1"/>
  <c r="H89" i="78"/>
  <c r="H64" i="66" s="1"/>
  <c r="H93" i="78"/>
  <c r="H68" i="66" s="1"/>
  <c r="H99" i="78"/>
  <c r="H74" i="66" s="1"/>
  <c r="H60" i="66"/>
  <c r="F73" i="66"/>
  <c r="K59" i="66"/>
  <c r="H72" i="66"/>
  <c r="H69" i="66"/>
  <c r="O70" i="66"/>
  <c r="H83" i="78"/>
  <c r="H58" i="66" s="1"/>
  <c r="F76" i="78"/>
  <c r="H76" i="78" s="1"/>
  <c r="H81" i="78"/>
  <c r="H56" i="66" s="1"/>
  <c r="S53" i="66"/>
  <c r="H82" i="78"/>
  <c r="H57" i="66" s="1"/>
  <c r="H55" i="66"/>
  <c r="F70" i="78"/>
  <c r="H70" i="78" s="1"/>
  <c r="H71" i="78"/>
  <c r="H51" i="66" s="1"/>
  <c r="Q45" i="66"/>
  <c r="O45" i="78"/>
  <c r="O40" i="66" s="1"/>
  <c r="G45" i="78"/>
  <c r="L45" i="78"/>
  <c r="L40" i="66" s="1"/>
  <c r="P45" i="78"/>
  <c r="P40" i="66" s="1"/>
  <c r="T45" i="78"/>
  <c r="T40" i="66" s="1"/>
  <c r="R45" i="66"/>
  <c r="N45" i="66"/>
  <c r="J45" i="66"/>
  <c r="M45" i="66"/>
  <c r="H52" i="78"/>
  <c r="H44" i="66" s="1"/>
  <c r="H51" i="78"/>
  <c r="H50" i="78"/>
  <c r="H42" i="66" s="1"/>
  <c r="H146" i="66"/>
  <c r="H176" i="78"/>
  <c r="H148" i="66" s="1"/>
  <c r="H178" i="78"/>
  <c r="H180" i="78"/>
  <c r="H182" i="78"/>
  <c r="H184" i="78"/>
  <c r="H156" i="66" s="1"/>
  <c r="H150" i="66"/>
  <c r="S149" i="66"/>
  <c r="Q149" i="66"/>
  <c r="M149" i="66"/>
  <c r="K149" i="66"/>
  <c r="I149" i="66"/>
  <c r="R149" i="66"/>
  <c r="J149" i="66"/>
  <c r="F153" i="66"/>
  <c r="F177" i="78"/>
  <c r="H179" i="78"/>
  <c r="H151" i="66" s="1"/>
  <c r="H183" i="78"/>
  <c r="H155" i="66" s="1"/>
  <c r="H153" i="66"/>
  <c r="H152" i="66"/>
  <c r="T147" i="66"/>
  <c r="P147" i="66"/>
  <c r="L147" i="66"/>
  <c r="G147" i="66"/>
  <c r="H154" i="66"/>
  <c r="S147" i="66"/>
  <c r="Q147" i="66"/>
  <c r="O147" i="66"/>
  <c r="M147" i="66"/>
  <c r="K147" i="66"/>
  <c r="I147" i="66"/>
  <c r="F151" i="66"/>
  <c r="N149" i="66"/>
  <c r="H159" i="66"/>
  <c r="F159" i="66"/>
  <c r="H158" i="66"/>
  <c r="F185" i="78"/>
  <c r="H185" i="78" s="1"/>
  <c r="H189" i="78"/>
  <c r="H161" i="66" s="1"/>
  <c r="K190" i="78"/>
  <c r="O190" i="78"/>
  <c r="O162" i="66" s="1"/>
  <c r="S190" i="78"/>
  <c r="S162" i="66" s="1"/>
  <c r="G190" i="78"/>
  <c r="H191" i="78"/>
  <c r="H193" i="78"/>
  <c r="H195" i="78"/>
  <c r="H167" i="66" s="1"/>
  <c r="H197" i="78"/>
  <c r="H199" i="78"/>
  <c r="H201" i="78"/>
  <c r="H205" i="78"/>
  <c r="H177" i="66" s="1"/>
  <c r="H207" i="78"/>
  <c r="H179" i="66" s="1"/>
  <c r="H209" i="78"/>
  <c r="H211" i="78"/>
  <c r="H183" i="66" s="1"/>
  <c r="H213" i="78"/>
  <c r="H185" i="66" s="1"/>
  <c r="H215" i="78"/>
  <c r="H217" i="78"/>
  <c r="H219" i="78"/>
  <c r="H191" i="66" s="1"/>
  <c r="H221" i="78"/>
  <c r="H193" i="66" s="1"/>
  <c r="H223" i="78"/>
  <c r="H227" i="78"/>
  <c r="H199" i="66" s="1"/>
  <c r="H229" i="78"/>
  <c r="H201" i="66" s="1"/>
  <c r="H231" i="78"/>
  <c r="H203" i="66" s="1"/>
  <c r="H233" i="78"/>
  <c r="H205" i="66" s="1"/>
  <c r="H235" i="78"/>
  <c r="H207" i="66" s="1"/>
  <c r="H237" i="78"/>
  <c r="H209" i="66" s="1"/>
  <c r="H239" i="78"/>
  <c r="H211" i="66" s="1"/>
  <c r="H241" i="78"/>
  <c r="H213" i="66" s="1"/>
  <c r="H243" i="78"/>
  <c r="H245" i="78"/>
  <c r="H217" i="66" s="1"/>
  <c r="H247" i="78"/>
  <c r="H249" i="78"/>
  <c r="H221" i="66" s="1"/>
  <c r="H251" i="78"/>
  <c r="H223" i="66" s="1"/>
  <c r="H163" i="66"/>
  <c r="H187" i="66"/>
  <c r="H219" i="66"/>
  <c r="H192" i="66"/>
  <c r="H173" i="66"/>
  <c r="H171" i="66"/>
  <c r="H169" i="66"/>
  <c r="H165" i="66"/>
  <c r="H195" i="66"/>
  <c r="H189" i="66"/>
  <c r="G162" i="66"/>
  <c r="F212" i="66"/>
  <c r="F210" i="66"/>
  <c r="F208" i="66"/>
  <c r="F206" i="66"/>
  <c r="F204" i="66"/>
  <c r="F196" i="66"/>
  <c r="F188" i="66"/>
  <c r="F176" i="66"/>
  <c r="K175" i="66"/>
  <c r="F172" i="66"/>
  <c r="F168" i="66"/>
  <c r="F218" i="66"/>
  <c r="F198" i="66"/>
  <c r="F192" i="66"/>
  <c r="F165" i="66"/>
  <c r="F228" i="78"/>
  <c r="H228" i="78" s="1"/>
  <c r="F242" i="78"/>
  <c r="H242" i="78" s="1"/>
  <c r="H194" i="78"/>
  <c r="H198" i="78"/>
  <c r="H170" i="66" s="1"/>
  <c r="H202" i="78"/>
  <c r="H204" i="78"/>
  <c r="H206" i="78"/>
  <c r="H178" i="66" s="1"/>
  <c r="H208" i="78"/>
  <c r="H180" i="66" s="1"/>
  <c r="H210" i="78"/>
  <c r="H182" i="66" s="1"/>
  <c r="H212" i="78"/>
  <c r="H184" i="66" s="1"/>
  <c r="H218" i="78"/>
  <c r="H190" i="66" s="1"/>
  <c r="H222" i="78"/>
  <c r="H194" i="66" s="1"/>
  <c r="H226" i="78"/>
  <c r="H198" i="66" s="1"/>
  <c r="H230" i="78"/>
  <c r="H202" i="66" s="1"/>
  <c r="H244" i="78"/>
  <c r="H216" i="66" s="1"/>
  <c r="H248" i="78"/>
  <c r="H220" i="66" s="1"/>
  <c r="H250" i="78"/>
  <c r="H222" i="66" s="1"/>
  <c r="H252" i="78"/>
  <c r="H224" i="66" s="1"/>
  <c r="H218" i="66"/>
  <c r="H176" i="66"/>
  <c r="H215" i="66"/>
  <c r="H196" i="66"/>
  <c r="H188" i="66"/>
  <c r="H181" i="66"/>
  <c r="H174" i="66"/>
  <c r="H172" i="66"/>
  <c r="H168" i="66"/>
  <c r="F202" i="66"/>
  <c r="S175" i="66"/>
  <c r="O175" i="66"/>
  <c r="G200" i="66"/>
  <c r="F187" i="66"/>
  <c r="F259" i="78"/>
  <c r="H259" i="78" s="1"/>
  <c r="H257" i="78"/>
  <c r="H261" i="78"/>
  <c r="H263" i="78"/>
  <c r="H235" i="66" s="1"/>
  <c r="H265" i="78"/>
  <c r="H237" i="66" s="1"/>
  <c r="H267" i="78"/>
  <c r="H239" i="66" s="1"/>
  <c r="H269" i="78"/>
  <c r="H271" i="78"/>
  <c r="H243" i="66" s="1"/>
  <c r="H273" i="78"/>
  <c r="H245" i="66" s="1"/>
  <c r="H275" i="78"/>
  <c r="H277" i="78"/>
  <c r="H279" i="78"/>
  <c r="H251" i="66" s="1"/>
  <c r="H281" i="78"/>
  <c r="H230" i="66"/>
  <c r="F240" i="66"/>
  <c r="F236" i="66"/>
  <c r="F254" i="66"/>
  <c r="F246" i="66"/>
  <c r="F252" i="66"/>
  <c r="F230" i="66"/>
  <c r="O227" i="66"/>
  <c r="F255" i="78"/>
  <c r="H255" i="78" s="1"/>
  <c r="H256" i="78"/>
  <c r="H228" i="66" s="1"/>
  <c r="H260" i="78"/>
  <c r="H232" i="66" s="1"/>
  <c r="H262" i="78"/>
  <c r="H234" i="66" s="1"/>
  <c r="H266" i="78"/>
  <c r="H238" i="66" s="1"/>
  <c r="H270" i="78"/>
  <c r="H242" i="66" s="1"/>
  <c r="H276" i="78"/>
  <c r="H248" i="66" s="1"/>
  <c r="H278" i="78"/>
  <c r="H250" i="66" s="1"/>
  <c r="F245" i="66"/>
  <c r="H254" i="66"/>
  <c r="H241" i="66"/>
  <c r="H233" i="66"/>
  <c r="H229" i="66"/>
  <c r="H253" i="66"/>
  <c r="H249" i="66"/>
  <c r="H247" i="66"/>
  <c r="H240" i="66"/>
  <c r="H236" i="66"/>
  <c r="F248" i="66"/>
  <c r="F233" i="66"/>
  <c r="G226" i="66"/>
  <c r="K227" i="66"/>
  <c r="F36" i="66"/>
  <c r="H36" i="66"/>
  <c r="F33" i="78"/>
  <c r="H33" i="78" s="1"/>
  <c r="H34" i="78"/>
  <c r="H34" i="66" s="1"/>
  <c r="H29" i="78"/>
  <c r="K8" i="39"/>
  <c r="K268" i="83"/>
  <c r="F42" i="83"/>
  <c r="F32" i="83" s="1"/>
  <c r="H32" i="83" s="1"/>
  <c r="S268" i="83"/>
  <c r="O268" i="83"/>
  <c r="T268" i="83"/>
  <c r="L268" i="83"/>
  <c r="N268" i="83"/>
  <c r="G225" i="66"/>
  <c r="E9" i="39"/>
  <c r="P268" i="83"/>
  <c r="H166" i="66"/>
  <c r="F31" i="66"/>
  <c r="H31" i="66"/>
  <c r="H28" i="78"/>
  <c r="H28" i="66" s="1"/>
  <c r="H19" i="78"/>
  <c r="H19" i="66" s="1"/>
  <c r="H30" i="66"/>
  <c r="F30" i="66"/>
  <c r="H29" i="66"/>
  <c r="H27" i="78"/>
  <c r="H27" i="66" s="1"/>
  <c r="H26" i="78"/>
  <c r="H26" i="66" s="1"/>
  <c r="H14" i="78"/>
  <c r="H14" i="66" s="1"/>
  <c r="H13" i="78"/>
  <c r="H13" i="66" s="1"/>
  <c r="S5" i="78"/>
  <c r="S5" i="66" s="1"/>
  <c r="O5" i="78"/>
  <c r="O5" i="66" s="1"/>
  <c r="K5" i="78"/>
  <c r="K5" i="66" s="1"/>
  <c r="H23" i="78"/>
  <c r="H23" i="66" s="1"/>
  <c r="H15" i="78"/>
  <c r="H15" i="66" s="1"/>
  <c r="H17" i="78"/>
  <c r="H17" i="66"/>
  <c r="F18" i="66"/>
  <c r="H16" i="78"/>
  <c r="H16" i="66" s="1"/>
  <c r="H18" i="66"/>
  <c r="H12" i="78"/>
  <c r="H12" i="66" s="1"/>
  <c r="H11" i="78"/>
  <c r="H11" i="66" s="1"/>
  <c r="G6" i="66"/>
  <c r="L5" i="78"/>
  <c r="L5" i="66" s="1"/>
  <c r="T5" i="78"/>
  <c r="T5" i="66" s="1"/>
  <c r="H9" i="78"/>
  <c r="H9" i="66" s="1"/>
  <c r="S6" i="66"/>
  <c r="O6" i="66"/>
  <c r="K6" i="66"/>
  <c r="N290" i="80"/>
  <c r="G290" i="80"/>
  <c r="H52" i="66"/>
  <c r="Q227" i="82"/>
  <c r="R227" i="82"/>
  <c r="N227" i="82"/>
  <c r="J227" i="82"/>
  <c r="H233" i="82"/>
  <c r="H231" i="66" s="1"/>
  <c r="H246" i="82"/>
  <c r="I227" i="82"/>
  <c r="P227" i="82"/>
  <c r="M227" i="82"/>
  <c r="H216" i="82"/>
  <c r="H214" i="66" s="1"/>
  <c r="F214" i="66"/>
  <c r="H188" i="82"/>
  <c r="H186" i="66" s="1"/>
  <c r="F186" i="66"/>
  <c r="F200" i="66"/>
  <c r="H202" i="82"/>
  <c r="H200" i="66" s="1"/>
  <c r="F164" i="66"/>
  <c r="H166" i="82"/>
  <c r="R257" i="82"/>
  <c r="N257" i="82"/>
  <c r="H164" i="82"/>
  <c r="S257" i="82"/>
  <c r="K257" i="82"/>
  <c r="K162" i="66"/>
  <c r="H177" i="82"/>
  <c r="H175" i="66" s="1"/>
  <c r="F175" i="66"/>
  <c r="J257" i="82"/>
  <c r="O257" i="82"/>
  <c r="H159" i="82"/>
  <c r="H157" i="66" s="1"/>
  <c r="H12" i="69" s="1"/>
  <c r="H108" i="82"/>
  <c r="H106" i="66" s="1"/>
  <c r="H81" i="82"/>
  <c r="H79" i="66" s="1"/>
  <c r="F79" i="66"/>
  <c r="T257" i="82"/>
  <c r="L257" i="82"/>
  <c r="H137" i="82"/>
  <c r="H135" i="66" s="1"/>
  <c r="F135" i="66"/>
  <c r="H78" i="82"/>
  <c r="H97" i="82"/>
  <c r="F95" i="66"/>
  <c r="H119" i="82"/>
  <c r="H117" i="66" s="1"/>
  <c r="F117" i="66"/>
  <c r="H86" i="82"/>
  <c r="H70" i="79"/>
  <c r="N75" i="79"/>
  <c r="N70" i="79" s="1"/>
  <c r="N59" i="79" s="1"/>
  <c r="F59" i="79"/>
  <c r="H50" i="79"/>
  <c r="H50" i="66" s="1"/>
  <c r="F50" i="66"/>
  <c r="S32" i="66"/>
  <c r="H24" i="79"/>
  <c r="J268" i="83"/>
  <c r="J8" i="39"/>
  <c r="P290" i="80"/>
  <c r="N8" i="39"/>
  <c r="R290" i="80"/>
  <c r="U268" i="83"/>
  <c r="H63" i="83"/>
  <c r="H43" i="66"/>
  <c r="I268" i="83"/>
  <c r="E8" i="39"/>
  <c r="F6" i="78"/>
  <c r="H7" i="78"/>
  <c r="H7" i="66" s="1"/>
  <c r="F20" i="78"/>
  <c r="F21" i="66"/>
  <c r="H21" i="78"/>
  <c r="H21" i="66" s="1"/>
  <c r="F39" i="78"/>
  <c r="F37" i="66" s="1"/>
  <c r="H44" i="78"/>
  <c r="H39" i="66" s="1"/>
  <c r="H54" i="78"/>
  <c r="H46" i="66" s="1"/>
  <c r="H56" i="78"/>
  <c r="H48" i="66" s="1"/>
  <c r="F53" i="78"/>
  <c r="H55" i="78"/>
  <c r="H47" i="66" s="1"/>
  <c r="O267" i="79"/>
  <c r="V267" i="79"/>
  <c r="S267" i="79"/>
  <c r="X267" i="79"/>
  <c r="R267" i="79"/>
  <c r="W267" i="79"/>
  <c r="G267" i="79"/>
  <c r="V290" i="80"/>
  <c r="H94" i="80"/>
  <c r="Q268" i="83"/>
  <c r="W268" i="83"/>
  <c r="M268" i="83"/>
  <c r="H227" i="84"/>
  <c r="F226" i="84"/>
  <c r="F162" i="84"/>
  <c r="H162" i="84" s="1"/>
  <c r="H66" i="84"/>
  <c r="F59" i="84"/>
  <c r="H59" i="84" s="1"/>
  <c r="H240" i="83"/>
  <c r="F239" i="83"/>
  <c r="H83" i="83"/>
  <c r="F72" i="83"/>
  <c r="H72" i="83" s="1"/>
  <c r="F5" i="83"/>
  <c r="F175" i="83"/>
  <c r="H175" i="83" s="1"/>
  <c r="H76" i="84"/>
  <c r="F75" i="84"/>
  <c r="H75" i="84" s="1"/>
  <c r="F88" i="83"/>
  <c r="H88" i="83" s="1"/>
  <c r="F40" i="84"/>
  <c r="H40" i="84" s="1"/>
  <c r="H33" i="84"/>
  <c r="F32" i="84"/>
  <c r="H32" i="84" s="1"/>
  <c r="F227" i="82"/>
  <c r="H228" i="82"/>
  <c r="H47" i="82"/>
  <c r="F40" i="82"/>
  <c r="H5" i="81"/>
  <c r="H151" i="82"/>
  <c r="F149" i="82"/>
  <c r="F32" i="81"/>
  <c r="H32" i="81" s="1"/>
  <c r="H33" i="81"/>
  <c r="H226" i="81"/>
  <c r="F225" i="81"/>
  <c r="H225" i="81" s="1"/>
  <c r="I10" i="39" s="1"/>
  <c r="F162" i="81"/>
  <c r="H162" i="81" s="1"/>
  <c r="I9" i="39" s="1"/>
  <c r="H164" i="81"/>
  <c r="F77" i="82"/>
  <c r="F5" i="82"/>
  <c r="H6" i="82"/>
  <c r="F59" i="81"/>
  <c r="H59" i="81" s="1"/>
  <c r="F75" i="81"/>
  <c r="H75" i="81" s="1"/>
  <c r="H76" i="81"/>
  <c r="H74" i="80"/>
  <c r="F58" i="80"/>
  <c r="F110" i="80"/>
  <c r="H110" i="80" s="1"/>
  <c r="H261" i="80"/>
  <c r="F5" i="80"/>
  <c r="F174" i="79"/>
  <c r="H174" i="79" s="1"/>
  <c r="F32" i="79"/>
  <c r="H32" i="79" s="1"/>
  <c r="H33" i="79"/>
  <c r="H239" i="79"/>
  <c r="F238" i="79"/>
  <c r="H6" i="79"/>
  <c r="F5" i="79"/>
  <c r="F77" i="79"/>
  <c r="H77" i="79" s="1"/>
  <c r="L100" i="78"/>
  <c r="L75" i="66" s="1"/>
  <c r="T100" i="78"/>
  <c r="P100" i="78"/>
  <c r="P75" i="66" s="1"/>
  <c r="K100" i="78"/>
  <c r="K75" i="66" s="1"/>
  <c r="O100" i="78"/>
  <c r="O75" i="66" s="1"/>
  <c r="S100" i="78"/>
  <c r="S75" i="66" s="1"/>
  <c r="F190" i="78"/>
  <c r="H190" i="78" s="1"/>
  <c r="P190" i="78"/>
  <c r="P162" i="66" s="1"/>
  <c r="S254" i="78"/>
  <c r="S226" i="66" s="1"/>
  <c r="J254" i="78"/>
  <c r="J253" i="78" s="1"/>
  <c r="R254" i="78"/>
  <c r="R253" i="78" s="1"/>
  <c r="L254" i="78"/>
  <c r="P254" i="78"/>
  <c r="P253" i="78" s="1"/>
  <c r="T254" i="78"/>
  <c r="K253" i="78"/>
  <c r="K225" i="66" s="1"/>
  <c r="S253" i="78"/>
  <c r="S225" i="66" s="1"/>
  <c r="N254" i="78"/>
  <c r="N253" i="78" s="1"/>
  <c r="I254" i="78"/>
  <c r="I253" i="78" s="1"/>
  <c r="M254" i="78"/>
  <c r="M253" i="78" s="1"/>
  <c r="Q254" i="78"/>
  <c r="Q253" i="78" s="1"/>
  <c r="L190" i="78"/>
  <c r="L162" i="66" s="1"/>
  <c r="T190" i="78"/>
  <c r="T162" i="66" s="1"/>
  <c r="I190" i="78"/>
  <c r="I162" i="66" s="1"/>
  <c r="M190" i="78"/>
  <c r="M162" i="66" s="1"/>
  <c r="Q190" i="78"/>
  <c r="Q162" i="66" s="1"/>
  <c r="J190" i="78"/>
  <c r="J162" i="66" s="1"/>
  <c r="N190" i="78"/>
  <c r="N162" i="66" s="1"/>
  <c r="R190" i="78"/>
  <c r="R162" i="66" s="1"/>
  <c r="F100" i="78"/>
  <c r="H100" i="78" s="1"/>
  <c r="I100" i="78"/>
  <c r="I75" i="66" s="1"/>
  <c r="M100" i="78"/>
  <c r="M75" i="66" s="1"/>
  <c r="Q100" i="78"/>
  <c r="Q75" i="66" s="1"/>
  <c r="J100" i="78"/>
  <c r="J75" i="66" s="1"/>
  <c r="N100" i="78"/>
  <c r="N75" i="66" s="1"/>
  <c r="R100" i="78"/>
  <c r="R75" i="66" s="1"/>
  <c r="I84" i="78"/>
  <c r="I59" i="66" s="1"/>
  <c r="Q84" i="78"/>
  <c r="Q59" i="66" s="1"/>
  <c r="J84" i="78"/>
  <c r="J59" i="66" s="1"/>
  <c r="N84" i="78"/>
  <c r="N59" i="66" s="1"/>
  <c r="R84" i="78"/>
  <c r="R59" i="66" s="1"/>
  <c r="M84" i="78"/>
  <c r="M59" i="66" s="1"/>
  <c r="T32" i="78"/>
  <c r="I32" i="78"/>
  <c r="M32" i="78"/>
  <c r="Q32" i="78"/>
  <c r="J32" i="78"/>
  <c r="N32" i="78"/>
  <c r="R32" i="78"/>
  <c r="P5" i="78"/>
  <c r="P5" i="66" s="1"/>
  <c r="I5" i="78"/>
  <c r="I5" i="66" s="1"/>
  <c r="M5" i="78"/>
  <c r="M5" i="66" s="1"/>
  <c r="Q5" i="78"/>
  <c r="Q5" i="66" s="1"/>
  <c r="J5" i="78"/>
  <c r="J5" i="66" s="1"/>
  <c r="N5" i="78"/>
  <c r="N5" i="66" s="1"/>
  <c r="R5" i="78"/>
  <c r="R5" i="66" s="1"/>
  <c r="K32" i="78" l="1"/>
  <c r="H84" i="66"/>
  <c r="H95" i="66"/>
  <c r="F157" i="66"/>
  <c r="H244" i="66"/>
  <c r="H225" i="78"/>
  <c r="H197" i="66" s="1"/>
  <c r="I8" i="39"/>
  <c r="F84" i="66"/>
  <c r="F244" i="66"/>
  <c r="L32" i="78"/>
  <c r="F254" i="78"/>
  <c r="F84" i="78"/>
  <c r="H84" i="78" s="1"/>
  <c r="F9" i="39"/>
  <c r="F70" i="66"/>
  <c r="F76" i="66"/>
  <c r="F106" i="66"/>
  <c r="F231" i="66"/>
  <c r="F227" i="66"/>
  <c r="O226" i="66"/>
  <c r="H53" i="66"/>
  <c r="O32" i="78"/>
  <c r="O32" i="66" s="1"/>
  <c r="T25" i="66"/>
  <c r="T24" i="78"/>
  <c r="T24" i="66" s="1"/>
  <c r="R25" i="66"/>
  <c r="R24" i="78"/>
  <c r="R24" i="66" s="1"/>
  <c r="N25" i="66"/>
  <c r="N24" i="78"/>
  <c r="N24" i="66" s="1"/>
  <c r="L25" i="66"/>
  <c r="L24" i="78"/>
  <c r="L24" i="66" s="1"/>
  <c r="J25" i="66"/>
  <c r="J24" i="78"/>
  <c r="J24" i="66" s="1"/>
  <c r="S25" i="66"/>
  <c r="S24" i="78"/>
  <c r="S24" i="66" s="1"/>
  <c r="O25" i="66"/>
  <c r="O24" i="78"/>
  <c r="O24" i="66" s="1"/>
  <c r="M25" i="66"/>
  <c r="M24" i="78"/>
  <c r="M24" i="66" s="1"/>
  <c r="K25" i="66"/>
  <c r="K24" i="78"/>
  <c r="K24" i="66" s="1"/>
  <c r="T75" i="66"/>
  <c r="P32" i="78"/>
  <c r="Q25" i="66"/>
  <c r="Q24" i="78"/>
  <c r="Q24" i="66" s="1"/>
  <c r="P25" i="66"/>
  <c r="P24" i="78"/>
  <c r="P24" i="66" s="1"/>
  <c r="F25" i="78"/>
  <c r="H164" i="66"/>
  <c r="H76" i="66"/>
  <c r="F8" i="39"/>
  <c r="H42" i="83"/>
  <c r="H227" i="66"/>
  <c r="F66" i="66"/>
  <c r="H91" i="78"/>
  <c r="H66" i="66" s="1"/>
  <c r="F53" i="66"/>
  <c r="G40" i="66"/>
  <c r="G32" i="78"/>
  <c r="H33" i="66"/>
  <c r="F175" i="78"/>
  <c r="H175" i="78" s="1"/>
  <c r="D9" i="39" s="1"/>
  <c r="H177" i="78"/>
  <c r="H149" i="66" s="1"/>
  <c r="F149" i="66"/>
  <c r="M226" i="66"/>
  <c r="P226" i="66"/>
  <c r="I226" i="66"/>
  <c r="J226" i="66"/>
  <c r="N226" i="66"/>
  <c r="R226" i="66"/>
  <c r="Q226" i="66"/>
  <c r="T253" i="78"/>
  <c r="T225" i="66" s="1"/>
  <c r="T226" i="66"/>
  <c r="L253" i="78"/>
  <c r="L225" i="66" s="1"/>
  <c r="L226" i="66"/>
  <c r="M225" i="66"/>
  <c r="J225" i="66"/>
  <c r="N225" i="66"/>
  <c r="R225" i="66"/>
  <c r="F33" i="66"/>
  <c r="H162" i="66"/>
  <c r="H13" i="69" s="1"/>
  <c r="H70" i="66"/>
  <c r="F162" i="66"/>
  <c r="F5" i="78"/>
  <c r="F5" i="66" s="1"/>
  <c r="H149" i="82"/>
  <c r="H147" i="66" s="1"/>
  <c r="H11" i="69" s="1"/>
  <c r="F147" i="66"/>
  <c r="L9" i="39"/>
  <c r="H227" i="82"/>
  <c r="L10" i="39"/>
  <c r="Q257" i="82"/>
  <c r="Q225" i="66"/>
  <c r="M257" i="82"/>
  <c r="P225" i="66"/>
  <c r="P257" i="82"/>
  <c r="I225" i="66"/>
  <c r="I257" i="82"/>
  <c r="H77" i="82"/>
  <c r="H75" i="66" s="1"/>
  <c r="H9" i="69" s="1"/>
  <c r="F75" i="66"/>
  <c r="H59" i="79"/>
  <c r="R8" i="39"/>
  <c r="N267" i="79"/>
  <c r="F6" i="66"/>
  <c r="H6" i="78"/>
  <c r="H6" i="66" s="1"/>
  <c r="F20" i="66"/>
  <c r="H39" i="78"/>
  <c r="H37" i="66" s="1"/>
  <c r="F45" i="66"/>
  <c r="H53" i="78"/>
  <c r="H45" i="66" s="1"/>
  <c r="F45" i="78"/>
  <c r="N32" i="66"/>
  <c r="Q32" i="66"/>
  <c r="I32" i="66"/>
  <c r="I283" i="78"/>
  <c r="T32" i="66"/>
  <c r="L32" i="66"/>
  <c r="K32" i="66"/>
  <c r="R32" i="66"/>
  <c r="J32" i="66"/>
  <c r="M32" i="66"/>
  <c r="P32" i="66"/>
  <c r="H5" i="83"/>
  <c r="F225" i="84"/>
  <c r="H225" i="84" s="1"/>
  <c r="F10" i="39" s="1"/>
  <c r="H226" i="84"/>
  <c r="F255" i="84"/>
  <c r="H255" i="84" s="1"/>
  <c r="F238" i="83"/>
  <c r="H238" i="83" s="1"/>
  <c r="H239" i="83"/>
  <c r="F255" i="81"/>
  <c r="H255" i="81" s="1"/>
  <c r="H5" i="82"/>
  <c r="H40" i="82"/>
  <c r="F32" i="82"/>
  <c r="H32" i="82" s="1"/>
  <c r="H5" i="80"/>
  <c r="H58" i="80"/>
  <c r="F48" i="80"/>
  <c r="H48" i="80" s="1"/>
  <c r="H238" i="79"/>
  <c r="F237" i="79"/>
  <c r="H237" i="79" s="1"/>
  <c r="H5" i="79"/>
  <c r="X255" i="68"/>
  <c r="W255" i="68"/>
  <c r="V255" i="68"/>
  <c r="U255" i="68"/>
  <c r="T255" i="68"/>
  <c r="S255" i="68"/>
  <c r="R255" i="68"/>
  <c r="Q255" i="68"/>
  <c r="P255" i="68"/>
  <c r="O255" i="68"/>
  <c r="N255" i="68"/>
  <c r="L255" i="68"/>
  <c r="K255" i="68"/>
  <c r="J255" i="68"/>
  <c r="I255" i="68"/>
  <c r="H255" i="68"/>
  <c r="G255" i="68"/>
  <c r="X252" i="68"/>
  <c r="W252" i="68"/>
  <c r="V252" i="68"/>
  <c r="U252" i="68"/>
  <c r="T252" i="68"/>
  <c r="S252" i="68"/>
  <c r="R252" i="68"/>
  <c r="Q252" i="68"/>
  <c r="P252" i="68"/>
  <c r="O252" i="68"/>
  <c r="N252" i="68"/>
  <c r="L252" i="68"/>
  <c r="K252" i="68"/>
  <c r="J252" i="68"/>
  <c r="I252" i="68"/>
  <c r="H252" i="68"/>
  <c r="G252" i="68"/>
  <c r="X244" i="68"/>
  <c r="W244" i="68"/>
  <c r="V244" i="68"/>
  <c r="U244" i="68"/>
  <c r="T244" i="68"/>
  <c r="S244" i="68"/>
  <c r="R244" i="68"/>
  <c r="Q244" i="68"/>
  <c r="P244" i="68"/>
  <c r="O244" i="68"/>
  <c r="N244" i="68"/>
  <c r="L244" i="68"/>
  <c r="S5" i="39" s="1"/>
  <c r="J244" i="68"/>
  <c r="G5" i="39" s="1"/>
  <c r="I244" i="68"/>
  <c r="F5" i="39" s="1"/>
  <c r="H244" i="68"/>
  <c r="E5" i="39" s="1"/>
  <c r="G244" i="68"/>
  <c r="D5" i="39" s="1"/>
  <c r="X237" i="68"/>
  <c r="X236" i="68" s="1"/>
  <c r="W237" i="68"/>
  <c r="W236" i="68" s="1"/>
  <c r="V237" i="68"/>
  <c r="V236" i="68" s="1"/>
  <c r="U237" i="68"/>
  <c r="U236" i="68" s="1"/>
  <c r="T237" i="68"/>
  <c r="T236" i="68" s="1"/>
  <c r="S237" i="68"/>
  <c r="S236" i="68" s="1"/>
  <c r="R237" i="68"/>
  <c r="R236" i="68" s="1"/>
  <c r="Q237" i="68"/>
  <c r="Q236" i="68" s="1"/>
  <c r="P237" i="68"/>
  <c r="P236" i="68" s="1"/>
  <c r="O237" i="68"/>
  <c r="O236" i="68" s="1"/>
  <c r="N237" i="68"/>
  <c r="N236" i="68" s="1"/>
  <c r="L237" i="68"/>
  <c r="K237" i="68"/>
  <c r="J237" i="68"/>
  <c r="J236" i="68" s="1"/>
  <c r="I237" i="68"/>
  <c r="I236" i="68" s="1"/>
  <c r="H237" i="68"/>
  <c r="H236" i="68" s="1"/>
  <c r="G237" i="68"/>
  <c r="G236" i="68" s="1"/>
  <c r="L236" i="68"/>
  <c r="K236" i="68"/>
  <c r="X232" i="68"/>
  <c r="W232" i="68"/>
  <c r="V232" i="68"/>
  <c r="U232" i="68"/>
  <c r="T232" i="68"/>
  <c r="S232" i="68"/>
  <c r="R232" i="68"/>
  <c r="Q232" i="68"/>
  <c r="P232" i="68"/>
  <c r="O232" i="68"/>
  <c r="N232" i="68"/>
  <c r="L232" i="68"/>
  <c r="K232" i="68"/>
  <c r="J232" i="68"/>
  <c r="I232" i="68"/>
  <c r="H232" i="68"/>
  <c r="G232" i="68"/>
  <c r="X218" i="68"/>
  <c r="W218" i="68"/>
  <c r="V218" i="68"/>
  <c r="U218" i="68"/>
  <c r="T218" i="68"/>
  <c r="S218" i="68"/>
  <c r="R218" i="68"/>
  <c r="Q218" i="68"/>
  <c r="P218" i="68"/>
  <c r="O218" i="68"/>
  <c r="N218" i="68"/>
  <c r="L218" i="68"/>
  <c r="K218" i="68"/>
  <c r="J218" i="68"/>
  <c r="I218" i="68"/>
  <c r="H218" i="68"/>
  <c r="G218" i="68"/>
  <c r="X208" i="68"/>
  <c r="X204" i="68" s="1"/>
  <c r="W208" i="68"/>
  <c r="V208" i="68"/>
  <c r="U208" i="68"/>
  <c r="T208" i="68"/>
  <c r="S208" i="68"/>
  <c r="R208" i="68"/>
  <c r="Q208" i="68"/>
  <c r="P208" i="68"/>
  <c r="O208" i="68"/>
  <c r="N208" i="68"/>
  <c r="L208" i="68"/>
  <c r="K208" i="68"/>
  <c r="J208" i="68"/>
  <c r="I208" i="68"/>
  <c r="H208" i="68"/>
  <c r="G208" i="68"/>
  <c r="X192" i="68"/>
  <c r="W192" i="68"/>
  <c r="V192" i="68"/>
  <c r="U192" i="68"/>
  <c r="T192" i="68"/>
  <c r="S192" i="68"/>
  <c r="R192" i="68"/>
  <c r="Q192" i="68"/>
  <c r="P192" i="68"/>
  <c r="O192" i="68"/>
  <c r="N192" i="68"/>
  <c r="L192" i="68"/>
  <c r="K192" i="68"/>
  <c r="J192" i="68"/>
  <c r="I192" i="68"/>
  <c r="H192" i="68"/>
  <c r="G192" i="68"/>
  <c r="X182" i="68"/>
  <c r="W182" i="68"/>
  <c r="V182" i="68"/>
  <c r="U182" i="68"/>
  <c r="T182" i="68"/>
  <c r="S182" i="68"/>
  <c r="R182" i="68"/>
  <c r="Q182" i="68"/>
  <c r="P182" i="68"/>
  <c r="O182" i="68"/>
  <c r="N182" i="68"/>
  <c r="L182" i="68"/>
  <c r="K182" i="68"/>
  <c r="J182" i="68"/>
  <c r="I182" i="68"/>
  <c r="H182" i="68"/>
  <c r="G182" i="68"/>
  <c r="X174" i="68"/>
  <c r="W174" i="68"/>
  <c r="V174" i="68"/>
  <c r="U174" i="68"/>
  <c r="T174" i="68"/>
  <c r="S174" i="68"/>
  <c r="R174" i="68"/>
  <c r="Q174" i="68"/>
  <c r="P174" i="68"/>
  <c r="O174" i="68"/>
  <c r="N174" i="68"/>
  <c r="L174" i="68"/>
  <c r="K174" i="68"/>
  <c r="J174" i="68"/>
  <c r="I174" i="68"/>
  <c r="H174" i="68"/>
  <c r="G174" i="68"/>
  <c r="X170" i="68"/>
  <c r="W170" i="68"/>
  <c r="V170" i="68"/>
  <c r="U170" i="68"/>
  <c r="T170" i="68"/>
  <c r="S170" i="68"/>
  <c r="R170" i="68"/>
  <c r="Q170" i="68"/>
  <c r="P170" i="68"/>
  <c r="O170" i="68"/>
  <c r="N170" i="68"/>
  <c r="L170" i="68"/>
  <c r="K170" i="68"/>
  <c r="J170" i="68"/>
  <c r="J168" i="68" s="1"/>
  <c r="I170" i="68"/>
  <c r="H170" i="68"/>
  <c r="G170" i="68"/>
  <c r="Q168" i="68"/>
  <c r="X164" i="68"/>
  <c r="W164" i="68"/>
  <c r="V164" i="68"/>
  <c r="U164" i="68"/>
  <c r="T164" i="68"/>
  <c r="S164" i="68"/>
  <c r="R164" i="68"/>
  <c r="Q164" i="68"/>
  <c r="P164" i="68"/>
  <c r="O164" i="68"/>
  <c r="N164" i="68"/>
  <c r="L164" i="68"/>
  <c r="J164" i="68"/>
  <c r="I164" i="68"/>
  <c r="H164" i="68"/>
  <c r="G164" i="68"/>
  <c r="X160" i="68"/>
  <c r="W160" i="68"/>
  <c r="V160" i="68"/>
  <c r="U160" i="68"/>
  <c r="T160" i="68"/>
  <c r="S160" i="68"/>
  <c r="R160" i="68"/>
  <c r="Q160" i="68"/>
  <c r="P160" i="68"/>
  <c r="O160" i="68"/>
  <c r="N160" i="68"/>
  <c r="L160" i="68"/>
  <c r="K160" i="68"/>
  <c r="J160" i="68"/>
  <c r="I160" i="68"/>
  <c r="H160" i="68"/>
  <c r="G160" i="68"/>
  <c r="X156" i="68"/>
  <c r="X154" i="68" s="1"/>
  <c r="W156" i="68"/>
  <c r="W154" i="68" s="1"/>
  <c r="V156" i="68"/>
  <c r="V154" i="68" s="1"/>
  <c r="U156" i="68"/>
  <c r="U154" i="68" s="1"/>
  <c r="T156" i="68"/>
  <c r="S156" i="68"/>
  <c r="S154" i="68" s="1"/>
  <c r="R156" i="68"/>
  <c r="R154" i="68" s="1"/>
  <c r="Q156" i="68"/>
  <c r="Q154" i="68" s="1"/>
  <c r="P156" i="68"/>
  <c r="P154" i="68" s="1"/>
  <c r="O156" i="68"/>
  <c r="O154" i="68" s="1"/>
  <c r="N156" i="68"/>
  <c r="N154" i="68" s="1"/>
  <c r="L156" i="68"/>
  <c r="L154" i="68" s="1"/>
  <c r="K156" i="68"/>
  <c r="K154" i="68" s="1"/>
  <c r="J156" i="68"/>
  <c r="J154" i="68" s="1"/>
  <c r="I156" i="68"/>
  <c r="I154" i="68" s="1"/>
  <c r="H156" i="68"/>
  <c r="H154" i="68" s="1"/>
  <c r="T154" i="68"/>
  <c r="X143" i="68"/>
  <c r="W143" i="68"/>
  <c r="V143" i="68"/>
  <c r="U143" i="68"/>
  <c r="T143" i="68"/>
  <c r="S143" i="68"/>
  <c r="R143" i="68"/>
  <c r="Q143" i="68"/>
  <c r="P143" i="68"/>
  <c r="O143" i="68"/>
  <c r="N143" i="68"/>
  <c r="L143" i="68"/>
  <c r="K143" i="68"/>
  <c r="J143" i="68"/>
  <c r="H143" i="68"/>
  <c r="G143" i="68"/>
  <c r="X140" i="68"/>
  <c r="W140" i="68"/>
  <c r="V140" i="68"/>
  <c r="U140" i="68"/>
  <c r="T140" i="68"/>
  <c r="S140" i="68"/>
  <c r="R140" i="68"/>
  <c r="Q140" i="68"/>
  <c r="P140" i="68"/>
  <c r="O140" i="68"/>
  <c r="N140" i="68"/>
  <c r="L140" i="68"/>
  <c r="K140" i="68"/>
  <c r="J140" i="68"/>
  <c r="I140" i="68"/>
  <c r="X137" i="68"/>
  <c r="W137" i="68"/>
  <c r="V137" i="68"/>
  <c r="U137" i="68"/>
  <c r="T137" i="68"/>
  <c r="S137" i="68"/>
  <c r="R137" i="68"/>
  <c r="Q137" i="68"/>
  <c r="P137" i="68"/>
  <c r="O137" i="68"/>
  <c r="N137" i="68"/>
  <c r="N136" i="68" s="1"/>
  <c r="L137" i="68"/>
  <c r="K137" i="68"/>
  <c r="J137" i="68"/>
  <c r="I137" i="68"/>
  <c r="H137" i="68"/>
  <c r="X132" i="68"/>
  <c r="W132" i="68"/>
  <c r="W129" i="68" s="1"/>
  <c r="V132" i="68"/>
  <c r="U132" i="68"/>
  <c r="U129" i="68" s="1"/>
  <c r="T132" i="68"/>
  <c r="T129" i="68" s="1"/>
  <c r="S132" i="68"/>
  <c r="S129" i="68" s="1"/>
  <c r="R132" i="68"/>
  <c r="Q132" i="68"/>
  <c r="Q129" i="68" s="1"/>
  <c r="P132" i="68"/>
  <c r="P129" i="68" s="1"/>
  <c r="O132" i="68"/>
  <c r="O129" i="68" s="1"/>
  <c r="N132" i="68"/>
  <c r="N129" i="68" s="1"/>
  <c r="L132" i="68"/>
  <c r="L129" i="68" s="1"/>
  <c r="K132" i="68"/>
  <c r="J132" i="68"/>
  <c r="J129" i="68" s="1"/>
  <c r="I132" i="68"/>
  <c r="H132" i="68"/>
  <c r="H129" i="68" s="1"/>
  <c r="X129" i="68"/>
  <c r="V129" i="68"/>
  <c r="R129" i="68"/>
  <c r="K129" i="68"/>
  <c r="I129" i="68"/>
  <c r="X114" i="68"/>
  <c r="W114" i="68"/>
  <c r="V114" i="68"/>
  <c r="U114" i="68"/>
  <c r="T114" i="68"/>
  <c r="S114" i="68"/>
  <c r="R114" i="68"/>
  <c r="Q114" i="68"/>
  <c r="P114" i="68"/>
  <c r="O114" i="68"/>
  <c r="N114" i="68"/>
  <c r="K114" i="68"/>
  <c r="J114" i="68"/>
  <c r="I114" i="68"/>
  <c r="H114" i="68"/>
  <c r="G114" i="68"/>
  <c r="X110" i="68"/>
  <c r="W110" i="68"/>
  <c r="V110" i="68"/>
  <c r="U110" i="68"/>
  <c r="T110" i="68"/>
  <c r="S110" i="68"/>
  <c r="R110" i="68"/>
  <c r="Q110" i="68"/>
  <c r="P110" i="68"/>
  <c r="O110" i="68"/>
  <c r="N110" i="68"/>
  <c r="K110" i="68"/>
  <c r="J110" i="68"/>
  <c r="I110" i="68"/>
  <c r="H110" i="68"/>
  <c r="G110" i="68"/>
  <c r="X104" i="68"/>
  <c r="W104" i="68"/>
  <c r="V104" i="68"/>
  <c r="U104" i="68"/>
  <c r="T104" i="68"/>
  <c r="S104" i="68"/>
  <c r="R104" i="68"/>
  <c r="R103" i="68" s="1"/>
  <c r="Q104" i="68"/>
  <c r="P104" i="68"/>
  <c r="O104" i="68"/>
  <c r="N104" i="68"/>
  <c r="K104" i="68"/>
  <c r="J104" i="68"/>
  <c r="I104" i="68"/>
  <c r="H104" i="68"/>
  <c r="H103" i="68" s="1"/>
  <c r="G104" i="68"/>
  <c r="X98" i="68"/>
  <c r="W98" i="68"/>
  <c r="V98" i="68"/>
  <c r="U98" i="68"/>
  <c r="T98" i="68"/>
  <c r="S98" i="68"/>
  <c r="R98" i="68"/>
  <c r="Q98" i="68"/>
  <c r="P98" i="68"/>
  <c r="O98" i="68"/>
  <c r="N98" i="68"/>
  <c r="K98" i="68"/>
  <c r="J98" i="68"/>
  <c r="I98" i="68"/>
  <c r="H98" i="68"/>
  <c r="G98" i="68"/>
  <c r="X93" i="68"/>
  <c r="W93" i="68"/>
  <c r="V93" i="68"/>
  <c r="U93" i="68"/>
  <c r="T93" i="68"/>
  <c r="S93" i="68"/>
  <c r="R93" i="68"/>
  <c r="Q93" i="68"/>
  <c r="P93" i="68"/>
  <c r="O93" i="68"/>
  <c r="N93" i="68"/>
  <c r="K93" i="68"/>
  <c r="J93" i="68"/>
  <c r="I93" i="68"/>
  <c r="H93" i="68"/>
  <c r="G93" i="68"/>
  <c r="X81" i="68"/>
  <c r="W81" i="68"/>
  <c r="V81" i="68"/>
  <c r="U81" i="68"/>
  <c r="T81" i="68"/>
  <c r="S81" i="68"/>
  <c r="R81" i="68"/>
  <c r="Q81" i="68"/>
  <c r="P81" i="68"/>
  <c r="O81" i="68"/>
  <c r="N81" i="68"/>
  <c r="L81" i="68"/>
  <c r="K81" i="68"/>
  <c r="J81" i="68"/>
  <c r="I81" i="68"/>
  <c r="H81" i="68"/>
  <c r="G81" i="68"/>
  <c r="X70" i="68"/>
  <c r="W70" i="68"/>
  <c r="V70" i="68"/>
  <c r="U70" i="68"/>
  <c r="T70" i="68"/>
  <c r="S70" i="68"/>
  <c r="R70" i="68"/>
  <c r="Q70" i="68"/>
  <c r="P70" i="68"/>
  <c r="O70" i="68"/>
  <c r="N70" i="68"/>
  <c r="L70" i="68"/>
  <c r="K70" i="68"/>
  <c r="J70" i="68"/>
  <c r="I70" i="68"/>
  <c r="H70" i="68"/>
  <c r="G70" i="68"/>
  <c r="X59" i="68"/>
  <c r="W59" i="68"/>
  <c r="V59" i="68"/>
  <c r="U59" i="68"/>
  <c r="T59" i="68"/>
  <c r="S59" i="68"/>
  <c r="R59" i="68"/>
  <c r="Q59" i="68"/>
  <c r="P59" i="68"/>
  <c r="O59" i="68"/>
  <c r="N59" i="68"/>
  <c r="L59" i="68"/>
  <c r="K59" i="68"/>
  <c r="J59" i="68"/>
  <c r="I59" i="68"/>
  <c r="H59" i="68"/>
  <c r="G59" i="68"/>
  <c r="X45" i="68"/>
  <c r="W45" i="68"/>
  <c r="V45" i="68"/>
  <c r="U45" i="68"/>
  <c r="T45" i="68"/>
  <c r="S45" i="68"/>
  <c r="R45" i="68"/>
  <c r="Q45" i="68"/>
  <c r="P45" i="68"/>
  <c r="O45" i="68"/>
  <c r="N45" i="68"/>
  <c r="L45" i="68"/>
  <c r="K45" i="68"/>
  <c r="J45" i="68"/>
  <c r="I45" i="68"/>
  <c r="H45" i="68"/>
  <c r="G45" i="68"/>
  <c r="X34" i="68"/>
  <c r="W34" i="68"/>
  <c r="V34" i="68"/>
  <c r="U34" i="68"/>
  <c r="T34" i="68"/>
  <c r="S34" i="68"/>
  <c r="R34" i="68"/>
  <c r="Q34" i="68"/>
  <c r="P34" i="68"/>
  <c r="O34" i="68"/>
  <c r="N34" i="68"/>
  <c r="L34" i="68"/>
  <c r="K34" i="68"/>
  <c r="J34" i="68"/>
  <c r="I34" i="68"/>
  <c r="H34" i="68"/>
  <c r="G34" i="68"/>
  <c r="X23" i="68"/>
  <c r="W23" i="68"/>
  <c r="V23" i="68"/>
  <c r="U23" i="68"/>
  <c r="T23" i="68"/>
  <c r="S23" i="68"/>
  <c r="R23" i="68"/>
  <c r="Q23" i="68"/>
  <c r="P23" i="68"/>
  <c r="O23" i="68"/>
  <c r="N23" i="68"/>
  <c r="L23" i="68"/>
  <c r="K23" i="68"/>
  <c r="J23" i="68"/>
  <c r="I23" i="68"/>
  <c r="H23" i="68"/>
  <c r="G23" i="68"/>
  <c r="X7" i="68"/>
  <c r="X6" i="68" s="1"/>
  <c r="W7" i="68"/>
  <c r="W6" i="68" s="1"/>
  <c r="V7" i="68"/>
  <c r="V6" i="68" s="1"/>
  <c r="U7" i="68"/>
  <c r="T7" i="68"/>
  <c r="T6" i="68" s="1"/>
  <c r="S7" i="68"/>
  <c r="R7" i="68"/>
  <c r="R6" i="68" s="1"/>
  <c r="Q7" i="68"/>
  <c r="Q6" i="68" s="1"/>
  <c r="P7" i="68"/>
  <c r="P6" i="68" s="1"/>
  <c r="O7" i="68"/>
  <c r="O6" i="68" s="1"/>
  <c r="N7" i="68"/>
  <c r="N6" i="68" s="1"/>
  <c r="L7" i="68"/>
  <c r="K7" i="68"/>
  <c r="K6" i="68" s="1"/>
  <c r="I7" i="68"/>
  <c r="I6" i="68" s="1"/>
  <c r="H7" i="68"/>
  <c r="H6" i="68" s="1"/>
  <c r="G7" i="68"/>
  <c r="U6" i="68"/>
  <c r="S6" i="68"/>
  <c r="L6" i="68"/>
  <c r="G6" i="68"/>
  <c r="M255" i="68"/>
  <c r="M252" i="68"/>
  <c r="M244" i="68"/>
  <c r="M237" i="68"/>
  <c r="M236" i="68" s="1"/>
  <c r="M232" i="68"/>
  <c r="M218" i="68"/>
  <c r="M208" i="68"/>
  <c r="M192" i="68"/>
  <c r="M182" i="68"/>
  <c r="M164" i="68"/>
  <c r="M160" i="68"/>
  <c r="M156" i="68"/>
  <c r="M154" i="68" s="1"/>
  <c r="M143" i="68"/>
  <c r="M140" i="68"/>
  <c r="M137" i="68"/>
  <c r="M132" i="68"/>
  <c r="M129" i="68" s="1"/>
  <c r="M110" i="68"/>
  <c r="M104" i="68"/>
  <c r="M98" i="68"/>
  <c r="M93" i="68"/>
  <c r="M59" i="68"/>
  <c r="M45" i="68"/>
  <c r="M34" i="68"/>
  <c r="M23" i="68"/>
  <c r="M7" i="68"/>
  <c r="F262" i="68"/>
  <c r="F261" i="68"/>
  <c r="F260" i="68"/>
  <c r="F259" i="68"/>
  <c r="F258" i="68"/>
  <c r="F257" i="68"/>
  <c r="F256" i="68"/>
  <c r="F254" i="68"/>
  <c r="F253" i="68"/>
  <c r="F251" i="68"/>
  <c r="F250" i="68"/>
  <c r="F249" i="68"/>
  <c r="F248" i="68"/>
  <c r="F247" i="68"/>
  <c r="F246" i="68"/>
  <c r="F245" i="68"/>
  <c r="K245" i="68" s="1"/>
  <c r="K244" i="68" s="1"/>
  <c r="H5" i="39" s="1"/>
  <c r="F243" i="68"/>
  <c r="F242" i="68"/>
  <c r="F241" i="68"/>
  <c r="F240" i="68"/>
  <c r="F239" i="68"/>
  <c r="F238" i="68"/>
  <c r="F235" i="68"/>
  <c r="F234" i="68"/>
  <c r="F233" i="68"/>
  <c r="F229" i="68"/>
  <c r="F228" i="68"/>
  <c r="F227" i="68"/>
  <c r="F226" i="68"/>
  <c r="F225" i="68"/>
  <c r="F224" i="68"/>
  <c r="F223" i="68"/>
  <c r="F222" i="68"/>
  <c r="F221" i="68"/>
  <c r="F220" i="68"/>
  <c r="F219" i="68"/>
  <c r="F217" i="68"/>
  <c r="F216" i="68"/>
  <c r="F215" i="68"/>
  <c r="F214" i="68"/>
  <c r="F213" i="68"/>
  <c r="F212" i="68"/>
  <c r="F211" i="68"/>
  <c r="F210" i="68"/>
  <c r="F209" i="68"/>
  <c r="F207" i="68"/>
  <c r="F206" i="68"/>
  <c r="F205" i="68"/>
  <c r="F203" i="68"/>
  <c r="F202" i="68"/>
  <c r="F201" i="68"/>
  <c r="F200" i="68"/>
  <c r="F199" i="68"/>
  <c r="F198" i="68"/>
  <c r="F197" i="68"/>
  <c r="F196" i="68"/>
  <c r="F195" i="68"/>
  <c r="F194" i="68"/>
  <c r="F193" i="68"/>
  <c r="F191" i="68"/>
  <c r="F190" i="68"/>
  <c r="F189" i="68"/>
  <c r="F188" i="68"/>
  <c r="F187" i="68"/>
  <c r="F186" i="68"/>
  <c r="F185" i="68"/>
  <c r="F184" i="68"/>
  <c r="F183" i="68"/>
  <c r="F181" i="68"/>
  <c r="F180" i="68"/>
  <c r="F179" i="68"/>
  <c r="F177" i="68"/>
  <c r="F176" i="68"/>
  <c r="F175" i="68"/>
  <c r="F173" i="68"/>
  <c r="F172" i="68"/>
  <c r="F171" i="68"/>
  <c r="F169" i="68"/>
  <c r="F167" i="68"/>
  <c r="K167" i="68" s="1"/>
  <c r="K164" i="68" s="1"/>
  <c r="F166" i="68"/>
  <c r="F165" i="68"/>
  <c r="F163" i="68"/>
  <c r="F162" i="68"/>
  <c r="F161" i="68"/>
  <c r="F159" i="68"/>
  <c r="G159" i="68" s="1"/>
  <c r="G156" i="68" s="1"/>
  <c r="G154" i="68" s="1"/>
  <c r="F158" i="68"/>
  <c r="F157" i="68"/>
  <c r="F155" i="68"/>
  <c r="F153" i="68"/>
  <c r="F151" i="68"/>
  <c r="F150" i="68"/>
  <c r="F149" i="68"/>
  <c r="F148" i="68"/>
  <c r="F147" i="68"/>
  <c r="F144" i="68"/>
  <c r="F142" i="68"/>
  <c r="G142" i="68" s="1"/>
  <c r="G140" i="68" s="1"/>
  <c r="F138" i="68"/>
  <c r="G138" i="68" s="1"/>
  <c r="F135" i="68"/>
  <c r="G135" i="68" s="1"/>
  <c r="F133" i="68"/>
  <c r="G133" i="68" s="1"/>
  <c r="F131" i="68"/>
  <c r="F130" i="68"/>
  <c r="F128" i="68"/>
  <c r="F126" i="68"/>
  <c r="L126" i="68" s="1"/>
  <c r="F125" i="68"/>
  <c r="L125" i="68" s="1"/>
  <c r="F124" i="68"/>
  <c r="L124" i="68" s="1"/>
  <c r="F123" i="68"/>
  <c r="L123" i="68" s="1"/>
  <c r="F122" i="68"/>
  <c r="L122" i="68" s="1"/>
  <c r="F121" i="68"/>
  <c r="L121" i="68" s="1"/>
  <c r="F120" i="68"/>
  <c r="L120" i="68" s="1"/>
  <c r="F119" i="68"/>
  <c r="L119" i="68" s="1"/>
  <c r="F118" i="68"/>
  <c r="L118" i="68" s="1"/>
  <c r="F117" i="68"/>
  <c r="L117" i="68" s="1"/>
  <c r="F116" i="68"/>
  <c r="L116" i="68" s="1"/>
  <c r="F115" i="68"/>
  <c r="L115" i="68" s="1"/>
  <c r="F112" i="68"/>
  <c r="L112" i="68" s="1"/>
  <c r="F111" i="68"/>
  <c r="L111" i="68" s="1"/>
  <c r="F109" i="68"/>
  <c r="L109" i="68" s="1"/>
  <c r="F108" i="68"/>
  <c r="L108" i="68" s="1"/>
  <c r="F107" i="68"/>
  <c r="L107" i="68" s="1"/>
  <c r="F106" i="68"/>
  <c r="L106" i="68" s="1"/>
  <c r="F105" i="68"/>
  <c r="L105" i="68" s="1"/>
  <c r="F102" i="68"/>
  <c r="L102" i="68" s="1"/>
  <c r="F101" i="68"/>
  <c r="L101" i="68" s="1"/>
  <c r="F100" i="68"/>
  <c r="L100" i="68" s="1"/>
  <c r="F99" i="68"/>
  <c r="L99" i="68" s="1"/>
  <c r="F95" i="68"/>
  <c r="L95" i="68" s="1"/>
  <c r="F94" i="68"/>
  <c r="L94" i="68" s="1"/>
  <c r="F91" i="68"/>
  <c r="F90" i="68"/>
  <c r="F89" i="68"/>
  <c r="F88" i="68"/>
  <c r="F87" i="68"/>
  <c r="F86" i="68"/>
  <c r="F85" i="68"/>
  <c r="F84" i="68"/>
  <c r="F83" i="68"/>
  <c r="F82" i="68"/>
  <c r="F80" i="68"/>
  <c r="F79" i="68"/>
  <c r="F78" i="68"/>
  <c r="F77" i="68"/>
  <c r="F76" i="68"/>
  <c r="F75" i="68"/>
  <c r="F74" i="68"/>
  <c r="F73" i="68"/>
  <c r="F72" i="68"/>
  <c r="F71" i="68"/>
  <c r="F69" i="68"/>
  <c r="F68" i="68"/>
  <c r="F67" i="68"/>
  <c r="F66" i="68"/>
  <c r="F65" i="68"/>
  <c r="F64" i="68"/>
  <c r="F63" i="68"/>
  <c r="F62" i="68"/>
  <c r="F61" i="68"/>
  <c r="F60" i="68"/>
  <c r="F58" i="68"/>
  <c r="F57" i="68"/>
  <c r="F55" i="68"/>
  <c r="F54" i="68"/>
  <c r="F53" i="68"/>
  <c r="F51" i="68"/>
  <c r="F50" i="68"/>
  <c r="F49" i="68"/>
  <c r="F48" i="68"/>
  <c r="F47" i="68"/>
  <c r="F46" i="68"/>
  <c r="F44" i="68"/>
  <c r="F43" i="68"/>
  <c r="F42" i="68"/>
  <c r="F41" i="68"/>
  <c r="F40" i="68"/>
  <c r="F39" i="68"/>
  <c r="F38" i="68"/>
  <c r="F37" i="68"/>
  <c r="F36" i="68"/>
  <c r="F35" i="68"/>
  <c r="F33" i="68"/>
  <c r="F32" i="68"/>
  <c r="F31" i="68"/>
  <c r="F30" i="68"/>
  <c r="F29" i="68"/>
  <c r="F28" i="68"/>
  <c r="F27" i="68"/>
  <c r="F26" i="68"/>
  <c r="F25" i="68"/>
  <c r="F24" i="68"/>
  <c r="F22" i="68"/>
  <c r="F21" i="68"/>
  <c r="F20" i="68"/>
  <c r="F19" i="68"/>
  <c r="F18" i="68"/>
  <c r="J18" i="68" s="1"/>
  <c r="F17" i="68"/>
  <c r="J17" i="68" s="1"/>
  <c r="F16" i="68"/>
  <c r="F15" i="68"/>
  <c r="J15" i="68" s="1"/>
  <c r="F14" i="68"/>
  <c r="J14" i="68" s="1"/>
  <c r="F13" i="68"/>
  <c r="J13" i="68" s="1"/>
  <c r="F12" i="68"/>
  <c r="J12" i="68" s="1"/>
  <c r="F11" i="68"/>
  <c r="J11" i="68" s="1"/>
  <c r="F10" i="68"/>
  <c r="J10" i="68" s="1"/>
  <c r="F9" i="68"/>
  <c r="J9" i="68" s="1"/>
  <c r="F8" i="68"/>
  <c r="J8" i="68" s="1"/>
  <c r="D5" i="69"/>
  <c r="E5" i="69"/>
  <c r="D6" i="69"/>
  <c r="E6" i="69"/>
  <c r="D7" i="69"/>
  <c r="E7" i="69"/>
  <c r="D9" i="69"/>
  <c r="E9" i="69"/>
  <c r="D10" i="69"/>
  <c r="E10" i="69"/>
  <c r="D11" i="69"/>
  <c r="D14" i="69" s="1"/>
  <c r="E11" i="69"/>
  <c r="E14" i="69" s="1"/>
  <c r="D12" i="69"/>
  <c r="E12" i="69"/>
  <c r="D13" i="69"/>
  <c r="E13" i="69"/>
  <c r="D17" i="69"/>
  <c r="E17" i="69"/>
  <c r="D21" i="69"/>
  <c r="E21" i="69"/>
  <c r="H254" i="78" l="1"/>
  <c r="F253" i="78"/>
  <c r="H253" i="78" s="1"/>
  <c r="D10" i="39" s="1"/>
  <c r="I56" i="68"/>
  <c r="N56" i="68"/>
  <c r="V56" i="68"/>
  <c r="F59" i="66"/>
  <c r="F226" i="66"/>
  <c r="O283" i="78"/>
  <c r="O255" i="66" s="1"/>
  <c r="H59" i="66"/>
  <c r="H8" i="69" s="1"/>
  <c r="I178" i="68"/>
  <c r="P178" i="68"/>
  <c r="T178" i="68"/>
  <c r="X178" i="68"/>
  <c r="L93" i="68"/>
  <c r="G132" i="68"/>
  <c r="G129" i="68" s="1"/>
  <c r="V136" i="68"/>
  <c r="O178" i="68"/>
  <c r="W5" i="68"/>
  <c r="G168" i="68"/>
  <c r="K168" i="68"/>
  <c r="N168" i="68"/>
  <c r="R168" i="68"/>
  <c r="V168" i="68"/>
  <c r="Q178" i="68"/>
  <c r="P283" i="78"/>
  <c r="M283" i="78"/>
  <c r="J283" i="78"/>
  <c r="J255" i="66" s="1"/>
  <c r="R283" i="78"/>
  <c r="R255" i="66" s="1"/>
  <c r="K283" i="78"/>
  <c r="K255" i="66" s="1"/>
  <c r="L283" i="78"/>
  <c r="L255" i="66" s="1"/>
  <c r="T283" i="78"/>
  <c r="T255" i="66" s="1"/>
  <c r="Q283" i="78"/>
  <c r="Q255" i="66" s="1"/>
  <c r="N283" i="78"/>
  <c r="N255" i="66" s="1"/>
  <c r="S283" i="78"/>
  <c r="S255" i="66" s="1"/>
  <c r="J204" i="68"/>
  <c r="I168" i="68"/>
  <c r="L168" i="68"/>
  <c r="U168" i="68"/>
  <c r="J178" i="68"/>
  <c r="I204" i="68"/>
  <c r="M178" i="68"/>
  <c r="M204" i="68"/>
  <c r="T168" i="68"/>
  <c r="X168" i="68"/>
  <c r="O231" i="68"/>
  <c r="O230" i="68" s="1"/>
  <c r="W231" i="68"/>
  <c r="H25" i="78"/>
  <c r="H25" i="66" s="1"/>
  <c r="F25" i="66"/>
  <c r="F24" i="78"/>
  <c r="H226" i="66"/>
  <c r="G32" i="66"/>
  <c r="F225" i="66"/>
  <c r="P255" i="66"/>
  <c r="M255" i="66"/>
  <c r="I255" i="66"/>
  <c r="L8" i="39"/>
  <c r="F257" i="82"/>
  <c r="H257" i="82" s="1"/>
  <c r="F40" i="66"/>
  <c r="H45" i="78"/>
  <c r="H40" i="66" s="1"/>
  <c r="F32" i="78"/>
  <c r="J103" i="68"/>
  <c r="J92" i="68" s="1"/>
  <c r="L104" i="68"/>
  <c r="L98" i="68"/>
  <c r="F268" i="83"/>
  <c r="H268" i="83" s="1"/>
  <c r="F290" i="80"/>
  <c r="H290" i="80" s="1"/>
  <c r="F267" i="79"/>
  <c r="H267" i="79" s="1"/>
  <c r="G103" i="68"/>
  <c r="G92" i="68" s="1"/>
  <c r="F252" i="68"/>
  <c r="E15" i="69"/>
  <c r="E18" i="69" s="1"/>
  <c r="E23" i="69" s="1"/>
  <c r="G56" i="68"/>
  <c r="S56" i="68"/>
  <c r="U103" i="68"/>
  <c r="U92" i="68" s="1"/>
  <c r="I136" i="68"/>
  <c r="P168" i="68"/>
  <c r="P204" i="68"/>
  <c r="N204" i="68"/>
  <c r="R204" i="68"/>
  <c r="V204" i="68"/>
  <c r="G5" i="68"/>
  <c r="K103" i="68"/>
  <c r="H5" i="68"/>
  <c r="Q5" i="68"/>
  <c r="N103" i="68"/>
  <c r="N92" i="68" s="1"/>
  <c r="V103" i="68"/>
  <c r="P136" i="68"/>
  <c r="P127" i="68" s="1"/>
  <c r="T136" i="68"/>
  <c r="T127" i="68" s="1"/>
  <c r="X136" i="68"/>
  <c r="X127" i="68" s="1"/>
  <c r="J136" i="68"/>
  <c r="J127" i="68" s="1"/>
  <c r="L178" i="68"/>
  <c r="U178" i="68"/>
  <c r="L204" i="68"/>
  <c r="Q204" i="68"/>
  <c r="U204" i="68"/>
  <c r="G204" i="68"/>
  <c r="K204" i="68"/>
  <c r="S204" i="68"/>
  <c r="T231" i="68"/>
  <c r="T230" i="68" s="1"/>
  <c r="W230" i="68"/>
  <c r="K231" i="68"/>
  <c r="K230" i="68" s="1"/>
  <c r="H6" i="39" s="1"/>
  <c r="R231" i="68"/>
  <c r="R230" i="68" s="1"/>
  <c r="H231" i="68"/>
  <c r="H230" i="68" s="1"/>
  <c r="E6" i="39" s="1"/>
  <c r="M231" i="68"/>
  <c r="M230" i="68" s="1"/>
  <c r="S231" i="68"/>
  <c r="S230" i="68" s="1"/>
  <c r="G231" i="68"/>
  <c r="G230" i="68" s="1"/>
  <c r="D6" i="39" s="1"/>
  <c r="N231" i="68"/>
  <c r="N230" i="68" s="1"/>
  <c r="V231" i="68"/>
  <c r="V230" i="68" s="1"/>
  <c r="I231" i="68"/>
  <c r="I230" i="68" s="1"/>
  <c r="F6" i="39" s="1"/>
  <c r="P231" i="68"/>
  <c r="P230" i="68" s="1"/>
  <c r="X231" i="68"/>
  <c r="X230" i="68" s="1"/>
  <c r="H204" i="68"/>
  <c r="O204" i="68"/>
  <c r="W204" i="68"/>
  <c r="T204" i="68"/>
  <c r="G178" i="68"/>
  <c r="K178" i="68"/>
  <c r="N178" i="68"/>
  <c r="R178" i="68"/>
  <c r="V178" i="68"/>
  <c r="H178" i="68"/>
  <c r="S178" i="68"/>
  <c r="W178" i="68"/>
  <c r="V127" i="68"/>
  <c r="L136" i="68"/>
  <c r="Q136" i="68"/>
  <c r="U136" i="68"/>
  <c r="K136" i="68"/>
  <c r="K127" i="68" s="1"/>
  <c r="R136" i="68"/>
  <c r="Q127" i="68"/>
  <c r="U127" i="68"/>
  <c r="L114" i="68"/>
  <c r="Q103" i="68"/>
  <c r="Q92" i="68" s="1"/>
  <c r="O103" i="68"/>
  <c r="O92" i="68" s="1"/>
  <c r="S103" i="68"/>
  <c r="S92" i="68" s="1"/>
  <c r="W103" i="68"/>
  <c r="W92" i="68" s="1"/>
  <c r="V92" i="68"/>
  <c r="H92" i="68"/>
  <c r="K92" i="68"/>
  <c r="R92" i="68"/>
  <c r="H56" i="68"/>
  <c r="O56" i="68"/>
  <c r="W56" i="68"/>
  <c r="P56" i="68"/>
  <c r="X56" i="68"/>
  <c r="K56" i="68"/>
  <c r="R56" i="68"/>
  <c r="P5" i="68"/>
  <c r="X5" i="68"/>
  <c r="S5" i="68"/>
  <c r="I5" i="68"/>
  <c r="T5" i="68"/>
  <c r="U5" i="68"/>
  <c r="N5" i="68"/>
  <c r="V5" i="68"/>
  <c r="L5" i="68"/>
  <c r="J7" i="68"/>
  <c r="J6" i="68" s="1"/>
  <c r="J5" i="68" s="1"/>
  <c r="L127" i="68"/>
  <c r="T56" i="68"/>
  <c r="F154" i="68"/>
  <c r="J56" i="68"/>
  <c r="L56" i="68"/>
  <c r="Q56" i="68"/>
  <c r="N127" i="68"/>
  <c r="K5" i="68"/>
  <c r="R5" i="68"/>
  <c r="R127" i="68"/>
  <c r="U56" i="68"/>
  <c r="O136" i="68"/>
  <c r="O127" i="68" s="1"/>
  <c r="S136" i="68"/>
  <c r="S127" i="68" s="1"/>
  <c r="W136" i="68"/>
  <c r="W127" i="68" s="1"/>
  <c r="J231" i="68"/>
  <c r="J230" i="68" s="1"/>
  <c r="G6" i="39" s="1"/>
  <c r="L231" i="68"/>
  <c r="L230" i="68" s="1"/>
  <c r="S6" i="39" s="1"/>
  <c r="Q231" i="68"/>
  <c r="Q230" i="68" s="1"/>
  <c r="U231" i="68"/>
  <c r="U230" i="68" s="1"/>
  <c r="O5" i="68"/>
  <c r="I103" i="68"/>
  <c r="I92" i="68" s="1"/>
  <c r="P103" i="68"/>
  <c r="P92" i="68" s="1"/>
  <c r="T103" i="68"/>
  <c r="T92" i="68" s="1"/>
  <c r="X103" i="68"/>
  <c r="X92" i="68" s="1"/>
  <c r="H168" i="68"/>
  <c r="O168" i="68"/>
  <c r="S168" i="68"/>
  <c r="W168" i="68"/>
  <c r="M103" i="68"/>
  <c r="F104" i="68"/>
  <c r="D15" i="69"/>
  <c r="D18" i="69" s="1"/>
  <c r="D23" i="69" s="1"/>
  <c r="G4" i="39" l="1"/>
  <c r="H225" i="66"/>
  <c r="H21" i="69" s="1"/>
  <c r="F4" i="39"/>
  <c r="S4" i="39"/>
  <c r="H4" i="39"/>
  <c r="E4" i="39"/>
  <c r="H3" i="39"/>
  <c r="D4" i="39"/>
  <c r="H24" i="78"/>
  <c r="H24" i="66" s="1"/>
  <c r="H6" i="69" s="1"/>
  <c r="F24" i="66"/>
  <c r="F32" i="66"/>
  <c r="H32" i="78"/>
  <c r="F283" i="78"/>
  <c r="G3" i="39"/>
  <c r="Q263" i="68"/>
  <c r="V263" i="68"/>
  <c r="S263" i="68"/>
  <c r="N263" i="68"/>
  <c r="U263" i="68"/>
  <c r="K263" i="68"/>
  <c r="W263" i="68"/>
  <c r="X263" i="68"/>
  <c r="T263" i="68"/>
  <c r="P263" i="68"/>
  <c r="J263" i="68"/>
  <c r="O263" i="68"/>
  <c r="R263" i="68"/>
  <c r="F255" i="66" l="1"/>
  <c r="H32" i="66"/>
  <c r="H7" i="69" s="1"/>
  <c r="F139" i="68"/>
  <c r="G139" i="68" s="1"/>
  <c r="G137" i="68" s="1"/>
  <c r="G136" i="68" s="1"/>
  <c r="G127" i="68" s="1"/>
  <c r="G263" i="68" l="1"/>
  <c r="D3" i="39"/>
  <c r="F141" i="68"/>
  <c r="H141" i="68" s="1"/>
  <c r="H140" i="68" s="1"/>
  <c r="H136" i="68" s="1"/>
  <c r="H127" i="68" s="1"/>
  <c r="M114" i="68"/>
  <c r="H263" i="68" l="1"/>
  <c r="E3" i="39"/>
  <c r="F114" i="68"/>
  <c r="M92" i="68"/>
  <c r="F132" i="68" l="1"/>
  <c r="AA115" i="68" l="1"/>
  <c r="AA116" i="68"/>
  <c r="AA117" i="68"/>
  <c r="AA118" i="68"/>
  <c r="AA119" i="68"/>
  <c r="AA120" i="68"/>
  <c r="AA121" i="68"/>
  <c r="AA122" i="68"/>
  <c r="AA123" i="68"/>
  <c r="F152" i="68" l="1"/>
  <c r="F52" i="68" l="1"/>
  <c r="F145" i="68" l="1"/>
  <c r="I145" i="68" s="1"/>
  <c r="F146" i="68"/>
  <c r="I146" i="68" s="1"/>
  <c r="I143" i="68" l="1"/>
  <c r="I127" i="68" s="1"/>
  <c r="F113" i="68"/>
  <c r="L113" i="68" s="1"/>
  <c r="L110" i="68" s="1"/>
  <c r="L103" i="68" s="1"/>
  <c r="I263" i="68" l="1"/>
  <c r="F3" i="39"/>
  <c r="F140" i="68"/>
  <c r="F137" i="68" l="1"/>
  <c r="F7" i="68"/>
  <c r="R7" i="39" l="1"/>
  <c r="I6" i="69"/>
  <c r="I11" i="69" l="1"/>
  <c r="I12" i="69"/>
  <c r="S11" i="39"/>
  <c r="L7" i="39"/>
  <c r="M7" i="39"/>
  <c r="P7" i="39"/>
  <c r="N7" i="39"/>
  <c r="K7" i="39"/>
  <c r="J7" i="39"/>
  <c r="I7" i="39"/>
  <c r="I9" i="69" l="1"/>
  <c r="I8" i="69"/>
  <c r="I21" i="69"/>
  <c r="I13" i="69"/>
  <c r="I14" i="69" s="1"/>
  <c r="I7" i="69"/>
  <c r="I5" i="69"/>
  <c r="M11" i="39"/>
  <c r="M12" i="39" s="1"/>
  <c r="H11" i="39"/>
  <c r="P11" i="39"/>
  <c r="P12" i="39" s="1"/>
  <c r="G11" i="39"/>
  <c r="R11" i="39"/>
  <c r="R12" i="39" s="1"/>
  <c r="K19" i="69"/>
  <c r="I10" i="69" l="1"/>
  <c r="I15" i="69" s="1"/>
  <c r="I18" i="69" s="1"/>
  <c r="I23" i="69" s="1"/>
  <c r="I25" i="69" s="1"/>
  <c r="J13" i="69"/>
  <c r="J9" i="69"/>
  <c r="J8" i="69"/>
  <c r="H14" i="69"/>
  <c r="L11" i="39"/>
  <c r="L12" i="39" s="1"/>
  <c r="I11" i="39"/>
  <c r="I12" i="39" s="1"/>
  <c r="N11" i="39"/>
  <c r="N12" i="39" s="1"/>
  <c r="F11" i="39"/>
  <c r="G7" i="39"/>
  <c r="G12" i="39" s="1"/>
  <c r="J12" i="69" l="1"/>
  <c r="C10" i="39"/>
  <c r="J21" i="69"/>
  <c r="C9" i="39"/>
  <c r="J11" i="39"/>
  <c r="J12" i="39" s="1"/>
  <c r="J11" i="69" l="1"/>
  <c r="J14" i="69" s="1"/>
  <c r="F156" i="68" l="1"/>
  <c r="J6" i="69" l="1"/>
  <c r="E11" i="39"/>
  <c r="C5" i="39"/>
  <c r="J7" i="69" l="1"/>
  <c r="C6" i="39"/>
  <c r="H7" i="39" l="1"/>
  <c r="H12" i="39" s="1"/>
  <c r="K11" i="39"/>
  <c r="K12" i="39" s="1"/>
  <c r="C4" i="39"/>
  <c r="F7" i="39"/>
  <c r="F12" i="39" s="1"/>
  <c r="F255" i="68"/>
  <c r="F218" i="68"/>
  <c r="M174" i="68"/>
  <c r="F174" i="68" s="1"/>
  <c r="M170" i="68"/>
  <c r="F160" i="68"/>
  <c r="M136" i="68"/>
  <c r="M127" i="68" s="1"/>
  <c r="F93" i="68"/>
  <c r="M81" i="68"/>
  <c r="M70" i="68"/>
  <c r="M6" i="68"/>
  <c r="M56" i="68" l="1"/>
  <c r="M168" i="68"/>
  <c r="F45" i="68"/>
  <c r="F136" i="68"/>
  <c r="F164" i="68"/>
  <c r="F192" i="68"/>
  <c r="F236" i="68"/>
  <c r="F237" i="68"/>
  <c r="F23" i="68"/>
  <c r="F81" i="68"/>
  <c r="F129" i="68"/>
  <c r="F182" i="68"/>
  <c r="F232" i="68"/>
  <c r="F70" i="68"/>
  <c r="F103" i="68"/>
  <c r="F110" i="68"/>
  <c r="F34" i="68"/>
  <c r="F59" i="68"/>
  <c r="F98" i="68"/>
  <c r="F170" i="68"/>
  <c r="F208" i="68"/>
  <c r="F244" i="68"/>
  <c r="M5" i="68"/>
  <c r="F6" i="68"/>
  <c r="E7" i="39"/>
  <c r="E12" i="39" s="1"/>
  <c r="F92" i="68"/>
  <c r="F5" i="68" l="1"/>
  <c r="F168" i="68"/>
  <c r="C12" i="69" s="1"/>
  <c r="F96" i="68"/>
  <c r="L96" i="68" s="1"/>
  <c r="F97" i="68"/>
  <c r="L97" i="68" s="1"/>
  <c r="F127" i="68"/>
  <c r="F143" i="68"/>
  <c r="F178" i="68"/>
  <c r="C9" i="69" s="1"/>
  <c r="F230" i="68"/>
  <c r="F231" i="68"/>
  <c r="F56" i="68"/>
  <c r="F204" i="68"/>
  <c r="C13" i="69" s="1"/>
  <c r="C17" i="69"/>
  <c r="K17" i="69" s="1"/>
  <c r="C6" i="69"/>
  <c r="M263" i="68"/>
  <c r="F263" i="68" s="1"/>
  <c r="L92" i="68" l="1"/>
  <c r="S3" i="39" s="1"/>
  <c r="C11" i="69"/>
  <c r="C14" i="69" s="1"/>
  <c r="K14" i="69" s="1"/>
  <c r="C5" i="69"/>
  <c r="C7" i="69"/>
  <c r="C21" i="69"/>
  <c r="K21" i="69" s="1"/>
  <c r="L263" i="68" l="1"/>
  <c r="C10" i="69"/>
  <c r="D7" i="39"/>
  <c r="C15" i="69" l="1"/>
  <c r="C18" i="69" s="1"/>
  <c r="C3" i="39"/>
  <c r="C7" i="39" s="1"/>
  <c r="S7" i="39"/>
  <c r="S12" i="39" s="1"/>
  <c r="C23" i="69" l="1"/>
  <c r="G22" i="66"/>
  <c r="H22" i="78"/>
  <c r="H22" i="66" s="1"/>
  <c r="G20" i="78"/>
  <c r="G20" i="66" s="1"/>
  <c r="G5" i="78" l="1"/>
  <c r="H20" i="78"/>
  <c r="H20" i="66" s="1"/>
  <c r="G5" i="66" l="1"/>
  <c r="H5" i="78"/>
  <c r="G283" i="78"/>
  <c r="D8" i="39" l="1"/>
  <c r="H5" i="66"/>
  <c r="H283" i="78"/>
  <c r="H255" i="66" s="1"/>
  <c r="G255" i="66"/>
  <c r="H5" i="69" l="1"/>
  <c r="H10" i="69" s="1"/>
  <c r="J5" i="69"/>
  <c r="J10" i="69" s="1"/>
  <c r="J15" i="69" s="1"/>
  <c r="J18" i="69" s="1"/>
  <c r="J23" i="69" s="1"/>
  <c r="C8" i="39"/>
  <c r="C11" i="39" s="1"/>
  <c r="C12" i="39" s="1"/>
  <c r="D11" i="39"/>
  <c r="D12" i="39" s="1"/>
  <c r="K10" i="69" l="1"/>
  <c r="K15" i="69" s="1"/>
  <c r="H15" i="69"/>
  <c r="H18" i="69" s="1"/>
  <c r="K18" i="69" l="1"/>
  <c r="K23" i="69" s="1"/>
  <c r="H23" i="69"/>
</calcChain>
</file>

<file path=xl/comments1.xml><?xml version="1.0" encoding="utf-8"?>
<comments xmlns="http://schemas.openxmlformats.org/spreadsheetml/2006/main">
  <authors>
    <author>Kekezsu</author>
  </authors>
  <commentList>
    <comment ref="H51" authorId="0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J54" authorId="0">
      <text>
        <r>
          <rPr>
            <sz val="9"/>
            <color indexed="81"/>
            <rFont val="Tahoma"/>
            <family val="2"/>
            <charset val="238"/>
          </rPr>
          <t>orvosi ügyelet közüzemi díjak</t>
        </r>
      </text>
    </comment>
    <comment ref="Q54" authorId="0">
      <text>
        <r>
          <rPr>
            <sz val="9"/>
            <color indexed="81"/>
            <rFont val="Tahoma"/>
            <family val="2"/>
            <charset val="238"/>
          </rPr>
          <t>köztisztviselők napja 50%</t>
        </r>
      </text>
    </comment>
  </commentList>
</comments>
</file>

<file path=xl/comments2.xml><?xml version="1.0" encoding="utf-8"?>
<comments xmlns="http://schemas.openxmlformats.org/spreadsheetml/2006/main">
  <authors>
    <author>Kekezsu</author>
  </authors>
  <commentList>
    <comment ref="L49" authorId="0">
      <text>
        <r>
          <rPr>
            <sz val="9"/>
            <color indexed="81"/>
            <rFont val="Tahoma"/>
            <family val="2"/>
            <charset val="238"/>
          </rPr>
          <t>Toi-toi bérleti díj:
nettó 714,29 Ft / nap</t>
        </r>
      </text>
    </comment>
  </commentList>
</comments>
</file>

<file path=xl/comments3.xml><?xml version="1.0" encoding="utf-8"?>
<comments xmlns="http://schemas.openxmlformats.org/spreadsheetml/2006/main">
  <authors>
    <author>Kekezsu</author>
  </authors>
  <commentList>
    <comment ref="C83" authorId="0">
      <text>
        <r>
          <rPr>
            <sz val="9"/>
            <color indexed="81"/>
            <rFont val="Tahoma"/>
            <family val="2"/>
            <charset val="238"/>
          </rPr>
          <t>Rendezvények: anyák napja, idősek napja, advent, játszóház</t>
        </r>
      </text>
    </comment>
  </commentList>
</comments>
</file>

<file path=xl/comments4.xml><?xml version="1.0" encoding="utf-8"?>
<comments xmlns="http://schemas.openxmlformats.org/spreadsheetml/2006/main">
  <authors>
    <author>Kekezsu</author>
  </authors>
  <commentList>
    <comment ref="D76" authorId="0">
      <text>
        <r>
          <rPr>
            <sz val="9"/>
            <color indexed="81"/>
            <rFont val="Tahoma"/>
            <family val="2"/>
            <charset val="238"/>
          </rPr>
          <t>Brikett
Lakáshoz jutást segítő</t>
        </r>
      </text>
    </comment>
  </commentList>
</comments>
</file>

<file path=xl/sharedStrings.xml><?xml version="1.0" encoding="utf-8"?>
<sst xmlns="http://schemas.openxmlformats.org/spreadsheetml/2006/main" count="4624" uniqueCount="1042">
  <si>
    <t>Megnevezés</t>
  </si>
  <si>
    <t>B1</t>
  </si>
  <si>
    <t>Működési célú támogatások államháztartáson belülről</t>
  </si>
  <si>
    <t>Önkormányzatok működési támogatásai</t>
  </si>
  <si>
    <t>091111</t>
  </si>
  <si>
    <t>Helyi önkormányzatok működésének általános támogatása</t>
  </si>
  <si>
    <t>091121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</si>
  <si>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</si>
  <si>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</si>
  <si>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</si>
  <si>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</si>
  <si>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</si>
  <si>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>091161</t>
  </si>
  <si>
    <t>Elszámolásból származó bevételek</t>
  </si>
  <si>
    <t>09121</t>
  </si>
  <si>
    <t>09131</t>
  </si>
  <si>
    <t>09141</t>
  </si>
  <si>
    <t>09151</t>
  </si>
  <si>
    <t>09161</t>
  </si>
  <si>
    <t>Egyéb működési célú támogatások bevételei államháztartáson belülről</t>
  </si>
  <si>
    <t>B2</t>
  </si>
  <si>
    <t>Felhalmozási célú támogatások államháztartáson belülről</t>
  </si>
  <si>
    <t>09211</t>
  </si>
  <si>
    <t>09221</t>
  </si>
  <si>
    <t>Felhalmozási célú garancia- és kezességvállalásból származó megtérülések államháztartáson belülről</t>
  </si>
  <si>
    <t>09231</t>
  </si>
  <si>
    <t>Felhalmozási célú visszatérítendő támogatások, kölcsönök visszatérülése államháztartáson belülről</t>
  </si>
  <si>
    <t>09241</t>
  </si>
  <si>
    <t>Felhalmozási célú visszatérítendő támogatások, kölcsönök igénybevétele államháztartáson belülről</t>
  </si>
  <si>
    <t>09251</t>
  </si>
  <si>
    <t>B3</t>
  </si>
  <si>
    <t>Közhatalmi bevételek</t>
  </si>
  <si>
    <t>Jövedelemadók</t>
  </si>
  <si>
    <t>093111</t>
  </si>
  <si>
    <t>09341</t>
  </si>
  <si>
    <t>Vagyoni típusú adók</t>
  </si>
  <si>
    <t>093511</t>
  </si>
  <si>
    <t>Termékek és szolgáltatások adói</t>
  </si>
  <si>
    <t>093541</t>
  </si>
  <si>
    <t>093551</t>
  </si>
  <si>
    <t>Egyéb áruhasználati és szolgáltatási adók</t>
  </si>
  <si>
    <t>09361</t>
  </si>
  <si>
    <t>Egyéb közhatalmi bevételek</t>
  </si>
  <si>
    <t>B4</t>
  </si>
  <si>
    <t>Működési bevételek</t>
  </si>
  <si>
    <t>094011</t>
  </si>
  <si>
    <t>094021</t>
  </si>
  <si>
    <t>Szolgáltatások ellenértéke</t>
  </si>
  <si>
    <t>094031</t>
  </si>
  <si>
    <t>Közvetített szolgáltatások ellenértéke</t>
  </si>
  <si>
    <t>094041</t>
  </si>
  <si>
    <t>Tulajdonosi bevételek</t>
  </si>
  <si>
    <t>094051</t>
  </si>
  <si>
    <t>094061</t>
  </si>
  <si>
    <t>094071</t>
  </si>
  <si>
    <t>094101</t>
  </si>
  <si>
    <t>094111</t>
  </si>
  <si>
    <t>Egyéb működési bevételek</t>
  </si>
  <si>
    <t>B5</t>
  </si>
  <si>
    <t>Felhalmozási bevételek</t>
  </si>
  <si>
    <t>09511</t>
  </si>
  <si>
    <t>09521</t>
  </si>
  <si>
    <t>Ingatlanok értékesítése</t>
  </si>
  <si>
    <t>09531</t>
  </si>
  <si>
    <t>09541</t>
  </si>
  <si>
    <t>Részesedések értékesítése</t>
  </si>
  <si>
    <t>09551</t>
  </si>
  <si>
    <t>B6</t>
  </si>
  <si>
    <t>Működési célú átvett pénzeszközök</t>
  </si>
  <si>
    <t>09611</t>
  </si>
  <si>
    <t>09621</t>
  </si>
  <si>
    <t>Működési célú visszatérítendő támogatások, kölcsönök visszatérülése az Európai Uniótól</t>
  </si>
  <si>
    <t>09631</t>
  </si>
  <si>
    <t>Működési célú visszatérítendő támogatások, kölcsönök visszatérülése kormányoktól és más nemzetközi szervezetektől</t>
  </si>
  <si>
    <t>09641</t>
  </si>
  <si>
    <t>09651</t>
  </si>
  <si>
    <t>Egyéb működési célú átvett pénzeszközök</t>
  </si>
  <si>
    <t>B7</t>
  </si>
  <si>
    <t>Felhalmozási célú átvett pénzeszközök</t>
  </si>
  <si>
    <t>09711</t>
  </si>
  <si>
    <t>Felhalmozási célú garancia- és kezességvállalásból származó megtérülések államháztartáson kívülről</t>
  </si>
  <si>
    <t>09721</t>
  </si>
  <si>
    <t>09731</t>
  </si>
  <si>
    <t>09741</t>
  </si>
  <si>
    <t>Felhalmozási célú visszatérítendő támogatások, kölcsönök visszatérülése államháztartáson kívülről</t>
  </si>
  <si>
    <t>09751</t>
  </si>
  <si>
    <t>Egyéb felhalmozási célú átvett pénzeszközök</t>
  </si>
  <si>
    <t>B8</t>
  </si>
  <si>
    <t>Finanszírozási bevételek</t>
  </si>
  <si>
    <t>Belföldi finanszírozás bevételei</t>
  </si>
  <si>
    <t>Hitel-, kölcsönfelvétel pénzügyi vállalkozástól</t>
  </si>
  <si>
    <t>0981111</t>
  </si>
  <si>
    <t>0981121</t>
  </si>
  <si>
    <t>0981131</t>
  </si>
  <si>
    <t>Belföldi értékpapírok bevételei</t>
  </si>
  <si>
    <t>0981211</t>
  </si>
  <si>
    <t>Forgatási célú belföldi értékpapírok beváltása, értékesítése</t>
  </si>
  <si>
    <t>0981223</t>
  </si>
  <si>
    <t>Éven belüli lejáratú belföldi értékpapírok kibocsátása</t>
  </si>
  <si>
    <t>0981233</t>
  </si>
  <si>
    <t>Befektetési célú belföldi értékpapírok beváltása, értékesítése</t>
  </si>
  <si>
    <t>0981243</t>
  </si>
  <si>
    <t>Éven túli lejáratú belföldi értékpapírok kibocsátása</t>
  </si>
  <si>
    <t>Maradvány igénybevétele</t>
  </si>
  <si>
    <t>0981311</t>
  </si>
  <si>
    <t>0981321</t>
  </si>
  <si>
    <t>098141</t>
  </si>
  <si>
    <t>098161</t>
  </si>
  <si>
    <t>098171</t>
  </si>
  <si>
    <t>Külföldi finanszírozás bevételei</t>
  </si>
  <si>
    <t>098211</t>
  </si>
  <si>
    <t>098221</t>
  </si>
  <si>
    <t>098231</t>
  </si>
  <si>
    <t>098241</t>
  </si>
  <si>
    <t>098251</t>
  </si>
  <si>
    <t>09831</t>
  </si>
  <si>
    <t>Adóssághoz nem kapcsolódó származékos ügyletek bevételei</t>
  </si>
  <si>
    <t>BEVÉTELEK ÖSSZESEN</t>
  </si>
  <si>
    <t>K1</t>
  </si>
  <si>
    <t>Személyi juttatások</t>
  </si>
  <si>
    <t>Foglalkoztatottak személyi juttatásai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</si>
  <si>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</si>
  <si>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</si>
  <si>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</si>
  <si>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</si>
  <si>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</si>
  <si>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</si>
  <si>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</t>
  </si>
  <si>
    <t>0511051</t>
  </si>
  <si>
    <t>Végkielégítés</t>
  </si>
  <si>
    <t>0511061</t>
  </si>
  <si>
    <t>Jubíleumi jutalom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</si>
  <si>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</si>
  <si>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</si>
  <si>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</si>
  <si>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</si>
  <si>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</si>
  <si>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</si>
  <si>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0511101</t>
  </si>
  <si>
    <t>Egyéb költségtérítés</t>
  </si>
  <si>
    <t>0511111</t>
  </si>
  <si>
    <t>Lakhatási támogatás</t>
  </si>
  <si>
    <t>0511121</t>
  </si>
  <si>
    <t>Szociális támogatások</t>
  </si>
  <si>
    <t>0511131</t>
  </si>
  <si>
    <t>Foglalkoztatottak egyéb személyi juttatásai</t>
  </si>
  <si>
    <t>Külső személyi juttatások</t>
  </si>
  <si>
    <t>051211</t>
  </si>
  <si>
    <t>Választott tisztségviselők juttatásai</t>
  </si>
  <si>
    <t>051221</t>
  </si>
  <si>
    <t>051231</t>
  </si>
  <si>
    <t>Egyéb külső személyi juttatások</t>
  </si>
  <si>
    <t>K2</t>
  </si>
  <si>
    <t>Munkaadókat terhelő járulékok és szociális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</si>
  <si>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</si>
  <si>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</si>
  <si>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</si>
  <si>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</si>
  <si>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</si>
  <si>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Egyéb munkaadókat terhelő járulék</t>
  </si>
  <si>
    <t>Munkáltatót terhelő SZJA</t>
  </si>
  <si>
    <t>K3</t>
  </si>
  <si>
    <t>Dologi kiadások</t>
  </si>
  <si>
    <t>Készletbeszerzés</t>
  </si>
  <si>
    <t>053111</t>
  </si>
  <si>
    <t>Szakmai anyagok beszerzése</t>
  </si>
  <si>
    <t>053121</t>
  </si>
  <si>
    <t>Üzemeltetési anyagok beszerzése</t>
  </si>
  <si>
    <t>053131</t>
  </si>
  <si>
    <t>Árubeszerzés</t>
  </si>
  <si>
    <t>Kommunikációs szolgáltatások</t>
  </si>
  <si>
    <t>053211</t>
  </si>
  <si>
    <t>Informatikai szolgáltatások igénybevétel</t>
  </si>
  <si>
    <t>053221</t>
  </si>
  <si>
    <t>Egyéb kommunikációs szolgáltatások</t>
  </si>
  <si>
    <t>Szolgáltatási kiadások</t>
  </si>
  <si>
    <t>053311</t>
  </si>
  <si>
    <t>Közüzemi díjak</t>
  </si>
  <si>
    <t>053321</t>
  </si>
  <si>
    <t>Vásárolt élelmezés</t>
  </si>
  <si>
    <t>053331</t>
  </si>
  <si>
    <t>Bérleti és lízing díjak</t>
  </si>
  <si>
    <t>053341</t>
  </si>
  <si>
    <t>Karbantartási, kisjavítási szolgáltatás</t>
  </si>
  <si>
    <t>053351</t>
  </si>
  <si>
    <t>Közvetített szolgáltatások</t>
  </si>
  <si>
    <t>ÁH belüli közvetített szolgáltatások</t>
  </si>
  <si>
    <t>ÁH kívüli közvetített szolgáltatások</t>
  </si>
  <si>
    <t>053361</t>
  </si>
  <si>
    <t>Szakmai tevékenységet segítő szolgáltatás</t>
  </si>
  <si>
    <t>053371</t>
  </si>
  <si>
    <t>Egyéb szolgáltatások</t>
  </si>
  <si>
    <t>Kiküldetések, reklám- és propagandakiadások</t>
  </si>
  <si>
    <t>053411</t>
  </si>
  <si>
    <t>Kiküldetések kiadásai</t>
  </si>
  <si>
    <t>053421</t>
  </si>
  <si>
    <t>Reklám- és propaganda kiadások</t>
  </si>
  <si>
    <t>Különféle befizetések és egyéb dologi kiadások</t>
  </si>
  <si>
    <t>053511</t>
  </si>
  <si>
    <t>053521</t>
  </si>
  <si>
    <t>Fizetendő ÁFA</t>
  </si>
  <si>
    <t>053531</t>
  </si>
  <si>
    <t>Kamatkiadások</t>
  </si>
  <si>
    <t>053541</t>
  </si>
  <si>
    <t>Egyéb pénzügyi műveletek kiadásai</t>
  </si>
  <si>
    <t>053551</t>
  </si>
  <si>
    <t>Egyéb dologi kiadások</t>
  </si>
  <si>
    <t>K4</t>
  </si>
  <si>
    <t>Ellátottak pénzbeli juttatásai</t>
  </si>
  <si>
    <t>05421</t>
  </si>
  <si>
    <t>Családi támogatások</t>
  </si>
  <si>
    <t>05431</t>
  </si>
  <si>
    <t>05441</t>
  </si>
  <si>
    <t>05451</t>
  </si>
  <si>
    <t>05461</t>
  </si>
  <si>
    <t>Lakhatással kapcsolatos ellátások</t>
  </si>
  <si>
    <t>05471</t>
  </si>
  <si>
    <t>Intézményi ellátottak pénzbeli juttatása</t>
  </si>
  <si>
    <t>05481</t>
  </si>
  <si>
    <t>Egyéb nem intézményi ellátások</t>
  </si>
  <si>
    <t>K5</t>
  </si>
  <si>
    <t>Egyéb működési célú kiadások</t>
  </si>
  <si>
    <t>055011</t>
  </si>
  <si>
    <t>Nemzetközi kötelezettségek</t>
  </si>
  <si>
    <t>0550221</t>
  </si>
  <si>
    <t>A helyi önkormányzatok törvényi előíráson alapuló befizetései</t>
  </si>
  <si>
    <t>0550231</t>
  </si>
  <si>
    <t>Egyéb elvonások és befizetések</t>
  </si>
  <si>
    <t>055031</t>
  </si>
  <si>
    <t>055041</t>
  </si>
  <si>
    <t>055051</t>
  </si>
  <si>
    <t>055061</t>
  </si>
  <si>
    <t>Egyéb működési célú támogatások államháztartáson belülre</t>
  </si>
  <si>
    <t>055071</t>
  </si>
  <si>
    <t>055081</t>
  </si>
  <si>
    <t>055091</t>
  </si>
  <si>
    <t>Árkiegészítések, ártámogatások</t>
  </si>
  <si>
    <t>055101</t>
  </si>
  <si>
    <t>Kamattámogatások</t>
  </si>
  <si>
    <t>055111</t>
  </si>
  <si>
    <t>Működési célú támogatások az Európai Uniónak</t>
  </si>
  <si>
    <t>055121</t>
  </si>
  <si>
    <t>Egyéb működési célú támogatások ÁHK</t>
  </si>
  <si>
    <t>055131</t>
  </si>
  <si>
    <t>Tartalékok</t>
  </si>
  <si>
    <t>K6</t>
  </si>
  <si>
    <t>Beruházások</t>
  </si>
  <si>
    <t>05611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</si>
  <si>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</si>
  <si>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</si>
  <si>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</si>
  <si>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</si>
  <si>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</si>
  <si>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</si>
  <si>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</si>
  <si>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</si>
  <si>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</si>
  <si>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</si>
  <si>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Meglévő részesedések növelése</t>
  </si>
  <si>
    <t>05671</t>
  </si>
  <si>
    <t>Beruházási célú előzetesen felszámított általános forgalmi adó</t>
  </si>
  <si>
    <t>K7</t>
  </si>
  <si>
    <t>Felújítások</t>
  </si>
  <si>
    <t>05711</t>
  </si>
  <si>
    <t>Ingatlanok felújítása</t>
  </si>
  <si>
    <t>05721</t>
  </si>
  <si>
    <t>05731</t>
  </si>
  <si>
    <t>Egyéb tárgyi eszközök felújítása</t>
  </si>
  <si>
    <t>05741</t>
  </si>
  <si>
    <t>K8</t>
  </si>
  <si>
    <t>Egyéb felhalmozási célú kiadások</t>
  </si>
  <si>
    <t>05811</t>
  </si>
  <si>
    <t>05821</t>
  </si>
  <si>
    <t>05831</t>
  </si>
  <si>
    <t>05841</t>
  </si>
  <si>
    <t>Egyéb felhalmozási célú támogatások államháztartáson belülre</t>
  </si>
  <si>
    <t>05851</t>
  </si>
  <si>
    <t>05861</t>
  </si>
  <si>
    <t>05871</t>
  </si>
  <si>
    <t>Lakástámogatás</t>
  </si>
  <si>
    <t>05881</t>
  </si>
  <si>
    <t>Felhalmozási célú támogatások az Európai Uniónak</t>
  </si>
  <si>
    <t>05891</t>
  </si>
  <si>
    <t>Egyéb felhalmozási célú támogatások államháztartáson kívülre</t>
  </si>
  <si>
    <t>K9</t>
  </si>
  <si>
    <t>Finanszírozási kiadások</t>
  </si>
  <si>
    <t>Belföldi finanszírozás kiadásai</t>
  </si>
  <si>
    <t>Hitel-, kölcsöntörlesztés államháztartáson kívülre</t>
  </si>
  <si>
    <t>0591111</t>
  </si>
  <si>
    <t>0591121</t>
  </si>
  <si>
    <t>0591131</t>
  </si>
  <si>
    <t>Belföldi értékpapírok kiadásai</t>
  </si>
  <si>
    <t>0591211</t>
  </si>
  <si>
    <t>0591221</t>
  </si>
  <si>
    <t>0591241</t>
  </si>
  <si>
    <t>Éven belüli belföldi értékpapír beváltás</t>
  </si>
  <si>
    <t>0591251</t>
  </si>
  <si>
    <t>Belföldi kötvények beváltása</t>
  </si>
  <si>
    <t>059141</t>
  </si>
  <si>
    <t>Államháztartáson belüli megelőlegezések visszafizetése</t>
  </si>
  <si>
    <t>059151</t>
  </si>
  <si>
    <t>059161</t>
  </si>
  <si>
    <t>059171</t>
  </si>
  <si>
    <t>Pénzügyi lízing kiadásai</t>
  </si>
  <si>
    <t>Külföldi finanszírozás kiadásai</t>
  </si>
  <si>
    <t>059211</t>
  </si>
  <si>
    <t>059221</t>
  </si>
  <si>
    <t>059231</t>
  </si>
  <si>
    <t>Külföldi értékpapírok beváltása</t>
  </si>
  <si>
    <t>059241</t>
  </si>
  <si>
    <t>Hitelek, kölcsönök törlesztése külföldre</t>
  </si>
  <si>
    <t>059251</t>
  </si>
  <si>
    <t>Adóssághoz nem kapcsolódó származékos ügyletek kiadásai</t>
  </si>
  <si>
    <t>05931</t>
  </si>
  <si>
    <t>KIADÁSOK ÖSSZESEN</t>
  </si>
  <si>
    <t>Magánszemélyek jövedelemadói</t>
  </si>
  <si>
    <t>Építményadó</t>
  </si>
  <si>
    <t>Idegenforgalmi adó épület után</t>
  </si>
  <si>
    <t>Magánszemélyek kommunális adója</t>
  </si>
  <si>
    <t>Telekadó</t>
  </si>
  <si>
    <t>Idegenforgalmi adó tartózkodás után</t>
  </si>
  <si>
    <t>Talajterhelési díj</t>
  </si>
  <si>
    <t>Igazgatási szolgáltatási díj</t>
  </si>
  <si>
    <t>Felügyeleti díj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</si>
  <si>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</si>
  <si>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</si>
  <si>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</si>
  <si>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</si>
  <si>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</si>
  <si>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Helyszíni és szabálysértési bírság</t>
  </si>
  <si>
    <t>Egyéb bírság</t>
  </si>
  <si>
    <t>Egyéb különféle közhatalmi bevételek</t>
  </si>
  <si>
    <t>Tárgyi eszközök bérbeadása</t>
  </si>
  <si>
    <t>Út használati díj</t>
  </si>
  <si>
    <t>Vadászati jog bérbeadása</t>
  </si>
  <si>
    <t>Egyéb önkormányzati osztalékbevétel</t>
  </si>
  <si>
    <t>Fedezeti ügyletek kamatbevétele</t>
  </si>
  <si>
    <t>Költségek visszatérítései</t>
  </si>
  <si>
    <t>Egyéb különféle működési bevételek</t>
  </si>
  <si>
    <t>Termőföld értékesítés</t>
  </si>
  <si>
    <t>Egyéb ingatlanok értékesítése</t>
  </si>
  <si>
    <t>Privatizációs bevételek</t>
  </si>
  <si>
    <t>Egyéb részesedések értékesítése</t>
  </si>
  <si>
    <t>Állami gondozottak pénzbeli juttatásai</t>
  </si>
  <si>
    <t>Oktatásban részt vevők pénzb.juttatásai</t>
  </si>
  <si>
    <t>Egyéb pénzbeli juttatások</t>
  </si>
  <si>
    <t>Köztemetés</t>
  </si>
  <si>
    <t>Európai Uniós kötelezettségek</t>
  </si>
  <si>
    <t>Egyéb nemzetközi kötelezettségek</t>
  </si>
  <si>
    <t>Termőföld beszerzés</t>
  </si>
  <si>
    <t>Működési célú garancia- és kezességvállalásból származó megtérülések ÁHB</t>
  </si>
  <si>
    <t>Készenlét, ügyelet, helyettesítés, túlóra</t>
  </si>
  <si>
    <t>Pénzbeli kárpótlások, kártérítések</t>
  </si>
  <si>
    <t>Működési célú garancia- és kezességvállalásból származó kifizetés ÁHB</t>
  </si>
  <si>
    <t>Egyháznak visszatérítendő működési támogatás nyújtás</t>
  </si>
  <si>
    <t>Háztartásnak visszatérítendő működési támogatás nyújtás</t>
  </si>
  <si>
    <t>EU-nak visszatérítendő működési támogatás nyújtás</t>
  </si>
  <si>
    <t>Nonprofit társaságnak visszatérítendő működési támogatás nyújtás</t>
  </si>
  <si>
    <t>Civil szervezetnek visszatérítendő működési támogatás nyújtás</t>
  </si>
  <si>
    <t>Egyháznak egyéb működési támogatás nyújtás</t>
  </si>
  <si>
    <t>Nonprofit társaságnak egyéb működési támogatás nyújtás</t>
  </si>
  <si>
    <t>Civil szervezetnek egyéb működési támogatás nyújtás</t>
  </si>
  <si>
    <t>Háztartásnak egyéb működési támogatás nyújtás</t>
  </si>
  <si>
    <t>Pénzügyi vállalkozásnak egyéb működési támogatás nyújtás</t>
  </si>
  <si>
    <t>Egyéb vállalkozásnak visszatérítendő működési támogatás nyújtás</t>
  </si>
  <si>
    <t>Egyéb vállalkozásnak egyéb működési támogatás nyújtás</t>
  </si>
  <si>
    <t>Felújítási célú előzetesen felszámított ÁFA</t>
  </si>
  <si>
    <t>Felhalmozási célú garancia- és kezességvállalásból származó kifizetés ÁHB</t>
  </si>
  <si>
    <t>Központi költségvetési szervnek egyéb működési támogatás</t>
  </si>
  <si>
    <t>Központi költségvetési szervnek működési támogatás törlesztés</t>
  </si>
  <si>
    <t>Központi költségvetési szervnek működési támogatás nyújtás</t>
  </si>
  <si>
    <t>Központi költségvetési szervnek egyéb felhalmozási támogatás</t>
  </si>
  <si>
    <t>Egyháznak visszatérítendő felhalmozási támogatás nyújtás</t>
  </si>
  <si>
    <t>Háztartásnak visszatérítendő felhalmozási támogatás nyújtás</t>
  </si>
  <si>
    <t>EU-nak visszatérítendő felhalmozási támogatás nyújtás</t>
  </si>
  <si>
    <t>Civil szervezetnek visszatérítendő felhalmozási támogatás nyújtás</t>
  </si>
  <si>
    <t>Egyháznak egyéb felhalmozási támogatás nyújtás</t>
  </si>
  <si>
    <t>Nonprofit társaságnak egyéb felhalmozási támogatás nyújtás</t>
  </si>
  <si>
    <t>Civil szervezetnek egyéb felhalmozási támogatás nyújtás</t>
  </si>
  <si>
    <t>Háztartásnak egyéb felhalmozási támogatás nyújtás</t>
  </si>
  <si>
    <t>Pénzügyi vállalkozásnak egyéb felhalmozási támogatás nyújtás</t>
  </si>
  <si>
    <t>Egyéb vállalkozásnak egyéb felhalmozási támogatás nyújtás</t>
  </si>
  <si>
    <t>Nemzetközi szervezetnek egyéb felhalmozási támogatás nyújtás</t>
  </si>
  <si>
    <t>Forgatási célú belföldi értékpapír vásárlás</t>
  </si>
  <si>
    <t>Befektetési célú belföldi értékpapírok vásárlása</t>
  </si>
  <si>
    <t>Forgatási célú külföldi értékpapír vásárlás</t>
  </si>
  <si>
    <t>Befektetési célú külföldi értékpapír vásárlás</t>
  </si>
  <si>
    <t>Hitelek, kölcsönök törlesztése külföldi pénzintézetnek</t>
  </si>
  <si>
    <t>Külföldi értékpapírok kibocsátása</t>
  </si>
  <si>
    <t>Lekötött bankbetétek megszüntetése</t>
  </si>
  <si>
    <t>Államháztartáson belüli megelőlegezések</t>
  </si>
  <si>
    <t>Forgatási célú belföldi befektetési jegy beváltása</t>
  </si>
  <si>
    <t>Forgatási célú belföldi kárpótlási jegy beváltása</t>
  </si>
  <si>
    <t>Elvonások és befizetések bevételei</t>
  </si>
  <si>
    <t>TB pénzügyi alaptól kapott működési támogatás</t>
  </si>
  <si>
    <t xml:space="preserve">Felhalmozási célú önkormányzati támogatások                                                                </t>
  </si>
  <si>
    <t>TB pénzügyi alaptól felhalmozási támogatás visszatérülése</t>
  </si>
  <si>
    <t>TB pénzügyi alaptól felhalmozási visszatérítendő támogatás igénybevétele</t>
  </si>
  <si>
    <t>TB pényzügyi alaptól kapott felhalmozási támogatás</t>
  </si>
  <si>
    <t>Állandó jellegű tevékenység iparűzési adó</t>
  </si>
  <si>
    <t>Ideiglenes jellegű tevékenység iparűzési adó</t>
  </si>
  <si>
    <t>Korábbi évek adónemeiből áthúzódó befizetések</t>
  </si>
  <si>
    <t>Készletértékesítés</t>
  </si>
  <si>
    <t>Egyéb szolgáltatások nyújtása miatti bevételek</t>
  </si>
  <si>
    <t>ÁHB továbbszámlázott közvetített szolgáltatás</t>
  </si>
  <si>
    <t>ÁHK továbbszámlázott közvetített szolgáltatás</t>
  </si>
  <si>
    <t>Állami többségi tulajdonú vállalkozástól kapott osztalék</t>
  </si>
  <si>
    <t>Önkormányzati többségi tulajdonú vállalkozástól kapott osztalék</t>
  </si>
  <si>
    <t>Egyéb önkormányzati tulajdonosi bevételek</t>
  </si>
  <si>
    <t>Ellátási díjak</t>
  </si>
  <si>
    <t>Kiszámlázott ÁFA</t>
  </si>
  <si>
    <t>Kártérítés, biztosíték, szerződés szegés bevétele</t>
  </si>
  <si>
    <t>Immateriális javak értékesítése</t>
  </si>
  <si>
    <t>Egyéb tárgyi eszközök értékesítése</t>
  </si>
  <si>
    <t>Részesedések megszűnéséhez kapcsolódó bevételek</t>
  </si>
  <si>
    <t>Működési célú garancia- és kezességvállalásból származó megtérülések ÁHK</t>
  </si>
  <si>
    <t>Egyháztól működési támogatás visszatérülése</t>
  </si>
  <si>
    <t>Háztartástól működési támogatás visszatérülése</t>
  </si>
  <si>
    <t>Nonprofit társaságtól működési támogatás visszatérülése</t>
  </si>
  <si>
    <t>Civil szervezettől működési támogatás visszatérülése</t>
  </si>
  <si>
    <t>Pénzügyi vállalkozástól működési támogatás visszatérülése</t>
  </si>
  <si>
    <t>Egyéb vállalkozástól működési támogatás visszatérülése</t>
  </si>
  <si>
    <t>Egyháztól működési célú átvett pénzeszközök</t>
  </si>
  <si>
    <t>Háztartástól működési célú átvett pénzeszközök</t>
  </si>
  <si>
    <t>EU-tól működési célú átvett pénzeszközök</t>
  </si>
  <si>
    <t>Nonprofit társaságtól működési célú átvett pénzeszközök</t>
  </si>
  <si>
    <t>Civil szervezettől működési célú átvett pénzeszközök</t>
  </si>
  <si>
    <t>Pénzügyi vállalkozástól működési célú átvett pénzeszközök</t>
  </si>
  <si>
    <t>Egyéb vállalkozástól működési célú átvett pénzeszközök</t>
  </si>
  <si>
    <t>Egyháztól felhalmozási támogatás visszatérülése</t>
  </si>
  <si>
    <t>Háztartástól felhalmozási támogatás visszatérülése</t>
  </si>
  <si>
    <t>Nonprofit társaságtól felhalmozási támogatás visszatérülése</t>
  </si>
  <si>
    <t>Civil szervezettől felhalmozási támogatás visszatérülése</t>
  </si>
  <si>
    <t>Pénzügyi vállalkozástól felhalmozási támogatás visszatérülése</t>
  </si>
  <si>
    <t>Egyéb vállalkozástól felhalmozási támogatás visszatérülése</t>
  </si>
  <si>
    <t>Egyháztól felhalmozási célú átvett pénzeszközök</t>
  </si>
  <si>
    <t>Háztartástól felhalmozási célú átvett pénzeszközök</t>
  </si>
  <si>
    <t>EU-tól felhalmozási célú átvett pénzeszközök</t>
  </si>
  <si>
    <t>Nonprofit társaságtól felhalmozási célú átvett pénzeszközök</t>
  </si>
  <si>
    <t>Civil szervezettől felhalmozási célú átvett pénzeszközök</t>
  </si>
  <si>
    <t>Pénzügyi vállalkozástól felhalmozási célú átvett pénzeszközök</t>
  </si>
  <si>
    <t>Egyéb vállalkozástól felhalmozási célú átvett pénzeszközök</t>
  </si>
  <si>
    <t>Forgatási célú belföldi egyéb értékpapírok beváltása</t>
  </si>
  <si>
    <t>Központi költségvetési szervtől működési célú visszatérítendő támogatás</t>
  </si>
  <si>
    <t>EU-s programok miatt működési célú visszatérítendő támogatás</t>
  </si>
  <si>
    <t>Egyéb fejezeti kezelésű előirányzatoktól működési célú visszatérítendő támogatás</t>
  </si>
  <si>
    <t>TB pénzügyi alapjaitól működési célú visszatérítendő támogatás</t>
  </si>
  <si>
    <t>Helyi önkormányzattól és költségvetési szervétől működési célú visszatérítendő támogatás</t>
  </si>
  <si>
    <t>Társulástól és költségvetési szervétől működési célú visszatérítendő támogatás</t>
  </si>
  <si>
    <t>Nemzetiségi önkormányzattól és költségvetési szervétől működési célú visszatérítendő támogatás</t>
  </si>
  <si>
    <t>Térségi fejlesztési tanácstól és költségvetési szervétől működési célú visszatérítendő támogatás</t>
  </si>
  <si>
    <t>Központi költségvetési szervtől működési visszatérítendő támogatás igénybevétele</t>
  </si>
  <si>
    <t>Központi költségvetési szervtől kapott működési támogatás</t>
  </si>
  <si>
    <t>Központi költségvetési szervtől felhalmozási visszatérítendő támogatás igénybevétele</t>
  </si>
  <si>
    <t>Központi költségvetési szervtől kapott felhalmozási támogatás</t>
  </si>
  <si>
    <t>Központi kezelésű előirányzattól működési visszatérítendő támogatás igénybevétele</t>
  </si>
  <si>
    <t>Központi kezelésű előirányzattól kapott működési támogatás</t>
  </si>
  <si>
    <t>Központi kezelésű előirányzattól felhalmozási visszatérítendő támogatás igénybevétele</t>
  </si>
  <si>
    <t>Központi kezelésű előirányzattól kapott felhalmozási támogatás</t>
  </si>
  <si>
    <t>EU-s programok miatt kapott működési támogatás</t>
  </si>
  <si>
    <t>EU-s programok miatt felhalmozási támogatás visszatérülése</t>
  </si>
  <si>
    <t>EU-s programok miatt felhalmozási visszatérítendő támogatás igénybevétele</t>
  </si>
  <si>
    <t>EU-s programok miatt kapott felhalmozási támogatás</t>
  </si>
  <si>
    <t>Egyéb fejezeti kezelésű előirányzatoktól működési visszatérítendő támogatás igénybevétele</t>
  </si>
  <si>
    <t>Egyéb fejezeti kezelésű előirányzatoktól kapott működési támogatás</t>
  </si>
  <si>
    <t>Egyéb fejezeti kezelésű előirányzatoktól felhalmozási támogatás visszatérülése</t>
  </si>
  <si>
    <t>Egyéb fejezeti kezelésű előirányzatoktól felhalmozási visszatérítendő támogatás igénybevétele</t>
  </si>
  <si>
    <t>Központi kezelésű előirányzattól működési célú visszatérítendő tám.</t>
  </si>
  <si>
    <t>Elkülönített állami pénzalaptól működési visszatérítendő támogatás igénybevétele</t>
  </si>
  <si>
    <t>Elkülönített állami pénzalaptól kapott működési támogatás</t>
  </si>
  <si>
    <t>Elkülönített állami pénzalaptól felhalmozási visszatérítendő támogatás igénybevétele</t>
  </si>
  <si>
    <t>Elkülönített állami pénzalaptól kapott felhalmozási támogatás</t>
  </si>
  <si>
    <t>Helyi önkormányzattól és költségvetési szervétől működési visszatérítendő támogatás igénybevétele</t>
  </si>
  <si>
    <t>Helyi önkormányzattól és költségvetési szervétől kapott működési támogatás</t>
  </si>
  <si>
    <t>Helyi önkormányzattól és költségvetési szervétől felhalmozási támogatás visszatérülése</t>
  </si>
  <si>
    <t>Helyi önkormányzattól és költségvetési szervétől felhalmozási visszatérítendő támogatás igénybevétele</t>
  </si>
  <si>
    <t xml:space="preserve">Helyi önkormányzattól és költségvetési szervétől kapott felhalmozási támogatás  </t>
  </si>
  <si>
    <t>Társulástól és költségvetési szervétől működési visszatérítendő támogatás igénybevétele</t>
  </si>
  <si>
    <t>Társulástól és költségvetési szervétől kapott működési támogatás</t>
  </si>
  <si>
    <t>Társulástól és költségvetési szervétől felhalmozási támogatás visszatérülése</t>
  </si>
  <si>
    <t>Társulástól és költségvetési szervétől felhalmozási visszatérítendő támogatás igénybevétele</t>
  </si>
  <si>
    <t>Nemzetiségi önkormányzattól és költségvetési szervétől működési visszatérítendő támogatás igénybevétele</t>
  </si>
  <si>
    <t>Nemzetiségi önkormányzattól és költségvetési szervétől kapott működési támogatás</t>
  </si>
  <si>
    <t>Nemzetiségi önkormányzattól és költségvetési szervétől felhalmozási támogatás visszatérülése</t>
  </si>
  <si>
    <t>Nemzetiségi önkormányzattól és költségvetési szervétől felhalmozási visszatérítendő támogatás igénybevétele</t>
  </si>
  <si>
    <t>Nemzetiségi önkormányzattól és költségvetési szervétől kapott felhalmozási támogatás</t>
  </si>
  <si>
    <t>Térségi fejlesztési tanácstól és költségvetési szervétől működési visszatérítendő támogatás igénybevétele</t>
  </si>
  <si>
    <t>Térségi fejlesztési tanácstól és költségvetési szervétől kapott működési támogatás</t>
  </si>
  <si>
    <t>Térségi fejlesztési tanácstól és költségvetési szervétől felhalmozási támogatás visszatérülése</t>
  </si>
  <si>
    <t>Térségi fejlesztési tanácstól és költségvetési szervétől felhalmozási visszatérítendő támogatás igénybevétele</t>
  </si>
  <si>
    <t>Térségi fejlesztési tanácstól és költségvetési szervétől kapott felhalmozási támogatás</t>
  </si>
  <si>
    <t>Önkormányzati vagyon üzemeltetéséből, koncesszióból származó bevétel</t>
  </si>
  <si>
    <t>Állami többségi tulajdonú nem pénzügyi vállalkozástól működési támogatás visszatérülése</t>
  </si>
  <si>
    <t>Önkormányzati többségi tulajdonú nem pénzügyi vállalkozástól működési támogatás visszatérülése</t>
  </si>
  <si>
    <t>Külföldi szervezetektől, személyektől működési támogatás visszatérülése</t>
  </si>
  <si>
    <t>Állami többségi tulajdonú nem pénzügyi vállalkozástól működési célú átvett pénzeszközök</t>
  </si>
  <si>
    <t>Önkormányzati többségi tulajdonú nem pénzügyi vállalkozástól működési célú átvett pénzeszközök</t>
  </si>
  <si>
    <t>Kormányoktól, nemzetközi szervezetektől működési célú átvett pénzeszközök</t>
  </si>
  <si>
    <t>Egyéb külföldiektől működési célú átvett pénzeszközök</t>
  </si>
  <si>
    <t>Állami többségi tulajdonú nem pénzügyi vállalkozástól felhalmozási támogatás visszatérülése</t>
  </si>
  <si>
    <t>Önkormányzati többségi tulajdonú nem pénzügyi vállalkozástól felhalmozási támogatás visszatérülése</t>
  </si>
  <si>
    <t>Egyéb külföldiektől felhalmozási támogatás visszatérülése</t>
  </si>
  <si>
    <t>Állami többségi tulajdonú nem pénzügyi vállalkozástól felhalmozási célú átvett pénzeszközök</t>
  </si>
  <si>
    <t>Önkormányzati többségi tulajdonú nem pénzügyi vállalkozástól felhalmozási célú átvett pénzeszközök</t>
  </si>
  <si>
    <t>Kormányoktól, nemzetközi szervezetektől felhalmozási célú átvett pénzeszközök</t>
  </si>
  <si>
    <t>Egyéb külföldiektől felhalmozási célú átvett pénzeszközök</t>
  </si>
  <si>
    <t>Központi kezelésű előirányzatnak működési támogatás nyújtás</t>
  </si>
  <si>
    <t>EU-s programok miatti működési támogatás nyújtás</t>
  </si>
  <si>
    <t>Egyéb fejezeti kezelésű előirányzatnak működési támogatás nyújtás</t>
  </si>
  <si>
    <t>TB pénzügyi alapjainak működési támogatás nyújtás</t>
  </si>
  <si>
    <t>Elkülönített állami pénzalapnak működési támogatás nyújtás</t>
  </si>
  <si>
    <t>Helyi önkormányzatnak és költségvetési szervének működési támogatás nyújtás</t>
  </si>
  <si>
    <t>Nemzetiségi önkormányzatnak és költségvetési szervének működési támogatás nyújtás</t>
  </si>
  <si>
    <t>Térségi fejlesztési tanácsnak és költségvetési szervének működési támogatás nyújtás</t>
  </si>
  <si>
    <t>Központi kezelésű előirányzatnak működési támogatás törlesztés</t>
  </si>
  <si>
    <t>Központi kezelésű előirányzatnak egyéb működési támogatás</t>
  </si>
  <si>
    <t>EU-s programok miatti működési támogatás törlesztés</t>
  </si>
  <si>
    <t>EU-s programok miatti egyéb működési támogatás</t>
  </si>
  <si>
    <t>Egyéb fejezeti kezelésű előirányzatnak egyéb működési támogatás</t>
  </si>
  <si>
    <t>Elkülönített állami pénzalapnak működési támogatás törlesztés</t>
  </si>
  <si>
    <t>Elkülönített állami pénzalapnak egyéb működési támogatás</t>
  </si>
  <si>
    <t>TB pénzügyi alapjainak működési támogatás törlesztés</t>
  </si>
  <si>
    <t>TB pénzügyi alapjainak egyéb működési támogatás</t>
  </si>
  <si>
    <t>Helyi önkormányzatnak és költségvetési szervének működési támogatás törlesztés</t>
  </si>
  <si>
    <t>Helyi önkormányzatnak és költségvetési szervének egyéb működési támogatás</t>
  </si>
  <si>
    <t>Társulásnak és költségvetési szervének egyéb működési támogatás</t>
  </si>
  <si>
    <t>Nemzetiségi önkormányzatnak és költségvetési szervének működési támogatás törlesztés</t>
  </si>
  <si>
    <t>Nemzetiségi önkormányzatnak és költségvetési szervének egyéb működési támogatás</t>
  </si>
  <si>
    <t>Térségi fejlesztési tanácsnak és költségvetési szervének működési támogatás törlesztés</t>
  </si>
  <si>
    <t>Térségi fejlesztési tanácsnak és költségvetési szervének egyéb működési támogatás</t>
  </si>
  <si>
    <t>Egyéb működési célú garancia- és kezességvállalásból származó kifizetés</t>
  </si>
  <si>
    <t>Működési célú garancia- és kezességvállalásból származó kifizetés</t>
  </si>
  <si>
    <t>Állami többségi tulajdonú nem pénzügyi vállalkozásnak visszatérítendő működési támogatás nyújtás</t>
  </si>
  <si>
    <t>Önkormányzati többségi tulajdonú nem pénzügyi vállalkozásnak visszatérítendő működési támogatás nyújtás</t>
  </si>
  <si>
    <t>Kormányoknak és nemzetközi szervezeteknek visszatérítendő működési támogatás nyújtás</t>
  </si>
  <si>
    <t>Egyéb külföldieknek visszatérítendő működési támogatás nyújtás</t>
  </si>
  <si>
    <t>Állami többségi tulajdonú nem pénzügyi vállalkozásnak egyéb működési támogatás nyújtás</t>
  </si>
  <si>
    <t>Állami többségi tulajdonú nem pénzügyi vállalkozásnak visszatérítendő felhalmozási támogatás nyújtás</t>
  </si>
  <si>
    <t>Állami többségi tulajdonú nem pénzügyi vállalkozásnak egyéb felhalmozási támogatás nyújtás</t>
  </si>
  <si>
    <t>Önkormányzati többségi tulajdonú nem pénzügyi vállalkozásnak egyéb működési támogatás nyújtás</t>
  </si>
  <si>
    <t>Önkormányzati többségi tulajdonú nem pénzügyi vállalkozásnak visszatérítendő felhalmozási támogatás nyújtás</t>
  </si>
  <si>
    <t>Önkormányzati többségi tulajdonú nem pénzügyi vállalkozásnak egyéb felhalmozási támogatás nyújtás</t>
  </si>
  <si>
    <t>Kormányoknak és nemzetközi szervezeteknek egyéb működési támogatás nyújtás</t>
  </si>
  <si>
    <t>Egyéb külföldieknek egyéb működési támogatás nyújtás</t>
  </si>
  <si>
    <t>Központi kezelésű előirányzatnak egyéb felhalmozási támogatás</t>
  </si>
  <si>
    <t>EU-s programok miatti felhalmozási célú támogatás nyújtás</t>
  </si>
  <si>
    <t>EU-s programok miatti felhalmozási célú támogatás törlesztés</t>
  </si>
  <si>
    <t>EU-s programok miatti egyéb felhalmozási támogatás</t>
  </si>
  <si>
    <t>Egyéb fejezeti kezelésű előirányzatnak felhalmozási célú támogatás nyújtás</t>
  </si>
  <si>
    <t>Egyéb fejezeti kezelésű előirányzatnak felhalmozási célú támogatás törlesztés</t>
  </si>
  <si>
    <t>TB pénzügyi alapjainak felhalmozási célú támogatás nyújtás</t>
  </si>
  <si>
    <t>Elkülönített állami pénzalapnak felhalmozási célú támogatás nyújtás</t>
  </si>
  <si>
    <t>TB pénzügyi alapjainak felhalmozási célú támogatás törlesztés</t>
  </si>
  <si>
    <t>Elkülönített állami pénzalapnak egyéb felhalmozási támogatás</t>
  </si>
  <si>
    <t>TB pénzügyi alapjainak egyéb felhalmozási támogatás</t>
  </si>
  <si>
    <t>Helyi önkormányzatnak és költségvetési szervének felhalmozási célú támogatás nyújtás</t>
  </si>
  <si>
    <t>Helyi önkormányzatnak és költségvetési szervének felhalmozási célú támogatás törlesztés</t>
  </si>
  <si>
    <t>Helyi önkormányzatnak és költségvetési szervének egyéb felhalmozási támogatás</t>
  </si>
  <si>
    <t>Társulásnak és költségvetési szervének felhalmozási célú támogatás nyújtás</t>
  </si>
  <si>
    <t>Társulásnak és költségvetési szervének felhalmozási célú támogatás törlesztés</t>
  </si>
  <si>
    <t>Nemzetiségi önkormányzatnak és költségvetési szervének felhalmozási célú támogatás nyújtás</t>
  </si>
  <si>
    <t>Nemzetiségi önkormányzatnak és költségvetési szervének felhalmozási célú támogatás törlesztés</t>
  </si>
  <si>
    <t>Nemzetiségi önkormányzatnak és költségvetési szervének egyéb felhalmozási támogatás</t>
  </si>
  <si>
    <t>Térségi fejlesztési tanácsnak és költségvetési szervének felhalmozási célú támogatás nyújtás</t>
  </si>
  <si>
    <t>Térségi fejlesztési tanácsnak és költségvetési szervének felhalmozási célú támogatás törlesztés</t>
  </si>
  <si>
    <t>Térségi fejlesztési tanácsnak és költségvetési szervének egyéb felhalmozási támogatás</t>
  </si>
  <si>
    <t>Egyéb külföldieknek visszatérítendő felhalmozási támogatás nyújtás</t>
  </si>
  <si>
    <t>Egyéb külföldieknek egyéb felhalmozási támogatás nyújtás</t>
  </si>
  <si>
    <t>Állami vagy önkormányzati tulajdonban lévő gazdasági társaságok tartozásai miatti kifizetések kiadásai</t>
  </si>
  <si>
    <t>Egyéb felhalmozási célú garancia- és kezességvállalásból származó kifizetés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</si>
  <si>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</si>
  <si>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</si>
  <si>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</si>
  <si>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</si>
  <si>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</si>
  <si>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</si>
  <si>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</si>
  <si>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</si>
  <si>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</si>
  <si>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</si>
  <si>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</si>
  <si>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</si>
  <si>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</si>
  <si>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</si>
  <si>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</si>
  <si>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</si>
  <si>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</si>
  <si>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</si>
  <si>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</si>
  <si>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</si>
  <si>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</si>
  <si>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</si>
  <si>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</si>
  <si>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</si>
  <si>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</si>
  <si>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</si>
  <si>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</si>
  <si>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</si>
  <si>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</si>
  <si>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</si>
  <si>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</si>
  <si>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</si>
  <si>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</si>
  <si>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</si>
  <si>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</si>
  <si>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Működési célú visszatérítendő támogatások, kölcsönök visszatérülése államháztartáson kívülről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</si>
  <si>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</si>
  <si>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</si>
  <si>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Működési célú visszatérítendő támogatások, kölcsönök visszatérülése államháztartáson belülről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</si>
  <si>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</si>
  <si>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</si>
  <si>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</si>
  <si>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</si>
  <si>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</si>
  <si>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</si>
  <si>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</si>
  <si>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</si>
  <si>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</si>
  <si>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</si>
  <si>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</si>
  <si>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</si>
  <si>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</si>
  <si>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</si>
  <si>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</si>
  <si>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</si>
  <si>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</si>
  <si>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</si>
  <si>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</si>
  <si>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</si>
  <si>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</si>
  <si>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</si>
  <si>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</si>
  <si>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</si>
  <si>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</si>
  <si>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</si>
  <si>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</si>
  <si>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</si>
  <si>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</si>
  <si>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</si>
  <si>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</si>
  <si>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</si>
  <si>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</si>
  <si>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</si>
  <si>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</si>
  <si>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</si>
  <si>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</si>
  <si>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</si>
  <si>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</si>
  <si>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</si>
  <si>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</si>
  <si>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</si>
  <si>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K42</t>
  </si>
  <si>
    <t>K43</t>
  </si>
  <si>
    <t>K44</t>
  </si>
  <si>
    <t>K45</t>
  </si>
  <si>
    <t>K46</t>
  </si>
  <si>
    <t>K47</t>
  </si>
  <si>
    <t>K48</t>
  </si>
  <si>
    <t>K501</t>
  </si>
  <si>
    <t>K5022</t>
  </si>
  <si>
    <t>K5023</t>
  </si>
  <si>
    <t>K503</t>
  </si>
  <si>
    <t>K504</t>
  </si>
  <si>
    <t>K505</t>
  </si>
  <si>
    <t>K506</t>
  </si>
  <si>
    <t>K507</t>
  </si>
  <si>
    <t>K509</t>
  </si>
  <si>
    <t>K508</t>
  </si>
  <si>
    <t>K510</t>
  </si>
  <si>
    <t>K511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</si>
  <si>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</si>
  <si>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</si>
  <si>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</si>
  <si>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</si>
  <si>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</si>
  <si>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</si>
  <si>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</si>
  <si>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</si>
  <si>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</si>
  <si>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</si>
  <si>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</si>
  <si>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</si>
  <si>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</si>
  <si>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</si>
  <si>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</si>
  <si>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</si>
  <si>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</si>
  <si>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</si>
  <si>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</si>
  <si>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</si>
  <si>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</si>
  <si>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</si>
  <si>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</si>
  <si>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</si>
  <si>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</si>
  <si>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</si>
  <si>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</si>
  <si>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</si>
  <si>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</si>
  <si>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</si>
  <si>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K9124</t>
  </si>
  <si>
    <t>K9125</t>
  </si>
  <si>
    <t>K914</t>
  </si>
  <si>
    <t>K915</t>
  </si>
  <si>
    <t>K916</t>
  </si>
  <si>
    <t>K917</t>
  </si>
  <si>
    <t>Hosszú lejáratú hitelek, kölcsönök törlesztése</t>
  </si>
  <si>
    <t>Likviditási célú hitelek, kölcsönök törlesztése</t>
  </si>
  <si>
    <t>Rövid lejáratú hitelek, kölcsönök törlesztése</t>
  </si>
  <si>
    <t>K92</t>
  </si>
  <si>
    <t>K921</t>
  </si>
  <si>
    <t>K922</t>
  </si>
  <si>
    <t>K923</t>
  </si>
  <si>
    <t>K924</t>
  </si>
  <si>
    <t>K925</t>
  </si>
  <si>
    <t>K93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</si>
  <si>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</si>
  <si>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</si>
  <si>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</si>
  <si>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</si>
  <si>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</si>
  <si>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</si>
  <si>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</si>
  <si>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</si>
  <si>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</si>
  <si>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</si>
  <si>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</si>
  <si>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</si>
  <si>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</si>
  <si>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</si>
  <si>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</si>
  <si>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</si>
  <si>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</si>
  <si>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</t>
  </si>
  <si>
    <t>B311</t>
  </si>
  <si>
    <t>B34</t>
  </si>
  <si>
    <t>B35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</si>
  <si>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</si>
  <si>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</si>
  <si>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</si>
  <si>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</si>
  <si>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</si>
  <si>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</si>
  <si>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</si>
  <si>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</si>
  <si>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</si>
  <si>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</si>
  <si>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</si>
  <si>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</si>
  <si>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</si>
  <si>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</si>
  <si>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</si>
  <si>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</si>
  <si>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</si>
  <si>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</si>
  <si>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</si>
  <si>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B62</t>
  </si>
  <si>
    <t>B63</t>
  </si>
  <si>
    <t>B64</t>
  </si>
  <si>
    <t>B65</t>
  </si>
  <si>
    <t>B71</t>
  </si>
  <si>
    <t>B72</t>
  </si>
  <si>
    <t>B73</t>
  </si>
  <si>
    <t>B74</t>
  </si>
  <si>
    <t>B75</t>
  </si>
  <si>
    <t>B81</t>
  </si>
  <si>
    <t>B811</t>
  </si>
  <si>
    <t>Előző év költségvetési maradványának igénybevétele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</si>
  <si>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</si>
  <si>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</si>
  <si>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</si>
  <si>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</si>
  <si>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</si>
  <si>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</si>
  <si>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</si>
  <si>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</si>
  <si>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</si>
  <si>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</si>
  <si>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</si>
  <si>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Előző év vállalkozási maradványának igénybevétele</t>
  </si>
  <si>
    <t>B814</t>
  </si>
  <si>
    <t>B816</t>
  </si>
  <si>
    <t>B817</t>
  </si>
  <si>
    <t>B82</t>
  </si>
  <si>
    <t>B821</t>
  </si>
  <si>
    <t>B822</t>
  </si>
  <si>
    <t>B823</t>
  </si>
  <si>
    <t>B824</t>
  </si>
  <si>
    <t>B825</t>
  </si>
  <si>
    <t>B83</t>
  </si>
  <si>
    <t>Települési önkormányzatok egyes köznevelési feladatainak tám.</t>
  </si>
  <si>
    <t>Működési célú költségvetési támogatások és kiegészítő tám.</t>
  </si>
  <si>
    <t>Elkülönített állami pénzalaptól működési célú visszatérítendő tám.</t>
  </si>
  <si>
    <t>Működési célú visszatérítendő tám., kölcsönök igénybevétele ÁHB</t>
  </si>
  <si>
    <t>TB pénzügyialaptól működési visszatérítendő tám. igénybevétele</t>
  </si>
  <si>
    <t>EU-s programok miatt működési visszatérítendő tám. igénybevétele</t>
  </si>
  <si>
    <t>Központi költségvetési szervtől felhalmozási tám. visszatérülése</t>
  </si>
  <si>
    <t>Központi kezelésű előirányzattól felhalmozási tám. visszatérülése</t>
  </si>
  <si>
    <t>Elkülönített állami pénzalaptól felhalmozási tám. visszatérülése</t>
  </si>
  <si>
    <t>Egyéb felhalmozási célú tám. bevételei államháztartáson belülről</t>
  </si>
  <si>
    <t>Egyéb fejezeti kezelésű előirányzatoktól kapott felhalmozási tám.</t>
  </si>
  <si>
    <t>Társulástól és költségvetési szervétől kapott felhalmozási tám.</t>
  </si>
  <si>
    <t>Önkormányzati vagyon vagyonkezelésbe adásából származó bev.</t>
  </si>
  <si>
    <t>Munkaadókat terhelő járulékok és szoc. hozzájárulási adó</t>
  </si>
  <si>
    <t>Működési célú visszatérítendő tám., kölcsönök nyújtása ÁHB</t>
  </si>
  <si>
    <t>Társulásnak és költségvetési szervének működési tám. nyújtás</t>
  </si>
  <si>
    <t>Működési célú visszatérítendő tám., kölcsönök törlesztése ÁHB</t>
  </si>
  <si>
    <t>Társulásnak és költségvetési szervének működési tám. törlesztés</t>
  </si>
  <si>
    <t>Egyéb fejezeti kezelésű előirányzatnak működési tám. törlesztés</t>
  </si>
  <si>
    <t>Működési célú garancia- és kezességvállalásból származó kifizetés államháztartáson kívülre</t>
  </si>
  <si>
    <t>Működési célú visszatérítendő tám., kölcsönök nyújtása ÁHK</t>
  </si>
  <si>
    <t>Pénzügyi vállalkozásnak visszatérítendő működési tám. nyújtás</t>
  </si>
  <si>
    <t>Felhalmozási célú visszatérítendő tám., kölcsönök nyújtása ÁHB</t>
  </si>
  <si>
    <t>Központi költségvetési szervnek felhalmozási célú tám. nyújtás</t>
  </si>
  <si>
    <t>Központi kezelésű előirányzatnak felhalmozási célú tám. nyújtás</t>
  </si>
  <si>
    <t>Központi költségvetési szervnek felhalmozási célú tám. törlesztés</t>
  </si>
  <si>
    <t>Központi kezelésű előirányzatnak felhalmozási célú tám. törlesztés</t>
  </si>
  <si>
    <t>Elkülönített állami pénzalapnak felhalmozási célú tám. törlesztés</t>
  </si>
  <si>
    <t>Egyéb fejezeti kezelésű előirányzatnak egyéb felhalmozási tám.</t>
  </si>
  <si>
    <t>Társulásnak és költségvetési szervének egyéb felhalmozási tám.</t>
  </si>
  <si>
    <t>Felhalmozási célú visszatérítendő tám., kölcsönök nyújtása ÁHK</t>
  </si>
  <si>
    <t>Nonprofit társaságnak visszatérítendő felhalmozási tám. nyújtás</t>
  </si>
  <si>
    <t>Pénzügyi vállalkozásnak visszatérítendő felhalmozási tám. nyújtás</t>
  </si>
  <si>
    <t>Egyéb vállalkozásnak visszatérítendő felhalmozási tám. nyújtás</t>
  </si>
  <si>
    <t>Nemzetközi szervezetnek visszatérítendő felhalmozási tám. nyújtás</t>
  </si>
  <si>
    <t>KÖLTSÉGVETÉSI EGYENLEG
(Költségvetési bevételek - Költségvetési kiadások)
("+" egyenleg többlet;
"-" egyenleg hiány)</t>
  </si>
  <si>
    <t>Módosítás</t>
  </si>
  <si>
    <t>018010 Önk. elszámolásai a közp. ktgvetéssel</t>
  </si>
  <si>
    <t>Ft</t>
  </si>
  <si>
    <t>0940821</t>
  </si>
  <si>
    <t>Egyéb kapott (járó) kamatok és kamatjellegű bevételek</t>
  </si>
  <si>
    <t>ÁHB-ről kapott kamatbevételek</t>
  </si>
  <si>
    <t>ÁHK egyéb kamatok és kamatjellegű bevételek</t>
  </si>
  <si>
    <t>0940921</t>
  </si>
  <si>
    <t>Más egyéb pénzügyi műveletek bevételei</t>
  </si>
  <si>
    <t>Önkormányzat által saját hatáskörben adott más ellátás kiadásai</t>
  </si>
  <si>
    <t>Egyéb, az önkormányzat rendeletében megállapított juttatás</t>
  </si>
  <si>
    <t>Települési támogatás</t>
  </si>
  <si>
    <t>K502</t>
  </si>
  <si>
    <t>Elvonások és befizetések</t>
  </si>
  <si>
    <t>011130 Igazgatás</t>
  </si>
  <si>
    <t>013320 Köztemető</t>
  </si>
  <si>
    <t>013350 Vagyongazd.</t>
  </si>
  <si>
    <t>045160 Közutak</t>
  </si>
  <si>
    <t>064010 Közvilágítás</t>
  </si>
  <si>
    <t>081030 Sport</t>
  </si>
  <si>
    <t>082044 Könyvtári szolgálta-tások</t>
  </si>
  <si>
    <t>082092 Közmű-velődés</t>
  </si>
  <si>
    <t>BEVÉTEL</t>
  </si>
  <si>
    <t>KIADÁS</t>
  </si>
  <si>
    <t>Egyenleg</t>
  </si>
  <si>
    <t>104042 Család és gyermek-jóléti szolg.</t>
  </si>
  <si>
    <t>107060 Egyéb szoc. ellátások</t>
  </si>
  <si>
    <t>900020 Adó</t>
  </si>
  <si>
    <t>Kötelező feladat</t>
  </si>
  <si>
    <t>Önként vállalt feladat</t>
  </si>
  <si>
    <t>018010 Önk. elszám. közp. költség-vetéssel</t>
  </si>
  <si>
    <t>018030 Támogatási célú fin. műveletek</t>
  </si>
  <si>
    <t>064010 Közvi-lágítás</t>
  </si>
  <si>
    <t>Zöldterület-gazdálkodással kapcsolatos közfeladatok</t>
  </si>
  <si>
    <t>Közvilágítás fenntartásának támogatása</t>
  </si>
  <si>
    <t>Köztemető fenntartása</t>
  </si>
  <si>
    <t>Közutak fenntartása</t>
  </si>
  <si>
    <t>Egyéb önkormányzati feladatok támogatása</t>
  </si>
  <si>
    <t>Lakott külterülettel kapcsolatos támogatás</t>
  </si>
  <si>
    <t>Tájház közüzemi költségek</t>
  </si>
  <si>
    <t>Tájház egyéb költségek</t>
  </si>
  <si>
    <t>köztemető közüzemi költségek</t>
  </si>
  <si>
    <t>orvosi rendelő közüzemi költségek</t>
  </si>
  <si>
    <t>066020 Város- és községgazd.</t>
  </si>
  <si>
    <t>közterület használat</t>
  </si>
  <si>
    <t>terembérlet</t>
  </si>
  <si>
    <t>B4082</t>
  </si>
  <si>
    <t>Jövedelmi típusú települési adók bevétele</t>
  </si>
  <si>
    <t>Egyéb települési adók bevétel (földadó)</t>
  </si>
  <si>
    <t>14/2016. (IX.1.) önk. rendelet</t>
  </si>
  <si>
    <t>Újbarok Községi Önkormányzat költségvetési összesítő - 2017. év</t>
  </si>
  <si>
    <t>Munkavégzésre irányuló egyéb jogviszonyban nem saját foglalkoztatottnak fizetett juttatások</t>
  </si>
  <si>
    <t>Működési célú előzetesen felszámított ÁFA</t>
  </si>
  <si>
    <t>05411</t>
  </si>
  <si>
    <t>K41</t>
  </si>
  <si>
    <t>Társadalombiztosítási ellátások</t>
  </si>
  <si>
    <t>Betegséggel kapcsolatos (nem társadalombiztosítási) ellátások</t>
  </si>
  <si>
    <t>Foglalkoztatással, munkanélküliséggel kapcsolatos ellátások</t>
  </si>
  <si>
    <t>0550211</t>
  </si>
  <si>
    <t>K5021</t>
  </si>
  <si>
    <t>Informatikai eszközök felújítása</t>
  </si>
  <si>
    <t>0591231</t>
  </si>
  <si>
    <t>K9123</t>
  </si>
  <si>
    <t>Kincstárjegyek beváltása</t>
  </si>
  <si>
    <t>0591261</t>
  </si>
  <si>
    <t>K9126</t>
  </si>
  <si>
    <t>Éven túli lejáratú belföldi értékpapírok beváltása</t>
  </si>
  <si>
    <t>059131</t>
  </si>
  <si>
    <t>K913</t>
  </si>
  <si>
    <t>Államháztartáson belüli megelőlegezések folyósítása</t>
  </si>
  <si>
    <t>Központi, irányító szervi támogatás folyósítása</t>
  </si>
  <si>
    <t>Pénzeszközök lekötött bankbetétként elhelyezése</t>
  </si>
  <si>
    <t>059181</t>
  </si>
  <si>
    <t>K918</t>
  </si>
  <si>
    <t>K919</t>
  </si>
  <si>
    <t>Központi költségvetés sajátos finanszírozási kiadásai</t>
  </si>
  <si>
    <t>Tulajdonosi kölcsönök kiadásai</t>
  </si>
  <si>
    <t>K9191</t>
  </si>
  <si>
    <t>0591911</t>
  </si>
  <si>
    <t>0591921</t>
  </si>
  <si>
    <t>K9192</t>
  </si>
  <si>
    <t>Hosszú lejáratú tulajdonosi kölcsönök kiadásai</t>
  </si>
  <si>
    <t>Rövid lejáratú tulajdonosi kölcsönök kiadásai</t>
  </si>
  <si>
    <t>05941</t>
  </si>
  <si>
    <t>K94</t>
  </si>
  <si>
    <t>Váltókiadások</t>
  </si>
  <si>
    <t>093121</t>
  </si>
  <si>
    <t>B312</t>
  </si>
  <si>
    <t>Társaságok jövedelemadói</t>
  </si>
  <si>
    <t>09321</t>
  </si>
  <si>
    <t>09331</t>
  </si>
  <si>
    <t>B32</t>
  </si>
  <si>
    <t>B33</t>
  </si>
  <si>
    <t>Szociális hozzájárulási adó és járulékok</t>
  </si>
  <si>
    <t>Bérhez és foglalkoztatáshoz kapcsolódó adók</t>
  </si>
  <si>
    <t>B351</t>
  </si>
  <si>
    <t>Értékesítési és forgalmi adók</t>
  </si>
  <si>
    <t>093521</t>
  </si>
  <si>
    <t>B352</t>
  </si>
  <si>
    <t>B353</t>
  </si>
  <si>
    <t>093531</t>
  </si>
  <si>
    <t>Fogyasztási adók</t>
  </si>
  <si>
    <t>Pénzügyi monopóliumok nyereségét terhelő adók</t>
  </si>
  <si>
    <t>Gépjárműadók</t>
  </si>
  <si>
    <t>ÁFA visszatérítése</t>
  </si>
  <si>
    <t>B408</t>
  </si>
  <si>
    <t>Kamatbevételek és más nyereségjellegű bevételek</t>
  </si>
  <si>
    <t>0940811</t>
  </si>
  <si>
    <t>B4081</t>
  </si>
  <si>
    <t>Befektetett pénzügyi eszközökből származó bevételek</t>
  </si>
  <si>
    <t>Egyéb pénzügyi műveletek bevételei</t>
  </si>
  <si>
    <t>Részesedésekből származó pénzügyi műveletek bevételei</t>
  </si>
  <si>
    <t>B4091</t>
  </si>
  <si>
    <t>B4092</t>
  </si>
  <si>
    <t>0940911</t>
  </si>
  <si>
    <t>Biztosító által fizetett kártérítés</t>
  </si>
  <si>
    <t>Felhalm. célú visszatérítendő tám., kölcsönök visszatérülése az EU-tól</t>
  </si>
  <si>
    <t>Felhalmozási célú visszatérítendő támogatások, kölcsönök visszatérülése kormányoktól és más nemzetközi szervezetektől</t>
  </si>
  <si>
    <t>098151</t>
  </si>
  <si>
    <t>B815</t>
  </si>
  <si>
    <t>Államháztartáson belüli megelőlegezések törlesztése</t>
  </si>
  <si>
    <t>Központi, irányító szervi támogatás</t>
  </si>
  <si>
    <t>098181</t>
  </si>
  <si>
    <t>B818</t>
  </si>
  <si>
    <t>B819</t>
  </si>
  <si>
    <t>Központi költségvetés sajátos finanszírozási bevételei</t>
  </si>
  <si>
    <t>Tulajdonosi kölcsönök bevételei</t>
  </si>
  <si>
    <t>Hosszú lejáratú tulajdonosi kölcsönök bevételei</t>
  </si>
  <si>
    <t>Rövid lejáratú tulajdonosi kölcsönök bevételei</t>
  </si>
  <si>
    <t>0981911</t>
  </si>
  <si>
    <t>0981921</t>
  </si>
  <si>
    <t>B8191</t>
  </si>
  <si>
    <t>B8192</t>
  </si>
  <si>
    <t>Forgatási célú külföldi értékpapírok beváltása, értékesítése</t>
  </si>
  <si>
    <t>Befektetési célú külföldi értékpapírok beváltása, értékesítése</t>
  </si>
  <si>
    <t>Hitelek, kölcsönök felvétele külföldi kormányoktól és nemzetközi szervezetektől</t>
  </si>
  <si>
    <t>Hitelek, kölcsönök felvétele külföldi pénzintézetektől</t>
  </si>
  <si>
    <t>09841</t>
  </si>
  <si>
    <t>B84</t>
  </si>
  <si>
    <t>Váltóbevételek</t>
  </si>
  <si>
    <t>0521</t>
  </si>
  <si>
    <t>Előirányzat kormányzati funkciónként</t>
  </si>
  <si>
    <t>Előirányzat havi ütemezése</t>
  </si>
  <si>
    <t>Előirányzat összesen</t>
  </si>
  <si>
    <t>Előirányzat</t>
  </si>
  <si>
    <t>Kiegészítő támogatás</t>
  </si>
  <si>
    <t>Eredeti előirányzat</t>
  </si>
  <si>
    <t>Hosszú lejáratú hitelek, kölcsönök felvétele pü-i vállalkozástól</t>
  </si>
  <si>
    <t>Likviditási célú hitelek, kölcsönök felvétele pü-i vállalkozástól</t>
  </si>
  <si>
    <t>Rövid lejáratú hitelek, kölcsönök felvétele pü-i vállalkozástól</t>
  </si>
  <si>
    <t>A helyi önk. előző évi elszámolásából származó kiadások</t>
  </si>
  <si>
    <t>066020 Város-, községgaz-dálkodás</t>
  </si>
  <si>
    <t>082044 Könyvtári szolg.</t>
  </si>
  <si>
    <t>082092 Közműve-lődés</t>
  </si>
  <si>
    <t>084031 Civil szervezetek támogatása</t>
  </si>
  <si>
    <t>018010 Önkormányzatok elszám. a közp. költségvetéssel</t>
  </si>
  <si>
    <t>104042 Család és gyermekjóléti szolg.</t>
  </si>
  <si>
    <t>107060 Egyéb szociális ellátások</t>
  </si>
  <si>
    <t>2016. évről áthúzódó bérkompenzáció támogatása</t>
  </si>
  <si>
    <t>szemeteszsák</t>
  </si>
  <si>
    <t>bankköltség</t>
  </si>
  <si>
    <t>egyéb kiadások</t>
  </si>
  <si>
    <t>felelősségbiztosítás</t>
  </si>
  <si>
    <t>gyepmester</t>
  </si>
  <si>
    <t>belső ellenőrzés</t>
  </si>
  <si>
    <t>ingatlan kataszter negyedéves zárása</t>
  </si>
  <si>
    <t>orvosi ügyelet</t>
  </si>
  <si>
    <t>üzemorvos</t>
  </si>
  <si>
    <t>vérvétel</t>
  </si>
  <si>
    <t>internet</t>
  </si>
  <si>
    <t>netbank</t>
  </si>
  <si>
    <t>webtárhely</t>
  </si>
  <si>
    <t>066020 Város-, községgazdálkodás</t>
  </si>
  <si>
    <t>áram - Tájház</t>
  </si>
  <si>
    <t>gáz - Tájház</t>
  </si>
  <si>
    <t>víz - Tájház</t>
  </si>
  <si>
    <t>áram</t>
  </si>
  <si>
    <t>gáz</t>
  </si>
  <si>
    <t>víz</t>
  </si>
  <si>
    <t>082044 Könyvtári szolgáltatások</t>
  </si>
  <si>
    <t>082092 Közművelődés</t>
  </si>
  <si>
    <t>áram - temető</t>
  </si>
  <si>
    <t>áram - közvilágítás</t>
  </si>
  <si>
    <t>víz - közpark, közkút</t>
  </si>
  <si>
    <t>víz - temető</t>
  </si>
  <si>
    <t>Kisbíró újság</t>
  </si>
  <si>
    <t>reprezentáció</t>
  </si>
  <si>
    <t>rendezvények (gyereknap, falunap)</t>
  </si>
  <si>
    <t>igazgatás</t>
  </si>
  <si>
    <t>polgárőrség</t>
  </si>
  <si>
    <t>adóhátralék miatti tartalék (kevés eséllyel behajtható)</t>
  </si>
  <si>
    <t>általános tartalék</t>
  </si>
  <si>
    <t>céltartalék</t>
  </si>
  <si>
    <t>Polgár-őrség</t>
  </si>
  <si>
    <t>vagyonbiztosítás - Tájház</t>
  </si>
  <si>
    <t>fogorvosi ellátás</t>
  </si>
  <si>
    <t>Szár Községi Önkormányzat - hivatal</t>
  </si>
  <si>
    <t>Szár Községi Önkormányzat - óvoda</t>
  </si>
  <si>
    <t>Duna-Vértes Köze Regionális Társulás</t>
  </si>
  <si>
    <t>Települési Önkormányzatok Országos Szövetsége</t>
  </si>
  <si>
    <t>Vértes-Gerecse Vidékfejlesztési Közösség</t>
  </si>
  <si>
    <t>gyógyszer</t>
  </si>
  <si>
    <t>Szár</t>
  </si>
  <si>
    <t>lakásfenntartási</t>
  </si>
  <si>
    <t>havi</t>
  </si>
  <si>
    <t>települési</t>
  </si>
  <si>
    <t>idei</t>
  </si>
  <si>
    <t>Mária Nyugdíjas Klub</t>
  </si>
  <si>
    <t>Szári Örökség Közhasznú Egyesület - tánc</t>
  </si>
  <si>
    <t>Újbaroki Sportegyesület</t>
  </si>
  <si>
    <t>ÁH belüli közvetített szolgáltatások (Esély Alapítvány)</t>
  </si>
  <si>
    <t>106020 Lakásfenntartás-sal összefüggő ellátások</t>
  </si>
  <si>
    <t>Csákvári Önkormányzati Társulás</t>
  </si>
  <si>
    <t>településrendezés</t>
  </si>
  <si>
    <t>gyógyszer támogatás</t>
  </si>
  <si>
    <t>születési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</si>
</sst>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531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49" fontId="2" fillId="0" borderId="0" xfId="1" applyNumberFormat="1" applyFont="1" applyFill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4" fillId="0" borderId="0" xfId="0" applyFont="1" applyFill="1"/>
    <xf numFmtId="3" fontId="2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8" fillId="0" borderId="30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49" fontId="6" fillId="0" borderId="7" xfId="1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7" fillId="0" borderId="0" xfId="0" applyFont="1" applyFill="1"/>
    <xf numFmtId="3" fontId="3" fillId="0" borderId="0" xfId="0" applyNumberFormat="1" applyFont="1" applyFill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" fillId="0" borderId="55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5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8" fillId="0" borderId="6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3" fontId="3" fillId="3" borderId="59" xfId="0" applyNumberFormat="1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52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>
      <alignment vertical="center"/>
    </xf>
    <xf numFmtId="49" fontId="9" fillId="4" borderId="5" xfId="1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3" fontId="3" fillId="4" borderId="55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56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3" fontId="16" fillId="3" borderId="59" xfId="0" applyNumberFormat="1" applyFont="1" applyFill="1" applyBorder="1" applyAlignment="1">
      <alignment vertical="center"/>
    </xf>
    <xf numFmtId="3" fontId="16" fillId="3" borderId="51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6" fillId="3" borderId="52" xfId="0" applyNumberFormat="1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vertical="center"/>
    </xf>
    <xf numFmtId="3" fontId="16" fillId="3" borderId="13" xfId="0" applyNumberFormat="1" applyFont="1" applyFill="1" applyBorder="1" applyAlignment="1">
      <alignment vertical="center"/>
    </xf>
    <xf numFmtId="3" fontId="16" fillId="3" borderId="31" xfId="0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3" fontId="8" fillId="4" borderId="61" xfId="0" applyNumberFormat="1" applyFont="1" applyFill="1" applyBorder="1" applyAlignment="1">
      <alignment vertical="center"/>
    </xf>
    <xf numFmtId="3" fontId="8" fillId="4" borderId="55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4" borderId="56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30" xfId="0" applyNumberFormat="1" applyFont="1" applyFill="1" applyBorder="1" applyAlignment="1">
      <alignment vertical="center"/>
    </xf>
    <xf numFmtId="49" fontId="9" fillId="4" borderId="23" xfId="1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53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54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vertical="center"/>
    </xf>
    <xf numFmtId="49" fontId="7" fillId="4" borderId="23" xfId="1" applyNumberFormat="1" applyFont="1" applyFill="1" applyBorder="1" applyAlignment="1">
      <alignment vertical="center"/>
    </xf>
    <xf numFmtId="49" fontId="9" fillId="4" borderId="7" xfId="1" applyNumberFormat="1" applyFont="1" applyFill="1" applyBorder="1" applyAlignment="1">
      <alignment vertical="center"/>
    </xf>
    <xf numFmtId="49" fontId="6" fillId="0" borderId="0" xfId="0" applyNumberFormat="1" applyFont="1" applyFill="1"/>
    <xf numFmtId="49" fontId="15" fillId="0" borderId="0" xfId="0" applyNumberFormat="1" applyFont="1" applyFill="1"/>
    <xf numFmtId="49" fontId="10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24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49" fontId="7" fillId="4" borderId="7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8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4" borderId="24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4" borderId="24" xfId="1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3" fontId="3" fillId="4" borderId="8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3" borderId="80" xfId="0" applyNumberFormat="1" applyFont="1" applyFill="1" applyBorder="1" applyAlignment="1">
      <alignment vertical="center"/>
    </xf>
    <xf numFmtId="3" fontId="3" fillId="4" borderId="81" xfId="0" applyNumberFormat="1" applyFont="1" applyFill="1" applyBorder="1" applyAlignment="1">
      <alignment vertical="center"/>
    </xf>
    <xf numFmtId="3" fontId="3" fillId="4" borderId="82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3" fontId="8" fillId="4" borderId="81" xfId="0" applyNumberFormat="1" applyFont="1" applyFill="1" applyBorder="1" applyAlignment="1">
      <alignment vertical="center"/>
    </xf>
    <xf numFmtId="3" fontId="8" fillId="4" borderId="82" xfId="0" applyNumberFormat="1" applyFont="1" applyFill="1" applyBorder="1" applyAlignment="1">
      <alignment vertical="center"/>
    </xf>
    <xf numFmtId="3" fontId="8" fillId="4" borderId="53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0" fillId="0" borderId="0" xfId="0" applyNumberFormat="1" applyFont="1" applyFill="1"/>
    <xf numFmtId="49" fontId="4" fillId="0" borderId="5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8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3" fontId="8" fillId="0" borderId="8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3" fontId="14" fillId="0" borderId="0" xfId="0" applyNumberFormat="1" applyFont="1" applyFill="1"/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22" fillId="0" borderId="55" xfId="0" applyNumberFormat="1" applyFont="1" applyFill="1" applyBorder="1" applyAlignment="1">
      <alignment vertical="center"/>
    </xf>
    <xf numFmtId="3" fontId="21" fillId="0" borderId="55" xfId="0" applyNumberFormat="1" applyFont="1" applyFill="1" applyBorder="1" applyAlignment="1">
      <alignment vertical="center"/>
    </xf>
    <xf numFmtId="0" fontId="24" fillId="0" borderId="0" xfId="0" applyFont="1" applyFill="1"/>
    <xf numFmtId="3" fontId="24" fillId="0" borderId="0" xfId="0" applyNumberFormat="1" applyFont="1" applyFill="1"/>
    <xf numFmtId="3" fontId="8" fillId="0" borderId="78" xfId="0" applyNumberFormat="1" applyFont="1" applyFill="1" applyBorder="1" applyAlignment="1">
      <alignment vertical="center"/>
    </xf>
    <xf numFmtId="3" fontId="8" fillId="0" borderId="6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vertical="center"/>
    </xf>
    <xf numFmtId="0" fontId="6" fillId="0" borderId="7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8" fillId="0" borderId="31" xfId="0" applyNumberFormat="1" applyFont="1" applyBorder="1" applyAlignment="1">
      <alignment vertical="center"/>
    </xf>
    <xf numFmtId="3" fontId="6" fillId="0" borderId="86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3" fillId="0" borderId="90" xfId="0" applyNumberFormat="1" applyFont="1" applyBorder="1" applyAlignment="1">
      <alignment vertical="center"/>
    </xf>
    <xf numFmtId="3" fontId="8" fillId="0" borderId="87" xfId="0" applyNumberFormat="1" applyFont="1" applyBorder="1" applyAlignment="1">
      <alignment vertical="center"/>
    </xf>
    <xf numFmtId="3" fontId="2" fillId="0" borderId="88" xfId="0" applyNumberFormat="1" applyFont="1" applyBorder="1" applyAlignment="1">
      <alignment vertical="center"/>
    </xf>
    <xf numFmtId="3" fontId="2" fillId="0" borderId="89" xfId="0" applyNumberFormat="1" applyFont="1" applyBorder="1" applyAlignment="1">
      <alignment vertical="center"/>
    </xf>
    <xf numFmtId="3" fontId="2" fillId="0" borderId="91" xfId="0" applyNumberFormat="1" applyFont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6" fillId="0" borderId="85" xfId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right" vertical="center"/>
    </xf>
    <xf numFmtId="3" fontId="3" fillId="4" borderId="23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8" fillId="4" borderId="5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 wrapText="1"/>
    </xf>
    <xf numFmtId="0" fontId="7" fillId="0" borderId="85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49" fontId="9" fillId="0" borderId="23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49" fontId="9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4" fillId="0" borderId="40" xfId="1" applyFont="1" applyFill="1" applyBorder="1" applyAlignment="1">
      <alignment vertical="center"/>
    </xf>
    <xf numFmtId="0" fontId="3" fillId="0" borderId="8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9" fontId="4" fillId="0" borderId="0" xfId="0" applyNumberFormat="1" applyFont="1" applyFill="1"/>
    <xf numFmtId="0" fontId="6" fillId="0" borderId="2" xfId="1" applyFont="1" applyFill="1" applyBorder="1" applyAlignment="1">
      <alignment vertical="center"/>
    </xf>
    <xf numFmtId="0" fontId="6" fillId="0" borderId="40" xfId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97" xfId="0" applyFont="1" applyFill="1" applyBorder="1" applyAlignment="1">
      <alignment vertical="center"/>
    </xf>
    <xf numFmtId="3" fontId="2" fillId="0" borderId="98" xfId="0" applyNumberFormat="1" applyFont="1" applyFill="1" applyBorder="1" applyAlignment="1">
      <alignment vertical="center"/>
    </xf>
    <xf numFmtId="3" fontId="2" fillId="0" borderId="99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3" fontId="2" fillId="0" borderId="8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3" fontId="2" fillId="0" borderId="23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49" fontId="6" fillId="0" borderId="20" xfId="1" applyNumberFormat="1" applyFont="1" applyFill="1" applyBorder="1" applyAlignment="1">
      <alignment vertical="center"/>
    </xf>
    <xf numFmtId="0" fontId="6" fillId="0" borderId="72" xfId="1" applyFont="1" applyFill="1" applyBorder="1" applyAlignment="1">
      <alignment horizontal="left" vertical="center"/>
    </xf>
    <xf numFmtId="0" fontId="6" fillId="0" borderId="97" xfId="1" applyFont="1" applyFill="1" applyBorder="1" applyAlignment="1">
      <alignment horizontal="lef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72" xfId="1" applyNumberFormat="1" applyFont="1" applyFill="1" applyBorder="1" applyAlignment="1">
      <alignment horizontal="right" vertical="center"/>
    </xf>
    <xf numFmtId="3" fontId="3" fillId="3" borderId="102" xfId="0" applyNumberFormat="1" applyFont="1" applyFill="1" applyBorder="1" applyAlignment="1">
      <alignment vertical="center"/>
    </xf>
    <xf numFmtId="3" fontId="3" fillId="4" borderId="105" xfId="0" applyNumberFormat="1" applyFont="1" applyFill="1" applyBorder="1" applyAlignment="1">
      <alignment vertical="center"/>
    </xf>
    <xf numFmtId="3" fontId="5" fillId="0" borderId="101" xfId="0" applyNumberFormat="1" applyFont="1" applyFill="1" applyBorder="1" applyAlignment="1">
      <alignment vertical="center"/>
    </xf>
    <xf numFmtId="3" fontId="3" fillId="4" borderId="101" xfId="0" applyNumberFormat="1" applyFont="1" applyFill="1" applyBorder="1" applyAlignment="1">
      <alignment vertical="center"/>
    </xf>
    <xf numFmtId="3" fontId="8" fillId="0" borderId="101" xfId="0" applyNumberFormat="1" applyFont="1" applyFill="1" applyBorder="1" applyAlignment="1">
      <alignment vertical="center"/>
    </xf>
    <xf numFmtId="3" fontId="2" fillId="0" borderId="101" xfId="0" applyNumberFormat="1" applyFont="1" applyFill="1" applyBorder="1" applyAlignment="1">
      <alignment vertical="center"/>
    </xf>
    <xf numFmtId="3" fontId="8" fillId="4" borderId="105" xfId="0" applyNumberFormat="1" applyFont="1" applyFill="1" applyBorder="1" applyAlignment="1">
      <alignment vertical="center"/>
    </xf>
    <xf numFmtId="3" fontId="8" fillId="4" borderId="101" xfId="0" applyNumberFormat="1" applyFont="1" applyFill="1" applyBorder="1" applyAlignment="1">
      <alignment vertical="center"/>
    </xf>
    <xf numFmtId="3" fontId="2" fillId="0" borderId="105" xfId="0" applyNumberFormat="1" applyFont="1" applyFill="1" applyBorder="1" applyAlignment="1">
      <alignment vertical="center"/>
    </xf>
    <xf numFmtId="3" fontId="2" fillId="0" borderId="96" xfId="0" applyNumberFormat="1" applyFont="1" applyFill="1" applyBorder="1" applyAlignment="1">
      <alignment vertical="center"/>
    </xf>
    <xf numFmtId="3" fontId="3" fillId="0" borderId="101" xfId="0" applyNumberFormat="1" applyFont="1" applyFill="1" applyBorder="1" applyAlignment="1">
      <alignment vertical="center"/>
    </xf>
    <xf numFmtId="3" fontId="8" fillId="0" borderId="106" xfId="0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9" fillId="4" borderId="8" xfId="1" applyFont="1" applyFill="1" applyBorder="1" applyAlignment="1">
      <alignment vertical="center"/>
    </xf>
    <xf numFmtId="0" fontId="9" fillId="4" borderId="32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49" fontId="16" fillId="3" borderId="35" xfId="1" applyNumberFormat="1" applyFont="1" applyFill="1" applyBorder="1" applyAlignment="1">
      <alignment vertical="center"/>
    </xf>
    <xf numFmtId="49" fontId="16" fillId="3" borderId="34" xfId="1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7" fillId="0" borderId="85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32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3" fillId="3" borderId="13" xfId="1" applyFont="1" applyFill="1" applyBorder="1" applyAlignment="1">
      <alignment vertical="center"/>
    </xf>
    <xf numFmtId="0" fontId="3" fillId="3" borderId="34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 wrapText="1"/>
    </xf>
    <xf numFmtId="0" fontId="9" fillId="4" borderId="85" xfId="1" applyFont="1" applyFill="1" applyBorder="1" applyAlignment="1">
      <alignment vertical="center" wrapText="1"/>
    </xf>
    <xf numFmtId="0" fontId="9" fillId="4" borderId="24" xfId="1" applyFont="1" applyFill="1" applyBorder="1" applyAlignment="1">
      <alignment vertical="center"/>
    </xf>
    <xf numFmtId="0" fontId="9" fillId="4" borderId="29" xfId="1" applyFont="1" applyFill="1" applyBorder="1" applyAlignment="1">
      <alignment vertical="center"/>
    </xf>
    <xf numFmtId="0" fontId="7" fillId="4" borderId="2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7" fillId="4" borderId="85" xfId="1" applyFont="1" applyFill="1" applyBorder="1" applyAlignment="1">
      <alignment horizontal="left" vertical="center"/>
    </xf>
    <xf numFmtId="0" fontId="6" fillId="0" borderId="85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29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vertical="center"/>
    </xf>
    <xf numFmtId="0" fontId="9" fillId="0" borderId="7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8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7" fillId="0" borderId="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7" fillId="4" borderId="8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4" borderId="8" xfId="1" applyFont="1" applyFill="1" applyBorder="1" applyAlignment="1">
      <alignment horizontal="left" vertical="center"/>
    </xf>
    <xf numFmtId="0" fontId="9" fillId="4" borderId="3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vertical="center"/>
    </xf>
    <xf numFmtId="49" fontId="3" fillId="3" borderId="3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3" fillId="0" borderId="103" xfId="0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4" xfId="0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9" fillId="0" borderId="65" xfId="0" applyFont="1" applyFill="1" applyBorder="1" applyAlignment="1">
      <alignment horizontal="center" vertical="center" wrapText="1"/>
    </xf>
  </cellXfs>
  <cellStyles count="2">
    <cellStyle name="Default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topLeftCell="A4" zoomScale="60" zoomScaleNormal="100" workbookViewId="0">
      <selection activeCell="B11" sqref="B1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140625" customWidth="1"/>
    <col min="4" max="5" width="12.140625" hidden="1" customWidth="1"/>
    <col min="6" max="6" width="5.7109375" customWidth="1"/>
    <col min="7" max="7" width="31.28515625" customWidth="1"/>
    <col min="8" max="8" width="12.140625" customWidth="1"/>
    <col min="9" max="10" width="12.140625" hidden="1" customWidth="1"/>
    <col min="11" max="11" width="19.85546875" customWidth="1"/>
  </cols>
  <sheetData>
    <row r="1" spans="1:11" ht="15.75" x14ac:dyDescent="0.25">
      <c r="A1" s="388" t="s">
        <v>876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828</v>
      </c>
    </row>
    <row r="3" spans="1:11" ht="51.75" customHeight="1" x14ac:dyDescent="0.25">
      <c r="A3" s="398" t="s">
        <v>574</v>
      </c>
      <c r="B3" s="399"/>
      <c r="C3" s="399"/>
      <c r="D3" s="399"/>
      <c r="E3" s="400"/>
      <c r="F3" s="398" t="s">
        <v>575</v>
      </c>
      <c r="G3" s="399"/>
      <c r="H3" s="399"/>
      <c r="I3" s="399"/>
      <c r="J3" s="401"/>
      <c r="K3" s="402" t="s">
        <v>825</v>
      </c>
    </row>
    <row r="4" spans="1:11" ht="42.75" customHeight="1" x14ac:dyDescent="0.25">
      <c r="A4" s="404" t="s">
        <v>576</v>
      </c>
      <c r="B4" s="405"/>
      <c r="C4" s="138" t="s">
        <v>972</v>
      </c>
      <c r="D4" s="237" t="s">
        <v>875</v>
      </c>
      <c r="E4" s="138" t="s">
        <v>826</v>
      </c>
      <c r="F4" s="404" t="s">
        <v>577</v>
      </c>
      <c r="G4" s="405"/>
      <c r="H4" s="138" t="s">
        <v>972</v>
      </c>
      <c r="I4" s="237" t="s">
        <v>875</v>
      </c>
      <c r="J4" s="138" t="s">
        <v>826</v>
      </c>
      <c r="K4" s="403"/>
    </row>
    <row r="5" spans="1:11" ht="30" x14ac:dyDescent="0.25">
      <c r="A5" s="389" t="s">
        <v>44</v>
      </c>
      <c r="B5" s="68" t="s">
        <v>2</v>
      </c>
      <c r="C5" s="69">
        <f>Bevételek!F5</f>
        <v>13743024</v>
      </c>
      <c r="D5" s="69" t="e">
        <f>Bevételek!#REF!</f>
        <v>#REF!</v>
      </c>
      <c r="E5" s="70" t="e">
        <f>Bevételek!#REF!</f>
        <v>#REF!</v>
      </c>
      <c r="F5" s="389" t="s">
        <v>572</v>
      </c>
      <c r="G5" s="68" t="s">
        <v>119</v>
      </c>
      <c r="H5" s="69">
        <f>Kiadások!H5</f>
        <v>9173537</v>
      </c>
      <c r="I5" s="69" t="e">
        <f>Kiadások!#REF!</f>
        <v>#REF!</v>
      </c>
      <c r="J5" s="70">
        <f>Kiadások!H5</f>
        <v>9173537</v>
      </c>
      <c r="K5" s="71"/>
    </row>
    <row r="6" spans="1:11" ht="30" x14ac:dyDescent="0.25">
      <c r="A6" s="390"/>
      <c r="B6" s="68" t="s">
        <v>31</v>
      </c>
      <c r="C6" s="69">
        <f>Bevételek!F92</f>
        <v>10368180</v>
      </c>
      <c r="D6" s="69" t="e">
        <f>Bevételek!#REF!</f>
        <v>#REF!</v>
      </c>
      <c r="E6" s="70" t="e">
        <f>Bevételek!#REF!</f>
        <v>#REF!</v>
      </c>
      <c r="F6" s="390"/>
      <c r="G6" s="68" t="s">
        <v>153</v>
      </c>
      <c r="H6" s="69">
        <f>Kiadások!H24</f>
        <v>2175122.6061999998</v>
      </c>
      <c r="I6" s="69" t="e">
        <f>Kiadások!#REF!</f>
        <v>#REF!</v>
      </c>
      <c r="J6" s="70">
        <f>Kiadások!H24</f>
        <v>2175122.6061999998</v>
      </c>
      <c r="K6" s="71"/>
    </row>
    <row r="7" spans="1:11" x14ac:dyDescent="0.25">
      <c r="A7" s="390"/>
      <c r="B7" s="392" t="s">
        <v>44</v>
      </c>
      <c r="C7" s="394">
        <f>Bevételek!F127</f>
        <v>1304744</v>
      </c>
      <c r="D7" s="394" t="e">
        <f>Bevételek!#REF!</f>
        <v>#REF!</v>
      </c>
      <c r="E7" s="396" t="e">
        <f>Bevételek!#REF!</f>
        <v>#REF!</v>
      </c>
      <c r="F7" s="390"/>
      <c r="G7" s="68" t="s">
        <v>162</v>
      </c>
      <c r="H7" s="69">
        <f>Kiadások!H32</f>
        <v>11096577.362400001</v>
      </c>
      <c r="I7" s="69" t="e">
        <f>Kiadások!#REF!</f>
        <v>#REF!</v>
      </c>
      <c r="J7" s="70">
        <f>Kiadások!H32</f>
        <v>11096577.362400001</v>
      </c>
      <c r="K7" s="71"/>
    </row>
    <row r="8" spans="1:11" x14ac:dyDescent="0.25">
      <c r="A8" s="390"/>
      <c r="B8" s="393"/>
      <c r="C8" s="395"/>
      <c r="D8" s="395"/>
      <c r="E8" s="397"/>
      <c r="F8" s="390"/>
      <c r="G8" s="68" t="s">
        <v>578</v>
      </c>
      <c r="H8" s="69">
        <f>Kiadások!H59</f>
        <v>2180560</v>
      </c>
      <c r="I8" s="69" t="e">
        <f>Kiadások!#REF!</f>
        <v>#REF!</v>
      </c>
      <c r="J8" s="70">
        <f>Kiadások!H59</f>
        <v>2180560</v>
      </c>
      <c r="K8" s="71"/>
    </row>
    <row r="9" spans="1:11" x14ac:dyDescent="0.25">
      <c r="A9" s="390"/>
      <c r="B9" s="68" t="s">
        <v>68</v>
      </c>
      <c r="C9" s="69">
        <f>Bevételek!F178</f>
        <v>0</v>
      </c>
      <c r="D9" s="69" t="e">
        <f>Bevételek!#REF!</f>
        <v>#REF!</v>
      </c>
      <c r="E9" s="70" t="e">
        <f>Bevételek!#REF!</f>
        <v>#REF!</v>
      </c>
      <c r="F9" s="390"/>
      <c r="G9" s="68" t="s">
        <v>221</v>
      </c>
      <c r="H9" s="69">
        <f>Kiadások!H75</f>
        <v>13169814.031399995</v>
      </c>
      <c r="I9" s="69" t="e">
        <f>Kiadások!#REF!</f>
        <v>#REF!</v>
      </c>
      <c r="J9" s="70">
        <f>Kiadások!H75</f>
        <v>13169814.031399995</v>
      </c>
      <c r="K9" s="71"/>
    </row>
    <row r="10" spans="1:11" x14ac:dyDescent="0.25">
      <c r="A10" s="391"/>
      <c r="B10" s="72" t="s">
        <v>579</v>
      </c>
      <c r="C10" s="73">
        <f>SUM(C5:C9)</f>
        <v>25415948</v>
      </c>
      <c r="D10" s="73" t="e">
        <f>SUM(D5:D9)</f>
        <v>#REF!</v>
      </c>
      <c r="E10" s="74" t="e">
        <f>SUM(E5:E9)</f>
        <v>#REF!</v>
      </c>
      <c r="F10" s="391"/>
      <c r="G10" s="72" t="s">
        <v>580</v>
      </c>
      <c r="H10" s="73">
        <f t="shared" ref="H10:J10" si="0">SUM(H5:H9)</f>
        <v>37795611</v>
      </c>
      <c r="I10" s="73" t="e">
        <f t="shared" ref="I10" si="1">SUM(I5:I9)</f>
        <v>#REF!</v>
      </c>
      <c r="J10" s="74">
        <f t="shared" si="0"/>
        <v>37795611</v>
      </c>
      <c r="K10" s="75">
        <f>C10-H10</f>
        <v>-12379663</v>
      </c>
    </row>
    <row r="11" spans="1:11" ht="30" x14ac:dyDescent="0.25">
      <c r="A11" s="385" t="s">
        <v>59</v>
      </c>
      <c r="B11" s="68" t="s">
        <v>21</v>
      </c>
      <c r="C11" s="69">
        <f>Bevételek!F56</f>
        <v>0</v>
      </c>
      <c r="D11" s="69" t="e">
        <f>Bevételek!#REF!</f>
        <v>#REF!</v>
      </c>
      <c r="E11" s="70" t="e">
        <f>Bevételek!#REF!</f>
        <v>#REF!</v>
      </c>
      <c r="F11" s="385" t="s">
        <v>573</v>
      </c>
      <c r="G11" s="68" t="s">
        <v>246</v>
      </c>
      <c r="H11" s="69">
        <f>Kiadások!H147</f>
        <v>550000</v>
      </c>
      <c r="I11" s="69" t="e">
        <f>Kiadások!#REF!</f>
        <v>#REF!</v>
      </c>
      <c r="J11" s="70">
        <f>Kiadások!H147</f>
        <v>550000</v>
      </c>
      <c r="K11" s="71"/>
    </row>
    <row r="12" spans="1:11" x14ac:dyDescent="0.25">
      <c r="A12" s="385"/>
      <c r="B12" s="68" t="s">
        <v>59</v>
      </c>
      <c r="C12" s="69">
        <f>Bevételek!F168</f>
        <v>0</v>
      </c>
      <c r="D12" s="69" t="e">
        <f>Bevételek!#REF!</f>
        <v>#REF!</v>
      </c>
      <c r="E12" s="70" t="e">
        <f>Bevételek!#REF!</f>
        <v>#REF!</v>
      </c>
      <c r="F12" s="385"/>
      <c r="G12" s="68" t="s">
        <v>262</v>
      </c>
      <c r="H12" s="69">
        <f>Kiadások!H157</f>
        <v>0</v>
      </c>
      <c r="I12" s="69" t="e">
        <f>Kiadások!#REF!</f>
        <v>#REF!</v>
      </c>
      <c r="J12" s="70">
        <f>Kiadások!H157</f>
        <v>0</v>
      </c>
      <c r="K12" s="71"/>
    </row>
    <row r="13" spans="1:11" ht="30" x14ac:dyDescent="0.25">
      <c r="A13" s="385"/>
      <c r="B13" s="68" t="s">
        <v>78</v>
      </c>
      <c r="C13" s="69">
        <f>Bevételek!F204</f>
        <v>0</v>
      </c>
      <c r="D13" s="69" t="e">
        <f>Bevételek!#REF!</f>
        <v>#REF!</v>
      </c>
      <c r="E13" s="70" t="e">
        <f>Bevételek!#REF!</f>
        <v>#REF!</v>
      </c>
      <c r="F13" s="385"/>
      <c r="G13" s="68" t="s">
        <v>581</v>
      </c>
      <c r="H13" s="69">
        <f>Kiadások!H162</f>
        <v>0</v>
      </c>
      <c r="I13" s="69" t="e">
        <f>Kiadások!#REF!</f>
        <v>#REF!</v>
      </c>
      <c r="J13" s="70">
        <f>Kiadások!H162</f>
        <v>0</v>
      </c>
      <c r="K13" s="71"/>
    </row>
    <row r="14" spans="1:11" x14ac:dyDescent="0.25">
      <c r="A14" s="385"/>
      <c r="B14" s="72" t="s">
        <v>582</v>
      </c>
      <c r="C14" s="73">
        <f>SUM(C11:C13)</f>
        <v>0</v>
      </c>
      <c r="D14" s="73" t="e">
        <f>SUM(D11:D13)</f>
        <v>#REF!</v>
      </c>
      <c r="E14" s="74" t="e">
        <f>SUM(E11:E13)</f>
        <v>#REF!</v>
      </c>
      <c r="F14" s="385"/>
      <c r="G14" s="72" t="s">
        <v>583</v>
      </c>
      <c r="H14" s="73">
        <f>SUM(H11:H13)</f>
        <v>550000</v>
      </c>
      <c r="I14" s="73" t="e">
        <f>SUM(I11:I13)</f>
        <v>#REF!</v>
      </c>
      <c r="J14" s="74">
        <f t="shared" ref="J14" si="2">SUM(J11:J13)</f>
        <v>550000</v>
      </c>
      <c r="K14" s="75">
        <f>C14-H14</f>
        <v>-550000</v>
      </c>
    </row>
    <row r="15" spans="1:11" ht="15.75" thickBot="1" x14ac:dyDescent="0.3">
      <c r="A15" s="386" t="s">
        <v>584</v>
      </c>
      <c r="B15" s="387"/>
      <c r="C15" s="64">
        <f>C10+C14</f>
        <v>25415948</v>
      </c>
      <c r="D15" s="64" t="e">
        <f>D10+D14</f>
        <v>#REF!</v>
      </c>
      <c r="E15" s="5" t="e">
        <f>E10+E14</f>
        <v>#REF!</v>
      </c>
      <c r="F15" s="383" t="s">
        <v>585</v>
      </c>
      <c r="G15" s="384"/>
      <c r="H15" s="64">
        <f t="shared" ref="H15:J15" si="3">H10+H14</f>
        <v>38345611</v>
      </c>
      <c r="I15" s="64" t="e">
        <f t="shared" ref="I15" si="4">I10+I14</f>
        <v>#REF!</v>
      </c>
      <c r="J15" s="5">
        <f t="shared" si="3"/>
        <v>38345611</v>
      </c>
      <c r="K15" s="6">
        <f>K10+K14</f>
        <v>-12929663</v>
      </c>
    </row>
    <row r="16" spans="1:11" x14ac:dyDescent="0.25">
      <c r="A16" s="377" t="s">
        <v>586</v>
      </c>
      <c r="B16" s="378"/>
      <c r="C16" s="378"/>
      <c r="D16" s="378"/>
      <c r="E16" s="378"/>
      <c r="F16" s="379"/>
      <c r="G16" s="380"/>
      <c r="H16" s="380"/>
      <c r="I16" s="380"/>
      <c r="J16" s="380"/>
      <c r="K16" s="7"/>
    </row>
    <row r="17" spans="1:11" x14ac:dyDescent="0.25">
      <c r="A17" s="370" t="s">
        <v>570</v>
      </c>
      <c r="B17" s="371"/>
      <c r="C17" s="139">
        <f>Bevételek!F244</f>
        <v>13478835</v>
      </c>
      <c r="D17" s="238" t="e">
        <f>Bevételek!#REF!</f>
        <v>#REF!</v>
      </c>
      <c r="E17" s="8" t="e">
        <f>Bevételek!#REF!</f>
        <v>#REF!</v>
      </c>
      <c r="F17" s="381"/>
      <c r="G17" s="382"/>
      <c r="H17" s="382"/>
      <c r="I17" s="382"/>
      <c r="J17" s="382"/>
      <c r="K17" s="9">
        <f>C17</f>
        <v>13478835</v>
      </c>
    </row>
    <row r="18" spans="1:11" x14ac:dyDescent="0.25">
      <c r="A18" s="370" t="s">
        <v>587</v>
      </c>
      <c r="B18" s="371"/>
      <c r="C18" s="372">
        <f>C15+C17</f>
        <v>38894783</v>
      </c>
      <c r="D18" s="372" t="e">
        <f>D15+D17</f>
        <v>#REF!</v>
      </c>
      <c r="E18" s="374" t="e">
        <f>E15+E17</f>
        <v>#REF!</v>
      </c>
      <c r="F18" s="370" t="s">
        <v>588</v>
      </c>
      <c r="G18" s="371"/>
      <c r="H18" s="372">
        <f>H15</f>
        <v>38345611</v>
      </c>
      <c r="I18" s="372" t="e">
        <f>I15</f>
        <v>#REF!</v>
      </c>
      <c r="J18" s="372">
        <f>J15</f>
        <v>38345611</v>
      </c>
      <c r="K18" s="366">
        <f>C18-H18</f>
        <v>549172</v>
      </c>
    </row>
    <row r="19" spans="1:11" x14ac:dyDescent="0.25">
      <c r="A19" s="370"/>
      <c r="B19" s="371"/>
      <c r="C19" s="373"/>
      <c r="D19" s="373"/>
      <c r="E19" s="375"/>
      <c r="F19" s="370"/>
      <c r="G19" s="371"/>
      <c r="H19" s="376"/>
      <c r="I19" s="376"/>
      <c r="J19" s="373"/>
      <c r="K19" s="367">
        <f>E19-J19</f>
        <v>0</v>
      </c>
    </row>
    <row r="20" spans="1:11" x14ac:dyDescent="0.25">
      <c r="A20" s="368" t="s">
        <v>589</v>
      </c>
      <c r="B20" s="369"/>
      <c r="C20" s="369"/>
      <c r="D20" s="369"/>
      <c r="E20" s="369"/>
      <c r="F20" s="368" t="s">
        <v>590</v>
      </c>
      <c r="G20" s="369"/>
      <c r="H20" s="369"/>
      <c r="I20" s="369"/>
      <c r="J20" s="369"/>
      <c r="K20" s="10"/>
    </row>
    <row r="21" spans="1:11" x14ac:dyDescent="0.25">
      <c r="A21" s="370" t="s">
        <v>88</v>
      </c>
      <c r="B21" s="371"/>
      <c r="C21" s="139">
        <f>Bevételek!F230-Bevételek!F244</f>
        <v>0</v>
      </c>
      <c r="D21" s="238" t="e">
        <f>Bevételek!#REF!-Bevételek!#REF!</f>
        <v>#REF!</v>
      </c>
      <c r="E21" s="8" t="e">
        <f>Bevételek!#REF!-Bevételek!#REF!</f>
        <v>#REF!</v>
      </c>
      <c r="F21" s="370" t="s">
        <v>285</v>
      </c>
      <c r="G21" s="371"/>
      <c r="H21" s="139">
        <f>Kiadások!H225</f>
        <v>549172</v>
      </c>
      <c r="I21" s="238" t="e">
        <f>Kiadások!#REF!</f>
        <v>#REF!</v>
      </c>
      <c r="J21" s="8">
        <f>Kiadások!H225</f>
        <v>549172</v>
      </c>
      <c r="K21" s="9">
        <f>C21-H21</f>
        <v>-549172</v>
      </c>
    </row>
    <row r="22" spans="1:11" x14ac:dyDescent="0.25">
      <c r="A22" s="368" t="s">
        <v>591</v>
      </c>
      <c r="B22" s="369"/>
      <c r="C22" s="369"/>
      <c r="D22" s="369"/>
      <c r="E22" s="369"/>
      <c r="F22" s="368" t="s">
        <v>592</v>
      </c>
      <c r="G22" s="369"/>
      <c r="H22" s="369"/>
      <c r="I22" s="369"/>
      <c r="J22" s="369"/>
      <c r="K22" s="10"/>
    </row>
    <row r="23" spans="1:11" ht="15.75" thickBot="1" x14ac:dyDescent="0.3">
      <c r="A23" s="383" t="s">
        <v>571</v>
      </c>
      <c r="B23" s="384"/>
      <c r="C23" s="64">
        <f>C18+C21</f>
        <v>38894783</v>
      </c>
      <c r="D23" s="64" t="e">
        <f>D18+D21</f>
        <v>#REF!</v>
      </c>
      <c r="E23" s="5" t="e">
        <f>E18+E21</f>
        <v>#REF!</v>
      </c>
      <c r="F23" s="383" t="s">
        <v>571</v>
      </c>
      <c r="G23" s="384"/>
      <c r="H23" s="64">
        <f>H18+H21</f>
        <v>38894783</v>
      </c>
      <c r="I23" s="64" t="e">
        <f>I18+I21</f>
        <v>#REF!</v>
      </c>
      <c r="J23" s="5">
        <f>J18+J21</f>
        <v>38894783</v>
      </c>
      <c r="K23" s="6">
        <f>K18+K21</f>
        <v>0</v>
      </c>
    </row>
    <row r="25" spans="1:11" x14ac:dyDescent="0.25">
      <c r="H25" s="241"/>
      <c r="I25" s="241" t="e">
        <f>D23-I23</f>
        <v>#REF!</v>
      </c>
    </row>
  </sheetData>
  <mergeCells count="36">
    <mergeCell ref="A11:A14"/>
    <mergeCell ref="F11:F14"/>
    <mergeCell ref="A15:B15"/>
    <mergeCell ref="A1:K1"/>
    <mergeCell ref="A5:A10"/>
    <mergeCell ref="F5:F10"/>
    <mergeCell ref="B7:B8"/>
    <mergeCell ref="C7:C8"/>
    <mergeCell ref="E7:E8"/>
    <mergeCell ref="A3:E3"/>
    <mergeCell ref="F3:J3"/>
    <mergeCell ref="K3:K4"/>
    <mergeCell ref="A4:B4"/>
    <mergeCell ref="F4:G4"/>
    <mergeCell ref="D7:D8"/>
    <mergeCell ref="F15:G15"/>
    <mergeCell ref="A16:E16"/>
    <mergeCell ref="F16:J17"/>
    <mergeCell ref="A17:B17"/>
    <mergeCell ref="A23:B23"/>
    <mergeCell ref="F23:G23"/>
    <mergeCell ref="A22:E22"/>
    <mergeCell ref="F22:J22"/>
    <mergeCell ref="I18:I19"/>
    <mergeCell ref="K18:K19"/>
    <mergeCell ref="A20:E20"/>
    <mergeCell ref="F20:J20"/>
    <mergeCell ref="A21:B21"/>
    <mergeCell ref="F21:G21"/>
    <mergeCell ref="A18:B19"/>
    <mergeCell ref="C18:C19"/>
    <mergeCell ref="E18:E19"/>
    <mergeCell ref="F18:G19"/>
    <mergeCell ref="H18:H19"/>
    <mergeCell ref="J18:J19"/>
    <mergeCell ref="D18:D1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&amp;L&amp;"Times New Roman,Félkövér"&amp;10&amp;K000000 1. melléklet Újbarok Községi Önkormányzat Képviselő-testületének 2017. évi költségvetéséről szóló   2/2017. (II. 21.)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54"/>
  <sheetViews>
    <sheetView view="pageBreakPreview" zoomScale="60" zoomScaleNormal="100" workbookViewId="0">
      <pane xSplit="5" ySplit="4" topLeftCell="F48" activePane="bottomRight" state="frozen"/>
      <selection pane="topRight" activeCell="F1" sqref="F1"/>
      <selection pane="bottomLeft" activeCell="A5" sqref="A5"/>
      <selection pane="bottomRight" activeCell="I192" sqref="I192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9" width="11.28515625" style="12" customWidth="1"/>
    <col min="10" max="10" width="12" style="12" customWidth="1"/>
    <col min="11" max="21" width="10.140625" style="12" bestFit="1" customWidth="1"/>
    <col min="22" max="22" width="11.28515625" style="12" bestFit="1" customWidth="1"/>
    <col min="23" max="16384" width="9.140625" style="17"/>
  </cols>
  <sheetData>
    <row r="1" spans="1:22" ht="15.75" thickBot="1" x14ac:dyDescent="0.3">
      <c r="V1" s="11" t="s">
        <v>828</v>
      </c>
    </row>
    <row r="2" spans="1:22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967</v>
      </c>
      <c r="J2" s="527"/>
      <c r="K2" s="455" t="s">
        <v>968</v>
      </c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7"/>
    </row>
    <row r="3" spans="1:22" ht="27.7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528"/>
      <c r="K3" s="458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60"/>
    </row>
    <row r="4" spans="1:22" ht="39" thickBot="1" x14ac:dyDescent="0.3">
      <c r="B4" s="467"/>
      <c r="C4" s="468"/>
      <c r="D4" s="468"/>
      <c r="E4" s="468"/>
      <c r="F4" s="480"/>
      <c r="G4" s="482"/>
      <c r="H4" s="484"/>
      <c r="I4" s="277" t="s">
        <v>978</v>
      </c>
      <c r="J4" s="278" t="s">
        <v>979</v>
      </c>
      <c r="K4" s="132" t="s">
        <v>593</v>
      </c>
      <c r="L4" s="66" t="s">
        <v>594</v>
      </c>
      <c r="M4" s="66" t="s">
        <v>595</v>
      </c>
      <c r="N4" s="66" t="s">
        <v>596</v>
      </c>
      <c r="O4" s="66" t="s">
        <v>597</v>
      </c>
      <c r="P4" s="280" t="s">
        <v>598</v>
      </c>
      <c r="Q4" s="84" t="s">
        <v>599</v>
      </c>
      <c r="R4" s="281" t="s">
        <v>600</v>
      </c>
      <c r="S4" s="280" t="s">
        <v>601</v>
      </c>
      <c r="T4" s="84" t="s">
        <v>602</v>
      </c>
      <c r="U4" s="281" t="s">
        <v>603</v>
      </c>
      <c r="V4" s="67" t="s">
        <v>604</v>
      </c>
    </row>
    <row r="5" spans="1:22" ht="15.75" thickBot="1" x14ac:dyDescent="0.3">
      <c r="B5" s="85" t="s">
        <v>118</v>
      </c>
      <c r="C5" s="485" t="s">
        <v>119</v>
      </c>
      <c r="D5" s="486"/>
      <c r="E5" s="486"/>
      <c r="F5" s="257">
        <f>F6+F30</f>
        <v>1387090</v>
      </c>
      <c r="G5" s="149">
        <f t="shared" ref="G5:V5" si="0">G6+G30</f>
        <v>0</v>
      </c>
      <c r="H5" s="166">
        <f>SUM(F5:G5)</f>
        <v>1387090</v>
      </c>
      <c r="I5" s="87">
        <f t="shared" ref="I5:J5" si="1">I6+I30</f>
        <v>587750</v>
      </c>
      <c r="J5" s="88">
        <f t="shared" si="1"/>
        <v>799340</v>
      </c>
      <c r="K5" s="87">
        <f t="shared" si="0"/>
        <v>83386.47</v>
      </c>
      <c r="L5" s="88">
        <f t="shared" si="0"/>
        <v>99906.47</v>
      </c>
      <c r="M5" s="88">
        <f t="shared" si="0"/>
        <v>99906.47</v>
      </c>
      <c r="N5" s="88">
        <f t="shared" si="0"/>
        <v>99906.47</v>
      </c>
      <c r="O5" s="88">
        <f t="shared" si="0"/>
        <v>99906.47</v>
      </c>
      <c r="P5" s="91">
        <f t="shared" si="0"/>
        <v>99906.47</v>
      </c>
      <c r="Q5" s="88">
        <f t="shared" si="0"/>
        <v>99906.47</v>
      </c>
      <c r="R5" s="90">
        <f t="shared" si="0"/>
        <v>194896.47</v>
      </c>
      <c r="S5" s="91">
        <f t="shared" si="0"/>
        <v>99906.47</v>
      </c>
      <c r="T5" s="88">
        <f t="shared" si="0"/>
        <v>99906.47</v>
      </c>
      <c r="U5" s="90">
        <f t="shared" si="0"/>
        <v>209647.65</v>
      </c>
      <c r="V5" s="92">
        <f t="shared" si="0"/>
        <v>99907.65</v>
      </c>
    </row>
    <row r="6" spans="1:22" x14ac:dyDescent="0.25">
      <c r="B6" s="125" t="s">
        <v>609</v>
      </c>
      <c r="C6" s="443" t="s">
        <v>120</v>
      </c>
      <c r="D6" s="444"/>
      <c r="E6" s="444"/>
      <c r="F6" s="258">
        <f>F7+F10+F13+F14+F17+F18+F19+F22+F25+F26+F27+F28+F29</f>
        <v>1387090</v>
      </c>
      <c r="G6" s="150">
        <f t="shared" ref="G6:V6" si="2">G7+G10+G13+G14+G17+G18+G19+G22+G25+G26+G27+G28+G29</f>
        <v>0</v>
      </c>
      <c r="H6" s="167">
        <f t="shared" ref="H6:H104" si="3">SUM(F6:G6)</f>
        <v>1387090</v>
      </c>
      <c r="I6" s="119">
        <f t="shared" ref="I6:J6" si="4">I7+I10+I13+I14+I17+I18+I19+I22+I25+I26+I27+I28+I29</f>
        <v>587750</v>
      </c>
      <c r="J6" s="120">
        <f t="shared" si="4"/>
        <v>799340</v>
      </c>
      <c r="K6" s="119">
        <f t="shared" si="2"/>
        <v>83386.47</v>
      </c>
      <c r="L6" s="120">
        <f t="shared" si="2"/>
        <v>99906.47</v>
      </c>
      <c r="M6" s="120">
        <f t="shared" si="2"/>
        <v>99906.47</v>
      </c>
      <c r="N6" s="120">
        <f t="shared" si="2"/>
        <v>99906.47</v>
      </c>
      <c r="O6" s="120">
        <f t="shared" si="2"/>
        <v>99906.47</v>
      </c>
      <c r="P6" s="123">
        <f t="shared" si="2"/>
        <v>99906.47</v>
      </c>
      <c r="Q6" s="120">
        <f t="shared" si="2"/>
        <v>99906.47</v>
      </c>
      <c r="R6" s="122">
        <f t="shared" si="2"/>
        <v>194896.47</v>
      </c>
      <c r="S6" s="123">
        <f t="shared" si="2"/>
        <v>99906.47</v>
      </c>
      <c r="T6" s="120">
        <f t="shared" si="2"/>
        <v>99906.47</v>
      </c>
      <c r="U6" s="122">
        <f t="shared" si="2"/>
        <v>209647.65</v>
      </c>
      <c r="V6" s="124">
        <f t="shared" si="2"/>
        <v>99907.65</v>
      </c>
    </row>
    <row r="7" spans="1:22" s="211" customFormat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SUM(F8:F9)</f>
        <v>1123360</v>
      </c>
      <c r="G7" s="192">
        <f>SUM(G8:G9)</f>
        <v>0</v>
      </c>
      <c r="H7" s="193">
        <f t="shared" si="3"/>
        <v>1123360</v>
      </c>
      <c r="I7" s="201">
        <f t="shared" ref="I7:V7" si="5">SUM(I8:I9)</f>
        <v>476000</v>
      </c>
      <c r="J7" s="195">
        <f t="shared" si="5"/>
        <v>647360</v>
      </c>
      <c r="K7" s="201">
        <f t="shared" si="5"/>
        <v>78470</v>
      </c>
      <c r="L7" s="195">
        <f t="shared" si="5"/>
        <v>94990</v>
      </c>
      <c r="M7" s="195">
        <f t="shared" si="5"/>
        <v>94990</v>
      </c>
      <c r="N7" s="195">
        <f t="shared" si="5"/>
        <v>94990</v>
      </c>
      <c r="O7" s="195">
        <f t="shared" si="5"/>
        <v>94990</v>
      </c>
      <c r="P7" s="196">
        <f t="shared" si="5"/>
        <v>94990</v>
      </c>
      <c r="Q7" s="195">
        <f t="shared" si="5"/>
        <v>94990</v>
      </c>
      <c r="R7" s="194">
        <f t="shared" si="5"/>
        <v>94990</v>
      </c>
      <c r="S7" s="196">
        <f t="shared" si="5"/>
        <v>94990</v>
      </c>
      <c r="T7" s="195">
        <f t="shared" si="5"/>
        <v>94990</v>
      </c>
      <c r="U7" s="194">
        <f t="shared" si="5"/>
        <v>94990</v>
      </c>
      <c r="V7" s="197">
        <f t="shared" si="5"/>
        <v>94990</v>
      </c>
    </row>
    <row r="8" spans="1:22" x14ac:dyDescent="0.25">
      <c r="B8" s="55"/>
      <c r="C8" s="317"/>
      <c r="D8" s="247"/>
      <c r="E8" s="318" t="s">
        <v>1005</v>
      </c>
      <c r="F8" s="259">
        <f t="shared" ref="F8:F9" si="6">SUM(K8:V8)</f>
        <v>476000</v>
      </c>
      <c r="G8" s="151"/>
      <c r="H8" s="169">
        <f t="shared" ref="H8:H12" si="7">SUM(F8:G8)</f>
        <v>476000</v>
      </c>
      <c r="I8" s="76">
        <f>H8</f>
        <v>476000</v>
      </c>
      <c r="J8" s="1"/>
      <c r="K8" s="76">
        <f>133000*0.25</f>
        <v>33250</v>
      </c>
      <c r="L8" s="1">
        <f>161000*0.25</f>
        <v>40250</v>
      </c>
      <c r="M8" s="1">
        <f t="shared" ref="M8:V8" si="8">161000*0.25</f>
        <v>40250</v>
      </c>
      <c r="N8" s="1">
        <f t="shared" si="8"/>
        <v>40250</v>
      </c>
      <c r="O8" s="1">
        <f t="shared" si="8"/>
        <v>40250</v>
      </c>
      <c r="P8" s="82">
        <f t="shared" si="8"/>
        <v>40250</v>
      </c>
      <c r="Q8" s="1">
        <f t="shared" si="8"/>
        <v>40250</v>
      </c>
      <c r="R8" s="42">
        <f t="shared" si="8"/>
        <v>40250</v>
      </c>
      <c r="S8" s="82">
        <f t="shared" si="8"/>
        <v>40250</v>
      </c>
      <c r="T8" s="1">
        <f t="shared" si="8"/>
        <v>40250</v>
      </c>
      <c r="U8" s="42">
        <f t="shared" si="8"/>
        <v>40250</v>
      </c>
      <c r="V8" s="44">
        <f t="shared" si="8"/>
        <v>40250</v>
      </c>
    </row>
    <row r="9" spans="1:22" x14ac:dyDescent="0.25">
      <c r="B9" s="55"/>
      <c r="C9" s="317"/>
      <c r="D9" s="247"/>
      <c r="E9" s="318" t="s">
        <v>1006</v>
      </c>
      <c r="F9" s="259">
        <f t="shared" si="6"/>
        <v>647360</v>
      </c>
      <c r="G9" s="151"/>
      <c r="H9" s="169">
        <f t="shared" si="7"/>
        <v>647360</v>
      </c>
      <c r="I9" s="76"/>
      <c r="J9" s="1">
        <f>H9</f>
        <v>647360</v>
      </c>
      <c r="K9" s="76">
        <f>133000*0.34</f>
        <v>45220</v>
      </c>
      <c r="L9" s="1">
        <f>161000*0.34</f>
        <v>54740.000000000007</v>
      </c>
      <c r="M9" s="1">
        <f t="shared" ref="M9:V9" si="9">161000*0.34</f>
        <v>54740.000000000007</v>
      </c>
      <c r="N9" s="1">
        <f t="shared" si="9"/>
        <v>54740.000000000007</v>
      </c>
      <c r="O9" s="1">
        <f t="shared" si="9"/>
        <v>54740.000000000007</v>
      </c>
      <c r="P9" s="82">
        <f t="shared" si="9"/>
        <v>54740.000000000007</v>
      </c>
      <c r="Q9" s="1">
        <f t="shared" si="9"/>
        <v>54740.000000000007</v>
      </c>
      <c r="R9" s="42">
        <f t="shared" si="9"/>
        <v>54740.000000000007</v>
      </c>
      <c r="S9" s="82">
        <f t="shared" si="9"/>
        <v>54740.000000000007</v>
      </c>
      <c r="T9" s="1">
        <f t="shared" si="9"/>
        <v>54740.000000000007</v>
      </c>
      <c r="U9" s="42">
        <f t="shared" si="9"/>
        <v>54740.000000000007</v>
      </c>
      <c r="V9" s="44">
        <f t="shared" si="9"/>
        <v>54740.000000000007</v>
      </c>
    </row>
    <row r="10" spans="1:22" s="211" customFormat="1" x14ac:dyDescent="0.25">
      <c r="A10" s="128" t="s">
        <v>123</v>
      </c>
      <c r="B10" s="191" t="s">
        <v>611</v>
      </c>
      <c r="C10" s="204"/>
      <c r="D10" s="275" t="s">
        <v>124</v>
      </c>
      <c r="E10" s="301"/>
      <c r="F10" s="282">
        <f t="shared" ref="F10" si="10">SUM(F11:F12)</f>
        <v>94990</v>
      </c>
      <c r="G10" s="192">
        <f t="shared" ref="G10" si="11">SUM(G11:G12)</f>
        <v>0</v>
      </c>
      <c r="H10" s="193">
        <f t="shared" si="7"/>
        <v>94990</v>
      </c>
      <c r="I10" s="201">
        <f t="shared" ref="I10" si="12">SUM(I11:I12)</f>
        <v>40250</v>
      </c>
      <c r="J10" s="195">
        <f t="shared" ref="J10" si="13">SUM(J11:J12)</f>
        <v>54740.000000000007</v>
      </c>
      <c r="K10" s="201">
        <f t="shared" ref="K10" si="14">SUM(K11:K12)</f>
        <v>0</v>
      </c>
      <c r="L10" s="195">
        <f t="shared" ref="L10" si="15">SUM(L11:L12)</f>
        <v>0</v>
      </c>
      <c r="M10" s="195">
        <f t="shared" ref="M10" si="16">SUM(M11:M12)</f>
        <v>0</v>
      </c>
      <c r="N10" s="195">
        <f t="shared" ref="N10" si="17">SUM(N11:N12)</f>
        <v>0</v>
      </c>
      <c r="O10" s="195">
        <f t="shared" ref="O10" si="18">SUM(O11:O12)</f>
        <v>0</v>
      </c>
      <c r="P10" s="196">
        <f t="shared" ref="P10" si="19">SUM(P11:P12)</f>
        <v>0</v>
      </c>
      <c r="Q10" s="195">
        <f t="shared" ref="Q10" si="20">SUM(Q11:Q12)</f>
        <v>0</v>
      </c>
      <c r="R10" s="194">
        <f t="shared" ref="R10" si="21">SUM(R11:R12)</f>
        <v>0</v>
      </c>
      <c r="S10" s="196">
        <f t="shared" ref="S10" si="22">SUM(S11:S12)</f>
        <v>0</v>
      </c>
      <c r="T10" s="195">
        <f t="shared" ref="T10" si="23">SUM(T11:T12)</f>
        <v>0</v>
      </c>
      <c r="U10" s="194">
        <f t="shared" ref="U10" si="24">SUM(U11:U12)</f>
        <v>94990</v>
      </c>
      <c r="V10" s="197">
        <f t="shared" ref="V10" si="25">SUM(V11:V12)</f>
        <v>0</v>
      </c>
    </row>
    <row r="11" spans="1:22" x14ac:dyDescent="0.25">
      <c r="B11" s="55"/>
      <c r="C11" s="317"/>
      <c r="D11" s="247"/>
      <c r="E11" s="318" t="s">
        <v>1005</v>
      </c>
      <c r="F11" s="259">
        <f t="shared" ref="F11:F12" si="26">SUM(K11:V11)</f>
        <v>40250</v>
      </c>
      <c r="G11" s="151"/>
      <c r="H11" s="169">
        <f t="shared" si="7"/>
        <v>40250</v>
      </c>
      <c r="I11" s="76">
        <f>H11</f>
        <v>40250</v>
      </c>
      <c r="J11" s="1"/>
      <c r="K11" s="76"/>
      <c r="L11" s="1"/>
      <c r="M11" s="1"/>
      <c r="N11" s="1"/>
      <c r="O11" s="1"/>
      <c r="P11" s="82"/>
      <c r="Q11" s="1"/>
      <c r="R11" s="42"/>
      <c r="S11" s="82"/>
      <c r="T11" s="1"/>
      <c r="U11" s="42">
        <f t="shared" ref="U11" si="27">161000*0.25</f>
        <v>40250</v>
      </c>
      <c r="V11" s="44"/>
    </row>
    <row r="12" spans="1:22" x14ac:dyDescent="0.25">
      <c r="B12" s="55"/>
      <c r="C12" s="317"/>
      <c r="D12" s="247"/>
      <c r="E12" s="318" t="s">
        <v>1006</v>
      </c>
      <c r="F12" s="259">
        <f t="shared" si="26"/>
        <v>54740.000000000007</v>
      </c>
      <c r="G12" s="151"/>
      <c r="H12" s="169">
        <f t="shared" si="7"/>
        <v>54740.000000000007</v>
      </c>
      <c r="I12" s="76"/>
      <c r="J12" s="1">
        <f>H12</f>
        <v>54740.000000000007</v>
      </c>
      <c r="K12" s="76"/>
      <c r="L12" s="1"/>
      <c r="M12" s="1"/>
      <c r="N12" s="1"/>
      <c r="O12" s="1"/>
      <c r="P12" s="82"/>
      <c r="Q12" s="1"/>
      <c r="R12" s="42"/>
      <c r="S12" s="82"/>
      <c r="T12" s="1"/>
      <c r="U12" s="42">
        <f t="shared" ref="U12" si="28">161000*0.34</f>
        <v>54740.000000000007</v>
      </c>
      <c r="V12" s="44"/>
    </row>
    <row r="13" spans="1:22" s="211" customFormat="1" hidden="1" x14ac:dyDescent="0.25">
      <c r="A13" s="128" t="s">
        <v>125</v>
      </c>
      <c r="B13" s="191" t="s">
        <v>612</v>
      </c>
      <c r="C13" s="204"/>
      <c r="D13" s="275" t="s">
        <v>126</v>
      </c>
      <c r="E13" s="301"/>
      <c r="F13" s="282">
        <f t="shared" ref="F13:F29" si="29">SUM(K13:V13)</f>
        <v>0</v>
      </c>
      <c r="G13" s="192"/>
      <c r="H13" s="193">
        <f t="shared" si="3"/>
        <v>0</v>
      </c>
      <c r="I13" s="201"/>
      <c r="J13" s="195"/>
      <c r="K13" s="201"/>
      <c r="L13" s="195"/>
      <c r="M13" s="195"/>
      <c r="N13" s="195"/>
      <c r="O13" s="195"/>
      <c r="P13" s="196"/>
      <c r="Q13" s="195"/>
      <c r="R13" s="194"/>
      <c r="S13" s="196"/>
      <c r="T13" s="195"/>
      <c r="U13" s="194"/>
      <c r="V13" s="197"/>
    </row>
    <row r="14" spans="1:22" s="211" customFormat="1" x14ac:dyDescent="0.25">
      <c r="A14" s="128" t="s">
        <v>127</v>
      </c>
      <c r="B14" s="191" t="s">
        <v>613</v>
      </c>
      <c r="C14" s="204"/>
      <c r="D14" s="275" t="s">
        <v>351</v>
      </c>
      <c r="E14" s="301"/>
      <c r="F14" s="282">
        <f t="shared" ref="F14" si="30">SUM(F15:F16)</f>
        <v>94990</v>
      </c>
      <c r="G14" s="192">
        <f t="shared" ref="G14" si="31">SUM(G15:G16)</f>
        <v>0</v>
      </c>
      <c r="H14" s="193">
        <f t="shared" ref="H14:H16" si="32">SUM(F14:G14)</f>
        <v>94990</v>
      </c>
      <c r="I14" s="201">
        <f t="shared" ref="I14" si="33">SUM(I15:I16)</f>
        <v>40250</v>
      </c>
      <c r="J14" s="195">
        <f t="shared" ref="J14" si="34">SUM(J15:J16)</f>
        <v>54740.000000000007</v>
      </c>
      <c r="K14" s="201">
        <f t="shared" ref="K14" si="35">SUM(K15:K16)</f>
        <v>0</v>
      </c>
      <c r="L14" s="195">
        <f t="shared" ref="L14" si="36">SUM(L15:L16)</f>
        <v>0</v>
      </c>
      <c r="M14" s="195">
        <f t="shared" ref="M14" si="37">SUM(M15:M16)</f>
        <v>0</v>
      </c>
      <c r="N14" s="195">
        <f t="shared" ref="N14" si="38">SUM(N15:N16)</f>
        <v>0</v>
      </c>
      <c r="O14" s="195">
        <f t="shared" ref="O14" si="39">SUM(O15:O16)</f>
        <v>0</v>
      </c>
      <c r="P14" s="196">
        <f t="shared" ref="P14" si="40">SUM(P15:P16)</f>
        <v>0</v>
      </c>
      <c r="Q14" s="195">
        <f t="shared" ref="Q14" si="41">SUM(Q15:Q16)</f>
        <v>0</v>
      </c>
      <c r="R14" s="194">
        <f t="shared" ref="R14" si="42">SUM(R15:R16)</f>
        <v>94990</v>
      </c>
      <c r="S14" s="196">
        <f t="shared" ref="S14" si="43">SUM(S15:S16)</f>
        <v>0</v>
      </c>
      <c r="T14" s="195">
        <f t="shared" ref="T14" si="44">SUM(T15:T16)</f>
        <v>0</v>
      </c>
      <c r="U14" s="194">
        <f t="shared" ref="U14" si="45">SUM(U15:U16)</f>
        <v>0</v>
      </c>
      <c r="V14" s="197">
        <f t="shared" ref="V14" si="46">SUM(V15:V16)</f>
        <v>0</v>
      </c>
    </row>
    <row r="15" spans="1:22" x14ac:dyDescent="0.25">
      <c r="B15" s="55"/>
      <c r="C15" s="317"/>
      <c r="D15" s="247"/>
      <c r="E15" s="318" t="s">
        <v>1005</v>
      </c>
      <c r="F15" s="259">
        <f t="shared" ref="F15:F16" si="47">SUM(K15:V15)</f>
        <v>40250</v>
      </c>
      <c r="G15" s="151"/>
      <c r="H15" s="169">
        <f t="shared" si="32"/>
        <v>40250</v>
      </c>
      <c r="I15" s="76">
        <f>H15</f>
        <v>40250</v>
      </c>
      <c r="J15" s="1"/>
      <c r="K15" s="76"/>
      <c r="L15" s="1"/>
      <c r="M15" s="1"/>
      <c r="N15" s="1"/>
      <c r="O15" s="1"/>
      <c r="P15" s="82"/>
      <c r="Q15" s="1"/>
      <c r="R15" s="42">
        <f t="shared" ref="R15" si="48">161000*0.25</f>
        <v>40250</v>
      </c>
      <c r="S15" s="82"/>
      <c r="T15" s="1"/>
      <c r="U15" s="42"/>
      <c r="V15" s="44"/>
    </row>
    <row r="16" spans="1:22" x14ac:dyDescent="0.25">
      <c r="B16" s="55"/>
      <c r="C16" s="317"/>
      <c r="D16" s="247"/>
      <c r="E16" s="318" t="s">
        <v>1006</v>
      </c>
      <c r="F16" s="259">
        <f t="shared" si="47"/>
        <v>54740.000000000007</v>
      </c>
      <c r="G16" s="151"/>
      <c r="H16" s="169">
        <f t="shared" si="32"/>
        <v>54740.000000000007</v>
      </c>
      <c r="I16" s="76"/>
      <c r="J16" s="1">
        <f>H16</f>
        <v>54740.000000000007</v>
      </c>
      <c r="K16" s="76"/>
      <c r="L16" s="1"/>
      <c r="M16" s="1"/>
      <c r="N16" s="1"/>
      <c r="O16" s="1"/>
      <c r="P16" s="82"/>
      <c r="Q16" s="1"/>
      <c r="R16" s="42">
        <f t="shared" ref="R16" si="49">161000*0.34</f>
        <v>54740.000000000007</v>
      </c>
      <c r="S16" s="82"/>
      <c r="T16" s="1"/>
      <c r="U16" s="42"/>
      <c r="V16" s="44"/>
    </row>
    <row r="17" spans="1:22" s="211" customFormat="1" hidden="1" x14ac:dyDescent="0.25">
      <c r="A17" s="128" t="s">
        <v>128</v>
      </c>
      <c r="B17" s="191" t="s">
        <v>614</v>
      </c>
      <c r="C17" s="204"/>
      <c r="D17" s="275" t="s">
        <v>129</v>
      </c>
      <c r="E17" s="301"/>
      <c r="F17" s="282">
        <f t="shared" si="29"/>
        <v>0</v>
      </c>
      <c r="G17" s="192"/>
      <c r="H17" s="193">
        <f t="shared" si="3"/>
        <v>0</v>
      </c>
      <c r="I17" s="201"/>
      <c r="J17" s="195"/>
      <c r="K17" s="201"/>
      <c r="L17" s="195"/>
      <c r="M17" s="195"/>
      <c r="N17" s="195"/>
      <c r="O17" s="195"/>
      <c r="P17" s="196"/>
      <c r="Q17" s="195"/>
      <c r="R17" s="194"/>
      <c r="S17" s="196"/>
      <c r="T17" s="195"/>
      <c r="U17" s="194"/>
      <c r="V17" s="197"/>
    </row>
    <row r="18" spans="1:22" s="211" customFormat="1" hidden="1" x14ac:dyDescent="0.25">
      <c r="A18" s="128" t="s">
        <v>130</v>
      </c>
      <c r="B18" s="191" t="s">
        <v>615</v>
      </c>
      <c r="C18" s="204"/>
      <c r="D18" s="275" t="s">
        <v>131</v>
      </c>
      <c r="E18" s="301"/>
      <c r="F18" s="282">
        <f t="shared" si="29"/>
        <v>0</v>
      </c>
      <c r="G18" s="192"/>
      <c r="H18" s="193">
        <f t="shared" si="3"/>
        <v>0</v>
      </c>
      <c r="I18" s="201"/>
      <c r="J18" s="195"/>
      <c r="K18" s="201"/>
      <c r="L18" s="195"/>
      <c r="M18" s="195"/>
      <c r="N18" s="195"/>
      <c r="O18" s="195"/>
      <c r="P18" s="196"/>
      <c r="Q18" s="195"/>
      <c r="R18" s="194"/>
      <c r="S18" s="196"/>
      <c r="T18" s="195"/>
      <c r="U18" s="194"/>
      <c r="V18" s="197"/>
    </row>
    <row r="19" spans="1:22" s="211" customFormat="1" x14ac:dyDescent="0.25">
      <c r="A19" s="128" t="s">
        <v>132</v>
      </c>
      <c r="B19" s="191" t="s">
        <v>616</v>
      </c>
      <c r="C19" s="204"/>
      <c r="D19" s="275" t="s">
        <v>133</v>
      </c>
      <c r="E19" s="301"/>
      <c r="F19" s="282">
        <f t="shared" ref="F19:G19" si="50">SUM(F20:F21)</f>
        <v>59000.000000000007</v>
      </c>
      <c r="G19" s="192">
        <f t="shared" si="50"/>
        <v>0</v>
      </c>
      <c r="H19" s="193">
        <f t="shared" si="3"/>
        <v>59000.000000000007</v>
      </c>
      <c r="I19" s="201">
        <f t="shared" ref="I19:V19" si="51">SUM(I20:I21)</f>
        <v>25000</v>
      </c>
      <c r="J19" s="195">
        <f t="shared" si="51"/>
        <v>34000.000000000007</v>
      </c>
      <c r="K19" s="201">
        <f t="shared" si="51"/>
        <v>4916.47</v>
      </c>
      <c r="L19" s="195">
        <f t="shared" si="51"/>
        <v>4916.47</v>
      </c>
      <c r="M19" s="195">
        <f t="shared" si="51"/>
        <v>4916.47</v>
      </c>
      <c r="N19" s="195">
        <f t="shared" si="51"/>
        <v>4916.47</v>
      </c>
      <c r="O19" s="195">
        <f t="shared" si="51"/>
        <v>4916.47</v>
      </c>
      <c r="P19" s="196">
        <f t="shared" si="51"/>
        <v>4916.47</v>
      </c>
      <c r="Q19" s="195">
        <f t="shared" si="51"/>
        <v>4916.47</v>
      </c>
      <c r="R19" s="194">
        <f t="shared" si="51"/>
        <v>4916.47</v>
      </c>
      <c r="S19" s="196">
        <f t="shared" si="51"/>
        <v>4916.47</v>
      </c>
      <c r="T19" s="195">
        <f t="shared" si="51"/>
        <v>4916.47</v>
      </c>
      <c r="U19" s="194">
        <f t="shared" si="51"/>
        <v>4917.6499999999996</v>
      </c>
      <c r="V19" s="197">
        <f t="shared" si="51"/>
        <v>4917.6499999999996</v>
      </c>
    </row>
    <row r="20" spans="1:22" x14ac:dyDescent="0.25">
      <c r="B20" s="55"/>
      <c r="C20" s="317"/>
      <c r="D20" s="247"/>
      <c r="E20" s="318" t="s">
        <v>1005</v>
      </c>
      <c r="F20" s="259">
        <f t="shared" ref="F20:F21" si="52">SUM(K20:V20)</f>
        <v>25000</v>
      </c>
      <c r="G20" s="151"/>
      <c r="H20" s="169">
        <f t="shared" si="3"/>
        <v>25000</v>
      </c>
      <c r="I20" s="76">
        <f>H20</f>
        <v>25000</v>
      </c>
      <c r="J20" s="1"/>
      <c r="K20" s="76">
        <f>8333*0.25</f>
        <v>2083.25</v>
      </c>
      <c r="L20" s="1">
        <f t="shared" ref="L20:T20" si="53">8333*0.25</f>
        <v>2083.25</v>
      </c>
      <c r="M20" s="1">
        <f t="shared" si="53"/>
        <v>2083.25</v>
      </c>
      <c r="N20" s="1">
        <f t="shared" si="53"/>
        <v>2083.25</v>
      </c>
      <c r="O20" s="1">
        <f t="shared" si="53"/>
        <v>2083.25</v>
      </c>
      <c r="P20" s="82">
        <f t="shared" si="53"/>
        <v>2083.25</v>
      </c>
      <c r="Q20" s="1">
        <f t="shared" si="53"/>
        <v>2083.25</v>
      </c>
      <c r="R20" s="42">
        <f t="shared" si="53"/>
        <v>2083.25</v>
      </c>
      <c r="S20" s="82">
        <f t="shared" si="53"/>
        <v>2083.25</v>
      </c>
      <c r="T20" s="1">
        <f t="shared" si="53"/>
        <v>2083.25</v>
      </c>
      <c r="U20" s="42">
        <f>8335*0.25</f>
        <v>2083.75</v>
      </c>
      <c r="V20" s="44">
        <f>8335*0.25</f>
        <v>2083.75</v>
      </c>
    </row>
    <row r="21" spans="1:22" x14ac:dyDescent="0.25">
      <c r="B21" s="55"/>
      <c r="C21" s="317"/>
      <c r="D21" s="247"/>
      <c r="E21" s="318" t="s">
        <v>1006</v>
      </c>
      <c r="F21" s="259">
        <f t="shared" si="52"/>
        <v>34000.000000000007</v>
      </c>
      <c r="G21" s="151"/>
      <c r="H21" s="169">
        <f t="shared" si="3"/>
        <v>34000.000000000007</v>
      </c>
      <c r="I21" s="76"/>
      <c r="J21" s="1">
        <f>H21</f>
        <v>34000.000000000007</v>
      </c>
      <c r="K21" s="76">
        <f>8333*0.34</f>
        <v>2833.2200000000003</v>
      </c>
      <c r="L21" s="1">
        <f t="shared" ref="L21:T21" si="54">8333*0.34</f>
        <v>2833.2200000000003</v>
      </c>
      <c r="M21" s="1">
        <f t="shared" si="54"/>
        <v>2833.2200000000003</v>
      </c>
      <c r="N21" s="1">
        <f t="shared" si="54"/>
        <v>2833.2200000000003</v>
      </c>
      <c r="O21" s="1">
        <f t="shared" si="54"/>
        <v>2833.2200000000003</v>
      </c>
      <c r="P21" s="82">
        <f t="shared" si="54"/>
        <v>2833.2200000000003</v>
      </c>
      <c r="Q21" s="1">
        <f t="shared" si="54"/>
        <v>2833.2200000000003</v>
      </c>
      <c r="R21" s="42">
        <f t="shared" si="54"/>
        <v>2833.2200000000003</v>
      </c>
      <c r="S21" s="82">
        <f t="shared" si="54"/>
        <v>2833.2200000000003</v>
      </c>
      <c r="T21" s="1">
        <f t="shared" si="54"/>
        <v>2833.2200000000003</v>
      </c>
      <c r="U21" s="42">
        <f>8335*0.34</f>
        <v>2833.9</v>
      </c>
      <c r="V21" s="44">
        <f>8335*0.34</f>
        <v>2833.9</v>
      </c>
    </row>
    <row r="22" spans="1:22" s="211" customFormat="1" x14ac:dyDescent="0.25">
      <c r="A22" s="128" t="s">
        <v>134</v>
      </c>
      <c r="B22" s="191" t="s">
        <v>617</v>
      </c>
      <c r="C22" s="204"/>
      <c r="D22" s="275" t="s">
        <v>135</v>
      </c>
      <c r="E22" s="301"/>
      <c r="F22" s="282">
        <f t="shared" ref="F22" si="55">SUM(F23:F24)</f>
        <v>14750</v>
      </c>
      <c r="G22" s="192">
        <f t="shared" ref="G22" si="56">SUM(G23:G24)</f>
        <v>0</v>
      </c>
      <c r="H22" s="193">
        <f t="shared" ref="H22:H24" si="57">SUM(F22:G22)</f>
        <v>14750</v>
      </c>
      <c r="I22" s="201">
        <f t="shared" ref="I22" si="58">SUM(I23:I24)</f>
        <v>6250</v>
      </c>
      <c r="J22" s="195">
        <f t="shared" ref="J22" si="59">SUM(J23:J24)</f>
        <v>8500</v>
      </c>
      <c r="K22" s="201">
        <f t="shared" ref="K22" si="60">SUM(K23:K24)</f>
        <v>0</v>
      </c>
      <c r="L22" s="195">
        <f t="shared" ref="L22" si="61">SUM(L23:L24)</f>
        <v>0</v>
      </c>
      <c r="M22" s="195">
        <f t="shared" ref="M22" si="62">SUM(M23:M24)</f>
        <v>0</v>
      </c>
      <c r="N22" s="195">
        <f t="shared" ref="N22" si="63">SUM(N23:N24)</f>
        <v>0</v>
      </c>
      <c r="O22" s="195">
        <f t="shared" ref="O22" si="64">SUM(O23:O24)</f>
        <v>0</v>
      </c>
      <c r="P22" s="196">
        <f t="shared" ref="P22" si="65">SUM(P23:P24)</f>
        <v>0</v>
      </c>
      <c r="Q22" s="195">
        <f t="shared" ref="Q22" si="66">SUM(Q23:Q24)</f>
        <v>0</v>
      </c>
      <c r="R22" s="194">
        <f t="shared" ref="R22" si="67">SUM(R23:R24)</f>
        <v>0</v>
      </c>
      <c r="S22" s="196">
        <f t="shared" ref="S22" si="68">SUM(S23:S24)</f>
        <v>0</v>
      </c>
      <c r="T22" s="195">
        <f t="shared" ref="T22" si="69">SUM(T23:T24)</f>
        <v>0</v>
      </c>
      <c r="U22" s="194">
        <f t="shared" ref="U22" si="70">SUM(U23:U24)</f>
        <v>14750</v>
      </c>
      <c r="V22" s="197">
        <f t="shared" ref="V22" si="71">SUM(V23:V24)</f>
        <v>0</v>
      </c>
    </row>
    <row r="23" spans="1:22" x14ac:dyDescent="0.25">
      <c r="B23" s="55"/>
      <c r="C23" s="317"/>
      <c r="D23" s="247"/>
      <c r="E23" s="318" t="s">
        <v>1005</v>
      </c>
      <c r="F23" s="259">
        <f t="shared" ref="F23:F24" si="72">SUM(K23:V23)</f>
        <v>6250</v>
      </c>
      <c r="G23" s="151"/>
      <c r="H23" s="169">
        <f t="shared" si="57"/>
        <v>6250</v>
      </c>
      <c r="I23" s="76">
        <f>H23</f>
        <v>6250</v>
      </c>
      <c r="J23" s="1"/>
      <c r="K23" s="76"/>
      <c r="L23" s="1"/>
      <c r="M23" s="1"/>
      <c r="N23" s="1"/>
      <c r="O23" s="1"/>
      <c r="P23" s="82"/>
      <c r="Q23" s="1"/>
      <c r="R23" s="42"/>
      <c r="S23" s="82"/>
      <c r="T23" s="1"/>
      <c r="U23" s="42">
        <f>25000*0.25</f>
        <v>6250</v>
      </c>
      <c r="V23" s="44"/>
    </row>
    <row r="24" spans="1:22" ht="15.75" thickBot="1" x14ac:dyDescent="0.3">
      <c r="B24" s="55"/>
      <c r="C24" s="317"/>
      <c r="D24" s="247"/>
      <c r="E24" s="318" t="s">
        <v>1006</v>
      </c>
      <c r="F24" s="259">
        <f t="shared" si="72"/>
        <v>8500</v>
      </c>
      <c r="G24" s="151"/>
      <c r="H24" s="169">
        <f t="shared" si="57"/>
        <v>8500</v>
      </c>
      <c r="I24" s="76"/>
      <c r="J24" s="1">
        <f>H24</f>
        <v>8500</v>
      </c>
      <c r="K24" s="76"/>
      <c r="L24" s="1"/>
      <c r="M24" s="1"/>
      <c r="N24" s="1"/>
      <c r="O24" s="1"/>
      <c r="P24" s="82"/>
      <c r="Q24" s="1"/>
      <c r="R24" s="42"/>
      <c r="S24" s="82"/>
      <c r="T24" s="1"/>
      <c r="U24" s="42">
        <f>25000*0.34</f>
        <v>8500</v>
      </c>
      <c r="V24" s="44"/>
    </row>
    <row r="25" spans="1:22" s="211" customFormat="1" hidden="1" x14ac:dyDescent="0.25">
      <c r="A25" s="128" t="s">
        <v>136</v>
      </c>
      <c r="B25" s="191" t="s">
        <v>618</v>
      </c>
      <c r="C25" s="204"/>
      <c r="D25" s="275" t="s">
        <v>137</v>
      </c>
      <c r="E25" s="301"/>
      <c r="F25" s="282">
        <f t="shared" si="29"/>
        <v>0</v>
      </c>
      <c r="G25" s="192"/>
      <c r="H25" s="193">
        <f t="shared" si="3"/>
        <v>0</v>
      </c>
      <c r="I25" s="201"/>
      <c r="J25" s="195"/>
      <c r="K25" s="201"/>
      <c r="L25" s="195"/>
      <c r="M25" s="195"/>
      <c r="N25" s="195"/>
      <c r="O25" s="195"/>
      <c r="P25" s="196"/>
      <c r="Q25" s="195"/>
      <c r="R25" s="194"/>
      <c r="S25" s="196"/>
      <c r="T25" s="195"/>
      <c r="U25" s="194"/>
      <c r="V25" s="197"/>
    </row>
    <row r="26" spans="1:22" s="211" customFormat="1" hidden="1" x14ac:dyDescent="0.25">
      <c r="A26" s="128" t="s">
        <v>138</v>
      </c>
      <c r="B26" s="191" t="s">
        <v>619</v>
      </c>
      <c r="C26" s="204"/>
      <c r="D26" s="275" t="s">
        <v>139</v>
      </c>
      <c r="E26" s="301"/>
      <c r="F26" s="282">
        <f t="shared" si="29"/>
        <v>0</v>
      </c>
      <c r="G26" s="192"/>
      <c r="H26" s="193">
        <f t="shared" si="3"/>
        <v>0</v>
      </c>
      <c r="I26" s="201"/>
      <c r="J26" s="195"/>
      <c r="K26" s="201"/>
      <c r="L26" s="195"/>
      <c r="M26" s="195"/>
      <c r="N26" s="195"/>
      <c r="O26" s="195"/>
      <c r="P26" s="196"/>
      <c r="Q26" s="195"/>
      <c r="R26" s="194"/>
      <c r="S26" s="196"/>
      <c r="T26" s="195"/>
      <c r="U26" s="194"/>
      <c r="V26" s="197"/>
    </row>
    <row r="27" spans="1:22" s="211" customFormat="1" hidden="1" x14ac:dyDescent="0.25">
      <c r="A27" s="128" t="s">
        <v>140</v>
      </c>
      <c r="B27" s="191" t="s">
        <v>620</v>
      </c>
      <c r="C27" s="204"/>
      <c r="D27" s="275" t="s">
        <v>141</v>
      </c>
      <c r="E27" s="301"/>
      <c r="F27" s="282">
        <f t="shared" si="29"/>
        <v>0</v>
      </c>
      <c r="G27" s="192"/>
      <c r="H27" s="193">
        <f t="shared" si="3"/>
        <v>0</v>
      </c>
      <c r="I27" s="201"/>
      <c r="J27" s="195"/>
      <c r="K27" s="201"/>
      <c r="L27" s="195"/>
      <c r="M27" s="195"/>
      <c r="N27" s="195"/>
      <c r="O27" s="195"/>
      <c r="P27" s="196"/>
      <c r="Q27" s="195"/>
      <c r="R27" s="194"/>
      <c r="S27" s="196"/>
      <c r="T27" s="195"/>
      <c r="U27" s="194"/>
      <c r="V27" s="197"/>
    </row>
    <row r="28" spans="1:22" s="211" customFormat="1" hidden="1" x14ac:dyDescent="0.25">
      <c r="A28" s="128" t="s">
        <v>142</v>
      </c>
      <c r="B28" s="191" t="s">
        <v>621</v>
      </c>
      <c r="C28" s="204"/>
      <c r="D28" s="275" t="s">
        <v>143</v>
      </c>
      <c r="E28" s="301"/>
      <c r="F28" s="282">
        <f t="shared" si="29"/>
        <v>0</v>
      </c>
      <c r="G28" s="192"/>
      <c r="H28" s="193">
        <f t="shared" si="3"/>
        <v>0</v>
      </c>
      <c r="I28" s="201"/>
      <c r="J28" s="195"/>
      <c r="K28" s="201"/>
      <c r="L28" s="195"/>
      <c r="M28" s="195"/>
      <c r="N28" s="195"/>
      <c r="O28" s="195"/>
      <c r="P28" s="196"/>
      <c r="Q28" s="195"/>
      <c r="R28" s="194"/>
      <c r="S28" s="196"/>
      <c r="T28" s="195"/>
      <c r="U28" s="194"/>
      <c r="V28" s="197"/>
    </row>
    <row r="29" spans="1:22" s="211" customFormat="1" hidden="1" x14ac:dyDescent="0.25">
      <c r="A29" s="128" t="s">
        <v>144</v>
      </c>
      <c r="B29" s="191" t="s">
        <v>622</v>
      </c>
      <c r="C29" s="204"/>
      <c r="D29" s="275" t="s">
        <v>145</v>
      </c>
      <c r="E29" s="301"/>
      <c r="F29" s="282">
        <f t="shared" si="29"/>
        <v>0</v>
      </c>
      <c r="G29" s="192"/>
      <c r="H29" s="193">
        <f t="shared" si="3"/>
        <v>0</v>
      </c>
      <c r="I29" s="201"/>
      <c r="J29" s="195"/>
      <c r="K29" s="201"/>
      <c r="L29" s="195"/>
      <c r="M29" s="195"/>
      <c r="N29" s="195"/>
      <c r="O29" s="195"/>
      <c r="P29" s="196"/>
      <c r="Q29" s="195"/>
      <c r="R29" s="194"/>
      <c r="S29" s="196"/>
      <c r="T29" s="195"/>
      <c r="U29" s="194"/>
      <c r="V29" s="197"/>
    </row>
    <row r="30" spans="1:22" hidden="1" x14ac:dyDescent="0.25">
      <c r="B30" s="93" t="s">
        <v>623</v>
      </c>
      <c r="C30" s="420" t="s">
        <v>146</v>
      </c>
      <c r="D30" s="421"/>
      <c r="E30" s="421"/>
      <c r="F30" s="260">
        <f>F31+F32+F33</f>
        <v>0</v>
      </c>
      <c r="G30" s="152">
        <f t="shared" ref="G30:V30" si="73">G31+G32+G33</f>
        <v>0</v>
      </c>
      <c r="H30" s="168">
        <f t="shared" si="3"/>
        <v>0</v>
      </c>
      <c r="I30" s="95">
        <f t="shared" ref="I30:J30" si="74">I31+I32+I33</f>
        <v>0</v>
      </c>
      <c r="J30" s="96">
        <f t="shared" si="74"/>
        <v>0</v>
      </c>
      <c r="K30" s="95">
        <f t="shared" si="73"/>
        <v>0</v>
      </c>
      <c r="L30" s="96">
        <f t="shared" si="73"/>
        <v>0</v>
      </c>
      <c r="M30" s="96">
        <f t="shared" si="73"/>
        <v>0</v>
      </c>
      <c r="N30" s="96">
        <f t="shared" si="73"/>
        <v>0</v>
      </c>
      <c r="O30" s="96">
        <f t="shared" si="73"/>
        <v>0</v>
      </c>
      <c r="P30" s="99">
        <f t="shared" si="73"/>
        <v>0</v>
      </c>
      <c r="Q30" s="96">
        <f t="shared" si="73"/>
        <v>0</v>
      </c>
      <c r="R30" s="98">
        <f t="shared" si="73"/>
        <v>0</v>
      </c>
      <c r="S30" s="99">
        <f t="shared" si="73"/>
        <v>0</v>
      </c>
      <c r="T30" s="96">
        <f t="shared" si="73"/>
        <v>0</v>
      </c>
      <c r="U30" s="98">
        <f t="shared" si="73"/>
        <v>0</v>
      </c>
      <c r="V30" s="100">
        <f t="shared" si="73"/>
        <v>0</v>
      </c>
    </row>
    <row r="31" spans="1:22" s="41" customFormat="1" hidden="1" x14ac:dyDescent="0.25">
      <c r="A31" s="128" t="s">
        <v>147</v>
      </c>
      <c r="B31" s="53" t="s">
        <v>624</v>
      </c>
      <c r="C31" s="422" t="s">
        <v>148</v>
      </c>
      <c r="D31" s="423"/>
      <c r="E31" s="423"/>
      <c r="F31" s="266">
        <f t="shared" ref="F31:F33" si="75">SUM(K31:V31)</f>
        <v>0</v>
      </c>
      <c r="G31" s="158"/>
      <c r="H31" s="170">
        <f t="shared" si="3"/>
        <v>0</v>
      </c>
      <c r="I31" s="78"/>
      <c r="J31" s="13"/>
      <c r="K31" s="78"/>
      <c r="L31" s="13"/>
      <c r="M31" s="13"/>
      <c r="N31" s="13"/>
      <c r="O31" s="13"/>
      <c r="P31" s="83"/>
      <c r="Q31" s="13"/>
      <c r="R31" s="43"/>
      <c r="S31" s="83"/>
      <c r="T31" s="13"/>
      <c r="U31" s="43"/>
      <c r="V31" s="45"/>
    </row>
    <row r="32" spans="1:22" s="41" customFormat="1" ht="25.5" hidden="1" customHeight="1" x14ac:dyDescent="0.25">
      <c r="A32" s="128" t="s">
        <v>149</v>
      </c>
      <c r="B32" s="53" t="s">
        <v>625</v>
      </c>
      <c r="C32" s="424" t="s">
        <v>877</v>
      </c>
      <c r="D32" s="425"/>
      <c r="E32" s="425"/>
      <c r="F32" s="266">
        <f t="shared" si="75"/>
        <v>0</v>
      </c>
      <c r="G32" s="158"/>
      <c r="H32" s="170">
        <f t="shared" si="3"/>
        <v>0</v>
      </c>
      <c r="I32" s="78"/>
      <c r="J32" s="13"/>
      <c r="K32" s="78"/>
      <c r="L32" s="13"/>
      <c r="M32" s="13"/>
      <c r="N32" s="13"/>
      <c r="O32" s="13"/>
      <c r="P32" s="83"/>
      <c r="Q32" s="13"/>
      <c r="R32" s="43"/>
      <c r="S32" s="83"/>
      <c r="T32" s="13"/>
      <c r="U32" s="43"/>
      <c r="V32" s="45"/>
    </row>
    <row r="33" spans="1:22" s="41" customFormat="1" ht="15.75" hidden="1" thickBot="1" x14ac:dyDescent="0.3">
      <c r="A33" s="128" t="s">
        <v>150</v>
      </c>
      <c r="B33" s="198" t="s">
        <v>626</v>
      </c>
      <c r="C33" s="487" t="s">
        <v>151</v>
      </c>
      <c r="D33" s="488"/>
      <c r="E33" s="488"/>
      <c r="F33" s="283">
        <f t="shared" si="75"/>
        <v>0</v>
      </c>
      <c r="G33" s="199"/>
      <c r="H33" s="170">
        <f t="shared" si="3"/>
        <v>0</v>
      </c>
      <c r="I33" s="78"/>
      <c r="J33" s="13"/>
      <c r="K33" s="78"/>
      <c r="L33" s="13"/>
      <c r="M33" s="13"/>
      <c r="N33" s="13"/>
      <c r="O33" s="13"/>
      <c r="P33" s="83"/>
      <c r="Q33" s="13"/>
      <c r="R33" s="43"/>
      <c r="S33" s="83"/>
      <c r="T33" s="13"/>
      <c r="U33" s="43"/>
      <c r="V33" s="45"/>
    </row>
    <row r="34" spans="1:22" ht="15.75" thickBot="1" x14ac:dyDescent="0.3">
      <c r="A34" s="128" t="s">
        <v>966</v>
      </c>
      <c r="B34" s="85" t="s">
        <v>152</v>
      </c>
      <c r="C34" s="452" t="s">
        <v>803</v>
      </c>
      <c r="D34" s="452"/>
      <c r="E34" s="438"/>
      <c r="F34" s="262">
        <f>F35+F38+F39+F40+F43+F44+F45</f>
        <v>314252.42599999998</v>
      </c>
      <c r="G34" s="154">
        <f t="shared" ref="G34:V34" si="76">G35+G38+G39+G40+G43+G44+G45</f>
        <v>0</v>
      </c>
      <c r="H34" s="166">
        <f t="shared" si="3"/>
        <v>314252.42599999998</v>
      </c>
      <c r="I34" s="87">
        <f t="shared" ref="I34:J34" si="77">I35+I38+I39+I40+I43+I44+I45</f>
        <v>130172.26300000001</v>
      </c>
      <c r="J34" s="88">
        <f t="shared" si="77"/>
        <v>184080.163</v>
      </c>
      <c r="K34" s="87">
        <f t="shared" si="76"/>
        <v>22816</v>
      </c>
      <c r="L34" s="88">
        <f t="shared" si="76"/>
        <v>22580.055200000006</v>
      </c>
      <c r="M34" s="88">
        <f t="shared" si="76"/>
        <v>22580.055200000006</v>
      </c>
      <c r="N34" s="88">
        <f t="shared" si="76"/>
        <v>22580.055200000006</v>
      </c>
      <c r="O34" s="88">
        <f t="shared" si="76"/>
        <v>22580.055200000006</v>
      </c>
      <c r="P34" s="91">
        <f t="shared" si="76"/>
        <v>22580.055200000006</v>
      </c>
      <c r="Q34" s="88">
        <f t="shared" si="76"/>
        <v>22580.055200000006</v>
      </c>
      <c r="R34" s="90">
        <f t="shared" si="76"/>
        <v>38296.855200000005</v>
      </c>
      <c r="S34" s="91">
        <f t="shared" si="76"/>
        <v>22580.055200000006</v>
      </c>
      <c r="T34" s="88">
        <f t="shared" si="76"/>
        <v>22580.055200000006</v>
      </c>
      <c r="U34" s="90">
        <f t="shared" si="76"/>
        <v>49918.389600000002</v>
      </c>
      <c r="V34" s="92">
        <f t="shared" si="76"/>
        <v>22580.739600000004</v>
      </c>
    </row>
    <row r="35" spans="1:22" s="211" customFormat="1" x14ac:dyDescent="0.25">
      <c r="A35" s="316"/>
      <c r="B35" s="328"/>
      <c r="C35" s="524" t="s">
        <v>154</v>
      </c>
      <c r="D35" s="525"/>
      <c r="E35" s="525"/>
      <c r="F35" s="282">
        <f t="shared" ref="F35" si="78">SUM(F36:F37)</f>
        <v>287677.40000000002</v>
      </c>
      <c r="G35" s="192">
        <f t="shared" ref="G35" si="79">SUM(G36:G37)</f>
        <v>0</v>
      </c>
      <c r="H35" s="193">
        <f t="shared" si="3"/>
        <v>287677.40000000002</v>
      </c>
      <c r="I35" s="201">
        <f t="shared" ref="I35" si="80">SUM(I36:I37)</f>
        <v>118912</v>
      </c>
      <c r="J35" s="195">
        <f t="shared" ref="J35" si="81">SUM(J36:J37)</f>
        <v>168765.40000000002</v>
      </c>
      <c r="K35" s="201">
        <f t="shared" ref="K35" si="82">SUM(K36:K37)</f>
        <v>21187</v>
      </c>
      <c r="L35" s="195">
        <f t="shared" ref="L35" si="83">SUM(L36:L37)</f>
        <v>20897.800000000003</v>
      </c>
      <c r="M35" s="195">
        <f t="shared" ref="M35" si="84">SUM(M36:M37)</f>
        <v>20897.800000000003</v>
      </c>
      <c r="N35" s="195">
        <f t="shared" ref="N35" si="85">SUM(N36:N37)</f>
        <v>20897.800000000003</v>
      </c>
      <c r="O35" s="195">
        <f t="shared" ref="O35" si="86">SUM(O36:O37)</f>
        <v>20897.800000000003</v>
      </c>
      <c r="P35" s="196">
        <f t="shared" ref="P35" si="87">SUM(P36:P37)</f>
        <v>20897.800000000003</v>
      </c>
      <c r="Q35" s="195">
        <f t="shared" ref="Q35" si="88">SUM(Q36:Q37)</f>
        <v>20897.800000000003</v>
      </c>
      <c r="R35" s="194">
        <f t="shared" ref="R35" si="89">SUM(R36:R37)</f>
        <v>36614.600000000006</v>
      </c>
      <c r="S35" s="196">
        <f t="shared" ref="S35" si="90">SUM(S36:S37)</f>
        <v>20897.800000000003</v>
      </c>
      <c r="T35" s="195">
        <f t="shared" ref="T35" si="91">SUM(T36:T37)</f>
        <v>20897.800000000003</v>
      </c>
      <c r="U35" s="194">
        <f t="shared" ref="U35" si="92">SUM(U36:U37)</f>
        <v>41795.600000000006</v>
      </c>
      <c r="V35" s="197">
        <f t="shared" ref="V35" si="93">SUM(V36:V37)</f>
        <v>20897.800000000003</v>
      </c>
    </row>
    <row r="36" spans="1:22" x14ac:dyDescent="0.25">
      <c r="B36" s="61"/>
      <c r="C36" s="311"/>
      <c r="D36" s="312" t="s">
        <v>1005</v>
      </c>
      <c r="E36" s="312"/>
      <c r="F36" s="259">
        <f t="shared" ref="F36:F37" si="94">SUM(K36:V36)</f>
        <v>118912</v>
      </c>
      <c r="G36" s="151"/>
      <c r="H36" s="169">
        <f t="shared" si="3"/>
        <v>118912</v>
      </c>
      <c r="I36" s="76">
        <f>H36</f>
        <v>118912</v>
      </c>
      <c r="J36" s="1"/>
      <c r="K36" s="76">
        <v>8978</v>
      </c>
      <c r="L36" s="1">
        <f>L8*0.22</f>
        <v>8855</v>
      </c>
      <c r="M36" s="1">
        <f t="shared" ref="M36:V36" si="95">M8*0.22</f>
        <v>8855</v>
      </c>
      <c r="N36" s="1">
        <f t="shared" si="95"/>
        <v>8855</v>
      </c>
      <c r="O36" s="1">
        <f t="shared" si="95"/>
        <v>8855</v>
      </c>
      <c r="P36" s="82">
        <f t="shared" si="95"/>
        <v>8855</v>
      </c>
      <c r="Q36" s="1">
        <f t="shared" si="95"/>
        <v>8855</v>
      </c>
      <c r="R36" s="42">
        <f>(R86+R15)*0.22</f>
        <v>12529</v>
      </c>
      <c r="S36" s="82">
        <f t="shared" si="95"/>
        <v>8855</v>
      </c>
      <c r="T36" s="1">
        <f t="shared" si="95"/>
        <v>8855</v>
      </c>
      <c r="U36" s="42">
        <f>(U8+U11)*0.22</f>
        <v>17710</v>
      </c>
      <c r="V36" s="44">
        <f t="shared" si="95"/>
        <v>8855</v>
      </c>
    </row>
    <row r="37" spans="1:22" x14ac:dyDescent="0.25">
      <c r="B37" s="61"/>
      <c r="C37" s="311"/>
      <c r="D37" s="312" t="s">
        <v>1006</v>
      </c>
      <c r="E37" s="312"/>
      <c r="F37" s="259">
        <f t="shared" si="94"/>
        <v>168765.40000000002</v>
      </c>
      <c r="G37" s="151"/>
      <c r="H37" s="169">
        <f t="shared" si="3"/>
        <v>168765.40000000002</v>
      </c>
      <c r="I37" s="76"/>
      <c r="J37" s="1">
        <f>H37</f>
        <v>168765.40000000002</v>
      </c>
      <c r="K37" s="76">
        <v>12209</v>
      </c>
      <c r="L37" s="1">
        <f>L9*0.22</f>
        <v>12042.800000000001</v>
      </c>
      <c r="M37" s="1">
        <f t="shared" ref="M37:V37" si="96">M9*0.22</f>
        <v>12042.800000000001</v>
      </c>
      <c r="N37" s="1">
        <f t="shared" si="96"/>
        <v>12042.800000000001</v>
      </c>
      <c r="O37" s="1">
        <f t="shared" si="96"/>
        <v>12042.800000000001</v>
      </c>
      <c r="P37" s="82">
        <f t="shared" si="96"/>
        <v>12042.800000000001</v>
      </c>
      <c r="Q37" s="1">
        <f t="shared" si="96"/>
        <v>12042.800000000001</v>
      </c>
      <c r="R37" s="42">
        <f>(R9+R16)*0.22</f>
        <v>24085.600000000002</v>
      </c>
      <c r="S37" s="82">
        <f t="shared" si="96"/>
        <v>12042.800000000001</v>
      </c>
      <c r="T37" s="1">
        <f t="shared" si="96"/>
        <v>12042.800000000001</v>
      </c>
      <c r="U37" s="42">
        <f>(U9+U12)*0.22</f>
        <v>24085.600000000002</v>
      </c>
      <c r="V37" s="44">
        <f t="shared" si="96"/>
        <v>12042.800000000001</v>
      </c>
    </row>
    <row r="38" spans="1:22" hidden="1" x14ac:dyDescent="0.25">
      <c r="B38" s="62"/>
      <c r="C38" s="491" t="s">
        <v>155</v>
      </c>
      <c r="D38" s="492"/>
      <c r="E38" s="492"/>
      <c r="F38" s="264">
        <f t="shared" ref="F38:F44" si="97">SUM(K38:V38)</f>
        <v>0</v>
      </c>
      <c r="G38" s="156"/>
      <c r="H38" s="169">
        <f t="shared" si="3"/>
        <v>0</v>
      </c>
      <c r="I38" s="76"/>
      <c r="J38" s="1"/>
      <c r="K38" s="76"/>
      <c r="L38" s="1"/>
      <c r="M38" s="1"/>
      <c r="N38" s="1"/>
      <c r="O38" s="1"/>
      <c r="P38" s="82"/>
      <c r="Q38" s="1"/>
      <c r="R38" s="42"/>
      <c r="S38" s="82"/>
      <c r="T38" s="1"/>
      <c r="U38" s="42"/>
      <c r="V38" s="44"/>
    </row>
    <row r="39" spans="1:22" hidden="1" x14ac:dyDescent="0.25">
      <c r="B39" s="62"/>
      <c r="C39" s="491" t="s">
        <v>156</v>
      </c>
      <c r="D39" s="492"/>
      <c r="E39" s="492"/>
      <c r="F39" s="264">
        <f t="shared" si="97"/>
        <v>0</v>
      </c>
      <c r="G39" s="156"/>
      <c r="H39" s="169">
        <f t="shared" si="3"/>
        <v>0</v>
      </c>
      <c r="I39" s="76"/>
      <c r="J39" s="1"/>
      <c r="K39" s="76"/>
      <c r="L39" s="1"/>
      <c r="M39" s="1"/>
      <c r="N39" s="1"/>
      <c r="O39" s="1"/>
      <c r="P39" s="82"/>
      <c r="Q39" s="1"/>
      <c r="R39" s="42"/>
      <c r="S39" s="82"/>
      <c r="T39" s="1"/>
      <c r="U39" s="42"/>
      <c r="V39" s="44"/>
    </row>
    <row r="40" spans="1:22" s="211" customFormat="1" x14ac:dyDescent="0.25">
      <c r="A40" s="316"/>
      <c r="B40" s="329"/>
      <c r="C40" s="522" t="s">
        <v>157</v>
      </c>
      <c r="D40" s="523"/>
      <c r="E40" s="523"/>
      <c r="F40" s="282">
        <f t="shared" ref="F40" si="98">SUM(F41:F42)</f>
        <v>13549.116000000002</v>
      </c>
      <c r="G40" s="192">
        <f t="shared" ref="G40" si="99">SUM(G41:G42)</f>
        <v>0</v>
      </c>
      <c r="H40" s="193">
        <f t="shared" si="3"/>
        <v>13549.116000000002</v>
      </c>
      <c r="I40" s="201">
        <f t="shared" ref="I40" si="100">SUM(I41:I42)</f>
        <v>5741.0580000000009</v>
      </c>
      <c r="J40" s="195">
        <f t="shared" ref="J40" si="101">SUM(J41:J42)</f>
        <v>7808.058</v>
      </c>
      <c r="K40" s="201">
        <f t="shared" ref="K40" si="102">SUM(K41:K42)</f>
        <v>786</v>
      </c>
      <c r="L40" s="195">
        <f t="shared" ref="L40" si="103">SUM(L41:L42)</f>
        <v>812.1232</v>
      </c>
      <c r="M40" s="195">
        <f t="shared" ref="M40" si="104">SUM(M41:M42)</f>
        <v>812.1232</v>
      </c>
      <c r="N40" s="195">
        <f t="shared" ref="N40" si="105">SUM(N41:N42)</f>
        <v>812.1232</v>
      </c>
      <c r="O40" s="195">
        <f t="shared" ref="O40" si="106">SUM(O41:O42)</f>
        <v>812.1232</v>
      </c>
      <c r="P40" s="196">
        <f t="shared" ref="P40" si="107">SUM(P41:P42)</f>
        <v>812.1232</v>
      </c>
      <c r="Q40" s="195">
        <f t="shared" ref="Q40" si="108">SUM(Q41:Q42)</f>
        <v>812.1232</v>
      </c>
      <c r="R40" s="194">
        <f t="shared" ref="R40" si="109">SUM(R41:R42)</f>
        <v>812.1232</v>
      </c>
      <c r="S40" s="196">
        <f t="shared" ref="S40" si="110">SUM(S41:S42)</f>
        <v>812.1232</v>
      </c>
      <c r="T40" s="195">
        <f t="shared" ref="T40" si="111">SUM(T41:T42)</f>
        <v>812.1232</v>
      </c>
      <c r="U40" s="194">
        <f t="shared" ref="U40" si="112">SUM(U41:U42)</f>
        <v>4641.5536000000002</v>
      </c>
      <c r="V40" s="197">
        <f t="shared" ref="V40" si="113">SUM(V41:V42)</f>
        <v>812.45360000000005</v>
      </c>
    </row>
    <row r="41" spans="1:22" x14ac:dyDescent="0.25">
      <c r="B41" s="62"/>
      <c r="C41" s="309"/>
      <c r="D41" s="310" t="s">
        <v>1005</v>
      </c>
      <c r="E41" s="310"/>
      <c r="F41" s="259">
        <f t="shared" ref="F41:F42" si="114">SUM(K41:V41)</f>
        <v>5741.0580000000009</v>
      </c>
      <c r="G41" s="151"/>
      <c r="H41" s="169">
        <f t="shared" si="3"/>
        <v>5741.0580000000009</v>
      </c>
      <c r="I41" s="76">
        <f>H41</f>
        <v>5741.0580000000009</v>
      </c>
      <c r="J41" s="1"/>
      <c r="K41" s="76">
        <v>333</v>
      </c>
      <c r="L41" s="1">
        <f>2083*1.18*0.14</f>
        <v>344.11160000000007</v>
      </c>
      <c r="M41" s="1">
        <f t="shared" ref="M41:T41" si="115">2083*1.18*0.14</f>
        <v>344.11160000000007</v>
      </c>
      <c r="N41" s="1">
        <f t="shared" si="115"/>
        <v>344.11160000000007</v>
      </c>
      <c r="O41" s="1">
        <f t="shared" si="115"/>
        <v>344.11160000000007</v>
      </c>
      <c r="P41" s="82">
        <f t="shared" si="115"/>
        <v>344.11160000000007</v>
      </c>
      <c r="Q41" s="1">
        <f t="shared" si="115"/>
        <v>344.11160000000007</v>
      </c>
      <c r="R41" s="42">
        <f t="shared" si="115"/>
        <v>344.11160000000007</v>
      </c>
      <c r="S41" s="82">
        <f t="shared" si="115"/>
        <v>344.11160000000007</v>
      </c>
      <c r="T41" s="1">
        <f t="shared" si="115"/>
        <v>344.11160000000007</v>
      </c>
      <c r="U41" s="42">
        <f>2084*1.18*0.14+U23*1.18*0.22</f>
        <v>1966.7768000000001</v>
      </c>
      <c r="V41" s="44">
        <f>2084*1.18*0.14</f>
        <v>344.27680000000004</v>
      </c>
    </row>
    <row r="42" spans="1:22" x14ac:dyDescent="0.25">
      <c r="B42" s="62"/>
      <c r="C42" s="309"/>
      <c r="D42" s="310" t="s">
        <v>1006</v>
      </c>
      <c r="E42" s="310"/>
      <c r="F42" s="259">
        <f t="shared" si="114"/>
        <v>7808.058</v>
      </c>
      <c r="G42" s="151"/>
      <c r="H42" s="169">
        <f t="shared" si="3"/>
        <v>7808.058</v>
      </c>
      <c r="I42" s="76"/>
      <c r="J42" s="1">
        <f>H42</f>
        <v>7808.058</v>
      </c>
      <c r="K42" s="76">
        <v>453</v>
      </c>
      <c r="L42" s="1">
        <f>2833*1.18*0.14</f>
        <v>468.01159999999999</v>
      </c>
      <c r="M42" s="1">
        <f t="shared" ref="M42:T42" si="116">2833*1.18*0.14</f>
        <v>468.01159999999999</v>
      </c>
      <c r="N42" s="1">
        <f t="shared" si="116"/>
        <v>468.01159999999999</v>
      </c>
      <c r="O42" s="1">
        <f t="shared" si="116"/>
        <v>468.01159999999999</v>
      </c>
      <c r="P42" s="82">
        <f t="shared" si="116"/>
        <v>468.01159999999999</v>
      </c>
      <c r="Q42" s="1">
        <f t="shared" si="116"/>
        <v>468.01159999999999</v>
      </c>
      <c r="R42" s="42">
        <f t="shared" si="116"/>
        <v>468.01159999999999</v>
      </c>
      <c r="S42" s="82">
        <f t="shared" si="116"/>
        <v>468.01159999999999</v>
      </c>
      <c r="T42" s="1">
        <f t="shared" si="116"/>
        <v>468.01159999999999</v>
      </c>
      <c r="U42" s="42">
        <f>2834*1.18*0.14+U24*1.18*0.22</f>
        <v>2674.7768000000001</v>
      </c>
      <c r="V42" s="44">
        <f>2834*1.18*0.14</f>
        <v>468.17680000000001</v>
      </c>
    </row>
    <row r="43" spans="1:22" hidden="1" x14ac:dyDescent="0.25">
      <c r="B43" s="62"/>
      <c r="C43" s="491" t="s">
        <v>158</v>
      </c>
      <c r="D43" s="492"/>
      <c r="E43" s="492"/>
      <c r="F43" s="264">
        <f t="shared" si="97"/>
        <v>0</v>
      </c>
      <c r="G43" s="156"/>
      <c r="H43" s="169">
        <f t="shared" si="3"/>
        <v>0</v>
      </c>
      <c r="I43" s="76"/>
      <c r="J43" s="1"/>
      <c r="K43" s="76"/>
      <c r="L43" s="1"/>
      <c r="M43" s="1"/>
      <c r="N43" s="1"/>
      <c r="O43" s="1"/>
      <c r="P43" s="82"/>
      <c r="Q43" s="1"/>
      <c r="R43" s="42"/>
      <c r="S43" s="82"/>
      <c r="T43" s="1"/>
      <c r="U43" s="42"/>
      <c r="V43" s="44"/>
    </row>
    <row r="44" spans="1:22" hidden="1" x14ac:dyDescent="0.25">
      <c r="B44" s="62"/>
      <c r="C44" s="491" t="s">
        <v>159</v>
      </c>
      <c r="D44" s="492"/>
      <c r="E44" s="492"/>
      <c r="F44" s="264">
        <f t="shared" si="97"/>
        <v>0</v>
      </c>
      <c r="G44" s="156"/>
      <c r="H44" s="169">
        <f t="shared" si="3"/>
        <v>0</v>
      </c>
      <c r="I44" s="76"/>
      <c r="J44" s="1"/>
      <c r="K44" s="76"/>
      <c r="L44" s="1"/>
      <c r="M44" s="1"/>
      <c r="N44" s="1"/>
      <c r="O44" s="1"/>
      <c r="P44" s="82"/>
      <c r="Q44" s="1"/>
      <c r="R44" s="42"/>
      <c r="S44" s="82"/>
      <c r="T44" s="1"/>
      <c r="U44" s="42"/>
      <c r="V44" s="44"/>
    </row>
    <row r="45" spans="1:22" s="211" customFormat="1" x14ac:dyDescent="0.25">
      <c r="A45" s="316"/>
      <c r="B45" s="329"/>
      <c r="C45" s="522" t="s">
        <v>160</v>
      </c>
      <c r="D45" s="523"/>
      <c r="E45" s="523"/>
      <c r="F45" s="282">
        <f t="shared" ref="F45" si="117">SUM(F46:F47)</f>
        <v>13025.909999999996</v>
      </c>
      <c r="G45" s="192">
        <f t="shared" ref="G45" si="118">SUM(G46:G47)</f>
        <v>0</v>
      </c>
      <c r="H45" s="193">
        <f t="shared" si="3"/>
        <v>13025.909999999996</v>
      </c>
      <c r="I45" s="201">
        <f t="shared" ref="I45" si="119">SUM(I46:I47)</f>
        <v>5519.204999999999</v>
      </c>
      <c r="J45" s="195">
        <f t="shared" ref="J45" si="120">SUM(J46:J47)</f>
        <v>7506.7049999999981</v>
      </c>
      <c r="K45" s="201">
        <f t="shared" ref="K45" si="121">SUM(K46:K47)</f>
        <v>843</v>
      </c>
      <c r="L45" s="195">
        <f t="shared" ref="L45" si="122">SUM(L46:L47)</f>
        <v>870.13199999999983</v>
      </c>
      <c r="M45" s="195">
        <f t="shared" ref="M45" si="123">SUM(M46:M47)</f>
        <v>870.13199999999983</v>
      </c>
      <c r="N45" s="195">
        <f t="shared" ref="N45" si="124">SUM(N46:N47)</f>
        <v>870.13199999999983</v>
      </c>
      <c r="O45" s="195">
        <f t="shared" ref="O45" si="125">SUM(O46:O47)</f>
        <v>870.13199999999983</v>
      </c>
      <c r="P45" s="196">
        <f t="shared" ref="P45" si="126">SUM(P46:P47)</f>
        <v>870.13199999999983</v>
      </c>
      <c r="Q45" s="195">
        <f t="shared" ref="Q45" si="127">SUM(Q46:Q47)</f>
        <v>870.13199999999983</v>
      </c>
      <c r="R45" s="194">
        <f t="shared" ref="R45" si="128">SUM(R46:R47)</f>
        <v>870.13199999999983</v>
      </c>
      <c r="S45" s="196">
        <f t="shared" ref="S45" si="129">SUM(S46:S47)</f>
        <v>870.13199999999983</v>
      </c>
      <c r="T45" s="195">
        <f t="shared" ref="T45" si="130">SUM(T46:T47)</f>
        <v>870.13199999999983</v>
      </c>
      <c r="U45" s="194">
        <f t="shared" ref="U45" si="131">SUM(U46:U47)</f>
        <v>3481.2359999999994</v>
      </c>
      <c r="V45" s="197">
        <f t="shared" ref="V45" si="132">SUM(V46:V47)</f>
        <v>870.48599999999988</v>
      </c>
    </row>
    <row r="46" spans="1:22" x14ac:dyDescent="0.25">
      <c r="B46" s="62"/>
      <c r="C46" s="309"/>
      <c r="D46" s="310" t="s">
        <v>1005</v>
      </c>
      <c r="E46" s="310"/>
      <c r="F46" s="259">
        <f t="shared" ref="F46:F47" si="133">SUM(K46:V46)</f>
        <v>5519.204999999999</v>
      </c>
      <c r="G46" s="151"/>
      <c r="H46" s="169">
        <f t="shared" si="3"/>
        <v>5519.204999999999</v>
      </c>
      <c r="I46" s="76">
        <f>H46</f>
        <v>5519.204999999999</v>
      </c>
      <c r="J46" s="1"/>
      <c r="K46" s="76">
        <v>357</v>
      </c>
      <c r="L46" s="1">
        <f>2083*1.18*0.15</f>
        <v>368.69099999999997</v>
      </c>
      <c r="M46" s="1">
        <f t="shared" ref="M46:T46" si="134">2083*1.18*0.15</f>
        <v>368.69099999999997</v>
      </c>
      <c r="N46" s="1">
        <f t="shared" si="134"/>
        <v>368.69099999999997</v>
      </c>
      <c r="O46" s="1">
        <f t="shared" si="134"/>
        <v>368.69099999999997</v>
      </c>
      <c r="P46" s="82">
        <f t="shared" si="134"/>
        <v>368.69099999999997</v>
      </c>
      <c r="Q46" s="1">
        <f t="shared" si="134"/>
        <v>368.69099999999997</v>
      </c>
      <c r="R46" s="42">
        <f t="shared" si="134"/>
        <v>368.69099999999997</v>
      </c>
      <c r="S46" s="82">
        <f t="shared" si="134"/>
        <v>368.69099999999997</v>
      </c>
      <c r="T46" s="1">
        <f t="shared" si="134"/>
        <v>368.69099999999997</v>
      </c>
      <c r="U46" s="42">
        <f>(2084+U23)*1.18*0.15</f>
        <v>1475.1179999999997</v>
      </c>
      <c r="V46" s="44">
        <f>2084*1.18*0.15</f>
        <v>368.86799999999999</v>
      </c>
    </row>
    <row r="47" spans="1:22" ht="15.75" thickBot="1" x14ac:dyDescent="0.3">
      <c r="B47" s="319"/>
      <c r="C47" s="320"/>
      <c r="D47" s="321" t="s">
        <v>1006</v>
      </c>
      <c r="E47" s="321"/>
      <c r="F47" s="259">
        <f t="shared" si="133"/>
        <v>7506.7049999999981</v>
      </c>
      <c r="G47" s="151"/>
      <c r="H47" s="169">
        <f t="shared" si="3"/>
        <v>7506.7049999999981</v>
      </c>
      <c r="I47" s="76"/>
      <c r="J47" s="1">
        <f>H47</f>
        <v>7506.7049999999981</v>
      </c>
      <c r="K47" s="76">
        <v>486</v>
      </c>
      <c r="L47" s="1">
        <f>2833*1.18*0.15</f>
        <v>501.44099999999992</v>
      </c>
      <c r="M47" s="1">
        <f t="shared" ref="M47:T47" si="135">2833*1.18*0.15</f>
        <v>501.44099999999992</v>
      </c>
      <c r="N47" s="1">
        <f t="shared" si="135"/>
        <v>501.44099999999992</v>
      </c>
      <c r="O47" s="1">
        <f t="shared" si="135"/>
        <v>501.44099999999992</v>
      </c>
      <c r="P47" s="82">
        <f t="shared" si="135"/>
        <v>501.44099999999992</v>
      </c>
      <c r="Q47" s="1">
        <f t="shared" si="135"/>
        <v>501.44099999999992</v>
      </c>
      <c r="R47" s="42">
        <f t="shared" si="135"/>
        <v>501.44099999999992</v>
      </c>
      <c r="S47" s="82">
        <f t="shared" si="135"/>
        <v>501.44099999999992</v>
      </c>
      <c r="T47" s="1">
        <f t="shared" si="135"/>
        <v>501.44099999999992</v>
      </c>
      <c r="U47" s="42">
        <f>(2834+U24)*1.18*0.15</f>
        <v>2006.1179999999997</v>
      </c>
      <c r="V47" s="44">
        <f>2834*1.18*0.15</f>
        <v>501.61799999999994</v>
      </c>
    </row>
    <row r="48" spans="1:22" ht="15.75" thickBot="1" x14ac:dyDescent="0.3">
      <c r="B48" s="85" t="s">
        <v>161</v>
      </c>
      <c r="C48" s="438" t="s">
        <v>162</v>
      </c>
      <c r="D48" s="439"/>
      <c r="E48" s="439"/>
      <c r="F48" s="262">
        <f>F49+F55+F58+F81+F84</f>
        <v>1676999.74</v>
      </c>
      <c r="G48" s="154">
        <f t="shared" ref="G48:V48" si="136">G49+G55+G58+G81+G84</f>
        <v>0</v>
      </c>
      <c r="H48" s="166">
        <f t="shared" si="3"/>
        <v>1676999.74</v>
      </c>
      <c r="I48" s="87">
        <f t="shared" ref="I48:J48" si="137">I49+I55+I58+I81+I84</f>
        <v>940600</v>
      </c>
      <c r="J48" s="88">
        <f t="shared" si="137"/>
        <v>736399.74</v>
      </c>
      <c r="K48" s="87">
        <f t="shared" si="136"/>
        <v>65999</v>
      </c>
      <c r="L48" s="88">
        <f t="shared" si="136"/>
        <v>91499</v>
      </c>
      <c r="M48" s="88">
        <f t="shared" si="136"/>
        <v>85999</v>
      </c>
      <c r="N48" s="88">
        <f t="shared" si="136"/>
        <v>236498.74</v>
      </c>
      <c r="O48" s="88">
        <f t="shared" si="136"/>
        <v>180499</v>
      </c>
      <c r="P48" s="91">
        <f t="shared" si="136"/>
        <v>65999</v>
      </c>
      <c r="Q48" s="88">
        <f t="shared" si="136"/>
        <v>89999</v>
      </c>
      <c r="R48" s="90">
        <f t="shared" si="136"/>
        <v>121499</v>
      </c>
      <c r="S48" s="91">
        <f t="shared" si="136"/>
        <v>65999</v>
      </c>
      <c r="T48" s="88">
        <f t="shared" si="136"/>
        <v>338499</v>
      </c>
      <c r="U48" s="90">
        <f t="shared" si="136"/>
        <v>168503</v>
      </c>
      <c r="V48" s="92">
        <f t="shared" si="136"/>
        <v>166007</v>
      </c>
    </row>
    <row r="49" spans="1:22" x14ac:dyDescent="0.25">
      <c r="B49" s="125" t="s">
        <v>627</v>
      </c>
      <c r="C49" s="443" t="s">
        <v>163</v>
      </c>
      <c r="D49" s="444"/>
      <c r="E49" s="444"/>
      <c r="F49" s="258">
        <f>F50+F51+F54</f>
        <v>102000</v>
      </c>
      <c r="G49" s="150">
        <f t="shared" ref="G49:V49" si="138">G50+G51+G54</f>
        <v>0</v>
      </c>
      <c r="H49" s="167">
        <f t="shared" si="3"/>
        <v>102000</v>
      </c>
      <c r="I49" s="119">
        <f t="shared" ref="I49:J49" si="139">I50+I51+I54</f>
        <v>34000</v>
      </c>
      <c r="J49" s="120">
        <f t="shared" si="139"/>
        <v>68000</v>
      </c>
      <c r="K49" s="119">
        <f t="shared" si="138"/>
        <v>0</v>
      </c>
      <c r="L49" s="120">
        <f t="shared" si="138"/>
        <v>25500</v>
      </c>
      <c r="M49" s="120">
        <f t="shared" si="138"/>
        <v>0</v>
      </c>
      <c r="N49" s="120">
        <f t="shared" si="138"/>
        <v>0</v>
      </c>
      <c r="O49" s="120">
        <f t="shared" si="138"/>
        <v>25500</v>
      </c>
      <c r="P49" s="123">
        <f t="shared" si="138"/>
        <v>0</v>
      </c>
      <c r="Q49" s="120">
        <f t="shared" si="138"/>
        <v>0</v>
      </c>
      <c r="R49" s="122">
        <f t="shared" si="138"/>
        <v>25500</v>
      </c>
      <c r="S49" s="123">
        <f t="shared" si="138"/>
        <v>0</v>
      </c>
      <c r="T49" s="120">
        <f t="shared" si="138"/>
        <v>0</v>
      </c>
      <c r="U49" s="122">
        <f t="shared" si="138"/>
        <v>25500</v>
      </c>
      <c r="V49" s="124">
        <f t="shared" si="138"/>
        <v>0</v>
      </c>
    </row>
    <row r="50" spans="1:22" s="41" customFormat="1" hidden="1" x14ac:dyDescent="0.25">
      <c r="A50" s="128" t="s">
        <v>164</v>
      </c>
      <c r="B50" s="53" t="s">
        <v>628</v>
      </c>
      <c r="C50" s="422" t="s">
        <v>165</v>
      </c>
      <c r="D50" s="423"/>
      <c r="E50" s="423"/>
      <c r="F50" s="266">
        <f t="shared" ref="F50:F54" si="140">SUM(K50:V50)</f>
        <v>0</v>
      </c>
      <c r="G50" s="158"/>
      <c r="H50" s="170">
        <f t="shared" si="3"/>
        <v>0</v>
      </c>
      <c r="I50" s="78"/>
      <c r="J50" s="13"/>
      <c r="K50" s="78"/>
      <c r="L50" s="13"/>
      <c r="M50" s="13"/>
      <c r="N50" s="13"/>
      <c r="O50" s="13"/>
      <c r="P50" s="83"/>
      <c r="Q50" s="13"/>
      <c r="R50" s="43"/>
      <c r="S50" s="83"/>
      <c r="T50" s="13"/>
      <c r="U50" s="43"/>
      <c r="V50" s="45"/>
    </row>
    <row r="51" spans="1:22" s="41" customFormat="1" x14ac:dyDescent="0.25">
      <c r="A51" s="128" t="s">
        <v>166</v>
      </c>
      <c r="B51" s="53" t="s">
        <v>629</v>
      </c>
      <c r="C51" s="422" t="s">
        <v>167</v>
      </c>
      <c r="D51" s="423"/>
      <c r="E51" s="423"/>
      <c r="F51" s="266">
        <f>SUM(F52:F53)</f>
        <v>102000</v>
      </c>
      <c r="G51" s="158">
        <f>SUM(G52:G53)</f>
        <v>0</v>
      </c>
      <c r="H51" s="170">
        <f t="shared" si="3"/>
        <v>102000</v>
      </c>
      <c r="I51" s="78">
        <f t="shared" ref="I51:V51" si="141">SUM(I52:I53)</f>
        <v>34000</v>
      </c>
      <c r="J51" s="13">
        <f t="shared" si="141"/>
        <v>68000</v>
      </c>
      <c r="K51" s="78">
        <f t="shared" si="141"/>
        <v>0</v>
      </c>
      <c r="L51" s="13">
        <f t="shared" si="141"/>
        <v>25500</v>
      </c>
      <c r="M51" s="13">
        <f t="shared" si="141"/>
        <v>0</v>
      </c>
      <c r="N51" s="13">
        <f t="shared" si="141"/>
        <v>0</v>
      </c>
      <c r="O51" s="13">
        <f t="shared" si="141"/>
        <v>25500</v>
      </c>
      <c r="P51" s="83">
        <f t="shared" si="141"/>
        <v>0</v>
      </c>
      <c r="Q51" s="13">
        <f t="shared" si="141"/>
        <v>0</v>
      </c>
      <c r="R51" s="43">
        <f t="shared" si="141"/>
        <v>25500</v>
      </c>
      <c r="S51" s="83">
        <f t="shared" si="141"/>
        <v>0</v>
      </c>
      <c r="T51" s="13">
        <f t="shared" si="141"/>
        <v>0</v>
      </c>
      <c r="U51" s="43">
        <f t="shared" si="141"/>
        <v>25500</v>
      </c>
      <c r="V51" s="45">
        <f t="shared" si="141"/>
        <v>0</v>
      </c>
    </row>
    <row r="52" spans="1:22" x14ac:dyDescent="0.25">
      <c r="B52" s="55"/>
      <c r="C52" s="317"/>
      <c r="D52" s="315" t="s">
        <v>1005</v>
      </c>
      <c r="E52" s="247"/>
      <c r="F52" s="259">
        <f t="shared" ref="F52:F53" si="142">SUM(K52:V52)</f>
        <v>34000</v>
      </c>
      <c r="G52" s="151"/>
      <c r="H52" s="169">
        <f t="shared" ref="H52:H53" si="143">SUM(F52:G52)</f>
        <v>34000</v>
      </c>
      <c r="I52" s="76">
        <f>H52</f>
        <v>34000</v>
      </c>
      <c r="J52" s="1"/>
      <c r="K52" s="76"/>
      <c r="L52" s="1">
        <v>8500</v>
      </c>
      <c r="M52" s="1"/>
      <c r="N52" s="1"/>
      <c r="O52" s="1">
        <v>8500</v>
      </c>
      <c r="P52" s="82"/>
      <c r="Q52" s="1"/>
      <c r="R52" s="42">
        <v>8500</v>
      </c>
      <c r="S52" s="82"/>
      <c r="T52" s="1"/>
      <c r="U52" s="42">
        <v>8500</v>
      </c>
      <c r="V52" s="44"/>
    </row>
    <row r="53" spans="1:22" x14ac:dyDescent="0.25">
      <c r="B53" s="55"/>
      <c r="C53" s="317"/>
      <c r="D53" s="315" t="s">
        <v>1006</v>
      </c>
      <c r="E53" s="247"/>
      <c r="F53" s="259">
        <f t="shared" si="142"/>
        <v>68000</v>
      </c>
      <c r="G53" s="151"/>
      <c r="H53" s="169">
        <f t="shared" si="143"/>
        <v>68000</v>
      </c>
      <c r="I53" s="76"/>
      <c r="J53" s="1">
        <f>H53</f>
        <v>68000</v>
      </c>
      <c r="K53" s="76"/>
      <c r="L53" s="1">
        <v>17000</v>
      </c>
      <c r="M53" s="1"/>
      <c r="N53" s="1"/>
      <c r="O53" s="1">
        <v>17000</v>
      </c>
      <c r="P53" s="82"/>
      <c r="Q53" s="1"/>
      <c r="R53" s="42">
        <v>17000</v>
      </c>
      <c r="S53" s="82"/>
      <c r="T53" s="1"/>
      <c r="U53" s="42">
        <v>17000</v>
      </c>
      <c r="V53" s="44"/>
    </row>
    <row r="54" spans="1:22" s="41" customFormat="1" hidden="1" x14ac:dyDescent="0.25">
      <c r="A54" s="128" t="s">
        <v>168</v>
      </c>
      <c r="B54" s="53" t="s">
        <v>630</v>
      </c>
      <c r="C54" s="422" t="s">
        <v>169</v>
      </c>
      <c r="D54" s="526"/>
      <c r="E54" s="423"/>
      <c r="F54" s="266">
        <f t="shared" si="140"/>
        <v>0</v>
      </c>
      <c r="G54" s="158"/>
      <c r="H54" s="170">
        <f t="shared" si="3"/>
        <v>0</v>
      </c>
      <c r="I54" s="78"/>
      <c r="J54" s="13"/>
      <c r="K54" s="78"/>
      <c r="L54" s="13"/>
      <c r="M54" s="13"/>
      <c r="N54" s="13"/>
      <c r="O54" s="13"/>
      <c r="P54" s="83"/>
      <c r="Q54" s="13"/>
      <c r="R54" s="43"/>
      <c r="S54" s="83"/>
      <c r="T54" s="13"/>
      <c r="U54" s="43"/>
      <c r="V54" s="45"/>
    </row>
    <row r="55" spans="1:22" hidden="1" x14ac:dyDescent="0.25">
      <c r="B55" s="93" t="s">
        <v>631</v>
      </c>
      <c r="C55" s="420" t="s">
        <v>170</v>
      </c>
      <c r="D55" s="421"/>
      <c r="E55" s="421"/>
      <c r="F55" s="260">
        <f>F56+F57</f>
        <v>0</v>
      </c>
      <c r="G55" s="152">
        <f t="shared" ref="G55:V55" si="144">G56+G57</f>
        <v>0</v>
      </c>
      <c r="H55" s="168">
        <f t="shared" si="3"/>
        <v>0</v>
      </c>
      <c r="I55" s="95">
        <f t="shared" ref="I55:J55" si="145">I56+I57</f>
        <v>0</v>
      </c>
      <c r="J55" s="96">
        <f t="shared" si="145"/>
        <v>0</v>
      </c>
      <c r="K55" s="95">
        <f t="shared" si="144"/>
        <v>0</v>
      </c>
      <c r="L55" s="96">
        <f t="shared" si="144"/>
        <v>0</v>
      </c>
      <c r="M55" s="96">
        <f t="shared" si="144"/>
        <v>0</v>
      </c>
      <c r="N55" s="96">
        <f t="shared" si="144"/>
        <v>0</v>
      </c>
      <c r="O55" s="96">
        <f t="shared" si="144"/>
        <v>0</v>
      </c>
      <c r="P55" s="99">
        <f t="shared" si="144"/>
        <v>0</v>
      </c>
      <c r="Q55" s="96">
        <f t="shared" si="144"/>
        <v>0</v>
      </c>
      <c r="R55" s="98">
        <f t="shared" si="144"/>
        <v>0</v>
      </c>
      <c r="S55" s="99">
        <f t="shared" si="144"/>
        <v>0</v>
      </c>
      <c r="T55" s="96">
        <f t="shared" si="144"/>
        <v>0</v>
      </c>
      <c r="U55" s="98">
        <f t="shared" si="144"/>
        <v>0</v>
      </c>
      <c r="V55" s="100">
        <f t="shared" si="144"/>
        <v>0</v>
      </c>
    </row>
    <row r="56" spans="1:22" s="41" customFormat="1" hidden="1" x14ac:dyDescent="0.25">
      <c r="A56" s="128" t="s">
        <v>171</v>
      </c>
      <c r="B56" s="53" t="s">
        <v>632</v>
      </c>
      <c r="C56" s="422" t="s">
        <v>172</v>
      </c>
      <c r="D56" s="423"/>
      <c r="E56" s="423"/>
      <c r="F56" s="266">
        <f t="shared" ref="F56:F57" si="146">SUM(K56:V56)</f>
        <v>0</v>
      </c>
      <c r="G56" s="158"/>
      <c r="H56" s="170">
        <f t="shared" si="3"/>
        <v>0</v>
      </c>
      <c r="I56" s="78"/>
      <c r="J56" s="13"/>
      <c r="K56" s="78"/>
      <c r="L56" s="13"/>
      <c r="M56" s="13"/>
      <c r="N56" s="13"/>
      <c r="O56" s="13"/>
      <c r="P56" s="83"/>
      <c r="Q56" s="13"/>
      <c r="R56" s="43"/>
      <c r="S56" s="83"/>
      <c r="T56" s="13"/>
      <c r="U56" s="43"/>
      <c r="V56" s="45"/>
    </row>
    <row r="57" spans="1:22" s="41" customFormat="1" hidden="1" x14ac:dyDescent="0.25">
      <c r="A57" s="128" t="s">
        <v>173</v>
      </c>
      <c r="B57" s="53" t="s">
        <v>633</v>
      </c>
      <c r="C57" s="422" t="s">
        <v>174</v>
      </c>
      <c r="D57" s="423"/>
      <c r="E57" s="423"/>
      <c r="F57" s="266">
        <f t="shared" si="146"/>
        <v>0</v>
      </c>
      <c r="G57" s="158"/>
      <c r="H57" s="170">
        <f t="shared" si="3"/>
        <v>0</v>
      </c>
      <c r="I57" s="78"/>
      <c r="J57" s="13"/>
      <c r="K57" s="78"/>
      <c r="L57" s="13"/>
      <c r="M57" s="13"/>
      <c r="N57" s="13"/>
      <c r="O57" s="13"/>
      <c r="P57" s="83"/>
      <c r="Q57" s="13"/>
      <c r="R57" s="43"/>
      <c r="S57" s="83"/>
      <c r="T57" s="13"/>
      <c r="U57" s="43"/>
      <c r="V57" s="45"/>
    </row>
    <row r="58" spans="1:22" x14ac:dyDescent="0.25">
      <c r="B58" s="93" t="s">
        <v>634</v>
      </c>
      <c r="C58" s="420" t="s">
        <v>175</v>
      </c>
      <c r="D58" s="421"/>
      <c r="E58" s="421"/>
      <c r="F58" s="260">
        <f>F59+F69+F70+F71+F74+F77+F78</f>
        <v>696962</v>
      </c>
      <c r="G58" s="152">
        <f t="shared" ref="G58:V58" si="147">G59+G69+G70+G71+G74+G77+G78</f>
        <v>0</v>
      </c>
      <c r="H58" s="168">
        <f t="shared" si="3"/>
        <v>696962</v>
      </c>
      <c r="I58" s="95">
        <f t="shared" ref="I58:J58" si="148">I59+I69+I70+I71+I74+I77+I78</f>
        <v>198200</v>
      </c>
      <c r="J58" s="96">
        <f t="shared" si="148"/>
        <v>498762</v>
      </c>
      <c r="K58" s="95">
        <f t="shared" si="147"/>
        <v>38799</v>
      </c>
      <c r="L58" s="96">
        <f t="shared" si="147"/>
        <v>38799</v>
      </c>
      <c r="M58" s="96">
        <f t="shared" si="147"/>
        <v>38799</v>
      </c>
      <c r="N58" s="96">
        <f t="shared" si="147"/>
        <v>163661</v>
      </c>
      <c r="O58" s="96">
        <f t="shared" si="147"/>
        <v>65799</v>
      </c>
      <c r="P58" s="99">
        <f t="shared" si="147"/>
        <v>38799</v>
      </c>
      <c r="Q58" s="96">
        <f t="shared" si="147"/>
        <v>38799</v>
      </c>
      <c r="R58" s="98">
        <f t="shared" si="147"/>
        <v>68799</v>
      </c>
      <c r="S58" s="99">
        <f t="shared" si="147"/>
        <v>38799</v>
      </c>
      <c r="T58" s="96">
        <f t="shared" si="147"/>
        <v>61299</v>
      </c>
      <c r="U58" s="98">
        <f t="shared" si="147"/>
        <v>65803</v>
      </c>
      <c r="V58" s="100">
        <f t="shared" si="147"/>
        <v>38807</v>
      </c>
    </row>
    <row r="59" spans="1:22" s="41" customFormat="1" x14ac:dyDescent="0.25">
      <c r="A59" s="128" t="s">
        <v>176</v>
      </c>
      <c r="B59" s="53" t="s">
        <v>635</v>
      </c>
      <c r="C59" s="422" t="s">
        <v>177</v>
      </c>
      <c r="D59" s="423"/>
      <c r="E59" s="423"/>
      <c r="F59" s="266">
        <f>F60+F63+F66</f>
        <v>510600</v>
      </c>
      <c r="G59" s="158">
        <f>G60+G63+G66</f>
        <v>0</v>
      </c>
      <c r="H59" s="170">
        <f t="shared" si="3"/>
        <v>510600</v>
      </c>
      <c r="I59" s="78">
        <f t="shared" ref="I59:V59" si="149">I60+I63+I66</f>
        <v>170200</v>
      </c>
      <c r="J59" s="13">
        <f t="shared" si="149"/>
        <v>340400</v>
      </c>
      <c r="K59" s="78">
        <f t="shared" si="149"/>
        <v>38799</v>
      </c>
      <c r="L59" s="13">
        <f t="shared" si="149"/>
        <v>38799</v>
      </c>
      <c r="M59" s="13">
        <f t="shared" si="149"/>
        <v>38799</v>
      </c>
      <c r="N59" s="13">
        <f t="shared" si="149"/>
        <v>61299</v>
      </c>
      <c r="O59" s="13">
        <f t="shared" si="149"/>
        <v>38799</v>
      </c>
      <c r="P59" s="83">
        <f t="shared" si="149"/>
        <v>38799</v>
      </c>
      <c r="Q59" s="13">
        <f t="shared" si="149"/>
        <v>38799</v>
      </c>
      <c r="R59" s="43">
        <f t="shared" si="149"/>
        <v>38799</v>
      </c>
      <c r="S59" s="83">
        <f t="shared" si="149"/>
        <v>38799</v>
      </c>
      <c r="T59" s="13">
        <f t="shared" si="149"/>
        <v>61299</v>
      </c>
      <c r="U59" s="43">
        <f t="shared" si="149"/>
        <v>38803</v>
      </c>
      <c r="V59" s="45">
        <f t="shared" si="149"/>
        <v>38807</v>
      </c>
    </row>
    <row r="60" spans="1:22" s="211" customFormat="1" x14ac:dyDescent="0.25">
      <c r="A60" s="316"/>
      <c r="B60" s="191"/>
      <c r="C60" s="204"/>
      <c r="D60" s="275" t="s">
        <v>1002</v>
      </c>
      <c r="E60" s="275"/>
      <c r="F60" s="282">
        <f>SUM(F61:F62)</f>
        <v>144000</v>
      </c>
      <c r="G60" s="192">
        <f>SUM(G61:G62)</f>
        <v>0</v>
      </c>
      <c r="H60" s="193">
        <f t="shared" ref="H60" si="150">SUM(F60:G60)</f>
        <v>144000</v>
      </c>
      <c r="I60" s="201">
        <f t="shared" ref="I60:V60" si="151">SUM(I61:I62)</f>
        <v>48000</v>
      </c>
      <c r="J60" s="195">
        <f t="shared" si="151"/>
        <v>96000</v>
      </c>
      <c r="K60" s="201">
        <f t="shared" si="151"/>
        <v>12000</v>
      </c>
      <c r="L60" s="195">
        <f t="shared" si="151"/>
        <v>12000</v>
      </c>
      <c r="M60" s="195">
        <f t="shared" si="151"/>
        <v>12000</v>
      </c>
      <c r="N60" s="195">
        <f t="shared" si="151"/>
        <v>12000</v>
      </c>
      <c r="O60" s="195">
        <f t="shared" si="151"/>
        <v>12000</v>
      </c>
      <c r="P60" s="196">
        <f t="shared" si="151"/>
        <v>12000</v>
      </c>
      <c r="Q60" s="195">
        <f t="shared" si="151"/>
        <v>12000</v>
      </c>
      <c r="R60" s="194">
        <f t="shared" si="151"/>
        <v>12000</v>
      </c>
      <c r="S60" s="196">
        <f t="shared" si="151"/>
        <v>12000</v>
      </c>
      <c r="T60" s="195">
        <f t="shared" si="151"/>
        <v>12000</v>
      </c>
      <c r="U60" s="194">
        <f t="shared" si="151"/>
        <v>12000</v>
      </c>
      <c r="V60" s="197">
        <f t="shared" si="151"/>
        <v>12000</v>
      </c>
    </row>
    <row r="61" spans="1:22" x14ac:dyDescent="0.25">
      <c r="B61" s="55"/>
      <c r="C61" s="317"/>
      <c r="D61" s="247"/>
      <c r="E61" s="247" t="s">
        <v>1005</v>
      </c>
      <c r="F61" s="259">
        <f t="shared" ref="F61:F68" si="152">SUM(K61:V61)</f>
        <v>48000</v>
      </c>
      <c r="G61" s="151"/>
      <c r="H61" s="169">
        <f t="shared" ref="H61:H68" si="153">SUM(F61:G61)</f>
        <v>48000</v>
      </c>
      <c r="I61" s="76">
        <f>H61</f>
        <v>48000</v>
      </c>
      <c r="J61" s="1"/>
      <c r="K61" s="76">
        <v>4000</v>
      </c>
      <c r="L61" s="1">
        <v>4000</v>
      </c>
      <c r="M61" s="1">
        <v>4000</v>
      </c>
      <c r="N61" s="1">
        <v>4000</v>
      </c>
      <c r="O61" s="1">
        <v>4000</v>
      </c>
      <c r="P61" s="82">
        <v>4000</v>
      </c>
      <c r="Q61" s="1">
        <v>4000</v>
      </c>
      <c r="R61" s="42">
        <v>4000</v>
      </c>
      <c r="S61" s="82">
        <v>4000</v>
      </c>
      <c r="T61" s="1">
        <v>4000</v>
      </c>
      <c r="U61" s="42">
        <v>4000</v>
      </c>
      <c r="V61" s="44">
        <v>4000</v>
      </c>
    </row>
    <row r="62" spans="1:22" x14ac:dyDescent="0.25">
      <c r="B62" s="55"/>
      <c r="C62" s="317"/>
      <c r="D62" s="247"/>
      <c r="E62" s="247" t="s">
        <v>1006</v>
      </c>
      <c r="F62" s="259">
        <f t="shared" si="152"/>
        <v>96000</v>
      </c>
      <c r="G62" s="151"/>
      <c r="H62" s="169">
        <f t="shared" si="153"/>
        <v>96000</v>
      </c>
      <c r="I62" s="76"/>
      <c r="J62" s="1">
        <f>H62</f>
        <v>96000</v>
      </c>
      <c r="K62" s="76">
        <v>8000</v>
      </c>
      <c r="L62" s="1">
        <v>8000</v>
      </c>
      <c r="M62" s="1">
        <v>8000</v>
      </c>
      <c r="N62" s="1">
        <v>8000</v>
      </c>
      <c r="O62" s="1">
        <v>8000</v>
      </c>
      <c r="P62" s="82">
        <v>8000</v>
      </c>
      <c r="Q62" s="1">
        <v>8000</v>
      </c>
      <c r="R62" s="42">
        <v>8000</v>
      </c>
      <c r="S62" s="82">
        <v>8000</v>
      </c>
      <c r="T62" s="1">
        <v>8000</v>
      </c>
      <c r="U62" s="42">
        <v>8000</v>
      </c>
      <c r="V62" s="44">
        <v>8000</v>
      </c>
    </row>
    <row r="63" spans="1:22" s="211" customFormat="1" x14ac:dyDescent="0.25">
      <c r="A63" s="316"/>
      <c r="B63" s="191"/>
      <c r="C63" s="204"/>
      <c r="D63" s="275" t="s">
        <v>1003</v>
      </c>
      <c r="E63" s="275"/>
      <c r="F63" s="282">
        <f t="shared" ref="F63:G63" si="154">SUM(F64:F65)</f>
        <v>321600</v>
      </c>
      <c r="G63" s="192">
        <f t="shared" si="154"/>
        <v>0</v>
      </c>
      <c r="H63" s="193">
        <f t="shared" si="153"/>
        <v>321600</v>
      </c>
      <c r="I63" s="201">
        <f t="shared" ref="I63:V63" si="155">SUM(I64:I65)</f>
        <v>107200</v>
      </c>
      <c r="J63" s="195">
        <f t="shared" si="155"/>
        <v>214400</v>
      </c>
      <c r="K63" s="201">
        <f t="shared" si="155"/>
        <v>26799</v>
      </c>
      <c r="L63" s="195">
        <f t="shared" si="155"/>
        <v>26799</v>
      </c>
      <c r="M63" s="195">
        <f t="shared" si="155"/>
        <v>26799</v>
      </c>
      <c r="N63" s="195">
        <f t="shared" si="155"/>
        <v>26799</v>
      </c>
      <c r="O63" s="195">
        <f t="shared" si="155"/>
        <v>26799</v>
      </c>
      <c r="P63" s="196">
        <f t="shared" si="155"/>
        <v>26799</v>
      </c>
      <c r="Q63" s="195">
        <f t="shared" si="155"/>
        <v>26799</v>
      </c>
      <c r="R63" s="194">
        <f t="shared" si="155"/>
        <v>26799</v>
      </c>
      <c r="S63" s="196">
        <f t="shared" si="155"/>
        <v>26799</v>
      </c>
      <c r="T63" s="195">
        <f t="shared" si="155"/>
        <v>26799</v>
      </c>
      <c r="U63" s="194">
        <f t="shared" si="155"/>
        <v>26803</v>
      </c>
      <c r="V63" s="197">
        <f t="shared" si="155"/>
        <v>26807</v>
      </c>
    </row>
    <row r="64" spans="1:22" x14ac:dyDescent="0.25">
      <c r="B64" s="55"/>
      <c r="C64" s="317"/>
      <c r="D64" s="247"/>
      <c r="E64" s="247" t="s">
        <v>1005</v>
      </c>
      <c r="F64" s="259">
        <f t="shared" si="152"/>
        <v>107200</v>
      </c>
      <c r="G64" s="151"/>
      <c r="H64" s="169">
        <f t="shared" si="153"/>
        <v>107200</v>
      </c>
      <c r="I64" s="76">
        <f>H64</f>
        <v>107200</v>
      </c>
      <c r="J64" s="1"/>
      <c r="K64" s="76">
        <v>8933</v>
      </c>
      <c r="L64" s="1">
        <v>8933</v>
      </c>
      <c r="M64" s="1">
        <v>8933</v>
      </c>
      <c r="N64" s="1">
        <v>8933</v>
      </c>
      <c r="O64" s="1">
        <v>8933</v>
      </c>
      <c r="P64" s="82">
        <v>8933</v>
      </c>
      <c r="Q64" s="1">
        <v>8933</v>
      </c>
      <c r="R64" s="42">
        <v>8933</v>
      </c>
      <c r="S64" s="82">
        <v>8933</v>
      </c>
      <c r="T64" s="1">
        <v>8933</v>
      </c>
      <c r="U64" s="42">
        <v>8933</v>
      </c>
      <c r="V64" s="44">
        <v>8937</v>
      </c>
    </row>
    <row r="65" spans="1:22" x14ac:dyDescent="0.25">
      <c r="B65" s="55"/>
      <c r="C65" s="317"/>
      <c r="D65" s="247"/>
      <c r="E65" s="247" t="s">
        <v>1006</v>
      </c>
      <c r="F65" s="259">
        <f t="shared" si="152"/>
        <v>214400</v>
      </c>
      <c r="G65" s="151"/>
      <c r="H65" s="169">
        <f t="shared" si="153"/>
        <v>214400</v>
      </c>
      <c r="I65" s="76"/>
      <c r="J65" s="1">
        <f>H65</f>
        <v>214400</v>
      </c>
      <c r="K65" s="76">
        <v>17866</v>
      </c>
      <c r="L65" s="1">
        <v>17866</v>
      </c>
      <c r="M65" s="1">
        <v>17866</v>
      </c>
      <c r="N65" s="1">
        <v>17866</v>
      </c>
      <c r="O65" s="1">
        <v>17866</v>
      </c>
      <c r="P65" s="82">
        <v>17866</v>
      </c>
      <c r="Q65" s="1">
        <v>17866</v>
      </c>
      <c r="R65" s="42">
        <v>17866</v>
      </c>
      <c r="S65" s="82">
        <v>17866</v>
      </c>
      <c r="T65" s="1">
        <v>17866</v>
      </c>
      <c r="U65" s="42">
        <v>17870</v>
      </c>
      <c r="V65" s="44">
        <v>17870</v>
      </c>
    </row>
    <row r="66" spans="1:22" s="211" customFormat="1" x14ac:dyDescent="0.25">
      <c r="A66" s="316"/>
      <c r="B66" s="191"/>
      <c r="C66" s="204"/>
      <c r="D66" s="275" t="s">
        <v>1004</v>
      </c>
      <c r="E66" s="275"/>
      <c r="F66" s="282">
        <f t="shared" ref="F66:G66" si="156">SUM(F67:F68)</f>
        <v>45000</v>
      </c>
      <c r="G66" s="192">
        <f t="shared" si="156"/>
        <v>0</v>
      </c>
      <c r="H66" s="193">
        <f t="shared" si="153"/>
        <v>45000</v>
      </c>
      <c r="I66" s="201">
        <f t="shared" ref="I66:V66" si="157">SUM(I67:I68)</f>
        <v>15000</v>
      </c>
      <c r="J66" s="195">
        <f t="shared" si="157"/>
        <v>30000</v>
      </c>
      <c r="K66" s="201">
        <f t="shared" si="157"/>
        <v>0</v>
      </c>
      <c r="L66" s="195">
        <f t="shared" si="157"/>
        <v>0</v>
      </c>
      <c r="M66" s="195">
        <f t="shared" si="157"/>
        <v>0</v>
      </c>
      <c r="N66" s="195">
        <f t="shared" si="157"/>
        <v>22500</v>
      </c>
      <c r="O66" s="195">
        <f t="shared" si="157"/>
        <v>0</v>
      </c>
      <c r="P66" s="196">
        <f t="shared" si="157"/>
        <v>0</v>
      </c>
      <c r="Q66" s="195">
        <f t="shared" si="157"/>
        <v>0</v>
      </c>
      <c r="R66" s="194">
        <f t="shared" si="157"/>
        <v>0</v>
      </c>
      <c r="S66" s="196">
        <f t="shared" si="157"/>
        <v>0</v>
      </c>
      <c r="T66" s="195">
        <f t="shared" si="157"/>
        <v>22500</v>
      </c>
      <c r="U66" s="194">
        <f t="shared" si="157"/>
        <v>0</v>
      </c>
      <c r="V66" s="197">
        <f t="shared" si="157"/>
        <v>0</v>
      </c>
    </row>
    <row r="67" spans="1:22" x14ac:dyDescent="0.25">
      <c r="B67" s="55"/>
      <c r="C67" s="317"/>
      <c r="D67" s="247"/>
      <c r="E67" s="247" t="s">
        <v>1005</v>
      </c>
      <c r="F67" s="259">
        <f t="shared" si="152"/>
        <v>15000</v>
      </c>
      <c r="G67" s="151"/>
      <c r="H67" s="169">
        <f t="shared" si="153"/>
        <v>15000</v>
      </c>
      <c r="I67" s="76">
        <f>H67</f>
        <v>15000</v>
      </c>
      <c r="J67" s="1"/>
      <c r="K67" s="76"/>
      <c r="L67" s="1"/>
      <c r="M67" s="1"/>
      <c r="N67" s="1">
        <v>7500</v>
      </c>
      <c r="O67" s="1"/>
      <c r="P67" s="82"/>
      <c r="Q67" s="1"/>
      <c r="R67" s="42"/>
      <c r="S67" s="82"/>
      <c r="T67" s="1">
        <v>7500</v>
      </c>
      <c r="U67" s="42"/>
      <c r="V67" s="44"/>
    </row>
    <row r="68" spans="1:22" x14ac:dyDescent="0.25">
      <c r="B68" s="55"/>
      <c r="C68" s="317"/>
      <c r="D68" s="247"/>
      <c r="E68" s="247" t="s">
        <v>1006</v>
      </c>
      <c r="F68" s="259">
        <f t="shared" si="152"/>
        <v>30000</v>
      </c>
      <c r="G68" s="151"/>
      <c r="H68" s="169">
        <f t="shared" si="153"/>
        <v>30000</v>
      </c>
      <c r="I68" s="76"/>
      <c r="J68" s="1">
        <f>H68</f>
        <v>30000</v>
      </c>
      <c r="K68" s="76"/>
      <c r="L68" s="1"/>
      <c r="M68" s="1"/>
      <c r="N68" s="1">
        <v>15000</v>
      </c>
      <c r="O68" s="1"/>
      <c r="P68" s="82"/>
      <c r="Q68" s="1"/>
      <c r="R68" s="42"/>
      <c r="S68" s="82"/>
      <c r="T68" s="1">
        <v>15000</v>
      </c>
      <c r="U68" s="42"/>
      <c r="V68" s="44"/>
    </row>
    <row r="69" spans="1:22" s="41" customFormat="1" hidden="1" x14ac:dyDescent="0.25">
      <c r="A69" s="128" t="s">
        <v>178</v>
      </c>
      <c r="B69" s="53" t="s">
        <v>636</v>
      </c>
      <c r="C69" s="422" t="s">
        <v>179</v>
      </c>
      <c r="D69" s="423"/>
      <c r="E69" s="423"/>
      <c r="F69" s="266">
        <f t="shared" ref="F69:F70" si="158">SUM(K69:V69)</f>
        <v>0</v>
      </c>
      <c r="G69" s="158"/>
      <c r="H69" s="170">
        <f t="shared" si="3"/>
        <v>0</v>
      </c>
      <c r="I69" s="78"/>
      <c r="J69" s="13"/>
      <c r="K69" s="78"/>
      <c r="L69" s="13"/>
      <c r="M69" s="13"/>
      <c r="N69" s="13"/>
      <c r="O69" s="13"/>
      <c r="P69" s="83"/>
      <c r="Q69" s="13"/>
      <c r="R69" s="43"/>
      <c r="S69" s="83"/>
      <c r="T69" s="13"/>
      <c r="U69" s="43"/>
      <c r="V69" s="45"/>
    </row>
    <row r="70" spans="1:22" s="41" customFormat="1" hidden="1" x14ac:dyDescent="0.25">
      <c r="A70" s="128" t="s">
        <v>180</v>
      </c>
      <c r="B70" s="53" t="s">
        <v>637</v>
      </c>
      <c r="C70" s="422" t="s">
        <v>181</v>
      </c>
      <c r="D70" s="423"/>
      <c r="E70" s="423"/>
      <c r="F70" s="266">
        <f t="shared" si="158"/>
        <v>0</v>
      </c>
      <c r="G70" s="158"/>
      <c r="H70" s="170">
        <f t="shared" si="3"/>
        <v>0</v>
      </c>
      <c r="I70" s="78"/>
      <c r="J70" s="13"/>
      <c r="K70" s="78"/>
      <c r="L70" s="13"/>
      <c r="M70" s="13"/>
      <c r="N70" s="13"/>
      <c r="O70" s="13"/>
      <c r="P70" s="83"/>
      <c r="Q70" s="13"/>
      <c r="R70" s="43"/>
      <c r="S70" s="83"/>
      <c r="T70" s="13"/>
      <c r="U70" s="43"/>
      <c r="V70" s="45"/>
    </row>
    <row r="71" spans="1:22" s="41" customFormat="1" x14ac:dyDescent="0.25">
      <c r="A71" s="128" t="s">
        <v>182</v>
      </c>
      <c r="B71" s="53" t="s">
        <v>638</v>
      </c>
      <c r="C71" s="422" t="s">
        <v>183</v>
      </c>
      <c r="D71" s="423"/>
      <c r="E71" s="423"/>
      <c r="F71" s="266">
        <f>SUM(F72:F73)</f>
        <v>132362</v>
      </c>
      <c r="G71" s="158">
        <f>SUM(G72:G73)</f>
        <v>0</v>
      </c>
      <c r="H71" s="170">
        <f t="shared" si="3"/>
        <v>132362</v>
      </c>
      <c r="I71" s="78">
        <f t="shared" ref="I71:V71" si="159">SUM(I72:I73)</f>
        <v>10000</v>
      </c>
      <c r="J71" s="13">
        <f t="shared" si="159"/>
        <v>122362</v>
      </c>
      <c r="K71" s="78">
        <f t="shared" si="159"/>
        <v>0</v>
      </c>
      <c r="L71" s="13">
        <f t="shared" si="159"/>
        <v>0</v>
      </c>
      <c r="M71" s="13">
        <f t="shared" si="159"/>
        <v>0</v>
      </c>
      <c r="N71" s="13">
        <f t="shared" si="159"/>
        <v>102362</v>
      </c>
      <c r="O71" s="13">
        <f t="shared" si="159"/>
        <v>0</v>
      </c>
      <c r="P71" s="83">
        <f t="shared" si="159"/>
        <v>0</v>
      </c>
      <c r="Q71" s="13">
        <f t="shared" si="159"/>
        <v>0</v>
      </c>
      <c r="R71" s="43">
        <f t="shared" si="159"/>
        <v>30000</v>
      </c>
      <c r="S71" s="83">
        <f t="shared" si="159"/>
        <v>0</v>
      </c>
      <c r="T71" s="13">
        <f t="shared" si="159"/>
        <v>0</v>
      </c>
      <c r="U71" s="43">
        <f t="shared" si="159"/>
        <v>0</v>
      </c>
      <c r="V71" s="45">
        <f t="shared" si="159"/>
        <v>0</v>
      </c>
    </row>
    <row r="72" spans="1:22" x14ac:dyDescent="0.25">
      <c r="B72" s="55"/>
      <c r="C72" s="317"/>
      <c r="D72" s="315" t="s">
        <v>1005</v>
      </c>
      <c r="E72" s="247"/>
      <c r="F72" s="259">
        <f t="shared" ref="F72:F73" si="160">SUM(K72:V72)</f>
        <v>10000</v>
      </c>
      <c r="G72" s="151"/>
      <c r="H72" s="169">
        <f t="shared" ref="H72:H73" si="161">SUM(F72:G72)</f>
        <v>10000</v>
      </c>
      <c r="I72" s="76">
        <f>H72</f>
        <v>10000</v>
      </c>
      <c r="J72" s="1"/>
      <c r="K72" s="76"/>
      <c r="L72" s="1"/>
      <c r="M72" s="1"/>
      <c r="N72" s="1"/>
      <c r="O72" s="1"/>
      <c r="P72" s="82"/>
      <c r="Q72" s="1"/>
      <c r="R72" s="42">
        <v>10000</v>
      </c>
      <c r="S72" s="82"/>
      <c r="T72" s="1"/>
      <c r="U72" s="42"/>
      <c r="V72" s="44"/>
    </row>
    <row r="73" spans="1:22" x14ac:dyDescent="0.25">
      <c r="B73" s="55"/>
      <c r="C73" s="317"/>
      <c r="D73" s="315" t="s">
        <v>1006</v>
      </c>
      <c r="E73" s="247"/>
      <c r="F73" s="259">
        <f t="shared" si="160"/>
        <v>122362</v>
      </c>
      <c r="G73" s="151"/>
      <c r="H73" s="169">
        <f t="shared" si="161"/>
        <v>122362</v>
      </c>
      <c r="I73" s="76"/>
      <c r="J73" s="1">
        <f>H73</f>
        <v>122362</v>
      </c>
      <c r="K73" s="76"/>
      <c r="L73" s="1"/>
      <c r="M73" s="1"/>
      <c r="N73" s="1">
        <v>102362</v>
      </c>
      <c r="O73" s="1"/>
      <c r="P73" s="82"/>
      <c r="Q73" s="1"/>
      <c r="R73" s="42">
        <v>20000</v>
      </c>
      <c r="S73" s="82"/>
      <c r="T73" s="1"/>
      <c r="U73" s="42"/>
      <c r="V73" s="44"/>
    </row>
    <row r="74" spans="1:22" s="18" customFormat="1" hidden="1" x14ac:dyDescent="0.25">
      <c r="A74" s="128" t="s">
        <v>184</v>
      </c>
      <c r="B74" s="53" t="s">
        <v>639</v>
      </c>
      <c r="C74" s="422" t="s">
        <v>185</v>
      </c>
      <c r="D74" s="423"/>
      <c r="E74" s="423"/>
      <c r="F74" s="266">
        <f>F75+F76</f>
        <v>0</v>
      </c>
      <c r="G74" s="158">
        <f t="shared" ref="G74:V74" si="162">G75+G76</f>
        <v>0</v>
      </c>
      <c r="H74" s="170">
        <f t="shared" si="3"/>
        <v>0</v>
      </c>
      <c r="I74" s="78">
        <f t="shared" ref="I74:J74" si="163">I75+I76</f>
        <v>0</v>
      </c>
      <c r="J74" s="13">
        <f t="shared" si="163"/>
        <v>0</v>
      </c>
      <c r="K74" s="78">
        <f t="shared" si="162"/>
        <v>0</v>
      </c>
      <c r="L74" s="13">
        <f t="shared" si="162"/>
        <v>0</v>
      </c>
      <c r="M74" s="13">
        <f t="shared" si="162"/>
        <v>0</v>
      </c>
      <c r="N74" s="13">
        <f t="shared" si="162"/>
        <v>0</v>
      </c>
      <c r="O74" s="13">
        <f t="shared" si="162"/>
        <v>0</v>
      </c>
      <c r="P74" s="83">
        <f t="shared" si="162"/>
        <v>0</v>
      </c>
      <c r="Q74" s="13">
        <f t="shared" si="162"/>
        <v>0</v>
      </c>
      <c r="R74" s="43">
        <f t="shared" si="162"/>
        <v>0</v>
      </c>
      <c r="S74" s="83">
        <f t="shared" si="162"/>
        <v>0</v>
      </c>
      <c r="T74" s="13">
        <f t="shared" si="162"/>
        <v>0</v>
      </c>
      <c r="U74" s="43">
        <f t="shared" si="162"/>
        <v>0</v>
      </c>
      <c r="V74" s="45">
        <f t="shared" si="162"/>
        <v>0</v>
      </c>
    </row>
    <row r="75" spans="1:22" hidden="1" x14ac:dyDescent="0.25">
      <c r="B75" s="55"/>
      <c r="C75" s="279"/>
      <c r="D75" s="427" t="s">
        <v>186</v>
      </c>
      <c r="E75" s="427"/>
      <c r="F75" s="259">
        <f t="shared" ref="F75:F80" si="164">SUM(K75:V75)</f>
        <v>0</v>
      </c>
      <c r="G75" s="151"/>
      <c r="H75" s="169">
        <f t="shared" si="3"/>
        <v>0</v>
      </c>
      <c r="I75" s="76"/>
      <c r="J75" s="1"/>
      <c r="K75" s="76"/>
      <c r="L75" s="1"/>
      <c r="M75" s="1"/>
      <c r="N75" s="1"/>
      <c r="O75" s="1"/>
      <c r="P75" s="82"/>
      <c r="Q75" s="1"/>
      <c r="R75" s="42"/>
      <c r="S75" s="82"/>
      <c r="T75" s="1"/>
      <c r="U75" s="42"/>
      <c r="V75" s="44"/>
    </row>
    <row r="76" spans="1:22" hidden="1" x14ac:dyDescent="0.25">
      <c r="B76" s="55"/>
      <c r="C76" s="279"/>
      <c r="D76" s="427" t="s">
        <v>187</v>
      </c>
      <c r="E76" s="427"/>
      <c r="F76" s="259">
        <f t="shared" si="164"/>
        <v>0</v>
      </c>
      <c r="G76" s="151"/>
      <c r="H76" s="169">
        <f t="shared" si="3"/>
        <v>0</v>
      </c>
      <c r="I76" s="76"/>
      <c r="J76" s="1"/>
      <c r="K76" s="76"/>
      <c r="L76" s="1"/>
      <c r="M76" s="1"/>
      <c r="N76" s="1"/>
      <c r="O76" s="1"/>
      <c r="P76" s="82"/>
      <c r="Q76" s="1"/>
      <c r="R76" s="42"/>
      <c r="S76" s="82"/>
      <c r="T76" s="1"/>
      <c r="U76" s="42"/>
      <c r="V76" s="44"/>
    </row>
    <row r="77" spans="1:22" s="41" customFormat="1" hidden="1" x14ac:dyDescent="0.25">
      <c r="A77" s="128" t="s">
        <v>188</v>
      </c>
      <c r="B77" s="53" t="s">
        <v>640</v>
      </c>
      <c r="C77" s="415" t="s">
        <v>189</v>
      </c>
      <c r="D77" s="416"/>
      <c r="E77" s="416"/>
      <c r="F77" s="266">
        <f t="shared" si="164"/>
        <v>0</v>
      </c>
      <c r="G77" s="158"/>
      <c r="H77" s="170">
        <f t="shared" si="3"/>
        <v>0</v>
      </c>
      <c r="I77" s="78"/>
      <c r="J77" s="13"/>
      <c r="K77" s="78"/>
      <c r="L77" s="13"/>
      <c r="M77" s="13"/>
      <c r="N77" s="13"/>
      <c r="O77" s="13"/>
      <c r="P77" s="83"/>
      <c r="Q77" s="13"/>
      <c r="R77" s="43"/>
      <c r="S77" s="83"/>
      <c r="T77" s="13"/>
      <c r="U77" s="43"/>
      <c r="V77" s="45"/>
    </row>
    <row r="78" spans="1:22" s="41" customFormat="1" x14ac:dyDescent="0.25">
      <c r="A78" s="128" t="s">
        <v>190</v>
      </c>
      <c r="B78" s="53" t="s">
        <v>641</v>
      </c>
      <c r="C78" s="415" t="s">
        <v>191</v>
      </c>
      <c r="D78" s="416"/>
      <c r="E78" s="416"/>
      <c r="F78" s="266">
        <f t="shared" ref="F78:G78" si="165">SUM(F79:F80)</f>
        <v>54000</v>
      </c>
      <c r="G78" s="158">
        <f t="shared" si="165"/>
        <v>0</v>
      </c>
      <c r="H78" s="170">
        <f t="shared" si="3"/>
        <v>54000</v>
      </c>
      <c r="I78" s="78">
        <f t="shared" ref="I78:V78" si="166">SUM(I79:I80)</f>
        <v>18000</v>
      </c>
      <c r="J78" s="13">
        <f t="shared" si="166"/>
        <v>36000</v>
      </c>
      <c r="K78" s="78">
        <f t="shared" si="166"/>
        <v>0</v>
      </c>
      <c r="L78" s="13">
        <f t="shared" si="166"/>
        <v>0</v>
      </c>
      <c r="M78" s="13">
        <f t="shared" si="166"/>
        <v>0</v>
      </c>
      <c r="N78" s="13">
        <f t="shared" si="166"/>
        <v>0</v>
      </c>
      <c r="O78" s="13">
        <f t="shared" si="166"/>
        <v>27000</v>
      </c>
      <c r="P78" s="83">
        <f t="shared" si="166"/>
        <v>0</v>
      </c>
      <c r="Q78" s="13">
        <f t="shared" si="166"/>
        <v>0</v>
      </c>
      <c r="R78" s="43">
        <f t="shared" si="166"/>
        <v>0</v>
      </c>
      <c r="S78" s="83">
        <f t="shared" si="166"/>
        <v>0</v>
      </c>
      <c r="T78" s="13">
        <f t="shared" si="166"/>
        <v>0</v>
      </c>
      <c r="U78" s="43">
        <f t="shared" si="166"/>
        <v>27000</v>
      </c>
      <c r="V78" s="45">
        <f t="shared" si="166"/>
        <v>0</v>
      </c>
    </row>
    <row r="79" spans="1:22" x14ac:dyDescent="0.25">
      <c r="B79" s="55"/>
      <c r="C79" s="279"/>
      <c r="D79" s="315" t="s">
        <v>1005</v>
      </c>
      <c r="E79" s="314"/>
      <c r="F79" s="259">
        <f t="shared" si="164"/>
        <v>18000</v>
      </c>
      <c r="G79" s="151"/>
      <c r="H79" s="169">
        <f t="shared" ref="H79:H80" si="167">SUM(F79:G79)</f>
        <v>18000</v>
      </c>
      <c r="I79" s="76">
        <f>H79</f>
        <v>18000</v>
      </c>
      <c r="J79" s="1"/>
      <c r="K79" s="76"/>
      <c r="L79" s="1"/>
      <c r="M79" s="1"/>
      <c r="N79" s="1"/>
      <c r="O79" s="1">
        <v>9000</v>
      </c>
      <c r="P79" s="82"/>
      <c r="Q79" s="1"/>
      <c r="R79" s="42"/>
      <c r="S79" s="82"/>
      <c r="T79" s="1"/>
      <c r="U79" s="42">
        <v>9000</v>
      </c>
      <c r="V79" s="44"/>
    </row>
    <row r="80" spans="1:22" x14ac:dyDescent="0.25">
      <c r="B80" s="55"/>
      <c r="C80" s="279"/>
      <c r="D80" s="315" t="s">
        <v>1006</v>
      </c>
      <c r="E80" s="314"/>
      <c r="F80" s="259">
        <f t="shared" si="164"/>
        <v>36000</v>
      </c>
      <c r="G80" s="151"/>
      <c r="H80" s="169">
        <f t="shared" si="167"/>
        <v>36000</v>
      </c>
      <c r="I80" s="76"/>
      <c r="J80" s="1">
        <f>H80</f>
        <v>36000</v>
      </c>
      <c r="K80" s="76"/>
      <c r="L80" s="1"/>
      <c r="M80" s="1"/>
      <c r="N80" s="1"/>
      <c r="O80" s="1">
        <v>18000</v>
      </c>
      <c r="P80" s="82"/>
      <c r="Q80" s="1"/>
      <c r="R80" s="42"/>
      <c r="S80" s="82"/>
      <c r="T80" s="1"/>
      <c r="U80" s="42">
        <v>18000</v>
      </c>
      <c r="V80" s="44"/>
    </row>
    <row r="81" spans="1:22" x14ac:dyDescent="0.25">
      <c r="B81" s="93" t="s">
        <v>642</v>
      </c>
      <c r="C81" s="434" t="s">
        <v>192</v>
      </c>
      <c r="D81" s="435"/>
      <c r="E81" s="435"/>
      <c r="F81" s="260">
        <f>F82+F83</f>
        <v>500000</v>
      </c>
      <c r="G81" s="152">
        <f t="shared" ref="G81:V81" si="168">G82+G83</f>
        <v>0</v>
      </c>
      <c r="H81" s="168">
        <f t="shared" si="3"/>
        <v>500000</v>
      </c>
      <c r="I81" s="95">
        <f t="shared" ref="I81:J81" si="169">I82+I83</f>
        <v>500000</v>
      </c>
      <c r="J81" s="96">
        <f t="shared" si="169"/>
        <v>0</v>
      </c>
      <c r="K81" s="95">
        <f t="shared" si="168"/>
        <v>0</v>
      </c>
      <c r="L81" s="96">
        <f t="shared" si="168"/>
        <v>0</v>
      </c>
      <c r="M81" s="96">
        <f t="shared" si="168"/>
        <v>20000</v>
      </c>
      <c r="N81" s="96">
        <f t="shared" si="168"/>
        <v>18000</v>
      </c>
      <c r="O81" s="96">
        <f t="shared" si="168"/>
        <v>62000</v>
      </c>
      <c r="P81" s="99">
        <f t="shared" si="168"/>
        <v>0</v>
      </c>
      <c r="Q81" s="96">
        <f t="shared" si="168"/>
        <v>0</v>
      </c>
      <c r="R81" s="98">
        <f t="shared" si="168"/>
        <v>0</v>
      </c>
      <c r="S81" s="99">
        <f t="shared" si="168"/>
        <v>0</v>
      </c>
      <c r="T81" s="96">
        <f t="shared" si="168"/>
        <v>250000</v>
      </c>
      <c r="U81" s="98">
        <f t="shared" si="168"/>
        <v>50000</v>
      </c>
      <c r="V81" s="100">
        <f t="shared" si="168"/>
        <v>100000</v>
      </c>
    </row>
    <row r="82" spans="1:22" s="41" customFormat="1" hidden="1" x14ac:dyDescent="0.25">
      <c r="A82" s="128" t="s">
        <v>193</v>
      </c>
      <c r="B82" s="53" t="s">
        <v>643</v>
      </c>
      <c r="C82" s="415" t="s">
        <v>194</v>
      </c>
      <c r="D82" s="416"/>
      <c r="E82" s="416"/>
      <c r="F82" s="266">
        <f t="shared" ref="F82:F83" si="170">SUM(K82:V82)</f>
        <v>0</v>
      </c>
      <c r="G82" s="158"/>
      <c r="H82" s="170">
        <f t="shared" si="3"/>
        <v>0</v>
      </c>
      <c r="I82" s="78"/>
      <c r="J82" s="13"/>
      <c r="K82" s="78"/>
      <c r="L82" s="13"/>
      <c r="M82" s="13"/>
      <c r="N82" s="13"/>
      <c r="O82" s="13"/>
      <c r="P82" s="83"/>
      <c r="Q82" s="13"/>
      <c r="R82" s="43"/>
      <c r="S82" s="83"/>
      <c r="T82" s="13"/>
      <c r="U82" s="43"/>
      <c r="V82" s="45"/>
    </row>
    <row r="83" spans="1:22" s="41" customFormat="1" x14ac:dyDescent="0.25">
      <c r="A83" s="128" t="s">
        <v>195</v>
      </c>
      <c r="B83" s="53" t="s">
        <v>644</v>
      </c>
      <c r="C83" s="415" t="s">
        <v>196</v>
      </c>
      <c r="D83" s="416"/>
      <c r="E83" s="416"/>
      <c r="F83" s="266">
        <f t="shared" si="170"/>
        <v>500000</v>
      </c>
      <c r="G83" s="158"/>
      <c r="H83" s="170">
        <f t="shared" si="3"/>
        <v>500000</v>
      </c>
      <c r="I83" s="78">
        <f>H83</f>
        <v>500000</v>
      </c>
      <c r="J83" s="13"/>
      <c r="K83" s="78"/>
      <c r="L83" s="13"/>
      <c r="M83" s="13">
        <v>20000</v>
      </c>
      <c r="N83" s="13">
        <v>18000</v>
      </c>
      <c r="O83" s="13">
        <v>62000</v>
      </c>
      <c r="P83" s="83"/>
      <c r="Q83" s="13"/>
      <c r="R83" s="43"/>
      <c r="S83" s="83"/>
      <c r="T83" s="13">
        <v>250000</v>
      </c>
      <c r="U83" s="43">
        <v>50000</v>
      </c>
      <c r="V83" s="45">
        <v>100000</v>
      </c>
    </row>
    <row r="84" spans="1:22" x14ac:dyDescent="0.25">
      <c r="B84" s="93" t="s">
        <v>645</v>
      </c>
      <c r="C84" s="434" t="s">
        <v>197</v>
      </c>
      <c r="D84" s="435"/>
      <c r="E84" s="435"/>
      <c r="F84" s="260">
        <f>F85+F88+F89+F90+F91</f>
        <v>378037.74</v>
      </c>
      <c r="G84" s="152">
        <f t="shared" ref="G84:V84" si="171">G85+G88+G89+G90+G91</f>
        <v>0</v>
      </c>
      <c r="H84" s="168">
        <f t="shared" si="3"/>
        <v>378037.74</v>
      </c>
      <c r="I84" s="95">
        <f t="shared" ref="I84:J84" si="172">I85+I88+I89+I90+I91</f>
        <v>208400</v>
      </c>
      <c r="J84" s="96">
        <f t="shared" si="172"/>
        <v>169637.74</v>
      </c>
      <c r="K84" s="95">
        <f t="shared" si="171"/>
        <v>27200</v>
      </c>
      <c r="L84" s="96">
        <f t="shared" si="171"/>
        <v>27200</v>
      </c>
      <c r="M84" s="96">
        <f t="shared" si="171"/>
        <v>27200</v>
      </c>
      <c r="N84" s="96">
        <f t="shared" si="171"/>
        <v>54837.740000000005</v>
      </c>
      <c r="O84" s="96">
        <f t="shared" si="171"/>
        <v>27200</v>
      </c>
      <c r="P84" s="99">
        <f t="shared" si="171"/>
        <v>27200</v>
      </c>
      <c r="Q84" s="96">
        <f t="shared" si="171"/>
        <v>51200</v>
      </c>
      <c r="R84" s="98">
        <f t="shared" si="171"/>
        <v>27200</v>
      </c>
      <c r="S84" s="99">
        <f t="shared" si="171"/>
        <v>27200</v>
      </c>
      <c r="T84" s="96">
        <f t="shared" si="171"/>
        <v>27200</v>
      </c>
      <c r="U84" s="98">
        <f t="shared" si="171"/>
        <v>27200</v>
      </c>
      <c r="V84" s="100">
        <f t="shared" si="171"/>
        <v>27200</v>
      </c>
    </row>
    <row r="85" spans="1:22" s="41" customFormat="1" x14ac:dyDescent="0.25">
      <c r="A85" s="128" t="s">
        <v>198</v>
      </c>
      <c r="B85" s="53" t="s">
        <v>646</v>
      </c>
      <c r="C85" s="415" t="s">
        <v>878</v>
      </c>
      <c r="D85" s="416"/>
      <c r="E85" s="416"/>
      <c r="F85" s="266">
        <f>SUM(F86:F87)</f>
        <v>354037.74</v>
      </c>
      <c r="G85" s="158">
        <f>SUM(G86:G87)</f>
        <v>0</v>
      </c>
      <c r="H85" s="170">
        <f t="shared" si="3"/>
        <v>354037.74</v>
      </c>
      <c r="I85" s="78">
        <f t="shared" ref="I85:V85" si="173">SUM(I86:I87)</f>
        <v>200400</v>
      </c>
      <c r="J85" s="13">
        <f t="shared" si="173"/>
        <v>153637.74</v>
      </c>
      <c r="K85" s="78">
        <f t="shared" si="173"/>
        <v>27200</v>
      </c>
      <c r="L85" s="13">
        <f t="shared" si="173"/>
        <v>27200</v>
      </c>
      <c r="M85" s="13">
        <f t="shared" si="173"/>
        <v>27200</v>
      </c>
      <c r="N85" s="13">
        <f t="shared" si="173"/>
        <v>54837.740000000005</v>
      </c>
      <c r="O85" s="13">
        <f t="shared" si="173"/>
        <v>27200</v>
      </c>
      <c r="P85" s="83">
        <f t="shared" si="173"/>
        <v>27200</v>
      </c>
      <c r="Q85" s="13">
        <f t="shared" si="173"/>
        <v>27200</v>
      </c>
      <c r="R85" s="43">
        <f t="shared" si="173"/>
        <v>27200</v>
      </c>
      <c r="S85" s="83">
        <f t="shared" si="173"/>
        <v>27200</v>
      </c>
      <c r="T85" s="13">
        <f t="shared" si="173"/>
        <v>27200</v>
      </c>
      <c r="U85" s="43">
        <f t="shared" si="173"/>
        <v>27200</v>
      </c>
      <c r="V85" s="45">
        <f t="shared" si="173"/>
        <v>27200</v>
      </c>
    </row>
    <row r="86" spans="1:22" x14ac:dyDescent="0.25">
      <c r="B86" s="55"/>
      <c r="C86" s="279"/>
      <c r="D86" s="308" t="s">
        <v>1005</v>
      </c>
      <c r="E86" s="308"/>
      <c r="F86" s="259">
        <f t="shared" ref="F86:F87" si="174">SUM(K86:V86)</f>
        <v>200400</v>
      </c>
      <c r="G86" s="151"/>
      <c r="H86" s="169">
        <f t="shared" ref="H86:H87" si="175">SUM(F86:G86)</f>
        <v>200400</v>
      </c>
      <c r="I86" s="76">
        <f>H86</f>
        <v>200400</v>
      </c>
      <c r="J86" s="1"/>
      <c r="K86" s="76">
        <v>16700</v>
      </c>
      <c r="L86" s="1">
        <v>16700</v>
      </c>
      <c r="M86" s="1">
        <v>16700</v>
      </c>
      <c r="N86" s="1">
        <v>16700</v>
      </c>
      <c r="O86" s="1">
        <v>16700</v>
      </c>
      <c r="P86" s="82">
        <v>16700</v>
      </c>
      <c r="Q86" s="1">
        <v>16700</v>
      </c>
      <c r="R86" s="42">
        <v>16700</v>
      </c>
      <c r="S86" s="82">
        <v>16700</v>
      </c>
      <c r="T86" s="1">
        <v>16700</v>
      </c>
      <c r="U86" s="42">
        <v>16700</v>
      </c>
      <c r="V86" s="44">
        <v>16700</v>
      </c>
    </row>
    <row r="87" spans="1:22" x14ac:dyDescent="0.25">
      <c r="B87" s="55"/>
      <c r="C87" s="279"/>
      <c r="D87" s="308" t="s">
        <v>1006</v>
      </c>
      <c r="E87" s="308"/>
      <c r="F87" s="259">
        <f t="shared" si="174"/>
        <v>153637.74</v>
      </c>
      <c r="G87" s="151"/>
      <c r="H87" s="169">
        <f t="shared" si="175"/>
        <v>153637.74</v>
      </c>
      <c r="I87" s="76"/>
      <c r="J87" s="1">
        <f>H87</f>
        <v>153637.74</v>
      </c>
      <c r="K87" s="76">
        <v>10500</v>
      </c>
      <c r="L87" s="1">
        <v>10500</v>
      </c>
      <c r="M87" s="1">
        <v>10500</v>
      </c>
      <c r="N87" s="1">
        <f>10500+102362*0.27</f>
        <v>38137.740000000005</v>
      </c>
      <c r="O87" s="1">
        <v>10500</v>
      </c>
      <c r="P87" s="82">
        <v>10500</v>
      </c>
      <c r="Q87" s="1">
        <v>10500</v>
      </c>
      <c r="R87" s="42">
        <v>10500</v>
      </c>
      <c r="S87" s="82">
        <v>10500</v>
      </c>
      <c r="T87" s="1">
        <v>10500</v>
      </c>
      <c r="U87" s="42">
        <v>10500</v>
      </c>
      <c r="V87" s="44">
        <v>10500</v>
      </c>
    </row>
    <row r="88" spans="1:22" s="41" customFormat="1" hidden="1" x14ac:dyDescent="0.25">
      <c r="A88" s="128" t="s">
        <v>199</v>
      </c>
      <c r="B88" s="53" t="s">
        <v>647</v>
      </c>
      <c r="C88" s="415" t="s">
        <v>200</v>
      </c>
      <c r="D88" s="416"/>
      <c r="E88" s="416"/>
      <c r="F88" s="266">
        <f t="shared" ref="F88:F90" si="176">SUM(K88:V88)</f>
        <v>0</v>
      </c>
      <c r="G88" s="158"/>
      <c r="H88" s="170">
        <f t="shared" si="3"/>
        <v>0</v>
      </c>
      <c r="I88" s="78"/>
      <c r="J88" s="13"/>
      <c r="K88" s="78"/>
      <c r="L88" s="13"/>
      <c r="M88" s="13"/>
      <c r="N88" s="13"/>
      <c r="O88" s="13"/>
      <c r="P88" s="83"/>
      <c r="Q88" s="13"/>
      <c r="R88" s="43"/>
      <c r="S88" s="83"/>
      <c r="T88" s="13"/>
      <c r="U88" s="43"/>
      <c r="V88" s="45"/>
    </row>
    <row r="89" spans="1:22" s="41" customFormat="1" hidden="1" x14ac:dyDescent="0.25">
      <c r="A89" s="128" t="s">
        <v>201</v>
      </c>
      <c r="B89" s="53" t="s">
        <v>648</v>
      </c>
      <c r="C89" s="415" t="s">
        <v>202</v>
      </c>
      <c r="D89" s="416"/>
      <c r="E89" s="416"/>
      <c r="F89" s="266">
        <f t="shared" si="176"/>
        <v>0</v>
      </c>
      <c r="G89" s="158"/>
      <c r="H89" s="170">
        <f t="shared" si="3"/>
        <v>0</v>
      </c>
      <c r="I89" s="78"/>
      <c r="J89" s="13"/>
      <c r="K89" s="78"/>
      <c r="L89" s="13"/>
      <c r="M89" s="13"/>
      <c r="N89" s="13"/>
      <c r="O89" s="13"/>
      <c r="P89" s="83"/>
      <c r="Q89" s="13"/>
      <c r="R89" s="43"/>
      <c r="S89" s="83"/>
      <c r="T89" s="13"/>
      <c r="U89" s="43"/>
      <c r="V89" s="45"/>
    </row>
    <row r="90" spans="1:22" s="41" customFormat="1" hidden="1" x14ac:dyDescent="0.25">
      <c r="A90" s="128" t="s">
        <v>203</v>
      </c>
      <c r="B90" s="53" t="s">
        <v>649</v>
      </c>
      <c r="C90" s="415" t="s">
        <v>204</v>
      </c>
      <c r="D90" s="416"/>
      <c r="E90" s="416"/>
      <c r="F90" s="266">
        <f t="shared" si="176"/>
        <v>0</v>
      </c>
      <c r="G90" s="158"/>
      <c r="H90" s="170">
        <f t="shared" si="3"/>
        <v>0</v>
      </c>
      <c r="I90" s="78"/>
      <c r="J90" s="13"/>
      <c r="K90" s="78"/>
      <c r="L90" s="13"/>
      <c r="M90" s="13"/>
      <c r="N90" s="13"/>
      <c r="O90" s="13"/>
      <c r="P90" s="83"/>
      <c r="Q90" s="13"/>
      <c r="R90" s="43"/>
      <c r="S90" s="83"/>
      <c r="T90" s="13"/>
      <c r="U90" s="43"/>
      <c r="V90" s="45"/>
    </row>
    <row r="91" spans="1:22" s="41" customFormat="1" x14ac:dyDescent="0.25">
      <c r="A91" s="128" t="s">
        <v>205</v>
      </c>
      <c r="B91" s="53" t="s">
        <v>650</v>
      </c>
      <c r="C91" s="415" t="s">
        <v>206</v>
      </c>
      <c r="D91" s="416"/>
      <c r="E91" s="416"/>
      <c r="F91" s="266">
        <f>SUM(F92:F93)</f>
        <v>24000</v>
      </c>
      <c r="G91" s="158">
        <f>SUM(G92:G93)</f>
        <v>0</v>
      </c>
      <c r="H91" s="170">
        <f t="shared" ref="H91" si="177">SUM(F91:G91)</f>
        <v>24000</v>
      </c>
      <c r="I91" s="78">
        <f t="shared" ref="I91:V91" si="178">SUM(I92:I93)</f>
        <v>8000</v>
      </c>
      <c r="J91" s="13">
        <f t="shared" si="178"/>
        <v>16000</v>
      </c>
      <c r="K91" s="78">
        <f t="shared" si="178"/>
        <v>0</v>
      </c>
      <c r="L91" s="13">
        <f t="shared" si="178"/>
        <v>0</v>
      </c>
      <c r="M91" s="13">
        <f t="shared" si="178"/>
        <v>0</v>
      </c>
      <c r="N91" s="13">
        <f t="shared" si="178"/>
        <v>0</v>
      </c>
      <c r="O91" s="13">
        <f t="shared" si="178"/>
        <v>0</v>
      </c>
      <c r="P91" s="83">
        <f t="shared" si="178"/>
        <v>0</v>
      </c>
      <c r="Q91" s="13">
        <f t="shared" si="178"/>
        <v>24000</v>
      </c>
      <c r="R91" s="43">
        <f t="shared" si="178"/>
        <v>0</v>
      </c>
      <c r="S91" s="83">
        <f t="shared" si="178"/>
        <v>0</v>
      </c>
      <c r="T91" s="13">
        <f t="shared" si="178"/>
        <v>0</v>
      </c>
      <c r="U91" s="43">
        <f t="shared" si="178"/>
        <v>0</v>
      </c>
      <c r="V91" s="45">
        <f t="shared" si="178"/>
        <v>0</v>
      </c>
    </row>
    <row r="92" spans="1:22" x14ac:dyDescent="0.25">
      <c r="B92" s="55"/>
      <c r="C92" s="279"/>
      <c r="D92" s="315" t="s">
        <v>1005</v>
      </c>
      <c r="E92" s="314"/>
      <c r="F92" s="259">
        <f t="shared" ref="F92:F93" si="179">SUM(K92:V92)</f>
        <v>8000</v>
      </c>
      <c r="G92" s="151"/>
      <c r="H92" s="169">
        <f t="shared" ref="H92:H93" si="180">SUM(F92:G92)</f>
        <v>8000</v>
      </c>
      <c r="I92" s="76">
        <f>H92</f>
        <v>8000</v>
      </c>
      <c r="J92" s="1"/>
      <c r="K92" s="76"/>
      <c r="L92" s="1"/>
      <c r="M92" s="1"/>
      <c r="N92" s="1"/>
      <c r="O92" s="1"/>
      <c r="P92" s="82"/>
      <c r="Q92" s="1">
        <v>8000</v>
      </c>
      <c r="R92" s="42"/>
      <c r="S92" s="82"/>
      <c r="T92" s="1"/>
      <c r="U92" s="42"/>
      <c r="V92" s="44"/>
    </row>
    <row r="93" spans="1:22" ht="15.75" thickBot="1" x14ac:dyDescent="0.3">
      <c r="B93" s="341"/>
      <c r="C93" s="342"/>
      <c r="D93" s="321" t="s">
        <v>1006</v>
      </c>
      <c r="E93" s="343"/>
      <c r="F93" s="344">
        <f t="shared" si="179"/>
        <v>16000</v>
      </c>
      <c r="G93" s="345"/>
      <c r="H93" s="322">
        <f t="shared" si="180"/>
        <v>16000</v>
      </c>
      <c r="I93" s="323"/>
      <c r="J93" s="324">
        <f>H93</f>
        <v>16000</v>
      </c>
      <c r="K93" s="323"/>
      <c r="L93" s="324"/>
      <c r="M93" s="324"/>
      <c r="N93" s="324"/>
      <c r="O93" s="324"/>
      <c r="P93" s="325"/>
      <c r="Q93" s="324">
        <v>16000</v>
      </c>
      <c r="R93" s="326"/>
      <c r="S93" s="325"/>
      <c r="T93" s="324"/>
      <c r="U93" s="326"/>
      <c r="V93" s="327"/>
    </row>
    <row r="94" spans="1:22" ht="15.75" thickBot="1" x14ac:dyDescent="0.3">
      <c r="B94" s="85" t="s">
        <v>207</v>
      </c>
      <c r="C94" s="430" t="s">
        <v>208</v>
      </c>
      <c r="D94" s="431"/>
      <c r="E94" s="431"/>
      <c r="F94" s="262">
        <f>F95+F96+F97+F98+F99+F100+F101+F105</f>
        <v>0</v>
      </c>
      <c r="G94" s="154">
        <f t="shared" ref="G94:V94" si="181">G95+G96+G97+G98+G99+G100+G101+G105</f>
        <v>0</v>
      </c>
      <c r="H94" s="166">
        <f t="shared" si="3"/>
        <v>0</v>
      </c>
      <c r="I94" s="87">
        <f t="shared" ref="I94:J94" si="182">I95+I96+I97+I98+I99+I100+I101+I105</f>
        <v>0</v>
      </c>
      <c r="J94" s="88">
        <f t="shared" si="182"/>
        <v>0</v>
      </c>
      <c r="K94" s="87">
        <f t="shared" si="181"/>
        <v>0</v>
      </c>
      <c r="L94" s="88">
        <f t="shared" si="181"/>
        <v>0</v>
      </c>
      <c r="M94" s="88">
        <f t="shared" si="181"/>
        <v>0</v>
      </c>
      <c r="N94" s="88">
        <f t="shared" si="181"/>
        <v>0</v>
      </c>
      <c r="O94" s="88">
        <f t="shared" si="181"/>
        <v>0</v>
      </c>
      <c r="P94" s="91">
        <f t="shared" si="181"/>
        <v>0</v>
      </c>
      <c r="Q94" s="88">
        <f t="shared" si="181"/>
        <v>0</v>
      </c>
      <c r="R94" s="90">
        <f t="shared" si="181"/>
        <v>0</v>
      </c>
      <c r="S94" s="91">
        <f t="shared" si="181"/>
        <v>0</v>
      </c>
      <c r="T94" s="88">
        <f t="shared" si="181"/>
        <v>0</v>
      </c>
      <c r="U94" s="90">
        <f t="shared" si="181"/>
        <v>0</v>
      </c>
      <c r="V94" s="92">
        <f t="shared" si="181"/>
        <v>0</v>
      </c>
    </row>
    <row r="95" spans="1:22" s="18" customFormat="1" hidden="1" x14ac:dyDescent="0.25">
      <c r="A95" s="128" t="s">
        <v>879</v>
      </c>
      <c r="B95" s="117" t="s">
        <v>880</v>
      </c>
      <c r="C95" s="432" t="s">
        <v>881</v>
      </c>
      <c r="D95" s="433"/>
      <c r="E95" s="433"/>
      <c r="F95" s="258">
        <f t="shared" ref="F95:F100" si="183">SUM(K95:V95)</f>
        <v>0</v>
      </c>
      <c r="G95" s="150"/>
      <c r="H95" s="168">
        <f t="shared" si="3"/>
        <v>0</v>
      </c>
      <c r="I95" s="95"/>
      <c r="J95" s="96"/>
      <c r="K95" s="95"/>
      <c r="L95" s="96"/>
      <c r="M95" s="96"/>
      <c r="N95" s="96"/>
      <c r="O95" s="96"/>
      <c r="P95" s="99"/>
      <c r="Q95" s="96"/>
      <c r="R95" s="98"/>
      <c r="S95" s="99"/>
      <c r="T95" s="96"/>
      <c r="U95" s="98"/>
      <c r="V95" s="100"/>
    </row>
    <row r="96" spans="1:22" s="18" customFormat="1" hidden="1" x14ac:dyDescent="0.25">
      <c r="A96" s="128" t="s">
        <v>209</v>
      </c>
      <c r="B96" s="117" t="s">
        <v>651</v>
      </c>
      <c r="C96" s="432" t="s">
        <v>210</v>
      </c>
      <c r="D96" s="433"/>
      <c r="E96" s="433"/>
      <c r="F96" s="258">
        <f t="shared" si="183"/>
        <v>0</v>
      </c>
      <c r="G96" s="150"/>
      <c r="H96" s="168">
        <f t="shared" si="3"/>
        <v>0</v>
      </c>
      <c r="I96" s="95"/>
      <c r="J96" s="96"/>
      <c r="K96" s="95"/>
      <c r="L96" s="96"/>
      <c r="M96" s="96"/>
      <c r="N96" s="96"/>
      <c r="O96" s="96"/>
      <c r="P96" s="99"/>
      <c r="Q96" s="96"/>
      <c r="R96" s="98"/>
      <c r="S96" s="99"/>
      <c r="T96" s="96"/>
      <c r="U96" s="98"/>
      <c r="V96" s="100"/>
    </row>
    <row r="97" spans="1:23" s="18" customFormat="1" hidden="1" x14ac:dyDescent="0.25">
      <c r="A97" s="128" t="s">
        <v>211</v>
      </c>
      <c r="B97" s="93" t="s">
        <v>652</v>
      </c>
      <c r="C97" s="434" t="s">
        <v>352</v>
      </c>
      <c r="D97" s="435"/>
      <c r="E97" s="435"/>
      <c r="F97" s="260">
        <f t="shared" si="183"/>
        <v>0</v>
      </c>
      <c r="G97" s="152"/>
      <c r="H97" s="168">
        <f t="shared" si="3"/>
        <v>0</v>
      </c>
      <c r="I97" s="95"/>
      <c r="J97" s="96"/>
      <c r="K97" s="95"/>
      <c r="L97" s="96"/>
      <c r="M97" s="96"/>
      <c r="N97" s="96"/>
      <c r="O97" s="96"/>
      <c r="P97" s="99"/>
      <c r="Q97" s="96"/>
      <c r="R97" s="98"/>
      <c r="S97" s="99"/>
      <c r="T97" s="96"/>
      <c r="U97" s="98"/>
      <c r="V97" s="100"/>
    </row>
    <row r="98" spans="1:23" s="18" customFormat="1" hidden="1" x14ac:dyDescent="0.25">
      <c r="A98" s="128" t="s">
        <v>212</v>
      </c>
      <c r="B98" s="117" t="s">
        <v>653</v>
      </c>
      <c r="C98" s="434" t="s">
        <v>882</v>
      </c>
      <c r="D98" s="435"/>
      <c r="E98" s="435"/>
      <c r="F98" s="260">
        <f t="shared" si="183"/>
        <v>0</v>
      </c>
      <c r="G98" s="152"/>
      <c r="H98" s="168">
        <f t="shared" si="3"/>
        <v>0</v>
      </c>
      <c r="I98" s="95"/>
      <c r="J98" s="96"/>
      <c r="K98" s="95"/>
      <c r="L98" s="96"/>
      <c r="M98" s="96"/>
      <c r="N98" s="96"/>
      <c r="O98" s="96"/>
      <c r="P98" s="99"/>
      <c r="Q98" s="96"/>
      <c r="R98" s="98"/>
      <c r="S98" s="99"/>
      <c r="T98" s="96"/>
      <c r="U98" s="98"/>
      <c r="V98" s="100"/>
    </row>
    <row r="99" spans="1:23" s="18" customFormat="1" hidden="1" x14ac:dyDescent="0.25">
      <c r="A99" s="128" t="s">
        <v>213</v>
      </c>
      <c r="B99" s="93" t="s">
        <v>654</v>
      </c>
      <c r="C99" s="434" t="s">
        <v>883</v>
      </c>
      <c r="D99" s="435"/>
      <c r="E99" s="435"/>
      <c r="F99" s="260">
        <f t="shared" si="183"/>
        <v>0</v>
      </c>
      <c r="G99" s="152"/>
      <c r="H99" s="168">
        <f t="shared" si="3"/>
        <v>0</v>
      </c>
      <c r="I99" s="95"/>
      <c r="J99" s="96"/>
      <c r="K99" s="95"/>
      <c r="L99" s="96"/>
      <c r="M99" s="96"/>
      <c r="N99" s="96"/>
      <c r="O99" s="96"/>
      <c r="P99" s="99"/>
      <c r="Q99" s="96"/>
      <c r="R99" s="98"/>
      <c r="S99" s="99"/>
      <c r="T99" s="96"/>
      <c r="U99" s="98"/>
      <c r="V99" s="100"/>
    </row>
    <row r="100" spans="1:23" s="18" customFormat="1" hidden="1" x14ac:dyDescent="0.25">
      <c r="A100" s="128" t="s">
        <v>214</v>
      </c>
      <c r="B100" s="117" t="s">
        <v>655</v>
      </c>
      <c r="C100" s="434" t="s">
        <v>215</v>
      </c>
      <c r="D100" s="435"/>
      <c r="E100" s="435"/>
      <c r="F100" s="260">
        <f t="shared" si="183"/>
        <v>0</v>
      </c>
      <c r="G100" s="152"/>
      <c r="H100" s="168">
        <f t="shared" si="3"/>
        <v>0</v>
      </c>
      <c r="I100" s="95"/>
      <c r="J100" s="96"/>
      <c r="K100" s="95"/>
      <c r="L100" s="96"/>
      <c r="M100" s="96"/>
      <c r="N100" s="96"/>
      <c r="O100" s="96"/>
      <c r="P100" s="99"/>
      <c r="Q100" s="96"/>
      <c r="R100" s="98"/>
      <c r="S100" s="99"/>
      <c r="T100" s="96"/>
      <c r="U100" s="98"/>
      <c r="V100" s="100"/>
    </row>
    <row r="101" spans="1:23" s="18" customFormat="1" hidden="1" x14ac:dyDescent="0.25">
      <c r="A101" s="128" t="s">
        <v>216</v>
      </c>
      <c r="B101" s="93" t="s">
        <v>656</v>
      </c>
      <c r="C101" s="434" t="s">
        <v>217</v>
      </c>
      <c r="D101" s="435"/>
      <c r="E101" s="435"/>
      <c r="F101" s="260">
        <f>F102+F103+F104</f>
        <v>0</v>
      </c>
      <c r="G101" s="152">
        <f t="shared" ref="G101:V101" si="184">G102+G103+G104</f>
        <v>0</v>
      </c>
      <c r="H101" s="168">
        <f t="shared" si="3"/>
        <v>0</v>
      </c>
      <c r="I101" s="95">
        <f t="shared" ref="I101:J101" si="185">I102+I103+I104</f>
        <v>0</v>
      </c>
      <c r="J101" s="96">
        <f t="shared" si="185"/>
        <v>0</v>
      </c>
      <c r="K101" s="95">
        <f t="shared" si="184"/>
        <v>0</v>
      </c>
      <c r="L101" s="96">
        <f t="shared" si="184"/>
        <v>0</v>
      </c>
      <c r="M101" s="96">
        <f t="shared" si="184"/>
        <v>0</v>
      </c>
      <c r="N101" s="96">
        <f t="shared" si="184"/>
        <v>0</v>
      </c>
      <c r="O101" s="96">
        <f t="shared" si="184"/>
        <v>0</v>
      </c>
      <c r="P101" s="99">
        <f t="shared" si="184"/>
        <v>0</v>
      </c>
      <c r="Q101" s="96">
        <f t="shared" si="184"/>
        <v>0</v>
      </c>
      <c r="R101" s="98">
        <f t="shared" si="184"/>
        <v>0</v>
      </c>
      <c r="S101" s="99">
        <f t="shared" si="184"/>
        <v>0</v>
      </c>
      <c r="T101" s="96">
        <f t="shared" si="184"/>
        <v>0</v>
      </c>
      <c r="U101" s="98">
        <f t="shared" si="184"/>
        <v>0</v>
      </c>
      <c r="V101" s="100">
        <f t="shared" si="184"/>
        <v>0</v>
      </c>
    </row>
    <row r="102" spans="1:23" hidden="1" x14ac:dyDescent="0.25">
      <c r="B102" s="55"/>
      <c r="C102" s="2"/>
      <c r="D102" s="427" t="s">
        <v>343</v>
      </c>
      <c r="E102" s="427"/>
      <c r="F102" s="259">
        <f t="shared" ref="F102:F104" si="186">SUM(K102:V102)</f>
        <v>0</v>
      </c>
      <c r="G102" s="151"/>
      <c r="H102" s="169">
        <f t="shared" si="3"/>
        <v>0</v>
      </c>
      <c r="I102" s="76"/>
      <c r="J102" s="1"/>
      <c r="K102" s="76"/>
      <c r="L102" s="1"/>
      <c r="M102" s="1"/>
      <c r="N102" s="1"/>
      <c r="O102" s="1"/>
      <c r="P102" s="82"/>
      <c r="Q102" s="1"/>
      <c r="R102" s="42"/>
      <c r="S102" s="82"/>
      <c r="T102" s="1"/>
      <c r="U102" s="42"/>
      <c r="V102" s="44"/>
      <c r="W102" s="21"/>
    </row>
    <row r="103" spans="1:23" hidden="1" x14ac:dyDescent="0.25">
      <c r="B103" s="55"/>
      <c r="C103" s="2"/>
      <c r="D103" s="427" t="s">
        <v>344</v>
      </c>
      <c r="E103" s="427"/>
      <c r="F103" s="259">
        <f t="shared" si="186"/>
        <v>0</v>
      </c>
      <c r="G103" s="151"/>
      <c r="H103" s="169">
        <f t="shared" si="3"/>
        <v>0</v>
      </c>
      <c r="I103" s="76"/>
      <c r="J103" s="1"/>
      <c r="K103" s="76"/>
      <c r="L103" s="1"/>
      <c r="M103" s="1"/>
      <c r="N103" s="1"/>
      <c r="O103" s="1"/>
      <c r="P103" s="82"/>
      <c r="Q103" s="1"/>
      <c r="R103" s="42"/>
      <c r="S103" s="82"/>
      <c r="T103" s="1"/>
      <c r="U103" s="42"/>
      <c r="V103" s="44"/>
    </row>
    <row r="104" spans="1:23" hidden="1" x14ac:dyDescent="0.25">
      <c r="B104" s="55"/>
      <c r="C104" s="2"/>
      <c r="D104" s="427" t="s">
        <v>345</v>
      </c>
      <c r="E104" s="427"/>
      <c r="F104" s="259">
        <f t="shared" si="186"/>
        <v>0</v>
      </c>
      <c r="G104" s="151"/>
      <c r="H104" s="169">
        <f t="shared" si="3"/>
        <v>0</v>
      </c>
      <c r="I104" s="76"/>
      <c r="J104" s="1"/>
      <c r="K104" s="76"/>
      <c r="L104" s="1"/>
      <c r="M104" s="1"/>
      <c r="N104" s="1"/>
      <c r="O104" s="1"/>
      <c r="P104" s="82"/>
      <c r="Q104" s="1"/>
      <c r="R104" s="42"/>
      <c r="S104" s="82"/>
      <c r="T104" s="1"/>
      <c r="U104" s="42"/>
      <c r="V104" s="44"/>
    </row>
    <row r="105" spans="1:23" s="18" customFormat="1" hidden="1" x14ac:dyDescent="0.25">
      <c r="A105" s="128" t="s">
        <v>218</v>
      </c>
      <c r="B105" s="93" t="s">
        <v>657</v>
      </c>
      <c r="C105" s="434" t="s">
        <v>219</v>
      </c>
      <c r="D105" s="435"/>
      <c r="E105" s="435"/>
      <c r="F105" s="260">
        <f>F106+F107+F108+F109</f>
        <v>0</v>
      </c>
      <c r="G105" s="152">
        <f t="shared" ref="G105:V105" si="187">G106+G107+G108+G109</f>
        <v>0</v>
      </c>
      <c r="H105" s="168">
        <f t="shared" ref="H105:H168" si="188">SUM(F105:G105)</f>
        <v>0</v>
      </c>
      <c r="I105" s="95">
        <f t="shared" ref="I105:J105" si="189">I106+I107+I108+I109</f>
        <v>0</v>
      </c>
      <c r="J105" s="96">
        <f t="shared" si="189"/>
        <v>0</v>
      </c>
      <c r="K105" s="95">
        <f t="shared" si="187"/>
        <v>0</v>
      </c>
      <c r="L105" s="96">
        <f t="shared" si="187"/>
        <v>0</v>
      </c>
      <c r="M105" s="96">
        <f t="shared" si="187"/>
        <v>0</v>
      </c>
      <c r="N105" s="96">
        <f t="shared" si="187"/>
        <v>0</v>
      </c>
      <c r="O105" s="96">
        <f t="shared" si="187"/>
        <v>0</v>
      </c>
      <c r="P105" s="99">
        <f t="shared" si="187"/>
        <v>0</v>
      </c>
      <c r="Q105" s="96">
        <f t="shared" si="187"/>
        <v>0</v>
      </c>
      <c r="R105" s="98">
        <f t="shared" si="187"/>
        <v>0</v>
      </c>
      <c r="S105" s="99">
        <f t="shared" si="187"/>
        <v>0</v>
      </c>
      <c r="T105" s="96">
        <f t="shared" si="187"/>
        <v>0</v>
      </c>
      <c r="U105" s="98">
        <f t="shared" si="187"/>
        <v>0</v>
      </c>
      <c r="V105" s="100">
        <f t="shared" si="187"/>
        <v>0</v>
      </c>
    </row>
    <row r="106" spans="1:23" hidden="1" x14ac:dyDescent="0.25">
      <c r="B106" s="55"/>
      <c r="C106" s="2"/>
      <c r="D106" s="427" t="s">
        <v>836</v>
      </c>
      <c r="E106" s="427"/>
      <c r="F106" s="259">
        <f t="shared" ref="F106:F109" si="190">SUM(K106:V106)</f>
        <v>0</v>
      </c>
      <c r="G106" s="151"/>
      <c r="H106" s="169">
        <f t="shared" si="188"/>
        <v>0</v>
      </c>
      <c r="I106" s="76"/>
      <c r="J106" s="1"/>
      <c r="K106" s="76"/>
      <c r="L106" s="1"/>
      <c r="M106" s="1"/>
      <c r="N106" s="1"/>
      <c r="O106" s="1"/>
      <c r="P106" s="82"/>
      <c r="Q106" s="1"/>
      <c r="R106" s="42"/>
      <c r="S106" s="82"/>
      <c r="T106" s="1"/>
      <c r="U106" s="42"/>
      <c r="V106" s="44"/>
    </row>
    <row r="107" spans="1:23" hidden="1" x14ac:dyDescent="0.25">
      <c r="B107" s="55"/>
      <c r="C107" s="2"/>
      <c r="D107" s="427" t="s">
        <v>346</v>
      </c>
      <c r="E107" s="427"/>
      <c r="F107" s="259">
        <f t="shared" si="190"/>
        <v>0</v>
      </c>
      <c r="G107" s="151"/>
      <c r="H107" s="169">
        <f t="shared" si="188"/>
        <v>0</v>
      </c>
      <c r="I107" s="76"/>
      <c r="J107" s="1"/>
      <c r="K107" s="76"/>
      <c r="L107" s="1"/>
      <c r="M107" s="1"/>
      <c r="N107" s="1"/>
      <c r="O107" s="1"/>
      <c r="P107" s="82"/>
      <c r="Q107" s="1"/>
      <c r="R107" s="42"/>
      <c r="S107" s="82"/>
      <c r="T107" s="1"/>
      <c r="U107" s="42"/>
      <c r="V107" s="44"/>
    </row>
    <row r="108" spans="1:23" hidden="1" x14ac:dyDescent="0.25">
      <c r="B108" s="55"/>
      <c r="C108" s="2"/>
      <c r="D108" s="427" t="s">
        <v>837</v>
      </c>
      <c r="E108" s="427"/>
      <c r="F108" s="259">
        <f t="shared" si="190"/>
        <v>0</v>
      </c>
      <c r="G108" s="151"/>
      <c r="H108" s="169">
        <f t="shared" si="188"/>
        <v>0</v>
      </c>
      <c r="I108" s="76"/>
      <c r="J108" s="1"/>
      <c r="K108" s="76"/>
      <c r="L108" s="1"/>
      <c r="M108" s="1"/>
      <c r="N108" s="1"/>
      <c r="O108" s="1"/>
      <c r="P108" s="82"/>
      <c r="Q108" s="1"/>
      <c r="R108" s="42"/>
      <c r="S108" s="82"/>
      <c r="T108" s="1"/>
      <c r="U108" s="42"/>
      <c r="V108" s="44"/>
    </row>
    <row r="109" spans="1:23" ht="15.75" hidden="1" thickBot="1" x14ac:dyDescent="0.3">
      <c r="B109" s="55"/>
      <c r="C109" s="2"/>
      <c r="D109" s="427" t="s">
        <v>835</v>
      </c>
      <c r="E109" s="427"/>
      <c r="F109" s="259">
        <f t="shared" si="190"/>
        <v>0</v>
      </c>
      <c r="G109" s="151"/>
      <c r="H109" s="169">
        <f t="shared" si="188"/>
        <v>0</v>
      </c>
      <c r="I109" s="76"/>
      <c r="J109" s="1"/>
      <c r="K109" s="76"/>
      <c r="L109" s="1"/>
      <c r="M109" s="1"/>
      <c r="N109" s="1"/>
      <c r="O109" s="1"/>
      <c r="P109" s="82"/>
      <c r="Q109" s="1"/>
      <c r="R109" s="42"/>
      <c r="S109" s="82"/>
      <c r="T109" s="1"/>
      <c r="U109" s="42"/>
      <c r="V109" s="44"/>
    </row>
    <row r="110" spans="1:23" ht="15.75" thickBot="1" x14ac:dyDescent="0.3">
      <c r="B110" s="101" t="s">
        <v>220</v>
      </c>
      <c r="C110" s="430" t="s">
        <v>221</v>
      </c>
      <c r="D110" s="431"/>
      <c r="E110" s="431"/>
      <c r="F110" s="262">
        <f>F111+F114+F118+F119+F130+F141+F152+F155+F167+F168+F169+F170+F181</f>
        <v>0</v>
      </c>
      <c r="G110" s="154">
        <f t="shared" ref="G110:V110" si="191">G111+G114+G118+G119+G130+G141+G152+G155+G167+G168+G169+G170+G181</f>
        <v>0</v>
      </c>
      <c r="H110" s="166">
        <f t="shared" si="188"/>
        <v>0</v>
      </c>
      <c r="I110" s="87">
        <f t="shared" ref="I110:J110" si="192">I111+I114+I118+I119+I130+I141+I152+I155+I167+I168+I169+I170+I181</f>
        <v>0</v>
      </c>
      <c r="J110" s="88">
        <f t="shared" si="192"/>
        <v>0</v>
      </c>
      <c r="K110" s="87">
        <f t="shared" si="191"/>
        <v>0</v>
      </c>
      <c r="L110" s="88">
        <f t="shared" si="191"/>
        <v>0</v>
      </c>
      <c r="M110" s="88">
        <f t="shared" si="191"/>
        <v>0</v>
      </c>
      <c r="N110" s="88">
        <f t="shared" si="191"/>
        <v>0</v>
      </c>
      <c r="O110" s="88">
        <f t="shared" si="191"/>
        <v>0</v>
      </c>
      <c r="P110" s="91">
        <f t="shared" si="191"/>
        <v>0</v>
      </c>
      <c r="Q110" s="88">
        <f t="shared" si="191"/>
        <v>0</v>
      </c>
      <c r="R110" s="90">
        <f t="shared" si="191"/>
        <v>0</v>
      </c>
      <c r="S110" s="91">
        <f t="shared" si="191"/>
        <v>0</v>
      </c>
      <c r="T110" s="88">
        <f t="shared" si="191"/>
        <v>0</v>
      </c>
      <c r="U110" s="90">
        <f t="shared" si="191"/>
        <v>0</v>
      </c>
      <c r="V110" s="92">
        <f t="shared" si="191"/>
        <v>0</v>
      </c>
    </row>
    <row r="111" spans="1:23" s="41" customFormat="1" hidden="1" x14ac:dyDescent="0.25">
      <c r="A111" s="128" t="s">
        <v>222</v>
      </c>
      <c r="B111" s="126" t="s">
        <v>658</v>
      </c>
      <c r="C111" s="449" t="s">
        <v>223</v>
      </c>
      <c r="D111" s="450"/>
      <c r="E111" s="450"/>
      <c r="F111" s="267">
        <f>F112+F113</f>
        <v>0</v>
      </c>
      <c r="G111" s="159">
        <f t="shared" ref="G111:V111" si="193">G112+G113</f>
        <v>0</v>
      </c>
      <c r="H111" s="171">
        <f t="shared" si="188"/>
        <v>0</v>
      </c>
      <c r="I111" s="173">
        <f t="shared" ref="I111:J111" si="194">I112+I113</f>
        <v>0</v>
      </c>
      <c r="J111" s="134">
        <f t="shared" si="194"/>
        <v>0</v>
      </c>
      <c r="K111" s="173">
        <f t="shared" si="193"/>
        <v>0</v>
      </c>
      <c r="L111" s="134">
        <f t="shared" si="193"/>
        <v>0</v>
      </c>
      <c r="M111" s="134">
        <f t="shared" si="193"/>
        <v>0</v>
      </c>
      <c r="N111" s="134">
        <f t="shared" si="193"/>
        <v>0</v>
      </c>
      <c r="O111" s="134">
        <f t="shared" si="193"/>
        <v>0</v>
      </c>
      <c r="P111" s="135">
        <f t="shared" si="193"/>
        <v>0</v>
      </c>
      <c r="Q111" s="134">
        <f t="shared" si="193"/>
        <v>0</v>
      </c>
      <c r="R111" s="133">
        <f t="shared" si="193"/>
        <v>0</v>
      </c>
      <c r="S111" s="135">
        <f t="shared" si="193"/>
        <v>0</v>
      </c>
      <c r="T111" s="134">
        <f t="shared" si="193"/>
        <v>0</v>
      </c>
      <c r="U111" s="133">
        <f t="shared" si="193"/>
        <v>0</v>
      </c>
      <c r="V111" s="136">
        <f t="shared" si="193"/>
        <v>0</v>
      </c>
    </row>
    <row r="112" spans="1:23" hidden="1" x14ac:dyDescent="0.25">
      <c r="B112" s="55"/>
      <c r="C112" s="2"/>
      <c r="D112" s="427" t="s">
        <v>347</v>
      </c>
      <c r="E112" s="427"/>
      <c r="F112" s="259">
        <f t="shared" ref="F112:F113" si="195">SUM(K112:V112)</f>
        <v>0</v>
      </c>
      <c r="G112" s="151"/>
      <c r="H112" s="169">
        <f t="shared" si="188"/>
        <v>0</v>
      </c>
      <c r="I112" s="76"/>
      <c r="J112" s="1"/>
      <c r="K112" s="76"/>
      <c r="L112" s="1"/>
      <c r="M112" s="1"/>
      <c r="N112" s="1"/>
      <c r="O112" s="1"/>
      <c r="P112" s="82"/>
      <c r="Q112" s="1"/>
      <c r="R112" s="42"/>
      <c r="S112" s="82"/>
      <c r="T112" s="1"/>
      <c r="U112" s="42"/>
      <c r="V112" s="44"/>
    </row>
    <row r="113" spans="1:22" hidden="1" x14ac:dyDescent="0.25">
      <c r="B113" s="55"/>
      <c r="C113" s="2"/>
      <c r="D113" s="427" t="s">
        <v>348</v>
      </c>
      <c r="E113" s="427"/>
      <c r="F113" s="259">
        <f t="shared" si="195"/>
        <v>0</v>
      </c>
      <c r="G113" s="151"/>
      <c r="H113" s="169">
        <f t="shared" si="188"/>
        <v>0</v>
      </c>
      <c r="I113" s="76"/>
      <c r="J113" s="1"/>
      <c r="K113" s="76"/>
      <c r="L113" s="1"/>
      <c r="M113" s="1"/>
      <c r="N113" s="1"/>
      <c r="O113" s="1"/>
      <c r="P113" s="82"/>
      <c r="Q113" s="1"/>
      <c r="R113" s="42"/>
      <c r="S113" s="82"/>
      <c r="T113" s="1"/>
      <c r="U113" s="42"/>
      <c r="V113" s="44"/>
    </row>
    <row r="114" spans="1:22" hidden="1" x14ac:dyDescent="0.25">
      <c r="B114" s="126" t="s">
        <v>838</v>
      </c>
      <c r="C114" s="449" t="s">
        <v>839</v>
      </c>
      <c r="D114" s="450"/>
      <c r="E114" s="450"/>
      <c r="F114" s="267">
        <f>F115+F116+F117</f>
        <v>0</v>
      </c>
      <c r="G114" s="159">
        <f t="shared" ref="G114:V114" si="196">G115+G116+G117</f>
        <v>0</v>
      </c>
      <c r="H114" s="171">
        <f t="shared" si="188"/>
        <v>0</v>
      </c>
      <c r="I114" s="173">
        <f t="shared" ref="I114:J114" si="197">I115+I116+I117</f>
        <v>0</v>
      </c>
      <c r="J114" s="134">
        <f t="shared" si="197"/>
        <v>0</v>
      </c>
      <c r="K114" s="173">
        <f t="shared" si="196"/>
        <v>0</v>
      </c>
      <c r="L114" s="134">
        <f t="shared" si="196"/>
        <v>0</v>
      </c>
      <c r="M114" s="134">
        <f t="shared" si="196"/>
        <v>0</v>
      </c>
      <c r="N114" s="134">
        <f t="shared" si="196"/>
        <v>0</v>
      </c>
      <c r="O114" s="134">
        <f t="shared" si="196"/>
        <v>0</v>
      </c>
      <c r="P114" s="135">
        <f t="shared" si="196"/>
        <v>0</v>
      </c>
      <c r="Q114" s="134">
        <f t="shared" si="196"/>
        <v>0</v>
      </c>
      <c r="R114" s="133">
        <f t="shared" si="196"/>
        <v>0</v>
      </c>
      <c r="S114" s="135">
        <f t="shared" si="196"/>
        <v>0</v>
      </c>
      <c r="T114" s="134">
        <f t="shared" si="196"/>
        <v>0</v>
      </c>
      <c r="U114" s="133">
        <f t="shared" si="196"/>
        <v>0</v>
      </c>
      <c r="V114" s="136">
        <f t="shared" si="196"/>
        <v>0</v>
      </c>
    </row>
    <row r="115" spans="1:22" s="211" customFormat="1" hidden="1" x14ac:dyDescent="0.25">
      <c r="A115" s="128" t="s">
        <v>884</v>
      </c>
      <c r="B115" s="191" t="s">
        <v>885</v>
      </c>
      <c r="C115" s="204"/>
      <c r="D115" s="275" t="s">
        <v>976</v>
      </c>
      <c r="E115" s="301"/>
      <c r="F115" s="282">
        <f t="shared" ref="F115:F118" si="198">SUM(K115:V115)</f>
        <v>0</v>
      </c>
      <c r="G115" s="192"/>
      <c r="H115" s="193">
        <f t="shared" si="188"/>
        <v>0</v>
      </c>
      <c r="I115" s="201"/>
      <c r="J115" s="195"/>
      <c r="K115" s="201"/>
      <c r="L115" s="195"/>
      <c r="M115" s="195"/>
      <c r="N115" s="195"/>
      <c r="O115" s="195"/>
      <c r="P115" s="196"/>
      <c r="Q115" s="195"/>
      <c r="R115" s="194"/>
      <c r="S115" s="196"/>
      <c r="T115" s="195"/>
      <c r="U115" s="194"/>
      <c r="V115" s="197"/>
    </row>
    <row r="116" spans="1:22" s="211" customFormat="1" hidden="1" x14ac:dyDescent="0.25">
      <c r="A116" s="128" t="s">
        <v>224</v>
      </c>
      <c r="B116" s="191" t="s">
        <v>659</v>
      </c>
      <c r="C116" s="204"/>
      <c r="D116" s="275" t="s">
        <v>225</v>
      </c>
      <c r="E116" s="301"/>
      <c r="F116" s="282">
        <f t="shared" si="198"/>
        <v>0</v>
      </c>
      <c r="G116" s="192"/>
      <c r="H116" s="193">
        <f t="shared" si="188"/>
        <v>0</v>
      </c>
      <c r="I116" s="201"/>
      <c r="J116" s="195"/>
      <c r="K116" s="201"/>
      <c r="L116" s="195"/>
      <c r="M116" s="195"/>
      <c r="N116" s="195"/>
      <c r="O116" s="195"/>
      <c r="P116" s="196"/>
      <c r="Q116" s="195"/>
      <c r="R116" s="194"/>
      <c r="S116" s="196"/>
      <c r="T116" s="195"/>
      <c r="U116" s="194"/>
      <c r="V116" s="197"/>
    </row>
    <row r="117" spans="1:22" s="211" customFormat="1" hidden="1" x14ac:dyDescent="0.25">
      <c r="A117" s="128" t="s">
        <v>226</v>
      </c>
      <c r="B117" s="191" t="s">
        <v>660</v>
      </c>
      <c r="C117" s="204"/>
      <c r="D117" s="275" t="s">
        <v>227</v>
      </c>
      <c r="E117" s="301"/>
      <c r="F117" s="282">
        <f t="shared" si="198"/>
        <v>0</v>
      </c>
      <c r="G117" s="192"/>
      <c r="H117" s="193">
        <f t="shared" si="188"/>
        <v>0</v>
      </c>
      <c r="I117" s="201"/>
      <c r="J117" s="195"/>
      <c r="K117" s="201"/>
      <c r="L117" s="195"/>
      <c r="M117" s="195"/>
      <c r="N117" s="195"/>
      <c r="O117" s="195"/>
      <c r="P117" s="196"/>
      <c r="Q117" s="195"/>
      <c r="R117" s="194"/>
      <c r="S117" s="196"/>
      <c r="T117" s="195"/>
      <c r="U117" s="194"/>
      <c r="V117" s="197"/>
    </row>
    <row r="118" spans="1:22" s="41" customFormat="1" ht="27.75" hidden="1" customHeight="1" x14ac:dyDescent="0.25">
      <c r="A118" s="128" t="s">
        <v>228</v>
      </c>
      <c r="B118" s="109" t="s">
        <v>661</v>
      </c>
      <c r="C118" s="497" t="s">
        <v>353</v>
      </c>
      <c r="D118" s="498"/>
      <c r="E118" s="498"/>
      <c r="F118" s="268">
        <f t="shared" si="198"/>
        <v>0</v>
      </c>
      <c r="G118" s="160"/>
      <c r="H118" s="172">
        <f t="shared" si="188"/>
        <v>0</v>
      </c>
      <c r="I118" s="111"/>
      <c r="J118" s="112"/>
      <c r="K118" s="111"/>
      <c r="L118" s="112"/>
      <c r="M118" s="112"/>
      <c r="N118" s="112"/>
      <c r="O118" s="112"/>
      <c r="P118" s="115"/>
      <c r="Q118" s="112"/>
      <c r="R118" s="114"/>
      <c r="S118" s="115"/>
      <c r="T118" s="112"/>
      <c r="U118" s="114"/>
      <c r="V118" s="116"/>
    </row>
    <row r="119" spans="1:22" s="41" customFormat="1" hidden="1" x14ac:dyDescent="0.25">
      <c r="A119" s="128" t="s">
        <v>229</v>
      </c>
      <c r="B119" s="109" t="s">
        <v>662</v>
      </c>
      <c r="C119" s="497" t="s">
        <v>804</v>
      </c>
      <c r="D119" s="498"/>
      <c r="E119" s="498"/>
      <c r="F119" s="268">
        <f>F120+F121+F122+F123+F124+F125+F126+F127+F128+F129</f>
        <v>0</v>
      </c>
      <c r="G119" s="160">
        <f t="shared" ref="G119:V119" si="199">G120+G121+G122+G123+G124+G125+G126+G127+G128+G129</f>
        <v>0</v>
      </c>
      <c r="H119" s="172">
        <f t="shared" si="188"/>
        <v>0</v>
      </c>
      <c r="I119" s="111">
        <f t="shared" ref="I119:J119" si="200">I120+I121+I122+I123+I124+I125+I126+I127+I128+I129</f>
        <v>0</v>
      </c>
      <c r="J119" s="112">
        <f t="shared" si="200"/>
        <v>0</v>
      </c>
      <c r="K119" s="111">
        <f t="shared" si="199"/>
        <v>0</v>
      </c>
      <c r="L119" s="112">
        <f t="shared" si="199"/>
        <v>0</v>
      </c>
      <c r="M119" s="112">
        <f t="shared" si="199"/>
        <v>0</v>
      </c>
      <c r="N119" s="112">
        <f t="shared" si="199"/>
        <v>0</v>
      </c>
      <c r="O119" s="112">
        <f t="shared" si="199"/>
        <v>0</v>
      </c>
      <c r="P119" s="115">
        <f t="shared" si="199"/>
        <v>0</v>
      </c>
      <c r="Q119" s="112">
        <f t="shared" si="199"/>
        <v>0</v>
      </c>
      <c r="R119" s="114">
        <f t="shared" si="199"/>
        <v>0</v>
      </c>
      <c r="S119" s="115">
        <f t="shared" si="199"/>
        <v>0</v>
      </c>
      <c r="T119" s="112">
        <f t="shared" si="199"/>
        <v>0</v>
      </c>
      <c r="U119" s="114">
        <f t="shared" si="199"/>
        <v>0</v>
      </c>
      <c r="V119" s="116">
        <f t="shared" si="199"/>
        <v>0</v>
      </c>
    </row>
    <row r="120" spans="1:22" hidden="1" x14ac:dyDescent="0.25">
      <c r="B120" s="55"/>
      <c r="C120" s="2"/>
      <c r="D120" s="427" t="s">
        <v>370</v>
      </c>
      <c r="E120" s="427"/>
      <c r="F120" s="259">
        <f t="shared" ref="F120:F129" si="201">SUM(K120:V120)</f>
        <v>0</v>
      </c>
      <c r="G120" s="151"/>
      <c r="H120" s="169">
        <f t="shared" si="188"/>
        <v>0</v>
      </c>
      <c r="I120" s="76"/>
      <c r="J120" s="1"/>
      <c r="K120" s="76"/>
      <c r="L120" s="1"/>
      <c r="M120" s="1"/>
      <c r="N120" s="1"/>
      <c r="O120" s="1"/>
      <c r="P120" s="82"/>
      <c r="Q120" s="1"/>
      <c r="R120" s="42"/>
      <c r="S120" s="82"/>
      <c r="T120" s="1"/>
      <c r="U120" s="42"/>
      <c r="V120" s="44"/>
    </row>
    <row r="121" spans="1:22" hidden="1" x14ac:dyDescent="0.25">
      <c r="B121" s="55"/>
      <c r="C121" s="2"/>
      <c r="D121" s="427" t="s">
        <v>506</v>
      </c>
      <c r="E121" s="427"/>
      <c r="F121" s="259">
        <f t="shared" si="201"/>
        <v>0</v>
      </c>
      <c r="G121" s="151"/>
      <c r="H121" s="169">
        <f t="shared" si="188"/>
        <v>0</v>
      </c>
      <c r="I121" s="76"/>
      <c r="J121" s="1"/>
      <c r="K121" s="76"/>
      <c r="L121" s="1"/>
      <c r="M121" s="1"/>
      <c r="N121" s="1"/>
      <c r="O121" s="1"/>
      <c r="P121" s="82"/>
      <c r="Q121" s="1"/>
      <c r="R121" s="42"/>
      <c r="S121" s="82"/>
      <c r="T121" s="1"/>
      <c r="U121" s="42"/>
      <c r="V121" s="44"/>
    </row>
    <row r="122" spans="1:22" hidden="1" x14ac:dyDescent="0.25">
      <c r="B122" s="55"/>
      <c r="C122" s="2"/>
      <c r="D122" s="427" t="s">
        <v>507</v>
      </c>
      <c r="E122" s="427"/>
      <c r="F122" s="259">
        <f t="shared" si="201"/>
        <v>0</v>
      </c>
      <c r="G122" s="151"/>
      <c r="H122" s="169">
        <f t="shared" si="188"/>
        <v>0</v>
      </c>
      <c r="I122" s="76"/>
      <c r="J122" s="1"/>
      <c r="K122" s="76"/>
      <c r="L122" s="1"/>
      <c r="M122" s="1"/>
      <c r="N122" s="1"/>
      <c r="O122" s="1"/>
      <c r="P122" s="82"/>
      <c r="Q122" s="1"/>
      <c r="R122" s="42"/>
      <c r="S122" s="82"/>
      <c r="T122" s="1"/>
      <c r="U122" s="42"/>
      <c r="V122" s="44"/>
    </row>
    <row r="123" spans="1:22" hidden="1" x14ac:dyDescent="0.25">
      <c r="B123" s="55"/>
      <c r="C123" s="2"/>
      <c r="D123" s="427" t="s">
        <v>508</v>
      </c>
      <c r="E123" s="427"/>
      <c r="F123" s="259">
        <f t="shared" si="201"/>
        <v>0</v>
      </c>
      <c r="G123" s="151"/>
      <c r="H123" s="169">
        <f t="shared" si="188"/>
        <v>0</v>
      </c>
      <c r="I123" s="76"/>
      <c r="J123" s="1"/>
      <c r="K123" s="76"/>
      <c r="L123" s="1"/>
      <c r="M123" s="1"/>
      <c r="N123" s="1"/>
      <c r="O123" s="1"/>
      <c r="P123" s="82"/>
      <c r="Q123" s="1"/>
      <c r="R123" s="42"/>
      <c r="S123" s="82"/>
      <c r="T123" s="1"/>
      <c r="U123" s="42"/>
      <c r="V123" s="44"/>
    </row>
    <row r="124" spans="1:22" hidden="1" x14ac:dyDescent="0.25">
      <c r="B124" s="55"/>
      <c r="C124" s="2"/>
      <c r="D124" s="427" t="s">
        <v>509</v>
      </c>
      <c r="E124" s="427"/>
      <c r="F124" s="259">
        <f t="shared" si="201"/>
        <v>0</v>
      </c>
      <c r="G124" s="151"/>
      <c r="H124" s="169">
        <f t="shared" si="188"/>
        <v>0</v>
      </c>
      <c r="I124" s="76"/>
      <c r="J124" s="1"/>
      <c r="K124" s="76"/>
      <c r="L124" s="1"/>
      <c r="M124" s="1"/>
      <c r="N124" s="1"/>
      <c r="O124" s="1"/>
      <c r="P124" s="82"/>
      <c r="Q124" s="1"/>
      <c r="R124" s="42"/>
      <c r="S124" s="82"/>
      <c r="T124" s="1"/>
      <c r="U124" s="42"/>
      <c r="V124" s="44"/>
    </row>
    <row r="125" spans="1:22" hidden="1" x14ac:dyDescent="0.25">
      <c r="B125" s="55"/>
      <c r="C125" s="2"/>
      <c r="D125" s="427" t="s">
        <v>510</v>
      </c>
      <c r="E125" s="427"/>
      <c r="F125" s="259">
        <f t="shared" si="201"/>
        <v>0</v>
      </c>
      <c r="G125" s="151"/>
      <c r="H125" s="169">
        <f t="shared" si="188"/>
        <v>0</v>
      </c>
      <c r="I125" s="76"/>
      <c r="J125" s="1"/>
      <c r="K125" s="76"/>
      <c r="L125" s="1"/>
      <c r="M125" s="1"/>
      <c r="N125" s="1"/>
      <c r="O125" s="1"/>
      <c r="P125" s="82"/>
      <c r="Q125" s="1"/>
      <c r="R125" s="42"/>
      <c r="S125" s="82"/>
      <c r="T125" s="1"/>
      <c r="U125" s="42"/>
      <c r="V125" s="44"/>
    </row>
    <row r="126" spans="1:22" ht="25.5" hidden="1" customHeight="1" x14ac:dyDescent="0.25">
      <c r="B126" s="55"/>
      <c r="C126" s="2"/>
      <c r="D126" s="428" t="s">
        <v>511</v>
      </c>
      <c r="E126" s="428"/>
      <c r="F126" s="269">
        <f t="shared" si="201"/>
        <v>0</v>
      </c>
      <c r="G126" s="161"/>
      <c r="H126" s="169">
        <f t="shared" si="188"/>
        <v>0</v>
      </c>
      <c r="I126" s="76"/>
      <c r="J126" s="1"/>
      <c r="K126" s="76"/>
      <c r="L126" s="1"/>
      <c r="M126" s="1"/>
      <c r="N126" s="1"/>
      <c r="O126" s="1"/>
      <c r="P126" s="82"/>
      <c r="Q126" s="1"/>
      <c r="R126" s="42"/>
      <c r="S126" s="82"/>
      <c r="T126" s="1"/>
      <c r="U126" s="42"/>
      <c r="V126" s="44"/>
    </row>
    <row r="127" spans="1:22" hidden="1" x14ac:dyDescent="0.25">
      <c r="B127" s="55"/>
      <c r="C127" s="2"/>
      <c r="D127" s="427" t="s">
        <v>805</v>
      </c>
      <c r="E127" s="427"/>
      <c r="F127" s="259">
        <f t="shared" si="201"/>
        <v>0</v>
      </c>
      <c r="G127" s="151"/>
      <c r="H127" s="169">
        <f t="shared" si="188"/>
        <v>0</v>
      </c>
      <c r="I127" s="76"/>
      <c r="J127" s="1"/>
      <c r="K127" s="76"/>
      <c r="L127" s="1"/>
      <c r="M127" s="1"/>
      <c r="N127" s="1"/>
      <c r="O127" s="1"/>
      <c r="P127" s="82"/>
      <c r="Q127" s="1"/>
      <c r="R127" s="42"/>
      <c r="S127" s="82"/>
      <c r="T127" s="1"/>
      <c r="U127" s="42"/>
      <c r="V127" s="44"/>
    </row>
    <row r="128" spans="1:22" ht="25.5" hidden="1" customHeight="1" x14ac:dyDescent="0.25">
      <c r="B128" s="55"/>
      <c r="C128" s="2"/>
      <c r="D128" s="428" t="s">
        <v>512</v>
      </c>
      <c r="E128" s="428"/>
      <c r="F128" s="269">
        <f t="shared" si="201"/>
        <v>0</v>
      </c>
      <c r="G128" s="161"/>
      <c r="H128" s="169">
        <f t="shared" si="188"/>
        <v>0</v>
      </c>
      <c r="I128" s="76"/>
      <c r="J128" s="1"/>
      <c r="K128" s="76"/>
      <c r="L128" s="1"/>
      <c r="M128" s="1"/>
      <c r="N128" s="1"/>
      <c r="O128" s="1"/>
      <c r="P128" s="82"/>
      <c r="Q128" s="1"/>
      <c r="R128" s="42"/>
      <c r="S128" s="82"/>
      <c r="T128" s="1"/>
      <c r="U128" s="42"/>
      <c r="V128" s="44"/>
    </row>
    <row r="129" spans="1:22" ht="25.5" hidden="1" customHeight="1" x14ac:dyDescent="0.25">
      <c r="B129" s="55"/>
      <c r="C129" s="2"/>
      <c r="D129" s="428" t="s">
        <v>513</v>
      </c>
      <c r="E129" s="428"/>
      <c r="F129" s="269">
        <f t="shared" si="201"/>
        <v>0</v>
      </c>
      <c r="G129" s="161"/>
      <c r="H129" s="169">
        <f t="shared" si="188"/>
        <v>0</v>
      </c>
      <c r="I129" s="76"/>
      <c r="J129" s="1"/>
      <c r="K129" s="76"/>
      <c r="L129" s="1"/>
      <c r="M129" s="1"/>
      <c r="N129" s="1"/>
      <c r="O129" s="1"/>
      <c r="P129" s="82"/>
      <c r="Q129" s="1"/>
      <c r="R129" s="42"/>
      <c r="S129" s="82"/>
      <c r="T129" s="1"/>
      <c r="U129" s="42"/>
      <c r="V129" s="44"/>
    </row>
    <row r="130" spans="1:22" s="41" customFormat="1" ht="15" hidden="1" customHeight="1" x14ac:dyDescent="0.25">
      <c r="A130" s="128" t="s">
        <v>230</v>
      </c>
      <c r="B130" s="109" t="s">
        <v>663</v>
      </c>
      <c r="C130" s="497" t="s">
        <v>806</v>
      </c>
      <c r="D130" s="498"/>
      <c r="E130" s="498"/>
      <c r="F130" s="268">
        <f>F131+F132+F133+F134+F135+F136+F137+F138+F139+F140</f>
        <v>0</v>
      </c>
      <c r="G130" s="160">
        <f t="shared" ref="G130:V130" si="202">G131+G132+G133+G134+G135+G136+G137+G138+G139+G140</f>
        <v>0</v>
      </c>
      <c r="H130" s="172">
        <f t="shared" si="188"/>
        <v>0</v>
      </c>
      <c r="I130" s="111">
        <f t="shared" ref="I130:J130" si="203">I131+I132+I133+I134+I135+I136+I137+I138+I139+I140</f>
        <v>0</v>
      </c>
      <c r="J130" s="112">
        <f t="shared" si="203"/>
        <v>0</v>
      </c>
      <c r="K130" s="111">
        <f t="shared" si="202"/>
        <v>0</v>
      </c>
      <c r="L130" s="112">
        <f t="shared" si="202"/>
        <v>0</v>
      </c>
      <c r="M130" s="112">
        <f t="shared" si="202"/>
        <v>0</v>
      </c>
      <c r="N130" s="112">
        <f t="shared" si="202"/>
        <v>0</v>
      </c>
      <c r="O130" s="112">
        <f t="shared" si="202"/>
        <v>0</v>
      </c>
      <c r="P130" s="115">
        <f t="shared" si="202"/>
        <v>0</v>
      </c>
      <c r="Q130" s="112">
        <f t="shared" si="202"/>
        <v>0</v>
      </c>
      <c r="R130" s="114">
        <f t="shared" si="202"/>
        <v>0</v>
      </c>
      <c r="S130" s="115">
        <f t="shared" si="202"/>
        <v>0</v>
      </c>
      <c r="T130" s="112">
        <f t="shared" si="202"/>
        <v>0</v>
      </c>
      <c r="U130" s="114">
        <f t="shared" si="202"/>
        <v>0</v>
      </c>
      <c r="V130" s="116">
        <f t="shared" si="202"/>
        <v>0</v>
      </c>
    </row>
    <row r="131" spans="1:22" hidden="1" x14ac:dyDescent="0.25">
      <c r="B131" s="55"/>
      <c r="C131" s="2"/>
      <c r="D131" s="427" t="s">
        <v>369</v>
      </c>
      <c r="E131" s="427"/>
      <c r="F131" s="259">
        <f t="shared" ref="F131:F140" si="204">SUM(K131:V131)</f>
        <v>0</v>
      </c>
      <c r="G131" s="151"/>
      <c r="H131" s="169">
        <f t="shared" si="188"/>
        <v>0</v>
      </c>
      <c r="I131" s="76"/>
      <c r="J131" s="1"/>
      <c r="K131" s="76"/>
      <c r="L131" s="1"/>
      <c r="M131" s="1"/>
      <c r="N131" s="1"/>
      <c r="O131" s="1"/>
      <c r="P131" s="82"/>
      <c r="Q131" s="1"/>
      <c r="R131" s="42"/>
      <c r="S131" s="82"/>
      <c r="T131" s="1"/>
      <c r="U131" s="42"/>
      <c r="V131" s="44"/>
    </row>
    <row r="132" spans="1:22" hidden="1" x14ac:dyDescent="0.25">
      <c r="B132" s="55"/>
      <c r="C132" s="2"/>
      <c r="D132" s="427" t="s">
        <v>514</v>
      </c>
      <c r="E132" s="427"/>
      <c r="F132" s="259">
        <f t="shared" si="204"/>
        <v>0</v>
      </c>
      <c r="G132" s="151"/>
      <c r="H132" s="169">
        <f t="shared" si="188"/>
        <v>0</v>
      </c>
      <c r="I132" s="76"/>
      <c r="J132" s="1"/>
      <c r="K132" s="76"/>
      <c r="L132" s="1"/>
      <c r="M132" s="1"/>
      <c r="N132" s="1"/>
      <c r="O132" s="1"/>
      <c r="P132" s="82"/>
      <c r="Q132" s="1"/>
      <c r="R132" s="42"/>
      <c r="S132" s="82"/>
      <c r="T132" s="1"/>
      <c r="U132" s="42"/>
      <c r="V132" s="44"/>
    </row>
    <row r="133" spans="1:22" hidden="1" x14ac:dyDescent="0.25">
      <c r="B133" s="55"/>
      <c r="C133" s="2"/>
      <c r="D133" s="427" t="s">
        <v>516</v>
      </c>
      <c r="E133" s="427"/>
      <c r="F133" s="259">
        <f t="shared" si="204"/>
        <v>0</v>
      </c>
      <c r="G133" s="151"/>
      <c r="H133" s="169">
        <f t="shared" si="188"/>
        <v>0</v>
      </c>
      <c r="I133" s="76"/>
      <c r="J133" s="1"/>
      <c r="K133" s="76"/>
      <c r="L133" s="1"/>
      <c r="M133" s="1"/>
      <c r="N133" s="1"/>
      <c r="O133" s="1"/>
      <c r="P133" s="82"/>
      <c r="Q133" s="1"/>
      <c r="R133" s="42"/>
      <c r="S133" s="82"/>
      <c r="T133" s="1"/>
      <c r="U133" s="42"/>
      <c r="V133" s="44"/>
    </row>
    <row r="134" spans="1:22" hidden="1" x14ac:dyDescent="0.25">
      <c r="B134" s="55"/>
      <c r="C134" s="2"/>
      <c r="D134" s="427" t="s">
        <v>808</v>
      </c>
      <c r="E134" s="427"/>
      <c r="F134" s="259">
        <f t="shared" si="204"/>
        <v>0</v>
      </c>
      <c r="G134" s="151"/>
      <c r="H134" s="169">
        <f t="shared" si="188"/>
        <v>0</v>
      </c>
      <c r="I134" s="76"/>
      <c r="J134" s="1"/>
      <c r="K134" s="76"/>
      <c r="L134" s="1"/>
      <c r="M134" s="1"/>
      <c r="N134" s="1"/>
      <c r="O134" s="1"/>
      <c r="P134" s="82"/>
      <c r="Q134" s="1"/>
      <c r="R134" s="42"/>
      <c r="S134" s="82"/>
      <c r="T134" s="1"/>
      <c r="U134" s="42"/>
      <c r="V134" s="44"/>
    </row>
    <row r="135" spans="1:22" hidden="1" x14ac:dyDescent="0.25">
      <c r="B135" s="55"/>
      <c r="C135" s="2"/>
      <c r="D135" s="427" t="s">
        <v>521</v>
      </c>
      <c r="E135" s="427"/>
      <c r="F135" s="259">
        <f t="shared" si="204"/>
        <v>0</v>
      </c>
      <c r="G135" s="151"/>
      <c r="H135" s="169">
        <f t="shared" si="188"/>
        <v>0</v>
      </c>
      <c r="I135" s="76"/>
      <c r="J135" s="1"/>
      <c r="K135" s="76"/>
      <c r="L135" s="1"/>
      <c r="M135" s="1"/>
      <c r="N135" s="1"/>
      <c r="O135" s="1"/>
      <c r="P135" s="82"/>
      <c r="Q135" s="1"/>
      <c r="R135" s="42"/>
      <c r="S135" s="82"/>
      <c r="T135" s="1"/>
      <c r="U135" s="42"/>
      <c r="V135" s="44"/>
    </row>
    <row r="136" spans="1:22" hidden="1" x14ac:dyDescent="0.25">
      <c r="B136" s="55"/>
      <c r="C136" s="2"/>
      <c r="D136" s="427" t="s">
        <v>519</v>
      </c>
      <c r="E136" s="427"/>
      <c r="F136" s="259">
        <f t="shared" si="204"/>
        <v>0</v>
      </c>
      <c r="G136" s="151"/>
      <c r="H136" s="169">
        <f t="shared" si="188"/>
        <v>0</v>
      </c>
      <c r="I136" s="76"/>
      <c r="J136" s="1"/>
      <c r="K136" s="76"/>
      <c r="L136" s="1"/>
      <c r="M136" s="1"/>
      <c r="N136" s="1"/>
      <c r="O136" s="1"/>
      <c r="P136" s="82"/>
      <c r="Q136" s="1"/>
      <c r="R136" s="42"/>
      <c r="S136" s="82"/>
      <c r="T136" s="1"/>
      <c r="U136" s="42"/>
      <c r="V136" s="44"/>
    </row>
    <row r="137" spans="1:22" ht="25.5" hidden="1" customHeight="1" x14ac:dyDescent="0.25">
      <c r="B137" s="55"/>
      <c r="C137" s="2"/>
      <c r="D137" s="428" t="s">
        <v>523</v>
      </c>
      <c r="E137" s="428"/>
      <c r="F137" s="269">
        <f t="shared" si="204"/>
        <v>0</v>
      </c>
      <c r="G137" s="161"/>
      <c r="H137" s="169">
        <f t="shared" si="188"/>
        <v>0</v>
      </c>
      <c r="I137" s="76"/>
      <c r="J137" s="1"/>
      <c r="K137" s="76"/>
      <c r="L137" s="1"/>
      <c r="M137" s="1"/>
      <c r="N137" s="1"/>
      <c r="O137" s="1"/>
      <c r="P137" s="82"/>
      <c r="Q137" s="1"/>
      <c r="R137" s="42"/>
      <c r="S137" s="82"/>
      <c r="T137" s="1"/>
      <c r="U137" s="42"/>
      <c r="V137" s="44"/>
    </row>
    <row r="138" spans="1:22" hidden="1" x14ac:dyDescent="0.25">
      <c r="B138" s="55"/>
      <c r="C138" s="2"/>
      <c r="D138" s="427" t="s">
        <v>807</v>
      </c>
      <c r="E138" s="427"/>
      <c r="F138" s="259">
        <f t="shared" si="204"/>
        <v>0</v>
      </c>
      <c r="G138" s="151"/>
      <c r="H138" s="169">
        <f t="shared" si="188"/>
        <v>0</v>
      </c>
      <c r="I138" s="76"/>
      <c r="J138" s="1"/>
      <c r="K138" s="76"/>
      <c r="L138" s="1"/>
      <c r="M138" s="1"/>
      <c r="N138" s="1"/>
      <c r="O138" s="1"/>
      <c r="P138" s="82"/>
      <c r="Q138" s="1"/>
      <c r="R138" s="42"/>
      <c r="S138" s="82"/>
      <c r="T138" s="1"/>
      <c r="U138" s="42"/>
      <c r="V138" s="44"/>
    </row>
    <row r="139" spans="1:22" ht="25.5" hidden="1" customHeight="1" x14ac:dyDescent="0.25">
      <c r="B139" s="55"/>
      <c r="C139" s="2"/>
      <c r="D139" s="428" t="s">
        <v>526</v>
      </c>
      <c r="E139" s="428"/>
      <c r="F139" s="269">
        <f t="shared" si="204"/>
        <v>0</v>
      </c>
      <c r="G139" s="161"/>
      <c r="H139" s="169">
        <f t="shared" si="188"/>
        <v>0</v>
      </c>
      <c r="I139" s="76"/>
      <c r="J139" s="1"/>
      <c r="K139" s="76"/>
      <c r="L139" s="1"/>
      <c r="M139" s="1"/>
      <c r="N139" s="1"/>
      <c r="O139" s="1"/>
      <c r="P139" s="82"/>
      <c r="Q139" s="1"/>
      <c r="R139" s="42"/>
      <c r="S139" s="82"/>
      <c r="T139" s="1"/>
      <c r="U139" s="42"/>
      <c r="V139" s="44"/>
    </row>
    <row r="140" spans="1:22" ht="25.5" hidden="1" customHeight="1" x14ac:dyDescent="0.25">
      <c r="B140" s="55"/>
      <c r="C140" s="2"/>
      <c r="D140" s="428" t="s">
        <v>528</v>
      </c>
      <c r="E140" s="428"/>
      <c r="F140" s="269">
        <f t="shared" si="204"/>
        <v>0</v>
      </c>
      <c r="G140" s="161"/>
      <c r="H140" s="169">
        <f t="shared" si="188"/>
        <v>0</v>
      </c>
      <c r="I140" s="76"/>
      <c r="J140" s="1"/>
      <c r="K140" s="76"/>
      <c r="L140" s="1"/>
      <c r="M140" s="1"/>
      <c r="N140" s="1"/>
      <c r="O140" s="1"/>
      <c r="P140" s="82"/>
      <c r="Q140" s="1"/>
      <c r="R140" s="42"/>
      <c r="S140" s="82"/>
      <c r="T140" s="1"/>
      <c r="U140" s="42"/>
      <c r="V140" s="44"/>
    </row>
    <row r="141" spans="1:22" s="41" customFormat="1" hidden="1" x14ac:dyDescent="0.25">
      <c r="A141" s="128" t="s">
        <v>231</v>
      </c>
      <c r="B141" s="109" t="s">
        <v>664</v>
      </c>
      <c r="C141" s="445" t="s">
        <v>232</v>
      </c>
      <c r="D141" s="446"/>
      <c r="E141" s="446"/>
      <c r="F141" s="270">
        <f>F142+F143+F144+F145+F146+F147+F148+F149+F150+F151</f>
        <v>0</v>
      </c>
      <c r="G141" s="162">
        <f t="shared" ref="G141:V141" si="205">G142+G143+G144+G145+G146+G147+G148+G149+G150+G151</f>
        <v>0</v>
      </c>
      <c r="H141" s="172">
        <f t="shared" si="188"/>
        <v>0</v>
      </c>
      <c r="I141" s="111">
        <f t="shared" ref="I141:J141" si="206">I142+I143+I144+I145+I146+I147+I148+I149+I150+I151</f>
        <v>0</v>
      </c>
      <c r="J141" s="112">
        <f t="shared" si="206"/>
        <v>0</v>
      </c>
      <c r="K141" s="111">
        <f t="shared" si="205"/>
        <v>0</v>
      </c>
      <c r="L141" s="112">
        <f t="shared" si="205"/>
        <v>0</v>
      </c>
      <c r="M141" s="112">
        <f t="shared" si="205"/>
        <v>0</v>
      </c>
      <c r="N141" s="112">
        <f t="shared" si="205"/>
        <v>0</v>
      </c>
      <c r="O141" s="112">
        <f t="shared" si="205"/>
        <v>0</v>
      </c>
      <c r="P141" s="115">
        <f t="shared" si="205"/>
        <v>0</v>
      </c>
      <c r="Q141" s="112">
        <f t="shared" si="205"/>
        <v>0</v>
      </c>
      <c r="R141" s="114">
        <f t="shared" si="205"/>
        <v>0</v>
      </c>
      <c r="S141" s="115">
        <f t="shared" si="205"/>
        <v>0</v>
      </c>
      <c r="T141" s="112">
        <f t="shared" si="205"/>
        <v>0</v>
      </c>
      <c r="U141" s="114">
        <f t="shared" si="205"/>
        <v>0</v>
      </c>
      <c r="V141" s="116">
        <f t="shared" si="205"/>
        <v>0</v>
      </c>
    </row>
    <row r="142" spans="1:22" hidden="1" x14ac:dyDescent="0.25">
      <c r="B142" s="55"/>
      <c r="C142" s="2"/>
      <c r="D142" s="427" t="s">
        <v>368</v>
      </c>
      <c r="E142" s="427"/>
      <c r="F142" s="259">
        <f t="shared" ref="F142:F151" si="207">SUM(K142:V142)</f>
        <v>0</v>
      </c>
      <c r="G142" s="151"/>
      <c r="H142" s="169">
        <f t="shared" si="188"/>
        <v>0</v>
      </c>
      <c r="I142" s="76"/>
      <c r="J142" s="1"/>
      <c r="K142" s="76"/>
      <c r="L142" s="1"/>
      <c r="M142" s="1"/>
      <c r="N142" s="1"/>
      <c r="O142" s="1"/>
      <c r="P142" s="82"/>
      <c r="Q142" s="1"/>
      <c r="R142" s="42"/>
      <c r="S142" s="82"/>
      <c r="T142" s="1"/>
      <c r="U142" s="42"/>
      <c r="V142" s="44"/>
    </row>
    <row r="143" spans="1:22" hidden="1" x14ac:dyDescent="0.25">
      <c r="B143" s="55"/>
      <c r="C143" s="2"/>
      <c r="D143" s="427" t="s">
        <v>515</v>
      </c>
      <c r="E143" s="427"/>
      <c r="F143" s="259">
        <f t="shared" si="207"/>
        <v>0</v>
      </c>
      <c r="G143" s="151"/>
      <c r="H143" s="169">
        <f t="shared" si="188"/>
        <v>0</v>
      </c>
      <c r="I143" s="76"/>
      <c r="J143" s="1"/>
      <c r="K143" s="76"/>
      <c r="L143" s="1"/>
      <c r="M143" s="1"/>
      <c r="N143" s="1"/>
      <c r="O143" s="1"/>
      <c r="P143" s="82"/>
      <c r="Q143" s="1"/>
      <c r="R143" s="42"/>
      <c r="S143" s="82"/>
      <c r="T143" s="1"/>
      <c r="U143" s="42"/>
      <c r="V143" s="44"/>
    </row>
    <row r="144" spans="1:22" hidden="1" x14ac:dyDescent="0.25">
      <c r="B144" s="55"/>
      <c r="C144" s="2"/>
      <c r="D144" s="427" t="s">
        <v>517</v>
      </c>
      <c r="E144" s="427"/>
      <c r="F144" s="259">
        <f t="shared" si="207"/>
        <v>0</v>
      </c>
      <c r="G144" s="151"/>
      <c r="H144" s="169">
        <f t="shared" si="188"/>
        <v>0</v>
      </c>
      <c r="I144" s="76"/>
      <c r="J144" s="1"/>
      <c r="K144" s="76"/>
      <c r="L144" s="1"/>
      <c r="M144" s="1"/>
      <c r="N144" s="1"/>
      <c r="O144" s="1"/>
      <c r="P144" s="82"/>
      <c r="Q144" s="1"/>
      <c r="R144" s="42"/>
      <c r="S144" s="82"/>
      <c r="T144" s="1"/>
      <c r="U144" s="42"/>
      <c r="V144" s="44"/>
    </row>
    <row r="145" spans="1:22" hidden="1" x14ac:dyDescent="0.25">
      <c r="B145" s="55"/>
      <c r="C145" s="2"/>
      <c r="D145" s="427" t="s">
        <v>518</v>
      </c>
      <c r="E145" s="427"/>
      <c r="F145" s="259">
        <f t="shared" si="207"/>
        <v>0</v>
      </c>
      <c r="G145" s="151"/>
      <c r="H145" s="169">
        <f t="shared" si="188"/>
        <v>0</v>
      </c>
      <c r="I145" s="76"/>
      <c r="J145" s="1"/>
      <c r="K145" s="76"/>
      <c r="L145" s="1"/>
      <c r="M145" s="1"/>
      <c r="N145" s="1"/>
      <c r="O145" s="1"/>
      <c r="P145" s="82"/>
      <c r="Q145" s="1"/>
      <c r="R145" s="42"/>
      <c r="S145" s="82"/>
      <c r="T145" s="1"/>
      <c r="U145" s="42"/>
      <c r="V145" s="44"/>
    </row>
    <row r="146" spans="1:22" hidden="1" x14ac:dyDescent="0.25">
      <c r="B146" s="55"/>
      <c r="C146" s="2"/>
      <c r="D146" s="427" t="s">
        <v>522</v>
      </c>
      <c r="E146" s="427"/>
      <c r="F146" s="259">
        <f t="shared" si="207"/>
        <v>0</v>
      </c>
      <c r="G146" s="151"/>
      <c r="H146" s="169">
        <f t="shared" si="188"/>
        <v>0</v>
      </c>
      <c r="I146" s="76"/>
      <c r="J146" s="1"/>
      <c r="K146" s="76"/>
      <c r="L146" s="1"/>
      <c r="M146" s="1"/>
      <c r="N146" s="1"/>
      <c r="O146" s="1"/>
      <c r="P146" s="82"/>
      <c r="Q146" s="1"/>
      <c r="R146" s="42"/>
      <c r="S146" s="82"/>
      <c r="T146" s="1"/>
      <c r="U146" s="42"/>
      <c r="V146" s="44"/>
    </row>
    <row r="147" spans="1:22" hidden="1" x14ac:dyDescent="0.25">
      <c r="B147" s="55"/>
      <c r="C147" s="2"/>
      <c r="D147" s="427" t="s">
        <v>520</v>
      </c>
      <c r="E147" s="427"/>
      <c r="F147" s="259">
        <f t="shared" si="207"/>
        <v>0</v>
      </c>
      <c r="G147" s="151"/>
      <c r="H147" s="169">
        <f t="shared" si="188"/>
        <v>0</v>
      </c>
      <c r="I147" s="76"/>
      <c r="J147" s="1"/>
      <c r="K147" s="76"/>
      <c r="L147" s="1"/>
      <c r="M147" s="1"/>
      <c r="N147" s="1"/>
      <c r="O147" s="1"/>
      <c r="P147" s="82"/>
      <c r="Q147" s="1"/>
      <c r="R147" s="42"/>
      <c r="S147" s="82"/>
      <c r="T147" s="1"/>
      <c r="U147" s="42"/>
      <c r="V147" s="44"/>
    </row>
    <row r="148" spans="1:22" ht="25.5" hidden="1" customHeight="1" x14ac:dyDescent="0.25">
      <c r="B148" s="55"/>
      <c r="C148" s="2"/>
      <c r="D148" s="428" t="s">
        <v>524</v>
      </c>
      <c r="E148" s="428"/>
      <c r="F148" s="269">
        <f t="shared" si="207"/>
        <v>0</v>
      </c>
      <c r="G148" s="161"/>
      <c r="H148" s="169">
        <f t="shared" si="188"/>
        <v>0</v>
      </c>
      <c r="I148" s="76"/>
      <c r="J148" s="1"/>
      <c r="K148" s="76"/>
      <c r="L148" s="1"/>
      <c r="M148" s="1"/>
      <c r="N148" s="1"/>
      <c r="O148" s="1"/>
      <c r="P148" s="82"/>
      <c r="Q148" s="1"/>
      <c r="R148" s="42"/>
      <c r="S148" s="82"/>
      <c r="T148" s="1"/>
      <c r="U148" s="42"/>
      <c r="V148" s="44"/>
    </row>
    <row r="149" spans="1:22" hidden="1" x14ac:dyDescent="0.25">
      <c r="B149" s="55"/>
      <c r="C149" s="2"/>
      <c r="D149" s="427" t="s">
        <v>525</v>
      </c>
      <c r="E149" s="427"/>
      <c r="F149" s="259">
        <f t="shared" si="207"/>
        <v>0</v>
      </c>
      <c r="G149" s="151"/>
      <c r="H149" s="169">
        <f t="shared" si="188"/>
        <v>0</v>
      </c>
      <c r="I149" s="76"/>
      <c r="J149" s="1"/>
      <c r="K149" s="76"/>
      <c r="L149" s="1"/>
      <c r="M149" s="1"/>
      <c r="N149" s="1"/>
      <c r="O149" s="1"/>
      <c r="P149" s="82"/>
      <c r="Q149" s="1"/>
      <c r="R149" s="42"/>
      <c r="S149" s="82"/>
      <c r="T149" s="1"/>
      <c r="U149" s="42"/>
      <c r="V149" s="44"/>
    </row>
    <row r="150" spans="1:22" ht="25.5" hidden="1" customHeight="1" x14ac:dyDescent="0.25">
      <c r="B150" s="55"/>
      <c r="C150" s="2"/>
      <c r="D150" s="428" t="s">
        <v>527</v>
      </c>
      <c r="E150" s="428"/>
      <c r="F150" s="269">
        <f t="shared" si="207"/>
        <v>0</v>
      </c>
      <c r="G150" s="161"/>
      <c r="H150" s="169">
        <f t="shared" si="188"/>
        <v>0</v>
      </c>
      <c r="I150" s="76"/>
      <c r="J150" s="1"/>
      <c r="K150" s="76"/>
      <c r="L150" s="1"/>
      <c r="M150" s="1"/>
      <c r="N150" s="1"/>
      <c r="O150" s="1"/>
      <c r="P150" s="82"/>
      <c r="Q150" s="1"/>
      <c r="R150" s="42"/>
      <c r="S150" s="82"/>
      <c r="T150" s="1"/>
      <c r="U150" s="42"/>
      <c r="V150" s="44"/>
    </row>
    <row r="151" spans="1:22" ht="25.5" hidden="1" customHeight="1" x14ac:dyDescent="0.25">
      <c r="B151" s="55"/>
      <c r="C151" s="2"/>
      <c r="D151" s="428" t="s">
        <v>529</v>
      </c>
      <c r="E151" s="428"/>
      <c r="F151" s="269">
        <f t="shared" si="207"/>
        <v>0</v>
      </c>
      <c r="G151" s="161"/>
      <c r="H151" s="169">
        <f t="shared" si="188"/>
        <v>0</v>
      </c>
      <c r="I151" s="76"/>
      <c r="J151" s="1"/>
      <c r="K151" s="76"/>
      <c r="L151" s="1"/>
      <c r="M151" s="1"/>
      <c r="N151" s="1"/>
      <c r="O151" s="1"/>
      <c r="P151" s="82"/>
      <c r="Q151" s="1"/>
      <c r="R151" s="42"/>
      <c r="S151" s="82"/>
      <c r="T151" s="1"/>
      <c r="U151" s="42"/>
      <c r="V151" s="44"/>
    </row>
    <row r="152" spans="1:22" s="41" customFormat="1" ht="27.75" hidden="1" customHeight="1" x14ac:dyDescent="0.25">
      <c r="A152" s="128" t="s">
        <v>233</v>
      </c>
      <c r="B152" s="109" t="s">
        <v>665</v>
      </c>
      <c r="C152" s="497" t="s">
        <v>809</v>
      </c>
      <c r="D152" s="498"/>
      <c r="E152" s="498"/>
      <c r="F152" s="268">
        <f>F153+F154</f>
        <v>0</v>
      </c>
      <c r="G152" s="160">
        <f t="shared" ref="G152:V152" si="208">G153+G154</f>
        <v>0</v>
      </c>
      <c r="H152" s="172">
        <f t="shared" si="188"/>
        <v>0</v>
      </c>
      <c r="I152" s="111">
        <f t="shared" ref="I152:J152" si="209">I153+I154</f>
        <v>0</v>
      </c>
      <c r="J152" s="112">
        <f t="shared" si="209"/>
        <v>0</v>
      </c>
      <c r="K152" s="111">
        <f t="shared" si="208"/>
        <v>0</v>
      </c>
      <c r="L152" s="112">
        <f t="shared" si="208"/>
        <v>0</v>
      </c>
      <c r="M152" s="112">
        <f t="shared" si="208"/>
        <v>0</v>
      </c>
      <c r="N152" s="112">
        <f t="shared" si="208"/>
        <v>0</v>
      </c>
      <c r="O152" s="112">
        <f t="shared" si="208"/>
        <v>0</v>
      </c>
      <c r="P152" s="115">
        <f t="shared" si="208"/>
        <v>0</v>
      </c>
      <c r="Q152" s="112">
        <f t="shared" si="208"/>
        <v>0</v>
      </c>
      <c r="R152" s="114">
        <f t="shared" si="208"/>
        <v>0</v>
      </c>
      <c r="S152" s="115">
        <f t="shared" si="208"/>
        <v>0</v>
      </c>
      <c r="T152" s="112">
        <f t="shared" si="208"/>
        <v>0</v>
      </c>
      <c r="U152" s="114">
        <f t="shared" si="208"/>
        <v>0</v>
      </c>
      <c r="V152" s="116">
        <f t="shared" si="208"/>
        <v>0</v>
      </c>
    </row>
    <row r="153" spans="1:22" hidden="1" x14ac:dyDescent="0.25">
      <c r="B153" s="55"/>
      <c r="C153" s="2"/>
      <c r="D153" s="427" t="s">
        <v>531</v>
      </c>
      <c r="E153" s="427"/>
      <c r="F153" s="259">
        <f t="shared" ref="F153:F154" si="210">SUM(K153:V153)</f>
        <v>0</v>
      </c>
      <c r="G153" s="151"/>
      <c r="H153" s="169">
        <f t="shared" si="188"/>
        <v>0</v>
      </c>
      <c r="I153" s="76"/>
      <c r="J153" s="1"/>
      <c r="K153" s="76"/>
      <c r="L153" s="1"/>
      <c r="M153" s="1"/>
      <c r="N153" s="1"/>
      <c r="O153" s="1"/>
      <c r="P153" s="82"/>
      <c r="Q153" s="1"/>
      <c r="R153" s="42"/>
      <c r="S153" s="82"/>
      <c r="T153" s="1"/>
      <c r="U153" s="42"/>
      <c r="V153" s="44"/>
    </row>
    <row r="154" spans="1:22" ht="25.5" hidden="1" customHeight="1" x14ac:dyDescent="0.25">
      <c r="B154" s="55"/>
      <c r="C154" s="2"/>
      <c r="D154" s="428" t="s">
        <v>530</v>
      </c>
      <c r="E154" s="428"/>
      <c r="F154" s="269">
        <f t="shared" si="210"/>
        <v>0</v>
      </c>
      <c r="G154" s="161"/>
      <c r="H154" s="169">
        <f t="shared" si="188"/>
        <v>0</v>
      </c>
      <c r="I154" s="76"/>
      <c r="J154" s="1"/>
      <c r="K154" s="76"/>
      <c r="L154" s="1"/>
      <c r="M154" s="1"/>
      <c r="N154" s="1"/>
      <c r="O154" s="1"/>
      <c r="P154" s="82"/>
      <c r="Q154" s="1"/>
      <c r="R154" s="42"/>
      <c r="S154" s="82"/>
      <c r="T154" s="1"/>
      <c r="U154" s="42"/>
      <c r="V154" s="44"/>
    </row>
    <row r="155" spans="1:22" s="41" customFormat="1" hidden="1" x14ac:dyDescent="0.25">
      <c r="A155" s="128" t="s">
        <v>234</v>
      </c>
      <c r="B155" s="109" t="s">
        <v>667</v>
      </c>
      <c r="C155" s="497" t="s">
        <v>810</v>
      </c>
      <c r="D155" s="498"/>
      <c r="E155" s="498"/>
      <c r="F155" s="268">
        <f>F156+F157+F158+F159+F160+F161+F162+F163+F164+F165+F166</f>
        <v>0</v>
      </c>
      <c r="G155" s="160">
        <f t="shared" ref="G155:V155" si="211">G156+G157+G158+G159+G160+G161+G162+G163+G164+G165+G166</f>
        <v>0</v>
      </c>
      <c r="H155" s="172">
        <f t="shared" si="188"/>
        <v>0</v>
      </c>
      <c r="I155" s="111">
        <f t="shared" ref="I155:J155" si="212">I156+I157+I158+I159+I160+I161+I162+I163+I164+I165+I166</f>
        <v>0</v>
      </c>
      <c r="J155" s="112">
        <f t="shared" si="212"/>
        <v>0</v>
      </c>
      <c r="K155" s="111">
        <f t="shared" si="211"/>
        <v>0</v>
      </c>
      <c r="L155" s="112">
        <f t="shared" si="211"/>
        <v>0</v>
      </c>
      <c r="M155" s="112">
        <f t="shared" si="211"/>
        <v>0</v>
      </c>
      <c r="N155" s="112">
        <f t="shared" si="211"/>
        <v>0</v>
      </c>
      <c r="O155" s="112">
        <f t="shared" si="211"/>
        <v>0</v>
      </c>
      <c r="P155" s="115">
        <f t="shared" si="211"/>
        <v>0</v>
      </c>
      <c r="Q155" s="112">
        <f t="shared" si="211"/>
        <v>0</v>
      </c>
      <c r="R155" s="114">
        <f t="shared" si="211"/>
        <v>0</v>
      </c>
      <c r="S155" s="115">
        <f t="shared" si="211"/>
        <v>0</v>
      </c>
      <c r="T155" s="112">
        <f t="shared" si="211"/>
        <v>0</v>
      </c>
      <c r="U155" s="114">
        <f t="shared" si="211"/>
        <v>0</v>
      </c>
      <c r="V155" s="116">
        <f t="shared" si="211"/>
        <v>0</v>
      </c>
    </row>
    <row r="156" spans="1:22" hidden="1" x14ac:dyDescent="0.25">
      <c r="B156" s="55"/>
      <c r="C156" s="2"/>
      <c r="D156" s="427" t="s">
        <v>354</v>
      </c>
      <c r="E156" s="427"/>
      <c r="F156" s="259">
        <f t="shared" ref="F156:F169" si="213">SUM(K156:V156)</f>
        <v>0</v>
      </c>
      <c r="G156" s="151"/>
      <c r="H156" s="169">
        <f t="shared" si="188"/>
        <v>0</v>
      </c>
      <c r="I156" s="76"/>
      <c r="J156" s="1"/>
      <c r="K156" s="76"/>
      <c r="L156" s="1"/>
      <c r="M156" s="1"/>
      <c r="N156" s="1"/>
      <c r="O156" s="1"/>
      <c r="P156" s="82"/>
      <c r="Q156" s="1"/>
      <c r="R156" s="42"/>
      <c r="S156" s="82"/>
      <c r="T156" s="1"/>
      <c r="U156" s="42"/>
      <c r="V156" s="44"/>
    </row>
    <row r="157" spans="1:22" hidden="1" x14ac:dyDescent="0.25">
      <c r="B157" s="55"/>
      <c r="C157" s="2"/>
      <c r="D157" s="427" t="s">
        <v>357</v>
      </c>
      <c r="E157" s="427"/>
      <c r="F157" s="259">
        <f t="shared" si="213"/>
        <v>0</v>
      </c>
      <c r="G157" s="151"/>
      <c r="H157" s="169">
        <f t="shared" si="188"/>
        <v>0</v>
      </c>
      <c r="I157" s="76"/>
      <c r="J157" s="1"/>
      <c r="K157" s="76"/>
      <c r="L157" s="1"/>
      <c r="M157" s="1"/>
      <c r="N157" s="1"/>
      <c r="O157" s="1"/>
      <c r="P157" s="82"/>
      <c r="Q157" s="1"/>
      <c r="R157" s="42"/>
      <c r="S157" s="82"/>
      <c r="T157" s="1"/>
      <c r="U157" s="42"/>
      <c r="V157" s="44"/>
    </row>
    <row r="158" spans="1:22" hidden="1" x14ac:dyDescent="0.25">
      <c r="B158" s="55"/>
      <c r="C158" s="2"/>
      <c r="D158" s="427" t="s">
        <v>358</v>
      </c>
      <c r="E158" s="427"/>
      <c r="F158" s="259">
        <f t="shared" si="213"/>
        <v>0</v>
      </c>
      <c r="G158" s="151"/>
      <c r="H158" s="169">
        <f t="shared" si="188"/>
        <v>0</v>
      </c>
      <c r="I158" s="76"/>
      <c r="J158" s="1"/>
      <c r="K158" s="76"/>
      <c r="L158" s="1"/>
      <c r="M158" s="1"/>
      <c r="N158" s="1"/>
      <c r="O158" s="1"/>
      <c r="P158" s="82"/>
      <c r="Q158" s="1"/>
      <c r="R158" s="42"/>
      <c r="S158" s="82"/>
      <c r="T158" s="1"/>
      <c r="U158" s="42"/>
      <c r="V158" s="44"/>
    </row>
    <row r="159" spans="1:22" hidden="1" x14ac:dyDescent="0.25">
      <c r="B159" s="55"/>
      <c r="C159" s="2"/>
      <c r="D159" s="427" t="s">
        <v>355</v>
      </c>
      <c r="E159" s="427"/>
      <c r="F159" s="259">
        <f t="shared" si="213"/>
        <v>0</v>
      </c>
      <c r="G159" s="151"/>
      <c r="H159" s="169">
        <f t="shared" si="188"/>
        <v>0</v>
      </c>
      <c r="I159" s="76"/>
      <c r="J159" s="1"/>
      <c r="K159" s="76"/>
      <c r="L159" s="1"/>
      <c r="M159" s="1"/>
      <c r="N159" s="1"/>
      <c r="O159" s="1"/>
      <c r="P159" s="82"/>
      <c r="Q159" s="1"/>
      <c r="R159" s="42"/>
      <c r="S159" s="82"/>
      <c r="T159" s="1"/>
      <c r="U159" s="42"/>
      <c r="V159" s="44"/>
    </row>
    <row r="160" spans="1:22" hidden="1" x14ac:dyDescent="0.25">
      <c r="B160" s="55"/>
      <c r="C160" s="2"/>
      <c r="D160" s="427" t="s">
        <v>811</v>
      </c>
      <c r="E160" s="427"/>
      <c r="F160" s="259">
        <f t="shared" si="213"/>
        <v>0</v>
      </c>
      <c r="G160" s="151"/>
      <c r="H160" s="169">
        <f t="shared" si="188"/>
        <v>0</v>
      </c>
      <c r="I160" s="76"/>
      <c r="J160" s="1"/>
      <c r="K160" s="76"/>
      <c r="L160" s="1"/>
      <c r="M160" s="1"/>
      <c r="N160" s="1"/>
      <c r="O160" s="1"/>
      <c r="P160" s="82"/>
      <c r="Q160" s="1"/>
      <c r="R160" s="42"/>
      <c r="S160" s="82"/>
      <c r="T160" s="1"/>
      <c r="U160" s="42"/>
      <c r="V160" s="44"/>
    </row>
    <row r="161" spans="1:22" ht="25.5" hidden="1" customHeight="1" x14ac:dyDescent="0.25">
      <c r="B161" s="55"/>
      <c r="C161" s="2"/>
      <c r="D161" s="428" t="s">
        <v>532</v>
      </c>
      <c r="E161" s="428"/>
      <c r="F161" s="269">
        <f t="shared" si="213"/>
        <v>0</v>
      </c>
      <c r="G161" s="161"/>
      <c r="H161" s="169">
        <f t="shared" si="188"/>
        <v>0</v>
      </c>
      <c r="I161" s="76"/>
      <c r="J161" s="1"/>
      <c r="K161" s="76"/>
      <c r="L161" s="1"/>
      <c r="M161" s="1"/>
      <c r="N161" s="1"/>
      <c r="O161" s="1"/>
      <c r="P161" s="82"/>
      <c r="Q161" s="1"/>
      <c r="R161" s="42"/>
      <c r="S161" s="82"/>
      <c r="T161" s="1"/>
      <c r="U161" s="42"/>
      <c r="V161" s="44"/>
    </row>
    <row r="162" spans="1:22" ht="25.5" hidden="1" customHeight="1" x14ac:dyDescent="0.25">
      <c r="B162" s="55"/>
      <c r="C162" s="2"/>
      <c r="D162" s="428" t="s">
        <v>533</v>
      </c>
      <c r="E162" s="428"/>
      <c r="F162" s="269">
        <f t="shared" si="213"/>
        <v>0</v>
      </c>
      <c r="G162" s="161"/>
      <c r="H162" s="169">
        <f t="shared" si="188"/>
        <v>0</v>
      </c>
      <c r="I162" s="76"/>
      <c r="J162" s="1"/>
      <c r="K162" s="76"/>
      <c r="L162" s="1"/>
      <c r="M162" s="1"/>
      <c r="N162" s="1"/>
      <c r="O162" s="1"/>
      <c r="P162" s="82"/>
      <c r="Q162" s="1"/>
      <c r="R162" s="42"/>
      <c r="S162" s="82"/>
      <c r="T162" s="1"/>
      <c r="U162" s="42"/>
      <c r="V162" s="44"/>
    </row>
    <row r="163" spans="1:22" hidden="1" x14ac:dyDescent="0.25">
      <c r="B163" s="55"/>
      <c r="C163" s="2"/>
      <c r="D163" s="427" t="s">
        <v>364</v>
      </c>
      <c r="E163" s="427"/>
      <c r="F163" s="259">
        <f t="shared" si="213"/>
        <v>0</v>
      </c>
      <c r="G163" s="151"/>
      <c r="H163" s="169">
        <f t="shared" si="188"/>
        <v>0</v>
      </c>
      <c r="I163" s="76"/>
      <c r="J163" s="1"/>
      <c r="K163" s="76"/>
      <c r="L163" s="1"/>
      <c r="M163" s="1"/>
      <c r="N163" s="1"/>
      <c r="O163" s="1"/>
      <c r="P163" s="82"/>
      <c r="Q163" s="1"/>
      <c r="R163" s="42"/>
      <c r="S163" s="82"/>
      <c r="T163" s="1"/>
      <c r="U163" s="42"/>
      <c r="V163" s="44"/>
    </row>
    <row r="164" spans="1:22" hidden="1" x14ac:dyDescent="0.25">
      <c r="B164" s="55"/>
      <c r="C164" s="2"/>
      <c r="D164" s="427" t="s">
        <v>356</v>
      </c>
      <c r="E164" s="427"/>
      <c r="F164" s="259">
        <f t="shared" si="213"/>
        <v>0</v>
      </c>
      <c r="G164" s="151"/>
      <c r="H164" s="169">
        <f t="shared" si="188"/>
        <v>0</v>
      </c>
      <c r="I164" s="76"/>
      <c r="J164" s="1"/>
      <c r="K164" s="76"/>
      <c r="L164" s="1"/>
      <c r="M164" s="1"/>
      <c r="N164" s="1"/>
      <c r="O164" s="1"/>
      <c r="P164" s="82"/>
      <c r="Q164" s="1"/>
      <c r="R164" s="42"/>
      <c r="S164" s="82"/>
      <c r="T164" s="1"/>
      <c r="U164" s="42"/>
      <c r="V164" s="44"/>
    </row>
    <row r="165" spans="1:22" ht="25.5" hidden="1" customHeight="1" x14ac:dyDescent="0.25">
      <c r="B165" s="55"/>
      <c r="C165" s="2"/>
      <c r="D165" s="428" t="s">
        <v>534</v>
      </c>
      <c r="E165" s="428"/>
      <c r="F165" s="269">
        <f t="shared" si="213"/>
        <v>0</v>
      </c>
      <c r="G165" s="161"/>
      <c r="H165" s="169">
        <f t="shared" si="188"/>
        <v>0</v>
      </c>
      <c r="I165" s="76"/>
      <c r="J165" s="1"/>
      <c r="K165" s="76"/>
      <c r="L165" s="1"/>
      <c r="M165" s="1"/>
      <c r="N165" s="1"/>
      <c r="O165" s="1"/>
      <c r="P165" s="82"/>
      <c r="Q165" s="1"/>
      <c r="R165" s="42"/>
      <c r="S165" s="82"/>
      <c r="T165" s="1"/>
      <c r="U165" s="42"/>
      <c r="V165" s="44"/>
    </row>
    <row r="166" spans="1:22" hidden="1" x14ac:dyDescent="0.25">
      <c r="B166" s="55"/>
      <c r="C166" s="2"/>
      <c r="D166" s="427" t="s">
        <v>535</v>
      </c>
      <c r="E166" s="427"/>
      <c r="F166" s="259">
        <f t="shared" si="213"/>
        <v>0</v>
      </c>
      <c r="G166" s="151"/>
      <c r="H166" s="169">
        <f t="shared" si="188"/>
        <v>0</v>
      </c>
      <c r="I166" s="76"/>
      <c r="J166" s="1"/>
      <c r="K166" s="76"/>
      <c r="L166" s="1"/>
      <c r="M166" s="1"/>
      <c r="N166" s="1"/>
      <c r="O166" s="1"/>
      <c r="P166" s="82"/>
      <c r="Q166" s="1"/>
      <c r="R166" s="42"/>
      <c r="S166" s="82"/>
      <c r="T166" s="1"/>
      <c r="U166" s="42"/>
      <c r="V166" s="44"/>
    </row>
    <row r="167" spans="1:22" s="41" customFormat="1" hidden="1" x14ac:dyDescent="0.25">
      <c r="A167" s="128" t="s">
        <v>235</v>
      </c>
      <c r="B167" s="109" t="s">
        <v>666</v>
      </c>
      <c r="C167" s="445" t="s">
        <v>236</v>
      </c>
      <c r="D167" s="446"/>
      <c r="E167" s="446"/>
      <c r="F167" s="270">
        <f t="shared" si="213"/>
        <v>0</v>
      </c>
      <c r="G167" s="162"/>
      <c r="H167" s="172">
        <f t="shared" si="188"/>
        <v>0</v>
      </c>
      <c r="I167" s="111"/>
      <c r="J167" s="112"/>
      <c r="K167" s="111"/>
      <c r="L167" s="112"/>
      <c r="M167" s="112"/>
      <c r="N167" s="112"/>
      <c r="O167" s="112"/>
      <c r="P167" s="115"/>
      <c r="Q167" s="112"/>
      <c r="R167" s="114"/>
      <c r="S167" s="115"/>
      <c r="T167" s="112"/>
      <c r="U167" s="114"/>
      <c r="V167" s="116"/>
    </row>
    <row r="168" spans="1:22" s="41" customFormat="1" hidden="1" x14ac:dyDescent="0.25">
      <c r="A168" s="128" t="s">
        <v>237</v>
      </c>
      <c r="B168" s="109" t="s">
        <v>668</v>
      </c>
      <c r="C168" s="445" t="s">
        <v>238</v>
      </c>
      <c r="D168" s="446"/>
      <c r="E168" s="446"/>
      <c r="F168" s="270">
        <f t="shared" si="213"/>
        <v>0</v>
      </c>
      <c r="G168" s="162"/>
      <c r="H168" s="172">
        <f t="shared" si="188"/>
        <v>0</v>
      </c>
      <c r="I168" s="111"/>
      <c r="J168" s="112"/>
      <c r="K168" s="111"/>
      <c r="L168" s="112"/>
      <c r="M168" s="112"/>
      <c r="N168" s="112"/>
      <c r="O168" s="112"/>
      <c r="P168" s="115"/>
      <c r="Q168" s="112"/>
      <c r="R168" s="114"/>
      <c r="S168" s="115"/>
      <c r="T168" s="112"/>
      <c r="U168" s="114"/>
      <c r="V168" s="116"/>
    </row>
    <row r="169" spans="1:22" s="41" customFormat="1" hidden="1" x14ac:dyDescent="0.25">
      <c r="A169" s="128" t="s">
        <v>239</v>
      </c>
      <c r="B169" s="109" t="s">
        <v>669</v>
      </c>
      <c r="C169" s="445" t="s">
        <v>240</v>
      </c>
      <c r="D169" s="446"/>
      <c r="E169" s="446"/>
      <c r="F169" s="270">
        <f t="shared" si="213"/>
        <v>0</v>
      </c>
      <c r="G169" s="162"/>
      <c r="H169" s="172">
        <f t="shared" ref="H169:H232" si="214">SUM(F169:G169)</f>
        <v>0</v>
      </c>
      <c r="I169" s="111"/>
      <c r="J169" s="112"/>
      <c r="K169" s="111"/>
      <c r="L169" s="112"/>
      <c r="M169" s="112"/>
      <c r="N169" s="112"/>
      <c r="O169" s="112"/>
      <c r="P169" s="115"/>
      <c r="Q169" s="112"/>
      <c r="R169" s="114"/>
      <c r="S169" s="115"/>
      <c r="T169" s="112"/>
      <c r="U169" s="114"/>
      <c r="V169" s="116"/>
    </row>
    <row r="170" spans="1:22" s="41" customFormat="1" hidden="1" x14ac:dyDescent="0.25">
      <c r="A170" s="128" t="s">
        <v>241</v>
      </c>
      <c r="B170" s="109" t="s">
        <v>670</v>
      </c>
      <c r="C170" s="445" t="s">
        <v>242</v>
      </c>
      <c r="D170" s="446"/>
      <c r="E170" s="446"/>
      <c r="F170" s="270">
        <f>F171+F172+F173+F174+F175+F176+F177+F178+F179+F180</f>
        <v>0</v>
      </c>
      <c r="G170" s="162">
        <f t="shared" ref="G170:V170" si="215">G171+G172+G173+G174+G175+G176+G177+G178+G179+G180</f>
        <v>0</v>
      </c>
      <c r="H170" s="172">
        <f t="shared" si="214"/>
        <v>0</v>
      </c>
      <c r="I170" s="111">
        <f t="shared" ref="I170:J170" si="216">I171+I172+I173+I174+I175+I176+I177+I178+I179+I180</f>
        <v>0</v>
      </c>
      <c r="J170" s="112">
        <f t="shared" si="216"/>
        <v>0</v>
      </c>
      <c r="K170" s="111">
        <f t="shared" si="215"/>
        <v>0</v>
      </c>
      <c r="L170" s="112">
        <f t="shared" si="215"/>
        <v>0</v>
      </c>
      <c r="M170" s="112">
        <f t="shared" si="215"/>
        <v>0</v>
      </c>
      <c r="N170" s="112">
        <f t="shared" si="215"/>
        <v>0</v>
      </c>
      <c r="O170" s="112">
        <f t="shared" si="215"/>
        <v>0</v>
      </c>
      <c r="P170" s="115">
        <f t="shared" si="215"/>
        <v>0</v>
      </c>
      <c r="Q170" s="112">
        <f t="shared" si="215"/>
        <v>0</v>
      </c>
      <c r="R170" s="114">
        <f t="shared" si="215"/>
        <v>0</v>
      </c>
      <c r="S170" s="115">
        <f t="shared" si="215"/>
        <v>0</v>
      </c>
      <c r="T170" s="112">
        <f t="shared" si="215"/>
        <v>0</v>
      </c>
      <c r="U170" s="114">
        <f t="shared" si="215"/>
        <v>0</v>
      </c>
      <c r="V170" s="116">
        <f t="shared" si="215"/>
        <v>0</v>
      </c>
    </row>
    <row r="171" spans="1:22" hidden="1" x14ac:dyDescent="0.25">
      <c r="B171" s="55"/>
      <c r="C171" s="2"/>
      <c r="D171" s="427" t="s">
        <v>359</v>
      </c>
      <c r="E171" s="427"/>
      <c r="F171" s="259">
        <f t="shared" ref="F171:F181" si="217">SUM(K171:V171)</f>
        <v>0</v>
      </c>
      <c r="G171" s="151"/>
      <c r="H171" s="169">
        <f t="shared" si="214"/>
        <v>0</v>
      </c>
      <c r="I171" s="76"/>
      <c r="J171" s="1"/>
      <c r="K171" s="76"/>
      <c r="L171" s="1"/>
      <c r="M171" s="1"/>
      <c r="N171" s="1"/>
      <c r="O171" s="1"/>
      <c r="P171" s="82"/>
      <c r="Q171" s="1"/>
      <c r="R171" s="42"/>
      <c r="S171" s="82"/>
      <c r="T171" s="1"/>
      <c r="U171" s="42"/>
      <c r="V171" s="44"/>
    </row>
    <row r="172" spans="1:22" hidden="1" x14ac:dyDescent="0.25">
      <c r="B172" s="55"/>
      <c r="C172" s="2"/>
      <c r="D172" s="427" t="s">
        <v>360</v>
      </c>
      <c r="E172" s="427"/>
      <c r="F172" s="259">
        <f t="shared" si="217"/>
        <v>0</v>
      </c>
      <c r="G172" s="151"/>
      <c r="H172" s="169">
        <f t="shared" si="214"/>
        <v>0</v>
      </c>
      <c r="I172" s="76"/>
      <c r="J172" s="1"/>
      <c r="K172" s="76"/>
      <c r="L172" s="1"/>
      <c r="M172" s="1"/>
      <c r="N172" s="1"/>
      <c r="O172" s="1"/>
      <c r="P172" s="82"/>
      <c r="Q172" s="1"/>
      <c r="R172" s="42"/>
      <c r="S172" s="82"/>
      <c r="T172" s="1"/>
      <c r="U172" s="42"/>
      <c r="V172" s="44"/>
    </row>
    <row r="173" spans="1:22" hidden="1" x14ac:dyDescent="0.25">
      <c r="B173" s="55"/>
      <c r="C173" s="2"/>
      <c r="D173" s="427" t="s">
        <v>361</v>
      </c>
      <c r="E173" s="427"/>
      <c r="F173" s="259">
        <f t="shared" si="217"/>
        <v>0</v>
      </c>
      <c r="G173" s="151"/>
      <c r="H173" s="169">
        <f t="shared" si="214"/>
        <v>0</v>
      </c>
      <c r="I173" s="76"/>
      <c r="J173" s="1"/>
      <c r="K173" s="76"/>
      <c r="L173" s="1"/>
      <c r="M173" s="1"/>
      <c r="N173" s="1"/>
      <c r="O173" s="1"/>
      <c r="P173" s="82"/>
      <c r="Q173" s="1"/>
      <c r="R173" s="42"/>
      <c r="S173" s="82"/>
      <c r="T173" s="1"/>
      <c r="U173" s="42"/>
      <c r="V173" s="44"/>
    </row>
    <row r="174" spans="1:22" hidden="1" x14ac:dyDescent="0.25">
      <c r="B174" s="55"/>
      <c r="C174" s="2"/>
      <c r="D174" s="427" t="s">
        <v>362</v>
      </c>
      <c r="E174" s="427"/>
      <c r="F174" s="259">
        <f t="shared" si="217"/>
        <v>0</v>
      </c>
      <c r="G174" s="151"/>
      <c r="H174" s="169">
        <f t="shared" si="214"/>
        <v>0</v>
      </c>
      <c r="I174" s="76"/>
      <c r="J174" s="1"/>
      <c r="K174" s="76"/>
      <c r="L174" s="1"/>
      <c r="M174" s="1"/>
      <c r="N174" s="1"/>
      <c r="O174" s="1"/>
      <c r="P174" s="82"/>
      <c r="Q174" s="1"/>
      <c r="R174" s="42"/>
      <c r="S174" s="82"/>
      <c r="T174" s="1"/>
      <c r="U174" s="42"/>
      <c r="V174" s="44"/>
    </row>
    <row r="175" spans="1:22" hidden="1" x14ac:dyDescent="0.25">
      <c r="B175" s="55"/>
      <c r="C175" s="2"/>
      <c r="D175" s="427" t="s">
        <v>363</v>
      </c>
      <c r="E175" s="427"/>
      <c r="F175" s="259">
        <f t="shared" si="217"/>
        <v>0</v>
      </c>
      <c r="G175" s="151"/>
      <c r="H175" s="169">
        <f t="shared" si="214"/>
        <v>0</v>
      </c>
      <c r="I175" s="76"/>
      <c r="J175" s="1"/>
      <c r="K175" s="76"/>
      <c r="L175" s="1"/>
      <c r="M175" s="1"/>
      <c r="N175" s="1"/>
      <c r="O175" s="1"/>
      <c r="P175" s="82"/>
      <c r="Q175" s="1"/>
      <c r="R175" s="42"/>
      <c r="S175" s="82"/>
      <c r="T175" s="1"/>
      <c r="U175" s="42"/>
      <c r="V175" s="44"/>
    </row>
    <row r="176" spans="1:22" ht="25.5" hidden="1" customHeight="1" x14ac:dyDescent="0.25">
      <c r="B176" s="55"/>
      <c r="C176" s="2"/>
      <c r="D176" s="428" t="s">
        <v>536</v>
      </c>
      <c r="E176" s="428"/>
      <c r="F176" s="269">
        <f t="shared" si="217"/>
        <v>0</v>
      </c>
      <c r="G176" s="161"/>
      <c r="H176" s="169">
        <f t="shared" si="214"/>
        <v>0</v>
      </c>
      <c r="I176" s="76"/>
      <c r="J176" s="1"/>
      <c r="K176" s="76"/>
      <c r="L176" s="1"/>
      <c r="M176" s="1"/>
      <c r="N176" s="1"/>
      <c r="O176" s="1"/>
      <c r="P176" s="82"/>
      <c r="Q176" s="1"/>
      <c r="R176" s="42"/>
      <c r="S176" s="82"/>
      <c r="T176" s="1"/>
      <c r="U176" s="42"/>
      <c r="V176" s="44"/>
    </row>
    <row r="177" spans="1:22" ht="25.5" hidden="1" customHeight="1" x14ac:dyDescent="0.25">
      <c r="B177" s="55"/>
      <c r="C177" s="2"/>
      <c r="D177" s="428" t="s">
        <v>539</v>
      </c>
      <c r="E177" s="428"/>
      <c r="F177" s="269">
        <f t="shared" si="217"/>
        <v>0</v>
      </c>
      <c r="G177" s="161"/>
      <c r="H177" s="169">
        <f t="shared" si="214"/>
        <v>0</v>
      </c>
      <c r="I177" s="76"/>
      <c r="J177" s="1"/>
      <c r="K177" s="76"/>
      <c r="L177" s="1"/>
      <c r="M177" s="1"/>
      <c r="N177" s="1"/>
      <c r="O177" s="1"/>
      <c r="P177" s="82"/>
      <c r="Q177" s="1"/>
      <c r="R177" s="42"/>
      <c r="S177" s="82"/>
      <c r="T177" s="1"/>
      <c r="U177" s="42"/>
      <c r="V177" s="44"/>
    </row>
    <row r="178" spans="1:22" hidden="1" x14ac:dyDescent="0.25">
      <c r="B178" s="55"/>
      <c r="C178" s="2"/>
      <c r="D178" s="427" t="s">
        <v>365</v>
      </c>
      <c r="E178" s="427"/>
      <c r="F178" s="259">
        <f t="shared" si="217"/>
        <v>0</v>
      </c>
      <c r="G178" s="151"/>
      <c r="H178" s="169">
        <f t="shared" si="214"/>
        <v>0</v>
      </c>
      <c r="I178" s="76"/>
      <c r="J178" s="1"/>
      <c r="K178" s="76"/>
      <c r="L178" s="1"/>
      <c r="M178" s="1"/>
      <c r="N178" s="1"/>
      <c r="O178" s="1"/>
      <c r="P178" s="82"/>
      <c r="Q178" s="1"/>
      <c r="R178" s="42"/>
      <c r="S178" s="82"/>
      <c r="T178" s="1"/>
      <c r="U178" s="42"/>
      <c r="V178" s="44"/>
    </row>
    <row r="179" spans="1:22" ht="25.5" hidden="1" customHeight="1" x14ac:dyDescent="0.25">
      <c r="B179" s="55"/>
      <c r="C179" s="2"/>
      <c r="D179" s="428" t="s">
        <v>542</v>
      </c>
      <c r="E179" s="428"/>
      <c r="F179" s="269">
        <f t="shared" si="217"/>
        <v>0</v>
      </c>
      <c r="G179" s="161"/>
      <c r="H179" s="169">
        <f t="shared" si="214"/>
        <v>0</v>
      </c>
      <c r="I179" s="76"/>
      <c r="J179" s="1"/>
      <c r="K179" s="76"/>
      <c r="L179" s="1"/>
      <c r="M179" s="1"/>
      <c r="N179" s="1"/>
      <c r="O179" s="1"/>
      <c r="P179" s="82"/>
      <c r="Q179" s="1"/>
      <c r="R179" s="42"/>
      <c r="S179" s="82"/>
      <c r="T179" s="1"/>
      <c r="U179" s="42"/>
      <c r="V179" s="44"/>
    </row>
    <row r="180" spans="1:22" hidden="1" x14ac:dyDescent="0.25">
      <c r="B180" s="55"/>
      <c r="C180" s="2"/>
      <c r="D180" s="427" t="s">
        <v>543</v>
      </c>
      <c r="E180" s="427"/>
      <c r="F180" s="259">
        <f t="shared" si="217"/>
        <v>0</v>
      </c>
      <c r="G180" s="151"/>
      <c r="H180" s="169">
        <f t="shared" si="214"/>
        <v>0</v>
      </c>
      <c r="I180" s="76"/>
      <c r="J180" s="1"/>
      <c r="K180" s="76"/>
      <c r="L180" s="1"/>
      <c r="M180" s="1"/>
      <c r="N180" s="1"/>
      <c r="O180" s="1"/>
      <c r="P180" s="82"/>
      <c r="Q180" s="1"/>
      <c r="R180" s="42"/>
      <c r="S180" s="82"/>
      <c r="T180" s="1"/>
      <c r="U180" s="42"/>
      <c r="V180" s="44"/>
    </row>
    <row r="181" spans="1:22" s="41" customFormat="1" ht="15.75" hidden="1" thickBot="1" x14ac:dyDescent="0.3">
      <c r="A181" s="128" t="s">
        <v>243</v>
      </c>
      <c r="B181" s="137" t="s">
        <v>671</v>
      </c>
      <c r="C181" s="499" t="s">
        <v>244</v>
      </c>
      <c r="D181" s="500"/>
      <c r="E181" s="500"/>
      <c r="F181" s="271">
        <f t="shared" si="217"/>
        <v>0</v>
      </c>
      <c r="G181" s="163"/>
      <c r="H181" s="172">
        <f t="shared" si="214"/>
        <v>0</v>
      </c>
      <c r="I181" s="111"/>
      <c r="J181" s="112"/>
      <c r="K181" s="111"/>
      <c r="L181" s="112"/>
      <c r="M181" s="112"/>
      <c r="N181" s="112"/>
      <c r="O181" s="112"/>
      <c r="P181" s="115"/>
      <c r="Q181" s="112"/>
      <c r="R181" s="114"/>
      <c r="S181" s="115"/>
      <c r="T181" s="112"/>
      <c r="U181" s="114"/>
      <c r="V181" s="116"/>
    </row>
    <row r="182" spans="1:22" ht="15.75" thickBot="1" x14ac:dyDescent="0.3">
      <c r="B182" s="101" t="s">
        <v>245</v>
      </c>
      <c r="C182" s="430" t="s">
        <v>246</v>
      </c>
      <c r="D182" s="431"/>
      <c r="E182" s="431"/>
      <c r="F182" s="262">
        <f>F183+F184+F187+F188+F189+F190+F191</f>
        <v>350000</v>
      </c>
      <c r="G182" s="154">
        <f t="shared" ref="G182:V182" si="218">G183+G184+G187+G188+G189+G190+G191</f>
        <v>0</v>
      </c>
      <c r="H182" s="166">
        <f t="shared" si="214"/>
        <v>350000</v>
      </c>
      <c r="I182" s="87">
        <f t="shared" ref="I182:J182" si="219">I183+I184+I187+I188+I189+I190+I191</f>
        <v>350000</v>
      </c>
      <c r="J182" s="88">
        <f t="shared" si="219"/>
        <v>0</v>
      </c>
      <c r="K182" s="87">
        <f t="shared" si="218"/>
        <v>0</v>
      </c>
      <c r="L182" s="88">
        <f t="shared" si="218"/>
        <v>0</v>
      </c>
      <c r="M182" s="88">
        <f t="shared" si="218"/>
        <v>0</v>
      </c>
      <c r="N182" s="88">
        <f t="shared" si="218"/>
        <v>0</v>
      </c>
      <c r="O182" s="88">
        <f t="shared" si="218"/>
        <v>350000</v>
      </c>
      <c r="P182" s="91">
        <f t="shared" si="218"/>
        <v>0</v>
      </c>
      <c r="Q182" s="88">
        <f t="shared" si="218"/>
        <v>0</v>
      </c>
      <c r="R182" s="90">
        <f t="shared" si="218"/>
        <v>0</v>
      </c>
      <c r="S182" s="91">
        <f t="shared" si="218"/>
        <v>0</v>
      </c>
      <c r="T182" s="88">
        <f t="shared" si="218"/>
        <v>0</v>
      </c>
      <c r="U182" s="90">
        <f t="shared" si="218"/>
        <v>0</v>
      </c>
      <c r="V182" s="92">
        <f t="shared" si="218"/>
        <v>0</v>
      </c>
    </row>
    <row r="183" spans="1:22" s="18" customFormat="1" hidden="1" x14ac:dyDescent="0.25">
      <c r="A183" s="128" t="s">
        <v>247</v>
      </c>
      <c r="B183" s="117" t="s">
        <v>672</v>
      </c>
      <c r="C183" s="432" t="s">
        <v>248</v>
      </c>
      <c r="D183" s="433"/>
      <c r="E183" s="433"/>
      <c r="F183" s="258">
        <f t="shared" ref="F183" si="220">SUM(K183:V183)</f>
        <v>0</v>
      </c>
      <c r="G183" s="150"/>
      <c r="H183" s="168">
        <f t="shared" si="214"/>
        <v>0</v>
      </c>
      <c r="I183" s="95"/>
      <c r="J183" s="96"/>
      <c r="K183" s="95"/>
      <c r="L183" s="96"/>
      <c r="M183" s="96"/>
      <c r="N183" s="96"/>
      <c r="O183" s="96"/>
      <c r="P183" s="99"/>
      <c r="Q183" s="96"/>
      <c r="R183" s="98"/>
      <c r="S183" s="99"/>
      <c r="T183" s="96"/>
      <c r="U183" s="98"/>
      <c r="V183" s="100"/>
    </row>
    <row r="184" spans="1:22" s="18" customFormat="1" hidden="1" x14ac:dyDescent="0.25">
      <c r="A184" s="128" t="s">
        <v>249</v>
      </c>
      <c r="B184" s="93" t="s">
        <v>673</v>
      </c>
      <c r="C184" s="434" t="s">
        <v>250</v>
      </c>
      <c r="D184" s="435"/>
      <c r="E184" s="435"/>
      <c r="F184" s="260">
        <f>F185+F186</f>
        <v>0</v>
      </c>
      <c r="G184" s="152">
        <f t="shared" ref="G184:V184" si="221">G185+G186</f>
        <v>0</v>
      </c>
      <c r="H184" s="168">
        <f t="shared" si="214"/>
        <v>0</v>
      </c>
      <c r="I184" s="95">
        <f t="shared" ref="I184:J184" si="222">I185+I186</f>
        <v>0</v>
      </c>
      <c r="J184" s="96">
        <f t="shared" si="222"/>
        <v>0</v>
      </c>
      <c r="K184" s="95">
        <f t="shared" si="221"/>
        <v>0</v>
      </c>
      <c r="L184" s="96">
        <f t="shared" si="221"/>
        <v>0</v>
      </c>
      <c r="M184" s="96">
        <f t="shared" si="221"/>
        <v>0</v>
      </c>
      <c r="N184" s="96">
        <f t="shared" si="221"/>
        <v>0</v>
      </c>
      <c r="O184" s="96">
        <f t="shared" si="221"/>
        <v>0</v>
      </c>
      <c r="P184" s="99">
        <f t="shared" si="221"/>
        <v>0</v>
      </c>
      <c r="Q184" s="96">
        <f t="shared" si="221"/>
        <v>0</v>
      </c>
      <c r="R184" s="98">
        <f t="shared" si="221"/>
        <v>0</v>
      </c>
      <c r="S184" s="99">
        <f t="shared" si="221"/>
        <v>0</v>
      </c>
      <c r="T184" s="96">
        <f t="shared" si="221"/>
        <v>0</v>
      </c>
      <c r="U184" s="98">
        <f t="shared" si="221"/>
        <v>0</v>
      </c>
      <c r="V184" s="100">
        <f t="shared" si="221"/>
        <v>0</v>
      </c>
    </row>
    <row r="185" spans="1:22" hidden="1" x14ac:dyDescent="0.25">
      <c r="B185" s="55"/>
      <c r="C185" s="2"/>
      <c r="D185" s="427" t="s">
        <v>250</v>
      </c>
      <c r="E185" s="427"/>
      <c r="F185" s="259">
        <f t="shared" ref="F185:F191" si="223">SUM(K185:V185)</f>
        <v>0</v>
      </c>
      <c r="G185" s="151"/>
      <c r="H185" s="169">
        <f t="shared" si="214"/>
        <v>0</v>
      </c>
      <c r="I185" s="76"/>
      <c r="J185" s="1"/>
      <c r="K185" s="76"/>
      <c r="L185" s="1"/>
      <c r="M185" s="1"/>
      <c r="N185" s="1"/>
      <c r="O185" s="1"/>
      <c r="P185" s="82"/>
      <c r="Q185" s="1"/>
      <c r="R185" s="42"/>
      <c r="S185" s="82"/>
      <c r="T185" s="1"/>
      <c r="U185" s="42"/>
      <c r="V185" s="44"/>
    </row>
    <row r="186" spans="1:22" hidden="1" x14ac:dyDescent="0.25">
      <c r="B186" s="55"/>
      <c r="C186" s="2"/>
      <c r="D186" s="427" t="s">
        <v>349</v>
      </c>
      <c r="E186" s="427"/>
      <c r="F186" s="259">
        <f t="shared" si="223"/>
        <v>0</v>
      </c>
      <c r="G186" s="151"/>
      <c r="H186" s="169">
        <f t="shared" si="214"/>
        <v>0</v>
      </c>
      <c r="I186" s="76"/>
      <c r="J186" s="1"/>
      <c r="K186" s="76"/>
      <c r="L186" s="1"/>
      <c r="M186" s="1"/>
      <c r="N186" s="1"/>
      <c r="O186" s="1"/>
      <c r="P186" s="82"/>
      <c r="Q186" s="1"/>
      <c r="R186" s="42"/>
      <c r="S186" s="82"/>
      <c r="T186" s="1"/>
      <c r="U186" s="42"/>
      <c r="V186" s="44"/>
    </row>
    <row r="187" spans="1:22" s="18" customFormat="1" hidden="1" x14ac:dyDescent="0.25">
      <c r="A187" s="128" t="s">
        <v>251</v>
      </c>
      <c r="B187" s="93" t="s">
        <v>674</v>
      </c>
      <c r="C187" s="434" t="s">
        <v>252</v>
      </c>
      <c r="D187" s="435"/>
      <c r="E187" s="435"/>
      <c r="F187" s="260">
        <f t="shared" si="223"/>
        <v>0</v>
      </c>
      <c r="G187" s="152"/>
      <c r="H187" s="168">
        <f t="shared" si="214"/>
        <v>0</v>
      </c>
      <c r="I187" s="95"/>
      <c r="J187" s="96"/>
      <c r="K187" s="95"/>
      <c r="L187" s="96"/>
      <c r="M187" s="96"/>
      <c r="N187" s="96"/>
      <c r="O187" s="96"/>
      <c r="P187" s="99"/>
      <c r="Q187" s="96"/>
      <c r="R187" s="98"/>
      <c r="S187" s="99"/>
      <c r="T187" s="96"/>
      <c r="U187" s="98"/>
      <c r="V187" s="100"/>
    </row>
    <row r="188" spans="1:22" s="18" customFormat="1" x14ac:dyDescent="0.25">
      <c r="A188" s="128" t="s">
        <v>253</v>
      </c>
      <c r="B188" s="93" t="s">
        <v>675</v>
      </c>
      <c r="C188" s="434" t="s">
        <v>254</v>
      </c>
      <c r="D188" s="435"/>
      <c r="E188" s="435"/>
      <c r="F188" s="260">
        <f t="shared" si="223"/>
        <v>275590</v>
      </c>
      <c r="G188" s="152"/>
      <c r="H188" s="168">
        <f t="shared" si="214"/>
        <v>275590</v>
      </c>
      <c r="I188" s="95">
        <f>H188</f>
        <v>275590</v>
      </c>
      <c r="J188" s="96"/>
      <c r="K188" s="95"/>
      <c r="L188" s="96"/>
      <c r="M188" s="96"/>
      <c r="N188" s="96"/>
      <c r="O188" s="96">
        <v>275590</v>
      </c>
      <c r="P188" s="99"/>
      <c r="Q188" s="96"/>
      <c r="R188" s="98"/>
      <c r="S188" s="99"/>
      <c r="T188" s="96"/>
      <c r="U188" s="98"/>
      <c r="V188" s="100"/>
    </row>
    <row r="189" spans="1:22" s="18" customFormat="1" hidden="1" x14ac:dyDescent="0.25">
      <c r="A189" s="128" t="s">
        <v>255</v>
      </c>
      <c r="B189" s="93" t="s">
        <v>676</v>
      </c>
      <c r="C189" s="434" t="s">
        <v>256</v>
      </c>
      <c r="D189" s="435"/>
      <c r="E189" s="435"/>
      <c r="F189" s="260">
        <f t="shared" si="223"/>
        <v>0</v>
      </c>
      <c r="G189" s="152"/>
      <c r="H189" s="168">
        <f t="shared" si="214"/>
        <v>0</v>
      </c>
      <c r="I189" s="95"/>
      <c r="J189" s="96"/>
      <c r="K189" s="95"/>
      <c r="L189" s="96"/>
      <c r="M189" s="96"/>
      <c r="N189" s="96"/>
      <c r="O189" s="96"/>
      <c r="P189" s="99"/>
      <c r="Q189" s="96"/>
      <c r="R189" s="98"/>
      <c r="S189" s="99"/>
      <c r="T189" s="96"/>
      <c r="U189" s="98"/>
      <c r="V189" s="100"/>
    </row>
    <row r="190" spans="1:22" s="18" customFormat="1" hidden="1" x14ac:dyDescent="0.25">
      <c r="A190" s="128" t="s">
        <v>257</v>
      </c>
      <c r="B190" s="93" t="s">
        <v>677</v>
      </c>
      <c r="C190" s="434" t="s">
        <v>258</v>
      </c>
      <c r="D190" s="435"/>
      <c r="E190" s="435"/>
      <c r="F190" s="260">
        <f t="shared" si="223"/>
        <v>0</v>
      </c>
      <c r="G190" s="152"/>
      <c r="H190" s="168">
        <f t="shared" si="214"/>
        <v>0</v>
      </c>
      <c r="I190" s="95"/>
      <c r="J190" s="96"/>
      <c r="K190" s="95"/>
      <c r="L190" s="96"/>
      <c r="M190" s="96"/>
      <c r="N190" s="96"/>
      <c r="O190" s="96"/>
      <c r="P190" s="99"/>
      <c r="Q190" s="96"/>
      <c r="R190" s="98"/>
      <c r="S190" s="99"/>
      <c r="T190" s="96"/>
      <c r="U190" s="98"/>
      <c r="V190" s="100"/>
    </row>
    <row r="191" spans="1:22" s="18" customFormat="1" ht="15.75" thickBot="1" x14ac:dyDescent="0.3">
      <c r="A191" s="128" t="s">
        <v>259</v>
      </c>
      <c r="B191" s="127" t="s">
        <v>678</v>
      </c>
      <c r="C191" s="507" t="s">
        <v>260</v>
      </c>
      <c r="D191" s="508"/>
      <c r="E191" s="508"/>
      <c r="F191" s="272">
        <f t="shared" si="223"/>
        <v>74410</v>
      </c>
      <c r="G191" s="164"/>
      <c r="H191" s="168">
        <f t="shared" si="214"/>
        <v>74410</v>
      </c>
      <c r="I191" s="95">
        <f>H191</f>
        <v>74410</v>
      </c>
      <c r="J191" s="96"/>
      <c r="K191" s="95"/>
      <c r="L191" s="96"/>
      <c r="M191" s="96"/>
      <c r="N191" s="96"/>
      <c r="O191" s="96">
        <v>74410</v>
      </c>
      <c r="P191" s="99"/>
      <c r="Q191" s="96"/>
      <c r="R191" s="98"/>
      <c r="S191" s="99"/>
      <c r="T191" s="96"/>
      <c r="U191" s="98"/>
      <c r="V191" s="100"/>
    </row>
    <row r="192" spans="1:22" ht="15.75" thickBot="1" x14ac:dyDescent="0.3">
      <c r="B192" s="101" t="s">
        <v>261</v>
      </c>
      <c r="C192" s="430" t="s">
        <v>262</v>
      </c>
      <c r="D192" s="431"/>
      <c r="E192" s="431"/>
      <c r="F192" s="262">
        <f>F193+F194+F195+F196</f>
        <v>0</v>
      </c>
      <c r="G192" s="154">
        <f t="shared" ref="G192:V192" si="224">G193+G194+G195+G196</f>
        <v>0</v>
      </c>
      <c r="H192" s="166">
        <f t="shared" si="214"/>
        <v>0</v>
      </c>
      <c r="I192" s="87">
        <f t="shared" ref="I192:J192" si="225">I193+I194+I195+I196</f>
        <v>0</v>
      </c>
      <c r="J192" s="88">
        <f t="shared" si="225"/>
        <v>0</v>
      </c>
      <c r="K192" s="87">
        <f t="shared" si="224"/>
        <v>0</v>
      </c>
      <c r="L192" s="88">
        <f t="shared" si="224"/>
        <v>0</v>
      </c>
      <c r="M192" s="88">
        <f t="shared" si="224"/>
        <v>0</v>
      </c>
      <c r="N192" s="88">
        <f t="shared" si="224"/>
        <v>0</v>
      </c>
      <c r="O192" s="88">
        <f t="shared" si="224"/>
        <v>0</v>
      </c>
      <c r="P192" s="91">
        <f t="shared" si="224"/>
        <v>0</v>
      </c>
      <c r="Q192" s="88">
        <f t="shared" si="224"/>
        <v>0</v>
      </c>
      <c r="R192" s="90">
        <f t="shared" si="224"/>
        <v>0</v>
      </c>
      <c r="S192" s="91">
        <f t="shared" si="224"/>
        <v>0</v>
      </c>
      <c r="T192" s="88">
        <f t="shared" si="224"/>
        <v>0</v>
      </c>
      <c r="U192" s="90">
        <f t="shared" si="224"/>
        <v>0</v>
      </c>
      <c r="V192" s="92">
        <f t="shared" si="224"/>
        <v>0</v>
      </c>
    </row>
    <row r="193" spans="1:22" s="18" customFormat="1" hidden="1" x14ac:dyDescent="0.25">
      <c r="A193" s="128" t="s">
        <v>263</v>
      </c>
      <c r="B193" s="284" t="s">
        <v>679</v>
      </c>
      <c r="C193" s="509" t="s">
        <v>264</v>
      </c>
      <c r="D193" s="510"/>
      <c r="E193" s="510"/>
      <c r="F193" s="285">
        <f t="shared" ref="F193:F196" si="226">SUM(K193:V193)</f>
        <v>0</v>
      </c>
      <c r="G193" s="286"/>
      <c r="H193" s="287">
        <f t="shared" si="214"/>
        <v>0</v>
      </c>
      <c r="I193" s="288"/>
      <c r="J193" s="289"/>
      <c r="K193" s="288"/>
      <c r="L193" s="289"/>
      <c r="M193" s="289"/>
      <c r="N193" s="289"/>
      <c r="O193" s="289"/>
      <c r="P193" s="290"/>
      <c r="Q193" s="289"/>
      <c r="R193" s="291"/>
      <c r="S193" s="290"/>
      <c r="T193" s="289"/>
      <c r="U193" s="291"/>
      <c r="V193" s="292"/>
    </row>
    <row r="194" spans="1:22" s="18" customFormat="1" hidden="1" x14ac:dyDescent="0.25">
      <c r="A194" s="128" t="s">
        <v>265</v>
      </c>
      <c r="B194" s="293" t="s">
        <v>680</v>
      </c>
      <c r="C194" s="501" t="s">
        <v>886</v>
      </c>
      <c r="D194" s="502"/>
      <c r="E194" s="502"/>
      <c r="F194" s="294">
        <f t="shared" si="226"/>
        <v>0</v>
      </c>
      <c r="G194" s="295"/>
      <c r="H194" s="287">
        <f t="shared" si="214"/>
        <v>0</v>
      </c>
      <c r="I194" s="288"/>
      <c r="J194" s="289"/>
      <c r="K194" s="288"/>
      <c r="L194" s="289"/>
      <c r="M194" s="289"/>
      <c r="N194" s="289"/>
      <c r="O194" s="289"/>
      <c r="P194" s="290"/>
      <c r="Q194" s="289"/>
      <c r="R194" s="291"/>
      <c r="S194" s="290"/>
      <c r="T194" s="289"/>
      <c r="U194" s="291"/>
      <c r="V194" s="292"/>
    </row>
    <row r="195" spans="1:22" s="18" customFormat="1" hidden="1" x14ac:dyDescent="0.25">
      <c r="A195" s="128" t="s">
        <v>266</v>
      </c>
      <c r="B195" s="293" t="s">
        <v>681</v>
      </c>
      <c r="C195" s="501" t="s">
        <v>267</v>
      </c>
      <c r="D195" s="502"/>
      <c r="E195" s="502"/>
      <c r="F195" s="294">
        <f t="shared" si="226"/>
        <v>0</v>
      </c>
      <c r="G195" s="295"/>
      <c r="H195" s="287">
        <f t="shared" si="214"/>
        <v>0</v>
      </c>
      <c r="I195" s="288"/>
      <c r="J195" s="289"/>
      <c r="K195" s="288"/>
      <c r="L195" s="289"/>
      <c r="M195" s="289"/>
      <c r="N195" s="289"/>
      <c r="O195" s="289"/>
      <c r="P195" s="290"/>
      <c r="Q195" s="289"/>
      <c r="R195" s="291"/>
      <c r="S195" s="290"/>
      <c r="T195" s="289"/>
      <c r="U195" s="291"/>
      <c r="V195" s="292"/>
    </row>
    <row r="196" spans="1:22" s="18" customFormat="1" ht="15.75" hidden="1" thickBot="1" x14ac:dyDescent="0.3">
      <c r="A196" s="128" t="s">
        <v>268</v>
      </c>
      <c r="B196" s="296" t="s">
        <v>682</v>
      </c>
      <c r="C196" s="503" t="s">
        <v>366</v>
      </c>
      <c r="D196" s="504"/>
      <c r="E196" s="504"/>
      <c r="F196" s="297">
        <f t="shared" si="226"/>
        <v>0</v>
      </c>
      <c r="G196" s="298"/>
      <c r="H196" s="287">
        <f t="shared" si="214"/>
        <v>0</v>
      </c>
      <c r="I196" s="288"/>
      <c r="J196" s="289"/>
      <c r="K196" s="288"/>
      <c r="L196" s="289"/>
      <c r="M196" s="289"/>
      <c r="N196" s="289"/>
      <c r="O196" s="289"/>
      <c r="P196" s="290"/>
      <c r="Q196" s="289"/>
      <c r="R196" s="291"/>
      <c r="S196" s="290"/>
      <c r="T196" s="289"/>
      <c r="U196" s="291"/>
      <c r="V196" s="292"/>
    </row>
    <row r="197" spans="1:22" ht="15.75" thickBot="1" x14ac:dyDescent="0.3">
      <c r="B197" s="101" t="s">
        <v>269</v>
      </c>
      <c r="C197" s="430" t="s">
        <v>270</v>
      </c>
      <c r="D197" s="431"/>
      <c r="E197" s="431"/>
      <c r="F197" s="262">
        <f>F198+F199+F210+F221+F232+F235+F247+F248+F249</f>
        <v>0</v>
      </c>
      <c r="G197" s="154">
        <f t="shared" ref="G197:V197" si="227">G198+G199+G210+G221+G232+G235+G247+G248+G249</f>
        <v>0</v>
      </c>
      <c r="H197" s="166">
        <f t="shared" si="214"/>
        <v>0</v>
      </c>
      <c r="I197" s="87">
        <f t="shared" ref="I197:J197" si="228">I198+I199+I210+I221+I232+I235+I247+I248+I249</f>
        <v>0</v>
      </c>
      <c r="J197" s="88">
        <f t="shared" si="228"/>
        <v>0</v>
      </c>
      <c r="K197" s="87">
        <f t="shared" si="227"/>
        <v>0</v>
      </c>
      <c r="L197" s="88">
        <f t="shared" si="227"/>
        <v>0</v>
      </c>
      <c r="M197" s="88">
        <f t="shared" si="227"/>
        <v>0</v>
      </c>
      <c r="N197" s="88">
        <f t="shared" si="227"/>
        <v>0</v>
      </c>
      <c r="O197" s="88">
        <f t="shared" si="227"/>
        <v>0</v>
      </c>
      <c r="P197" s="91">
        <f t="shared" si="227"/>
        <v>0</v>
      </c>
      <c r="Q197" s="88">
        <f t="shared" si="227"/>
        <v>0</v>
      </c>
      <c r="R197" s="90">
        <f t="shared" si="227"/>
        <v>0</v>
      </c>
      <c r="S197" s="91">
        <f t="shared" si="227"/>
        <v>0</v>
      </c>
      <c r="T197" s="88">
        <f t="shared" si="227"/>
        <v>0</v>
      </c>
      <c r="U197" s="90">
        <f t="shared" si="227"/>
        <v>0</v>
      </c>
      <c r="V197" s="92">
        <f t="shared" si="227"/>
        <v>0</v>
      </c>
    </row>
    <row r="198" spans="1:22" s="18" customFormat="1" ht="25.5" hidden="1" customHeight="1" x14ac:dyDescent="0.25">
      <c r="A198" s="128" t="s">
        <v>271</v>
      </c>
      <c r="B198" s="93" t="s">
        <v>683</v>
      </c>
      <c r="C198" s="436" t="s">
        <v>367</v>
      </c>
      <c r="D198" s="437"/>
      <c r="E198" s="437"/>
      <c r="F198" s="273">
        <f t="shared" ref="F198" si="229">SUM(K198:V198)</f>
        <v>0</v>
      </c>
      <c r="G198" s="165"/>
      <c r="H198" s="168">
        <f t="shared" si="214"/>
        <v>0</v>
      </c>
      <c r="I198" s="95"/>
      <c r="J198" s="96"/>
      <c r="K198" s="95"/>
      <c r="L198" s="96"/>
      <c r="M198" s="96"/>
      <c r="N198" s="96"/>
      <c r="O198" s="96"/>
      <c r="P198" s="99"/>
      <c r="Q198" s="96"/>
      <c r="R198" s="98"/>
      <c r="S198" s="99"/>
      <c r="T198" s="96"/>
      <c r="U198" s="98"/>
      <c r="V198" s="100"/>
    </row>
    <row r="199" spans="1:22" s="18" customFormat="1" ht="16.350000000000001" hidden="1" customHeight="1" x14ac:dyDescent="0.25">
      <c r="A199" s="128" t="s">
        <v>272</v>
      </c>
      <c r="B199" s="93" t="s">
        <v>684</v>
      </c>
      <c r="C199" s="505" t="s">
        <v>812</v>
      </c>
      <c r="D199" s="506"/>
      <c r="E199" s="506"/>
      <c r="F199" s="273">
        <f>F200+F201+F202+F203+F204+F205+F206+F207+F208+F209</f>
        <v>0</v>
      </c>
      <c r="G199" s="165">
        <f t="shared" ref="G199:V199" si="230">G200+G201+G202+G203+G204+G205+G206+G207+G208+G209</f>
        <v>0</v>
      </c>
      <c r="H199" s="168">
        <f t="shared" si="214"/>
        <v>0</v>
      </c>
      <c r="I199" s="95">
        <f t="shared" ref="I199:J199" si="231">I200+I201+I202+I203+I204+I205+I206+I207+I208+I209</f>
        <v>0</v>
      </c>
      <c r="J199" s="96">
        <f t="shared" si="231"/>
        <v>0</v>
      </c>
      <c r="K199" s="95">
        <f t="shared" si="230"/>
        <v>0</v>
      </c>
      <c r="L199" s="96">
        <f t="shared" si="230"/>
        <v>0</v>
      </c>
      <c r="M199" s="96">
        <f t="shared" si="230"/>
        <v>0</v>
      </c>
      <c r="N199" s="96">
        <f t="shared" si="230"/>
        <v>0</v>
      </c>
      <c r="O199" s="96">
        <f t="shared" si="230"/>
        <v>0</v>
      </c>
      <c r="P199" s="99">
        <f t="shared" si="230"/>
        <v>0</v>
      </c>
      <c r="Q199" s="96">
        <f t="shared" si="230"/>
        <v>0</v>
      </c>
      <c r="R199" s="98">
        <f t="shared" si="230"/>
        <v>0</v>
      </c>
      <c r="S199" s="99">
        <f t="shared" si="230"/>
        <v>0</v>
      </c>
      <c r="T199" s="96">
        <f t="shared" si="230"/>
        <v>0</v>
      </c>
      <c r="U199" s="98">
        <f t="shared" si="230"/>
        <v>0</v>
      </c>
      <c r="V199" s="100">
        <f t="shared" si="230"/>
        <v>0</v>
      </c>
    </row>
    <row r="200" spans="1:22" hidden="1" x14ac:dyDescent="0.25">
      <c r="B200" s="55"/>
      <c r="C200" s="2"/>
      <c r="D200" s="427" t="s">
        <v>813</v>
      </c>
      <c r="E200" s="427"/>
      <c r="F200" s="259">
        <f t="shared" ref="F200:F209" si="232">SUM(K200:V200)</f>
        <v>0</v>
      </c>
      <c r="G200" s="151"/>
      <c r="H200" s="169">
        <f t="shared" si="214"/>
        <v>0</v>
      </c>
      <c r="I200" s="76"/>
      <c r="J200" s="1"/>
      <c r="K200" s="76"/>
      <c r="L200" s="1"/>
      <c r="M200" s="1"/>
      <c r="N200" s="1"/>
      <c r="O200" s="1"/>
      <c r="P200" s="82"/>
      <c r="Q200" s="1"/>
      <c r="R200" s="42"/>
      <c r="S200" s="82"/>
      <c r="T200" s="1"/>
      <c r="U200" s="42"/>
      <c r="V200" s="44"/>
    </row>
    <row r="201" spans="1:22" hidden="1" x14ac:dyDescent="0.25">
      <c r="B201" s="55"/>
      <c r="C201" s="2"/>
      <c r="D201" s="427" t="s">
        <v>814</v>
      </c>
      <c r="E201" s="427"/>
      <c r="F201" s="259">
        <f t="shared" si="232"/>
        <v>0</v>
      </c>
      <c r="G201" s="151"/>
      <c r="H201" s="169">
        <f t="shared" si="214"/>
        <v>0</v>
      </c>
      <c r="I201" s="76"/>
      <c r="J201" s="1"/>
      <c r="K201" s="76"/>
      <c r="L201" s="1"/>
      <c r="M201" s="1"/>
      <c r="N201" s="1"/>
      <c r="O201" s="1"/>
      <c r="P201" s="82"/>
      <c r="Q201" s="1"/>
      <c r="R201" s="42"/>
      <c r="S201" s="82"/>
      <c r="T201" s="1"/>
      <c r="U201" s="42"/>
      <c r="V201" s="44"/>
    </row>
    <row r="202" spans="1:22" hidden="1" x14ac:dyDescent="0.25">
      <c r="B202" s="55"/>
      <c r="C202" s="2"/>
      <c r="D202" s="427" t="s">
        <v>545</v>
      </c>
      <c r="E202" s="427"/>
      <c r="F202" s="259">
        <f t="shared" si="232"/>
        <v>0</v>
      </c>
      <c r="G202" s="151"/>
      <c r="H202" s="169">
        <f t="shared" si="214"/>
        <v>0</v>
      </c>
      <c r="I202" s="76"/>
      <c r="J202" s="1"/>
      <c r="K202" s="76"/>
      <c r="L202" s="1"/>
      <c r="M202" s="1"/>
      <c r="N202" s="1"/>
      <c r="O202" s="1"/>
      <c r="P202" s="82"/>
      <c r="Q202" s="1"/>
      <c r="R202" s="42"/>
      <c r="S202" s="82"/>
      <c r="T202" s="1"/>
      <c r="U202" s="42"/>
      <c r="V202" s="44"/>
    </row>
    <row r="203" spans="1:22" ht="25.5" hidden="1" customHeight="1" x14ac:dyDescent="0.25">
      <c r="B203" s="55"/>
      <c r="C203" s="2"/>
      <c r="D203" s="428" t="s">
        <v>548</v>
      </c>
      <c r="E203" s="428"/>
      <c r="F203" s="269">
        <f t="shared" si="232"/>
        <v>0</v>
      </c>
      <c r="G203" s="161"/>
      <c r="H203" s="169">
        <f t="shared" si="214"/>
        <v>0</v>
      </c>
      <c r="I203" s="76"/>
      <c r="J203" s="1"/>
      <c r="K203" s="76"/>
      <c r="L203" s="1"/>
      <c r="M203" s="1"/>
      <c r="N203" s="1"/>
      <c r="O203" s="1"/>
      <c r="P203" s="82"/>
      <c r="Q203" s="1"/>
      <c r="R203" s="42"/>
      <c r="S203" s="82"/>
      <c r="T203" s="1"/>
      <c r="U203" s="42"/>
      <c r="V203" s="44"/>
    </row>
    <row r="204" spans="1:22" hidden="1" x14ac:dyDescent="0.25">
      <c r="B204" s="55"/>
      <c r="C204" s="2"/>
      <c r="D204" s="427" t="s">
        <v>550</v>
      </c>
      <c r="E204" s="427"/>
      <c r="F204" s="259">
        <f t="shared" si="232"/>
        <v>0</v>
      </c>
      <c r="G204" s="151"/>
      <c r="H204" s="169">
        <f t="shared" si="214"/>
        <v>0</v>
      </c>
      <c r="I204" s="76"/>
      <c r="J204" s="1"/>
      <c r="K204" s="76"/>
      <c r="L204" s="1"/>
      <c r="M204" s="1"/>
      <c r="N204" s="1"/>
      <c r="O204" s="1"/>
      <c r="P204" s="82"/>
      <c r="Q204" s="1"/>
      <c r="R204" s="42"/>
      <c r="S204" s="82"/>
      <c r="T204" s="1"/>
      <c r="U204" s="42"/>
      <c r="V204" s="44"/>
    </row>
    <row r="205" spans="1:22" hidden="1" x14ac:dyDescent="0.25">
      <c r="B205" s="55"/>
      <c r="C205" s="2"/>
      <c r="D205" s="427" t="s">
        <v>551</v>
      </c>
      <c r="E205" s="427"/>
      <c r="F205" s="259">
        <f t="shared" si="232"/>
        <v>0</v>
      </c>
      <c r="G205" s="151"/>
      <c r="H205" s="169">
        <f t="shared" si="214"/>
        <v>0</v>
      </c>
      <c r="I205" s="76"/>
      <c r="J205" s="1"/>
      <c r="K205" s="76"/>
      <c r="L205" s="1"/>
      <c r="M205" s="1"/>
      <c r="N205" s="1"/>
      <c r="O205" s="1"/>
      <c r="P205" s="82"/>
      <c r="Q205" s="1"/>
      <c r="R205" s="42"/>
      <c r="S205" s="82"/>
      <c r="T205" s="1"/>
      <c r="U205" s="42"/>
      <c r="V205" s="44"/>
    </row>
    <row r="206" spans="1:22" ht="25.5" hidden="1" customHeight="1" x14ac:dyDescent="0.25">
      <c r="B206" s="55"/>
      <c r="C206" s="2"/>
      <c r="D206" s="428" t="s">
        <v>555</v>
      </c>
      <c r="E206" s="428"/>
      <c r="F206" s="269">
        <f t="shared" si="232"/>
        <v>0</v>
      </c>
      <c r="G206" s="161"/>
      <c r="H206" s="169">
        <f t="shared" si="214"/>
        <v>0</v>
      </c>
      <c r="I206" s="76"/>
      <c r="J206" s="1"/>
      <c r="K206" s="76"/>
      <c r="L206" s="1"/>
      <c r="M206" s="1"/>
      <c r="N206" s="1"/>
      <c r="O206" s="1"/>
      <c r="P206" s="82"/>
      <c r="Q206" s="1"/>
      <c r="R206" s="42"/>
      <c r="S206" s="82"/>
      <c r="T206" s="1"/>
      <c r="U206" s="42"/>
      <c r="V206" s="44"/>
    </row>
    <row r="207" spans="1:22" ht="25.5" hidden="1" customHeight="1" x14ac:dyDescent="0.25">
      <c r="B207" s="55"/>
      <c r="C207" s="2"/>
      <c r="D207" s="428" t="s">
        <v>558</v>
      </c>
      <c r="E207" s="428"/>
      <c r="F207" s="269">
        <f t="shared" si="232"/>
        <v>0</v>
      </c>
      <c r="G207" s="161"/>
      <c r="H207" s="169">
        <f t="shared" si="214"/>
        <v>0</v>
      </c>
      <c r="I207" s="76"/>
      <c r="J207" s="1"/>
      <c r="K207" s="76"/>
      <c r="L207" s="1"/>
      <c r="M207" s="1"/>
      <c r="N207" s="1"/>
      <c r="O207" s="1"/>
      <c r="P207" s="82"/>
      <c r="Q207" s="1"/>
      <c r="R207" s="42"/>
      <c r="S207" s="82"/>
      <c r="T207" s="1"/>
      <c r="U207" s="42"/>
      <c r="V207" s="44"/>
    </row>
    <row r="208" spans="1:22" ht="25.5" hidden="1" customHeight="1" x14ac:dyDescent="0.25">
      <c r="B208" s="55"/>
      <c r="C208" s="2"/>
      <c r="D208" s="428" t="s">
        <v>560</v>
      </c>
      <c r="E208" s="428"/>
      <c r="F208" s="269">
        <f t="shared" si="232"/>
        <v>0</v>
      </c>
      <c r="G208" s="161"/>
      <c r="H208" s="169">
        <f t="shared" si="214"/>
        <v>0</v>
      </c>
      <c r="I208" s="76"/>
      <c r="J208" s="1"/>
      <c r="K208" s="76"/>
      <c r="L208" s="1"/>
      <c r="M208" s="1"/>
      <c r="N208" s="1"/>
      <c r="O208" s="1"/>
      <c r="P208" s="82"/>
      <c r="Q208" s="1"/>
      <c r="R208" s="42"/>
      <c r="S208" s="82"/>
      <c r="T208" s="1"/>
      <c r="U208" s="42"/>
      <c r="V208" s="44"/>
    </row>
    <row r="209" spans="1:22" ht="25.5" hidden="1" customHeight="1" x14ac:dyDescent="0.25">
      <c r="B209" s="55"/>
      <c r="C209" s="2"/>
      <c r="D209" s="428" t="s">
        <v>563</v>
      </c>
      <c r="E209" s="428"/>
      <c r="F209" s="269">
        <f t="shared" si="232"/>
        <v>0</v>
      </c>
      <c r="G209" s="161"/>
      <c r="H209" s="169">
        <f t="shared" si="214"/>
        <v>0</v>
      </c>
      <c r="I209" s="76"/>
      <c r="J209" s="1"/>
      <c r="K209" s="76"/>
      <c r="L209" s="1"/>
      <c r="M209" s="1"/>
      <c r="N209" s="1"/>
      <c r="O209" s="1"/>
      <c r="P209" s="82"/>
      <c r="Q209" s="1"/>
      <c r="R209" s="42"/>
      <c r="S209" s="82"/>
      <c r="T209" s="1"/>
      <c r="U209" s="42"/>
      <c r="V209" s="44"/>
    </row>
    <row r="210" spans="1:22" s="18" customFormat="1" ht="25.5" hidden="1" customHeight="1" x14ac:dyDescent="0.25">
      <c r="A210" s="131" t="s">
        <v>273</v>
      </c>
      <c r="B210" s="93" t="s">
        <v>685</v>
      </c>
      <c r="C210" s="505" t="s">
        <v>606</v>
      </c>
      <c r="D210" s="506"/>
      <c r="E210" s="506"/>
      <c r="F210" s="273">
        <f>F211+F212+F213+F214+F215+F216+F217+F218+F219+F220</f>
        <v>0</v>
      </c>
      <c r="G210" s="165">
        <f t="shared" ref="G210:V210" si="233">G211+G212+G213+G214+G215+G216+G217+G218+G219+G220</f>
        <v>0</v>
      </c>
      <c r="H210" s="168">
        <f t="shared" si="214"/>
        <v>0</v>
      </c>
      <c r="I210" s="95">
        <f t="shared" ref="I210:J210" si="234">I211+I212+I213+I214+I215+I216+I217+I218+I219+I220</f>
        <v>0</v>
      </c>
      <c r="J210" s="96">
        <f t="shared" si="234"/>
        <v>0</v>
      </c>
      <c r="K210" s="95">
        <f t="shared" si="233"/>
        <v>0</v>
      </c>
      <c r="L210" s="96">
        <f t="shared" si="233"/>
        <v>0</v>
      </c>
      <c r="M210" s="96">
        <f t="shared" si="233"/>
        <v>0</v>
      </c>
      <c r="N210" s="96">
        <f t="shared" si="233"/>
        <v>0</v>
      </c>
      <c r="O210" s="96">
        <f t="shared" si="233"/>
        <v>0</v>
      </c>
      <c r="P210" s="99">
        <f t="shared" si="233"/>
        <v>0</v>
      </c>
      <c r="Q210" s="96">
        <f t="shared" si="233"/>
        <v>0</v>
      </c>
      <c r="R210" s="98">
        <f t="shared" si="233"/>
        <v>0</v>
      </c>
      <c r="S210" s="99">
        <f t="shared" si="233"/>
        <v>0</v>
      </c>
      <c r="T210" s="96">
        <f t="shared" si="233"/>
        <v>0</v>
      </c>
      <c r="U210" s="98">
        <f t="shared" si="233"/>
        <v>0</v>
      </c>
      <c r="V210" s="100">
        <f t="shared" si="233"/>
        <v>0</v>
      </c>
    </row>
    <row r="211" spans="1:22" hidden="1" x14ac:dyDescent="0.25">
      <c r="B211" s="55"/>
      <c r="C211" s="2"/>
      <c r="D211" s="427" t="s">
        <v>815</v>
      </c>
      <c r="E211" s="427"/>
      <c r="F211" s="259">
        <f t="shared" ref="F211:F220" si="235">SUM(K211:V211)</f>
        <v>0</v>
      </c>
      <c r="G211" s="151"/>
      <c r="H211" s="169">
        <f t="shared" si="214"/>
        <v>0</v>
      </c>
      <c r="I211" s="76"/>
      <c r="J211" s="1"/>
      <c r="K211" s="76"/>
      <c r="L211" s="1"/>
      <c r="M211" s="1"/>
      <c r="N211" s="1"/>
      <c r="O211" s="1"/>
      <c r="P211" s="82"/>
      <c r="Q211" s="1"/>
      <c r="R211" s="42"/>
      <c r="S211" s="82"/>
      <c r="T211" s="1"/>
      <c r="U211" s="42"/>
      <c r="V211" s="44"/>
    </row>
    <row r="212" spans="1:22" hidden="1" x14ac:dyDescent="0.25">
      <c r="B212" s="55"/>
      <c r="C212" s="2"/>
      <c r="D212" s="427" t="s">
        <v>816</v>
      </c>
      <c r="E212" s="427"/>
      <c r="F212" s="259">
        <f t="shared" si="235"/>
        <v>0</v>
      </c>
      <c r="G212" s="151"/>
      <c r="H212" s="169">
        <f t="shared" si="214"/>
        <v>0</v>
      </c>
      <c r="I212" s="76"/>
      <c r="J212" s="1"/>
      <c r="K212" s="76"/>
      <c r="L212" s="1"/>
      <c r="M212" s="1"/>
      <c r="N212" s="1"/>
      <c r="O212" s="1"/>
      <c r="P212" s="82"/>
      <c r="Q212" s="1"/>
      <c r="R212" s="42"/>
      <c r="S212" s="82"/>
      <c r="T212" s="1"/>
      <c r="U212" s="42"/>
      <c r="V212" s="44"/>
    </row>
    <row r="213" spans="1:22" hidden="1" x14ac:dyDescent="0.25">
      <c r="B213" s="55"/>
      <c r="C213" s="2"/>
      <c r="D213" s="427" t="s">
        <v>546</v>
      </c>
      <c r="E213" s="427"/>
      <c r="F213" s="259">
        <f t="shared" si="235"/>
        <v>0</v>
      </c>
      <c r="G213" s="151"/>
      <c r="H213" s="169">
        <f t="shared" si="214"/>
        <v>0</v>
      </c>
      <c r="I213" s="76"/>
      <c r="J213" s="1"/>
      <c r="K213" s="76"/>
      <c r="L213" s="1"/>
      <c r="M213" s="1"/>
      <c r="N213" s="1"/>
      <c r="O213" s="1"/>
      <c r="P213" s="82"/>
      <c r="Q213" s="1"/>
      <c r="R213" s="42"/>
      <c r="S213" s="82"/>
      <c r="T213" s="1"/>
      <c r="U213" s="42"/>
      <c r="V213" s="44"/>
    </row>
    <row r="214" spans="1:22" ht="25.5" hidden="1" customHeight="1" x14ac:dyDescent="0.25">
      <c r="B214" s="55"/>
      <c r="C214" s="2"/>
      <c r="D214" s="428" t="s">
        <v>549</v>
      </c>
      <c r="E214" s="428"/>
      <c r="F214" s="269">
        <f t="shared" si="235"/>
        <v>0</v>
      </c>
      <c r="G214" s="161"/>
      <c r="H214" s="169">
        <f t="shared" si="214"/>
        <v>0</v>
      </c>
      <c r="I214" s="76"/>
      <c r="J214" s="1"/>
      <c r="K214" s="76"/>
      <c r="L214" s="1"/>
      <c r="M214" s="1"/>
      <c r="N214" s="1"/>
      <c r="O214" s="1"/>
      <c r="P214" s="82"/>
      <c r="Q214" s="1"/>
      <c r="R214" s="42"/>
      <c r="S214" s="82"/>
      <c r="T214" s="1"/>
      <c r="U214" s="42"/>
      <c r="V214" s="44"/>
    </row>
    <row r="215" spans="1:22" hidden="1" x14ac:dyDescent="0.25">
      <c r="B215" s="55"/>
      <c r="C215" s="2"/>
      <c r="D215" s="427" t="s">
        <v>552</v>
      </c>
      <c r="E215" s="427"/>
      <c r="F215" s="259">
        <f t="shared" si="235"/>
        <v>0</v>
      </c>
      <c r="G215" s="151"/>
      <c r="H215" s="169">
        <f t="shared" si="214"/>
        <v>0</v>
      </c>
      <c r="I215" s="76"/>
      <c r="J215" s="1"/>
      <c r="K215" s="76"/>
      <c r="L215" s="1"/>
      <c r="M215" s="1"/>
      <c r="N215" s="1"/>
      <c r="O215" s="1"/>
      <c r="P215" s="82"/>
      <c r="Q215" s="1"/>
      <c r="R215" s="42"/>
      <c r="S215" s="82"/>
      <c r="T215" s="1"/>
      <c r="U215" s="42"/>
      <c r="V215" s="44"/>
    </row>
    <row r="216" spans="1:22" hidden="1" x14ac:dyDescent="0.25">
      <c r="B216" s="55"/>
      <c r="C216" s="2"/>
      <c r="D216" s="427" t="s">
        <v>817</v>
      </c>
      <c r="E216" s="427"/>
      <c r="F216" s="259">
        <f t="shared" si="235"/>
        <v>0</v>
      </c>
      <c r="G216" s="151"/>
      <c r="H216" s="169">
        <f t="shared" si="214"/>
        <v>0</v>
      </c>
      <c r="I216" s="76"/>
      <c r="J216" s="1"/>
      <c r="K216" s="76"/>
      <c r="L216" s="1"/>
      <c r="M216" s="1"/>
      <c r="N216" s="1"/>
      <c r="O216" s="1"/>
      <c r="P216" s="82"/>
      <c r="Q216" s="1"/>
      <c r="R216" s="42"/>
      <c r="S216" s="82"/>
      <c r="T216" s="1"/>
      <c r="U216" s="42"/>
      <c r="V216" s="44"/>
    </row>
    <row r="217" spans="1:22" ht="25.5" hidden="1" customHeight="1" x14ac:dyDescent="0.25">
      <c r="B217" s="55"/>
      <c r="C217" s="2"/>
      <c r="D217" s="428" t="s">
        <v>556</v>
      </c>
      <c r="E217" s="428"/>
      <c r="F217" s="269">
        <f t="shared" si="235"/>
        <v>0</v>
      </c>
      <c r="G217" s="161"/>
      <c r="H217" s="169">
        <f t="shared" si="214"/>
        <v>0</v>
      </c>
      <c r="I217" s="76"/>
      <c r="J217" s="1"/>
      <c r="K217" s="76"/>
      <c r="L217" s="1"/>
      <c r="M217" s="1"/>
      <c r="N217" s="1"/>
      <c r="O217" s="1"/>
      <c r="P217" s="82"/>
      <c r="Q217" s="1"/>
      <c r="R217" s="42"/>
      <c r="S217" s="82"/>
      <c r="T217" s="1"/>
      <c r="U217" s="42"/>
      <c r="V217" s="44"/>
    </row>
    <row r="218" spans="1:22" ht="25.5" hidden="1" customHeight="1" x14ac:dyDescent="0.25">
      <c r="B218" s="55"/>
      <c r="C218" s="2"/>
      <c r="D218" s="428" t="s">
        <v>559</v>
      </c>
      <c r="E218" s="428"/>
      <c r="F218" s="269">
        <f t="shared" si="235"/>
        <v>0</v>
      </c>
      <c r="G218" s="161"/>
      <c r="H218" s="169">
        <f t="shared" si="214"/>
        <v>0</v>
      </c>
      <c r="I218" s="76"/>
      <c r="J218" s="1"/>
      <c r="K218" s="76"/>
      <c r="L218" s="1"/>
      <c r="M218" s="1"/>
      <c r="N218" s="1"/>
      <c r="O218" s="1"/>
      <c r="P218" s="82"/>
      <c r="Q218" s="1"/>
      <c r="R218" s="42"/>
      <c r="S218" s="82"/>
      <c r="T218" s="1"/>
      <c r="U218" s="42"/>
      <c r="V218" s="44"/>
    </row>
    <row r="219" spans="1:22" ht="25.5" hidden="1" customHeight="1" x14ac:dyDescent="0.25">
      <c r="B219" s="55"/>
      <c r="C219" s="2"/>
      <c r="D219" s="428" t="s">
        <v>561</v>
      </c>
      <c r="E219" s="428"/>
      <c r="F219" s="269">
        <f t="shared" si="235"/>
        <v>0</v>
      </c>
      <c r="G219" s="161"/>
      <c r="H219" s="169">
        <f t="shared" si="214"/>
        <v>0</v>
      </c>
      <c r="I219" s="76"/>
      <c r="J219" s="1"/>
      <c r="K219" s="76"/>
      <c r="L219" s="1"/>
      <c r="M219" s="1"/>
      <c r="N219" s="1"/>
      <c r="O219" s="1"/>
      <c r="P219" s="82"/>
      <c r="Q219" s="1"/>
      <c r="R219" s="42"/>
      <c r="S219" s="82"/>
      <c r="T219" s="1"/>
      <c r="U219" s="42"/>
      <c r="V219" s="44"/>
    </row>
    <row r="220" spans="1:22" ht="25.5" hidden="1" customHeight="1" x14ac:dyDescent="0.25">
      <c r="B220" s="55"/>
      <c r="C220" s="2"/>
      <c r="D220" s="428" t="s">
        <v>564</v>
      </c>
      <c r="E220" s="428"/>
      <c r="F220" s="269">
        <f t="shared" si="235"/>
        <v>0</v>
      </c>
      <c r="G220" s="161"/>
      <c r="H220" s="169">
        <f t="shared" si="214"/>
        <v>0</v>
      </c>
      <c r="I220" s="76"/>
      <c r="J220" s="1"/>
      <c r="K220" s="76"/>
      <c r="L220" s="1"/>
      <c r="M220" s="1"/>
      <c r="N220" s="1"/>
      <c r="O220" s="1"/>
      <c r="P220" s="82"/>
      <c r="Q220" s="1"/>
      <c r="R220" s="42"/>
      <c r="S220" s="82"/>
      <c r="T220" s="1"/>
      <c r="U220" s="42"/>
      <c r="V220" s="44"/>
    </row>
    <row r="221" spans="1:22" s="18" customFormat="1" hidden="1" x14ac:dyDescent="0.25">
      <c r="A221" s="128" t="s">
        <v>274</v>
      </c>
      <c r="B221" s="93" t="s">
        <v>686</v>
      </c>
      <c r="C221" s="434" t="s">
        <v>275</v>
      </c>
      <c r="D221" s="435"/>
      <c r="E221" s="435"/>
      <c r="F221" s="260">
        <f>F222+F223+F224+F225+F226+F227+F228+F229+F230+F231</f>
        <v>0</v>
      </c>
      <c r="G221" s="152">
        <f t="shared" ref="G221:V221" si="236">G222+G223+G224+G225+G226+G227+G228+G229+G230+G231</f>
        <v>0</v>
      </c>
      <c r="H221" s="168">
        <f t="shared" si="214"/>
        <v>0</v>
      </c>
      <c r="I221" s="95">
        <f t="shared" ref="I221:J221" si="237">I222+I223+I224+I225+I226+I227+I228+I229+I230+I231</f>
        <v>0</v>
      </c>
      <c r="J221" s="96">
        <f t="shared" si="237"/>
        <v>0</v>
      </c>
      <c r="K221" s="95">
        <f t="shared" si="236"/>
        <v>0</v>
      </c>
      <c r="L221" s="96">
        <f t="shared" si="236"/>
        <v>0</v>
      </c>
      <c r="M221" s="96">
        <f t="shared" si="236"/>
        <v>0</v>
      </c>
      <c r="N221" s="96">
        <f t="shared" si="236"/>
        <v>0</v>
      </c>
      <c r="O221" s="96">
        <f t="shared" si="236"/>
        <v>0</v>
      </c>
      <c r="P221" s="99">
        <f t="shared" si="236"/>
        <v>0</v>
      </c>
      <c r="Q221" s="96">
        <f t="shared" si="236"/>
        <v>0</v>
      </c>
      <c r="R221" s="98">
        <f t="shared" si="236"/>
        <v>0</v>
      </c>
      <c r="S221" s="99">
        <f t="shared" si="236"/>
        <v>0</v>
      </c>
      <c r="T221" s="96">
        <f t="shared" si="236"/>
        <v>0</v>
      </c>
      <c r="U221" s="98">
        <f t="shared" si="236"/>
        <v>0</v>
      </c>
      <c r="V221" s="100">
        <f t="shared" si="236"/>
        <v>0</v>
      </c>
    </row>
    <row r="222" spans="1:22" hidden="1" x14ac:dyDescent="0.25">
      <c r="B222" s="55"/>
      <c r="C222" s="2"/>
      <c r="D222" s="427" t="s">
        <v>371</v>
      </c>
      <c r="E222" s="427"/>
      <c r="F222" s="259">
        <f t="shared" ref="F222:F231" si="238">SUM(K222:V222)</f>
        <v>0</v>
      </c>
      <c r="G222" s="151"/>
      <c r="H222" s="169">
        <f t="shared" si="214"/>
        <v>0</v>
      </c>
      <c r="I222" s="76"/>
      <c r="J222" s="1"/>
      <c r="K222" s="76"/>
      <c r="L222" s="1"/>
      <c r="M222" s="1"/>
      <c r="N222" s="1"/>
      <c r="O222" s="1"/>
      <c r="P222" s="82"/>
      <c r="Q222" s="1"/>
      <c r="R222" s="42"/>
      <c r="S222" s="82"/>
      <c r="T222" s="1"/>
      <c r="U222" s="42"/>
      <c r="V222" s="44"/>
    </row>
    <row r="223" spans="1:22" hidden="1" x14ac:dyDescent="0.25">
      <c r="B223" s="55"/>
      <c r="C223" s="2"/>
      <c r="D223" s="427" t="s">
        <v>544</v>
      </c>
      <c r="E223" s="427"/>
      <c r="F223" s="259">
        <f t="shared" si="238"/>
        <v>0</v>
      </c>
      <c r="G223" s="151"/>
      <c r="H223" s="169">
        <f t="shared" si="214"/>
        <v>0</v>
      </c>
      <c r="I223" s="76"/>
      <c r="J223" s="1"/>
      <c r="K223" s="76"/>
      <c r="L223" s="1"/>
      <c r="M223" s="1"/>
      <c r="N223" s="1"/>
      <c r="O223" s="1"/>
      <c r="P223" s="82"/>
      <c r="Q223" s="1"/>
      <c r="R223" s="42"/>
      <c r="S223" s="82"/>
      <c r="T223" s="1"/>
      <c r="U223" s="42"/>
      <c r="V223" s="44"/>
    </row>
    <row r="224" spans="1:22" hidden="1" x14ac:dyDescent="0.25">
      <c r="B224" s="55"/>
      <c r="C224" s="2"/>
      <c r="D224" s="427" t="s">
        <v>547</v>
      </c>
      <c r="E224" s="427"/>
      <c r="F224" s="259">
        <f t="shared" si="238"/>
        <v>0</v>
      </c>
      <c r="G224" s="151"/>
      <c r="H224" s="169">
        <f t="shared" si="214"/>
        <v>0</v>
      </c>
      <c r="I224" s="76"/>
      <c r="J224" s="1"/>
      <c r="K224" s="76"/>
      <c r="L224" s="1"/>
      <c r="M224" s="1"/>
      <c r="N224" s="1"/>
      <c r="O224" s="1"/>
      <c r="P224" s="82"/>
      <c r="Q224" s="1"/>
      <c r="R224" s="42"/>
      <c r="S224" s="82"/>
      <c r="T224" s="1"/>
      <c r="U224" s="42"/>
      <c r="V224" s="44"/>
    </row>
    <row r="225" spans="1:22" hidden="1" x14ac:dyDescent="0.25">
      <c r="B225" s="55"/>
      <c r="C225" s="2"/>
      <c r="D225" s="428" t="s">
        <v>818</v>
      </c>
      <c r="E225" s="428"/>
      <c r="F225" s="269">
        <f t="shared" si="238"/>
        <v>0</v>
      </c>
      <c r="G225" s="161"/>
      <c r="H225" s="169">
        <f t="shared" si="214"/>
        <v>0</v>
      </c>
      <c r="I225" s="76"/>
      <c r="J225" s="1"/>
      <c r="K225" s="76"/>
      <c r="L225" s="1"/>
      <c r="M225" s="1"/>
      <c r="N225" s="1"/>
      <c r="O225" s="1"/>
      <c r="P225" s="82"/>
      <c r="Q225" s="1"/>
      <c r="R225" s="42"/>
      <c r="S225" s="82"/>
      <c r="T225" s="1"/>
      <c r="U225" s="42"/>
      <c r="V225" s="44"/>
    </row>
    <row r="226" spans="1:22" hidden="1" x14ac:dyDescent="0.25">
      <c r="B226" s="55"/>
      <c r="C226" s="2"/>
      <c r="D226" s="427" t="s">
        <v>554</v>
      </c>
      <c r="E226" s="427"/>
      <c r="F226" s="259">
        <f t="shared" si="238"/>
        <v>0</v>
      </c>
      <c r="G226" s="151"/>
      <c r="H226" s="169">
        <f t="shared" si="214"/>
        <v>0</v>
      </c>
      <c r="I226" s="76"/>
      <c r="J226" s="1"/>
      <c r="K226" s="76"/>
      <c r="L226" s="1"/>
      <c r="M226" s="1"/>
      <c r="N226" s="1"/>
      <c r="O226" s="1"/>
      <c r="P226" s="82"/>
      <c r="Q226" s="1"/>
      <c r="R226" s="42"/>
      <c r="S226" s="82"/>
      <c r="T226" s="1"/>
      <c r="U226" s="42"/>
      <c r="V226" s="44"/>
    </row>
    <row r="227" spans="1:22" hidden="1" x14ac:dyDescent="0.25">
      <c r="B227" s="55"/>
      <c r="C227" s="2"/>
      <c r="D227" s="427" t="s">
        <v>553</v>
      </c>
      <c r="E227" s="427"/>
      <c r="F227" s="259">
        <f t="shared" si="238"/>
        <v>0</v>
      </c>
      <c r="G227" s="151"/>
      <c r="H227" s="169">
        <f t="shared" si="214"/>
        <v>0</v>
      </c>
      <c r="I227" s="76"/>
      <c r="J227" s="1"/>
      <c r="K227" s="76"/>
      <c r="L227" s="1"/>
      <c r="M227" s="1"/>
      <c r="N227" s="1"/>
      <c r="O227" s="1"/>
      <c r="P227" s="82"/>
      <c r="Q227" s="1"/>
      <c r="R227" s="42"/>
      <c r="S227" s="82"/>
      <c r="T227" s="1"/>
      <c r="U227" s="42"/>
      <c r="V227" s="44"/>
    </row>
    <row r="228" spans="1:22" ht="25.5" hidden="1" customHeight="1" x14ac:dyDescent="0.25">
      <c r="B228" s="55"/>
      <c r="C228" s="2"/>
      <c r="D228" s="428" t="s">
        <v>557</v>
      </c>
      <c r="E228" s="428"/>
      <c r="F228" s="269">
        <f t="shared" si="238"/>
        <v>0</v>
      </c>
      <c r="G228" s="161"/>
      <c r="H228" s="169">
        <f t="shared" si="214"/>
        <v>0</v>
      </c>
      <c r="I228" s="76"/>
      <c r="J228" s="1"/>
      <c r="K228" s="76"/>
      <c r="L228" s="1"/>
      <c r="M228" s="1"/>
      <c r="N228" s="1"/>
      <c r="O228" s="1"/>
      <c r="P228" s="82"/>
      <c r="Q228" s="1"/>
      <c r="R228" s="42"/>
      <c r="S228" s="82"/>
      <c r="T228" s="1"/>
      <c r="U228" s="42"/>
      <c r="V228" s="44"/>
    </row>
    <row r="229" spans="1:22" hidden="1" x14ac:dyDescent="0.25">
      <c r="B229" s="55"/>
      <c r="C229" s="2"/>
      <c r="D229" s="427" t="s">
        <v>819</v>
      </c>
      <c r="E229" s="427"/>
      <c r="F229" s="259">
        <f t="shared" si="238"/>
        <v>0</v>
      </c>
      <c r="G229" s="151"/>
      <c r="H229" s="169">
        <f t="shared" si="214"/>
        <v>0</v>
      </c>
      <c r="I229" s="76"/>
      <c r="J229" s="1"/>
      <c r="K229" s="76"/>
      <c r="L229" s="1"/>
      <c r="M229" s="1"/>
      <c r="N229" s="1"/>
      <c r="O229" s="1"/>
      <c r="P229" s="82"/>
      <c r="Q229" s="1"/>
      <c r="R229" s="42"/>
      <c r="S229" s="82"/>
      <c r="T229" s="1"/>
      <c r="U229" s="42"/>
      <c r="V229" s="44"/>
    </row>
    <row r="230" spans="1:22" ht="25.5" hidden="1" customHeight="1" x14ac:dyDescent="0.25">
      <c r="B230" s="55"/>
      <c r="C230" s="2"/>
      <c r="D230" s="428" t="s">
        <v>562</v>
      </c>
      <c r="E230" s="428"/>
      <c r="F230" s="269">
        <f t="shared" si="238"/>
        <v>0</v>
      </c>
      <c r="G230" s="161"/>
      <c r="H230" s="169">
        <f t="shared" si="214"/>
        <v>0</v>
      </c>
      <c r="I230" s="76"/>
      <c r="J230" s="1"/>
      <c r="K230" s="76"/>
      <c r="L230" s="1"/>
      <c r="M230" s="1"/>
      <c r="N230" s="1"/>
      <c r="O230" s="1"/>
      <c r="P230" s="82"/>
      <c r="Q230" s="1"/>
      <c r="R230" s="42"/>
      <c r="S230" s="82"/>
      <c r="T230" s="1"/>
      <c r="U230" s="42"/>
      <c r="V230" s="44"/>
    </row>
    <row r="231" spans="1:22" ht="25.5" hidden="1" customHeight="1" x14ac:dyDescent="0.25">
      <c r="B231" s="55"/>
      <c r="C231" s="2"/>
      <c r="D231" s="428" t="s">
        <v>565</v>
      </c>
      <c r="E231" s="428"/>
      <c r="F231" s="269">
        <f t="shared" si="238"/>
        <v>0</v>
      </c>
      <c r="G231" s="161"/>
      <c r="H231" s="169">
        <f t="shared" si="214"/>
        <v>0</v>
      </c>
      <c r="I231" s="76"/>
      <c r="J231" s="1"/>
      <c r="K231" s="76"/>
      <c r="L231" s="1"/>
      <c r="M231" s="1"/>
      <c r="N231" s="1"/>
      <c r="O231" s="1"/>
      <c r="P231" s="82"/>
      <c r="Q231" s="1"/>
      <c r="R231" s="42"/>
      <c r="S231" s="82"/>
      <c r="T231" s="1"/>
      <c r="U231" s="42"/>
      <c r="V231" s="44"/>
    </row>
    <row r="232" spans="1:22" s="18" customFormat="1" ht="25.5" hidden="1" customHeight="1" x14ac:dyDescent="0.25">
      <c r="A232" s="128" t="s">
        <v>276</v>
      </c>
      <c r="B232" s="93" t="s">
        <v>687</v>
      </c>
      <c r="C232" s="505" t="s">
        <v>607</v>
      </c>
      <c r="D232" s="506"/>
      <c r="E232" s="506"/>
      <c r="F232" s="273">
        <f>F233+F234</f>
        <v>0</v>
      </c>
      <c r="G232" s="165">
        <f t="shared" ref="G232:V232" si="239">G233+G234</f>
        <v>0</v>
      </c>
      <c r="H232" s="168">
        <f t="shared" si="214"/>
        <v>0</v>
      </c>
      <c r="I232" s="95">
        <f t="shared" ref="I232:J232" si="240">I233+I234</f>
        <v>0</v>
      </c>
      <c r="J232" s="96">
        <f t="shared" si="240"/>
        <v>0</v>
      </c>
      <c r="K232" s="95">
        <f t="shared" si="239"/>
        <v>0</v>
      </c>
      <c r="L232" s="96">
        <f t="shared" si="239"/>
        <v>0</v>
      </c>
      <c r="M232" s="96">
        <f t="shared" si="239"/>
        <v>0</v>
      </c>
      <c r="N232" s="96">
        <f t="shared" si="239"/>
        <v>0</v>
      </c>
      <c r="O232" s="96">
        <f t="shared" si="239"/>
        <v>0</v>
      </c>
      <c r="P232" s="99">
        <f t="shared" si="239"/>
        <v>0</v>
      </c>
      <c r="Q232" s="96">
        <f t="shared" si="239"/>
        <v>0</v>
      </c>
      <c r="R232" s="98">
        <f t="shared" si="239"/>
        <v>0</v>
      </c>
      <c r="S232" s="99">
        <f t="shared" si="239"/>
        <v>0</v>
      </c>
      <c r="T232" s="96">
        <f t="shared" si="239"/>
        <v>0</v>
      </c>
      <c r="U232" s="98">
        <f t="shared" si="239"/>
        <v>0</v>
      </c>
      <c r="V232" s="100">
        <f t="shared" si="239"/>
        <v>0</v>
      </c>
    </row>
    <row r="233" spans="1:22" ht="25.5" hidden="1" customHeight="1" x14ac:dyDescent="0.25">
      <c r="B233" s="55"/>
      <c r="C233" s="2"/>
      <c r="D233" s="428" t="s">
        <v>568</v>
      </c>
      <c r="E233" s="428"/>
      <c r="F233" s="269">
        <f t="shared" ref="F233:F234" si="241">SUM(K233:V233)</f>
        <v>0</v>
      </c>
      <c r="G233" s="161"/>
      <c r="H233" s="169">
        <f t="shared" ref="H233:H290" si="242">SUM(F233:G233)</f>
        <v>0</v>
      </c>
      <c r="I233" s="76"/>
      <c r="J233" s="1"/>
      <c r="K233" s="76"/>
      <c r="L233" s="1"/>
      <c r="M233" s="1"/>
      <c r="N233" s="1"/>
      <c r="O233" s="1"/>
      <c r="P233" s="82"/>
      <c r="Q233" s="1"/>
      <c r="R233" s="42"/>
      <c r="S233" s="82"/>
      <c r="T233" s="1"/>
      <c r="U233" s="42"/>
      <c r="V233" s="44"/>
    </row>
    <row r="234" spans="1:22" ht="25.5" hidden="1" customHeight="1" x14ac:dyDescent="0.25">
      <c r="B234" s="55"/>
      <c r="C234" s="2"/>
      <c r="D234" s="428" t="s">
        <v>569</v>
      </c>
      <c r="E234" s="428"/>
      <c r="F234" s="269">
        <f t="shared" si="241"/>
        <v>0</v>
      </c>
      <c r="G234" s="161"/>
      <c r="H234" s="169">
        <f t="shared" si="242"/>
        <v>0</v>
      </c>
      <c r="I234" s="76"/>
      <c r="J234" s="1"/>
      <c r="K234" s="76"/>
      <c r="L234" s="1"/>
      <c r="M234" s="1"/>
      <c r="N234" s="1"/>
      <c r="O234" s="1"/>
      <c r="P234" s="82"/>
      <c r="Q234" s="1"/>
      <c r="R234" s="42"/>
      <c r="S234" s="82"/>
      <c r="T234" s="1"/>
      <c r="U234" s="42"/>
      <c r="V234" s="44"/>
    </row>
    <row r="235" spans="1:22" s="18" customFormat="1" ht="15" hidden="1" customHeight="1" x14ac:dyDescent="0.25">
      <c r="A235" s="128" t="s">
        <v>277</v>
      </c>
      <c r="B235" s="93" t="s">
        <v>688</v>
      </c>
      <c r="C235" s="505" t="s">
        <v>820</v>
      </c>
      <c r="D235" s="506"/>
      <c r="E235" s="506"/>
      <c r="F235" s="273">
        <f>F236+F237+F238+F239+F240+F241+F242+F243+F244+F245+F246</f>
        <v>0</v>
      </c>
      <c r="G235" s="165">
        <f t="shared" ref="G235:V235" si="243">G236+G237+G238+G239+G240+G241+G242+G243+G244+G245+G246</f>
        <v>0</v>
      </c>
      <c r="H235" s="168">
        <f t="shared" si="242"/>
        <v>0</v>
      </c>
      <c r="I235" s="95">
        <f t="shared" ref="I235:J235" si="244">I236+I237+I238+I239+I240+I241+I242+I243+I244+I245+I246</f>
        <v>0</v>
      </c>
      <c r="J235" s="96">
        <f t="shared" si="244"/>
        <v>0</v>
      </c>
      <c r="K235" s="95">
        <f t="shared" si="243"/>
        <v>0</v>
      </c>
      <c r="L235" s="96">
        <f t="shared" si="243"/>
        <v>0</v>
      </c>
      <c r="M235" s="96">
        <f t="shared" si="243"/>
        <v>0</v>
      </c>
      <c r="N235" s="96">
        <f t="shared" si="243"/>
        <v>0</v>
      </c>
      <c r="O235" s="96">
        <f t="shared" si="243"/>
        <v>0</v>
      </c>
      <c r="P235" s="99">
        <f t="shared" si="243"/>
        <v>0</v>
      </c>
      <c r="Q235" s="96">
        <f t="shared" si="243"/>
        <v>0</v>
      </c>
      <c r="R235" s="98">
        <f t="shared" si="243"/>
        <v>0</v>
      </c>
      <c r="S235" s="99">
        <f t="shared" si="243"/>
        <v>0</v>
      </c>
      <c r="T235" s="96">
        <f t="shared" si="243"/>
        <v>0</v>
      </c>
      <c r="U235" s="98">
        <f t="shared" si="243"/>
        <v>0</v>
      </c>
      <c r="V235" s="100">
        <f t="shared" si="243"/>
        <v>0</v>
      </c>
    </row>
    <row r="236" spans="1:22" hidden="1" x14ac:dyDescent="0.25">
      <c r="B236" s="55"/>
      <c r="C236" s="2"/>
      <c r="D236" s="427" t="s">
        <v>372</v>
      </c>
      <c r="E236" s="427"/>
      <c r="F236" s="259">
        <f t="shared" ref="F236:F248" si="245">SUM(K236:V236)</f>
        <v>0</v>
      </c>
      <c r="G236" s="151"/>
      <c r="H236" s="169">
        <f t="shared" si="242"/>
        <v>0</v>
      </c>
      <c r="I236" s="76"/>
      <c r="J236" s="1"/>
      <c r="K236" s="76"/>
      <c r="L236" s="1"/>
      <c r="M236" s="1"/>
      <c r="N236" s="1"/>
      <c r="O236" s="1"/>
      <c r="P236" s="82"/>
      <c r="Q236" s="1"/>
      <c r="R236" s="42"/>
      <c r="S236" s="82"/>
      <c r="T236" s="1"/>
      <c r="U236" s="42"/>
      <c r="V236" s="44"/>
    </row>
    <row r="237" spans="1:22" hidden="1" x14ac:dyDescent="0.25">
      <c r="B237" s="55"/>
      <c r="C237" s="2"/>
      <c r="D237" s="427" t="s">
        <v>821</v>
      </c>
      <c r="E237" s="427"/>
      <c r="F237" s="259">
        <f t="shared" si="245"/>
        <v>0</v>
      </c>
      <c r="G237" s="151"/>
      <c r="H237" s="169">
        <f t="shared" si="242"/>
        <v>0</v>
      </c>
      <c r="I237" s="76"/>
      <c r="J237" s="1"/>
      <c r="K237" s="76"/>
      <c r="L237" s="1"/>
      <c r="M237" s="1"/>
      <c r="N237" s="1"/>
      <c r="O237" s="1"/>
      <c r="P237" s="82"/>
      <c r="Q237" s="1"/>
      <c r="R237" s="42"/>
      <c r="S237" s="82"/>
      <c r="T237" s="1"/>
      <c r="U237" s="42"/>
      <c r="V237" s="44"/>
    </row>
    <row r="238" spans="1:22" hidden="1" x14ac:dyDescent="0.25">
      <c r="B238" s="55"/>
      <c r="C238" s="2"/>
      <c r="D238" s="427" t="s">
        <v>375</v>
      </c>
      <c r="E238" s="427"/>
      <c r="F238" s="259">
        <f t="shared" si="245"/>
        <v>0</v>
      </c>
      <c r="G238" s="151"/>
      <c r="H238" s="169">
        <f t="shared" si="242"/>
        <v>0</v>
      </c>
      <c r="I238" s="76"/>
      <c r="J238" s="1"/>
      <c r="K238" s="76"/>
      <c r="L238" s="1"/>
      <c r="M238" s="1"/>
      <c r="N238" s="1"/>
      <c r="O238" s="1"/>
      <c r="P238" s="82"/>
      <c r="Q238" s="1"/>
      <c r="R238" s="42"/>
      <c r="S238" s="82"/>
      <c r="T238" s="1"/>
      <c r="U238" s="42"/>
      <c r="V238" s="44"/>
    </row>
    <row r="239" spans="1:22" hidden="1" x14ac:dyDescent="0.25">
      <c r="B239" s="55"/>
      <c r="C239" s="2"/>
      <c r="D239" s="427" t="s">
        <v>373</v>
      </c>
      <c r="E239" s="427"/>
      <c r="F239" s="259">
        <f t="shared" si="245"/>
        <v>0</v>
      </c>
      <c r="G239" s="151"/>
      <c r="H239" s="169">
        <f t="shared" si="242"/>
        <v>0</v>
      </c>
      <c r="I239" s="76"/>
      <c r="J239" s="1"/>
      <c r="K239" s="76"/>
      <c r="L239" s="1"/>
      <c r="M239" s="1"/>
      <c r="N239" s="1"/>
      <c r="O239" s="1"/>
      <c r="P239" s="82"/>
      <c r="Q239" s="1"/>
      <c r="R239" s="42"/>
      <c r="S239" s="82"/>
      <c r="T239" s="1"/>
      <c r="U239" s="42"/>
      <c r="V239" s="44"/>
    </row>
    <row r="240" spans="1:22" hidden="1" x14ac:dyDescent="0.25">
      <c r="B240" s="55"/>
      <c r="C240" s="2"/>
      <c r="D240" s="427" t="s">
        <v>822</v>
      </c>
      <c r="E240" s="427"/>
      <c r="F240" s="259">
        <f t="shared" si="245"/>
        <v>0</v>
      </c>
      <c r="G240" s="151"/>
      <c r="H240" s="169">
        <f t="shared" si="242"/>
        <v>0</v>
      </c>
      <c r="I240" s="76"/>
      <c r="J240" s="1"/>
      <c r="K240" s="76"/>
      <c r="L240" s="1"/>
      <c r="M240" s="1"/>
      <c r="N240" s="1"/>
      <c r="O240" s="1"/>
      <c r="P240" s="82"/>
      <c r="Q240" s="1"/>
      <c r="R240" s="42"/>
      <c r="S240" s="82"/>
      <c r="T240" s="1"/>
      <c r="U240" s="42"/>
      <c r="V240" s="44"/>
    </row>
    <row r="241" spans="1:22" ht="25.5" hidden="1" customHeight="1" x14ac:dyDescent="0.25">
      <c r="B241" s="55"/>
      <c r="C241" s="2"/>
      <c r="D241" s="428" t="s">
        <v>537</v>
      </c>
      <c r="E241" s="428"/>
      <c r="F241" s="269">
        <f t="shared" si="245"/>
        <v>0</v>
      </c>
      <c r="G241" s="161"/>
      <c r="H241" s="169">
        <f t="shared" si="242"/>
        <v>0</v>
      </c>
      <c r="I241" s="76"/>
      <c r="J241" s="1"/>
      <c r="K241" s="76"/>
      <c r="L241" s="1"/>
      <c r="M241" s="1"/>
      <c r="N241" s="1"/>
      <c r="O241" s="1"/>
      <c r="P241" s="82"/>
      <c r="Q241" s="1"/>
      <c r="R241" s="42"/>
      <c r="S241" s="82"/>
      <c r="T241" s="1"/>
      <c r="U241" s="42"/>
      <c r="V241" s="44"/>
    </row>
    <row r="242" spans="1:22" ht="25.5" hidden="1" customHeight="1" x14ac:dyDescent="0.25">
      <c r="B242" s="55"/>
      <c r="C242" s="2"/>
      <c r="D242" s="428" t="s">
        <v>540</v>
      </c>
      <c r="E242" s="428"/>
      <c r="F242" s="269">
        <f t="shared" si="245"/>
        <v>0</v>
      </c>
      <c r="G242" s="161"/>
      <c r="H242" s="169">
        <f t="shared" si="242"/>
        <v>0</v>
      </c>
      <c r="I242" s="76"/>
      <c r="J242" s="1"/>
      <c r="K242" s="76"/>
      <c r="L242" s="1"/>
      <c r="M242" s="1"/>
      <c r="N242" s="1"/>
      <c r="O242" s="1"/>
      <c r="P242" s="82"/>
      <c r="Q242" s="1"/>
      <c r="R242" s="42"/>
      <c r="S242" s="82"/>
      <c r="T242" s="1"/>
      <c r="U242" s="42"/>
      <c r="V242" s="44"/>
    </row>
    <row r="243" spans="1:22" hidden="1" x14ac:dyDescent="0.25">
      <c r="B243" s="55"/>
      <c r="C243" s="2"/>
      <c r="D243" s="427" t="s">
        <v>823</v>
      </c>
      <c r="E243" s="427"/>
      <c r="F243" s="259">
        <f t="shared" si="245"/>
        <v>0</v>
      </c>
      <c r="G243" s="151"/>
      <c r="H243" s="169">
        <f t="shared" si="242"/>
        <v>0</v>
      </c>
      <c r="I243" s="76"/>
      <c r="J243" s="1"/>
      <c r="K243" s="76"/>
      <c r="L243" s="1"/>
      <c r="M243" s="1"/>
      <c r="N243" s="1"/>
      <c r="O243" s="1"/>
      <c r="P243" s="82"/>
      <c r="Q243" s="1"/>
      <c r="R243" s="42"/>
      <c r="S243" s="82"/>
      <c r="T243" s="1"/>
      <c r="U243" s="42"/>
      <c r="V243" s="44"/>
    </row>
    <row r="244" spans="1:22" hidden="1" x14ac:dyDescent="0.25">
      <c r="B244" s="55"/>
      <c r="C244" s="2"/>
      <c r="D244" s="427" t="s">
        <v>374</v>
      </c>
      <c r="E244" s="427"/>
      <c r="F244" s="259">
        <f t="shared" si="245"/>
        <v>0</v>
      </c>
      <c r="G244" s="151"/>
      <c r="H244" s="169">
        <f t="shared" si="242"/>
        <v>0</v>
      </c>
      <c r="I244" s="76"/>
      <c r="J244" s="1"/>
      <c r="K244" s="76"/>
      <c r="L244" s="1"/>
      <c r="M244" s="1"/>
      <c r="N244" s="1"/>
      <c r="O244" s="1"/>
      <c r="P244" s="82"/>
      <c r="Q244" s="1"/>
      <c r="R244" s="42"/>
      <c r="S244" s="82"/>
      <c r="T244" s="1"/>
      <c r="U244" s="42"/>
      <c r="V244" s="44"/>
    </row>
    <row r="245" spans="1:22" hidden="1" x14ac:dyDescent="0.25">
      <c r="B245" s="55"/>
      <c r="C245" s="2"/>
      <c r="D245" s="427" t="s">
        <v>824</v>
      </c>
      <c r="E245" s="427"/>
      <c r="F245" s="259">
        <f t="shared" si="245"/>
        <v>0</v>
      </c>
      <c r="G245" s="151"/>
      <c r="H245" s="169">
        <f t="shared" si="242"/>
        <v>0</v>
      </c>
      <c r="I245" s="76"/>
      <c r="J245" s="1"/>
      <c r="K245" s="76"/>
      <c r="L245" s="1"/>
      <c r="M245" s="1"/>
      <c r="N245" s="1"/>
      <c r="O245" s="1"/>
      <c r="P245" s="82"/>
      <c r="Q245" s="1"/>
      <c r="R245" s="42"/>
      <c r="S245" s="82"/>
      <c r="T245" s="1"/>
      <c r="U245" s="42"/>
      <c r="V245" s="44"/>
    </row>
    <row r="246" spans="1:22" hidden="1" x14ac:dyDescent="0.25">
      <c r="B246" s="55"/>
      <c r="C246" s="2"/>
      <c r="D246" s="427" t="s">
        <v>566</v>
      </c>
      <c r="E246" s="427"/>
      <c r="F246" s="259">
        <f t="shared" si="245"/>
        <v>0</v>
      </c>
      <c r="G246" s="151"/>
      <c r="H246" s="169">
        <f t="shared" si="242"/>
        <v>0</v>
      </c>
      <c r="I246" s="76"/>
      <c r="J246" s="1"/>
      <c r="K246" s="76"/>
      <c r="L246" s="1"/>
      <c r="M246" s="1"/>
      <c r="N246" s="1"/>
      <c r="O246" s="1"/>
      <c r="P246" s="82"/>
      <c r="Q246" s="1"/>
      <c r="R246" s="42"/>
      <c r="S246" s="82"/>
      <c r="T246" s="1"/>
      <c r="U246" s="42"/>
      <c r="V246" s="44"/>
    </row>
    <row r="247" spans="1:22" s="18" customFormat="1" hidden="1" x14ac:dyDescent="0.25">
      <c r="A247" s="128" t="s">
        <v>278</v>
      </c>
      <c r="B247" s="93" t="s">
        <v>689</v>
      </c>
      <c r="C247" s="434" t="s">
        <v>279</v>
      </c>
      <c r="D247" s="435"/>
      <c r="E247" s="435"/>
      <c r="F247" s="260">
        <f t="shared" si="245"/>
        <v>0</v>
      </c>
      <c r="G247" s="152"/>
      <c r="H247" s="168">
        <f t="shared" si="242"/>
        <v>0</v>
      </c>
      <c r="I247" s="95"/>
      <c r="J247" s="96"/>
      <c r="K247" s="95"/>
      <c r="L247" s="96"/>
      <c r="M247" s="96"/>
      <c r="N247" s="96"/>
      <c r="O247" s="96"/>
      <c r="P247" s="99"/>
      <c r="Q247" s="96"/>
      <c r="R247" s="98"/>
      <c r="S247" s="99"/>
      <c r="T247" s="96"/>
      <c r="U247" s="98"/>
      <c r="V247" s="100"/>
    </row>
    <row r="248" spans="1:22" s="18" customFormat="1" hidden="1" x14ac:dyDescent="0.25">
      <c r="A248" s="128" t="s">
        <v>280</v>
      </c>
      <c r="B248" s="93" t="s">
        <v>690</v>
      </c>
      <c r="C248" s="434" t="s">
        <v>281</v>
      </c>
      <c r="D248" s="435"/>
      <c r="E248" s="435"/>
      <c r="F248" s="260">
        <f t="shared" si="245"/>
        <v>0</v>
      </c>
      <c r="G248" s="152"/>
      <c r="H248" s="168">
        <f t="shared" si="242"/>
        <v>0</v>
      </c>
      <c r="I248" s="95"/>
      <c r="J248" s="96"/>
      <c r="K248" s="95"/>
      <c r="L248" s="96"/>
      <c r="M248" s="96"/>
      <c r="N248" s="96"/>
      <c r="O248" s="96"/>
      <c r="P248" s="99"/>
      <c r="Q248" s="96"/>
      <c r="R248" s="98"/>
      <c r="S248" s="99"/>
      <c r="T248" s="96"/>
      <c r="U248" s="98"/>
      <c r="V248" s="100"/>
    </row>
    <row r="249" spans="1:22" s="18" customFormat="1" hidden="1" x14ac:dyDescent="0.25">
      <c r="A249" s="128" t="s">
        <v>282</v>
      </c>
      <c r="B249" s="93" t="s">
        <v>691</v>
      </c>
      <c r="C249" s="434" t="s">
        <v>283</v>
      </c>
      <c r="D249" s="435"/>
      <c r="E249" s="435"/>
      <c r="F249" s="260">
        <f>F250+F251+F252+F253+F254+F255+F256+F257+F258+F259</f>
        <v>0</v>
      </c>
      <c r="G249" s="152">
        <f t="shared" ref="G249:V249" si="246">G250+G251+G252+G253+G254+G255+G256+G257+G258+G259</f>
        <v>0</v>
      </c>
      <c r="H249" s="168">
        <f t="shared" si="242"/>
        <v>0</v>
      </c>
      <c r="I249" s="95">
        <f t="shared" ref="I249:J249" si="247">I250+I251+I252+I253+I254+I255+I256+I257+I258+I259</f>
        <v>0</v>
      </c>
      <c r="J249" s="96">
        <f t="shared" si="247"/>
        <v>0</v>
      </c>
      <c r="K249" s="95">
        <f t="shared" si="246"/>
        <v>0</v>
      </c>
      <c r="L249" s="96">
        <f t="shared" si="246"/>
        <v>0</v>
      </c>
      <c r="M249" s="96">
        <f t="shared" si="246"/>
        <v>0</v>
      </c>
      <c r="N249" s="96">
        <f t="shared" si="246"/>
        <v>0</v>
      </c>
      <c r="O249" s="96">
        <f t="shared" si="246"/>
        <v>0</v>
      </c>
      <c r="P249" s="99">
        <f t="shared" si="246"/>
        <v>0</v>
      </c>
      <c r="Q249" s="96">
        <f t="shared" si="246"/>
        <v>0</v>
      </c>
      <c r="R249" s="98">
        <f t="shared" si="246"/>
        <v>0</v>
      </c>
      <c r="S249" s="99">
        <f t="shared" si="246"/>
        <v>0</v>
      </c>
      <c r="T249" s="96">
        <f t="shared" si="246"/>
        <v>0</v>
      </c>
      <c r="U249" s="98">
        <f t="shared" si="246"/>
        <v>0</v>
      </c>
      <c r="V249" s="100">
        <f t="shared" si="246"/>
        <v>0</v>
      </c>
    </row>
    <row r="250" spans="1:22" hidden="1" x14ac:dyDescent="0.25">
      <c r="B250" s="55"/>
      <c r="C250" s="2"/>
      <c r="D250" s="427" t="s">
        <v>376</v>
      </c>
      <c r="E250" s="427"/>
      <c r="F250" s="259">
        <f t="shared" ref="F250:F259" si="248">SUM(K250:V250)</f>
        <v>0</v>
      </c>
      <c r="G250" s="151"/>
      <c r="H250" s="169">
        <f t="shared" si="242"/>
        <v>0</v>
      </c>
      <c r="I250" s="76"/>
      <c r="J250" s="1"/>
      <c r="K250" s="76"/>
      <c r="L250" s="1"/>
      <c r="M250" s="1"/>
      <c r="N250" s="1"/>
      <c r="O250" s="1"/>
      <c r="P250" s="82"/>
      <c r="Q250" s="1"/>
      <c r="R250" s="42"/>
      <c r="S250" s="82"/>
      <c r="T250" s="1"/>
      <c r="U250" s="42"/>
      <c r="V250" s="44"/>
    </row>
    <row r="251" spans="1:22" hidden="1" x14ac:dyDescent="0.25">
      <c r="B251" s="55"/>
      <c r="C251" s="2"/>
      <c r="D251" s="427" t="s">
        <v>377</v>
      </c>
      <c r="E251" s="427"/>
      <c r="F251" s="259">
        <f t="shared" si="248"/>
        <v>0</v>
      </c>
      <c r="G251" s="151"/>
      <c r="H251" s="169">
        <f t="shared" si="242"/>
        <v>0</v>
      </c>
      <c r="I251" s="76"/>
      <c r="J251" s="1"/>
      <c r="K251" s="76"/>
      <c r="L251" s="1"/>
      <c r="M251" s="1"/>
      <c r="N251" s="1"/>
      <c r="O251" s="1"/>
      <c r="P251" s="82"/>
      <c r="Q251" s="1"/>
      <c r="R251" s="42"/>
      <c r="S251" s="82"/>
      <c r="T251" s="1"/>
      <c r="U251" s="42"/>
      <c r="V251" s="44"/>
    </row>
    <row r="252" spans="1:22" hidden="1" x14ac:dyDescent="0.25">
      <c r="B252" s="55"/>
      <c r="C252" s="2"/>
      <c r="D252" s="427" t="s">
        <v>378</v>
      </c>
      <c r="E252" s="427"/>
      <c r="F252" s="259">
        <f t="shared" si="248"/>
        <v>0</v>
      </c>
      <c r="G252" s="151"/>
      <c r="H252" s="169">
        <f t="shared" si="242"/>
        <v>0</v>
      </c>
      <c r="I252" s="76"/>
      <c r="J252" s="1"/>
      <c r="K252" s="76"/>
      <c r="L252" s="1"/>
      <c r="M252" s="1"/>
      <c r="N252" s="1"/>
      <c r="O252" s="1"/>
      <c r="P252" s="82"/>
      <c r="Q252" s="1"/>
      <c r="R252" s="42"/>
      <c r="S252" s="82"/>
      <c r="T252" s="1"/>
      <c r="U252" s="42"/>
      <c r="V252" s="44"/>
    </row>
    <row r="253" spans="1:22" hidden="1" x14ac:dyDescent="0.25">
      <c r="B253" s="55"/>
      <c r="C253" s="2"/>
      <c r="D253" s="427" t="s">
        <v>379</v>
      </c>
      <c r="E253" s="427"/>
      <c r="F253" s="259">
        <f t="shared" si="248"/>
        <v>0</v>
      </c>
      <c r="G253" s="151"/>
      <c r="H253" s="169">
        <f t="shared" si="242"/>
        <v>0</v>
      </c>
      <c r="I253" s="76"/>
      <c r="J253" s="1"/>
      <c r="K253" s="76"/>
      <c r="L253" s="1"/>
      <c r="M253" s="1"/>
      <c r="N253" s="1"/>
      <c r="O253" s="1"/>
      <c r="P253" s="82"/>
      <c r="Q253" s="1"/>
      <c r="R253" s="42"/>
      <c r="S253" s="82"/>
      <c r="T253" s="1"/>
      <c r="U253" s="42"/>
      <c r="V253" s="44"/>
    </row>
    <row r="254" spans="1:22" hidden="1" x14ac:dyDescent="0.25">
      <c r="B254" s="55"/>
      <c r="C254" s="2"/>
      <c r="D254" s="427" t="s">
        <v>380</v>
      </c>
      <c r="E254" s="427"/>
      <c r="F254" s="259">
        <f t="shared" si="248"/>
        <v>0</v>
      </c>
      <c r="G254" s="151"/>
      <c r="H254" s="169">
        <f t="shared" si="242"/>
        <v>0</v>
      </c>
      <c r="I254" s="76"/>
      <c r="J254" s="1"/>
      <c r="K254" s="76"/>
      <c r="L254" s="1"/>
      <c r="M254" s="1"/>
      <c r="N254" s="1"/>
      <c r="O254" s="1"/>
      <c r="P254" s="82"/>
      <c r="Q254" s="1"/>
      <c r="R254" s="42"/>
      <c r="S254" s="82"/>
      <c r="T254" s="1"/>
      <c r="U254" s="42"/>
      <c r="V254" s="44"/>
    </row>
    <row r="255" spans="1:22" ht="25.5" hidden="1" customHeight="1" x14ac:dyDescent="0.25">
      <c r="B255" s="55"/>
      <c r="C255" s="2"/>
      <c r="D255" s="428" t="s">
        <v>538</v>
      </c>
      <c r="E255" s="428"/>
      <c r="F255" s="269">
        <f t="shared" si="248"/>
        <v>0</v>
      </c>
      <c r="G255" s="161"/>
      <c r="H255" s="169">
        <f t="shared" si="242"/>
        <v>0</v>
      </c>
      <c r="I255" s="76"/>
      <c r="J255" s="1"/>
      <c r="K255" s="76"/>
      <c r="L255" s="1"/>
      <c r="M255" s="1"/>
      <c r="N255" s="1"/>
      <c r="O255" s="1"/>
      <c r="P255" s="82"/>
      <c r="Q255" s="1"/>
      <c r="R255" s="42"/>
      <c r="S255" s="82"/>
      <c r="T255" s="1"/>
      <c r="U255" s="42"/>
      <c r="V255" s="44"/>
    </row>
    <row r="256" spans="1:22" ht="25.5" hidden="1" customHeight="1" x14ac:dyDescent="0.25">
      <c r="B256" s="55"/>
      <c r="C256" s="2"/>
      <c r="D256" s="428" t="s">
        <v>541</v>
      </c>
      <c r="E256" s="428"/>
      <c r="F256" s="269">
        <f t="shared" si="248"/>
        <v>0</v>
      </c>
      <c r="G256" s="161"/>
      <c r="H256" s="169">
        <f t="shared" si="242"/>
        <v>0</v>
      </c>
      <c r="I256" s="76"/>
      <c r="J256" s="1"/>
      <c r="K256" s="76"/>
      <c r="L256" s="1"/>
      <c r="M256" s="1"/>
      <c r="N256" s="1"/>
      <c r="O256" s="1"/>
      <c r="P256" s="82"/>
      <c r="Q256" s="1"/>
      <c r="R256" s="42"/>
      <c r="S256" s="82"/>
      <c r="T256" s="1"/>
      <c r="U256" s="42"/>
      <c r="V256" s="44"/>
    </row>
    <row r="257" spans="1:22" hidden="1" x14ac:dyDescent="0.25">
      <c r="B257" s="55"/>
      <c r="C257" s="2"/>
      <c r="D257" s="427" t="s">
        <v>381</v>
      </c>
      <c r="E257" s="427"/>
      <c r="F257" s="259">
        <f t="shared" si="248"/>
        <v>0</v>
      </c>
      <c r="G257" s="151"/>
      <c r="H257" s="169">
        <f t="shared" si="242"/>
        <v>0</v>
      </c>
      <c r="I257" s="76"/>
      <c r="J257" s="1"/>
      <c r="K257" s="76"/>
      <c r="L257" s="1"/>
      <c r="M257" s="1"/>
      <c r="N257" s="1"/>
      <c r="O257" s="1"/>
      <c r="P257" s="82"/>
      <c r="Q257" s="1"/>
      <c r="R257" s="42"/>
      <c r="S257" s="82"/>
      <c r="T257" s="1"/>
      <c r="U257" s="42"/>
      <c r="V257" s="44"/>
    </row>
    <row r="258" spans="1:22" hidden="1" x14ac:dyDescent="0.25">
      <c r="B258" s="55"/>
      <c r="C258" s="2"/>
      <c r="D258" s="427" t="s">
        <v>382</v>
      </c>
      <c r="E258" s="427"/>
      <c r="F258" s="259">
        <f t="shared" si="248"/>
        <v>0</v>
      </c>
      <c r="G258" s="151"/>
      <c r="H258" s="169">
        <f t="shared" si="242"/>
        <v>0</v>
      </c>
      <c r="I258" s="76"/>
      <c r="J258" s="1"/>
      <c r="K258" s="76"/>
      <c r="L258" s="1"/>
      <c r="M258" s="1"/>
      <c r="N258" s="1"/>
      <c r="O258" s="1"/>
      <c r="P258" s="82"/>
      <c r="Q258" s="1"/>
      <c r="R258" s="42"/>
      <c r="S258" s="82"/>
      <c r="T258" s="1"/>
      <c r="U258" s="42"/>
      <c r="V258" s="44"/>
    </row>
    <row r="259" spans="1:22" ht="15.75" hidden="1" thickBot="1" x14ac:dyDescent="0.3">
      <c r="B259" s="57"/>
      <c r="C259" s="20"/>
      <c r="D259" s="429" t="s">
        <v>567</v>
      </c>
      <c r="E259" s="429"/>
      <c r="F259" s="261">
        <f t="shared" si="248"/>
        <v>0</v>
      </c>
      <c r="G259" s="153"/>
      <c r="H259" s="169">
        <f t="shared" si="242"/>
        <v>0</v>
      </c>
      <c r="I259" s="76"/>
      <c r="J259" s="1"/>
      <c r="K259" s="76"/>
      <c r="L259" s="1"/>
      <c r="M259" s="1"/>
      <c r="N259" s="1"/>
      <c r="O259" s="1"/>
      <c r="P259" s="82"/>
      <c r="Q259" s="1"/>
      <c r="R259" s="42"/>
      <c r="S259" s="82"/>
      <c r="T259" s="1"/>
      <c r="U259" s="42"/>
      <c r="V259" s="44"/>
    </row>
    <row r="260" spans="1:22" ht="15.75" thickBot="1" x14ac:dyDescent="0.3">
      <c r="B260" s="101" t="s">
        <v>284</v>
      </c>
      <c r="C260" s="430" t="s">
        <v>285</v>
      </c>
      <c r="D260" s="431"/>
      <c r="E260" s="431"/>
      <c r="F260" s="262">
        <f>F261+F282+F288+F289</f>
        <v>0</v>
      </c>
      <c r="G260" s="154">
        <f t="shared" ref="G260:V260" si="249">G261+G282+G288+G289</f>
        <v>0</v>
      </c>
      <c r="H260" s="166">
        <f t="shared" si="242"/>
        <v>0</v>
      </c>
      <c r="I260" s="87">
        <f t="shared" ref="I260:J260" si="250">I261+I282+I288+I289</f>
        <v>0</v>
      </c>
      <c r="J260" s="88">
        <f t="shared" si="250"/>
        <v>0</v>
      </c>
      <c r="K260" s="87">
        <f t="shared" si="249"/>
        <v>0</v>
      </c>
      <c r="L260" s="88">
        <f t="shared" si="249"/>
        <v>0</v>
      </c>
      <c r="M260" s="88">
        <f t="shared" si="249"/>
        <v>0</v>
      </c>
      <c r="N260" s="88">
        <f t="shared" si="249"/>
        <v>0</v>
      </c>
      <c r="O260" s="88">
        <f t="shared" si="249"/>
        <v>0</v>
      </c>
      <c r="P260" s="91">
        <f t="shared" si="249"/>
        <v>0</v>
      </c>
      <c r="Q260" s="88">
        <f t="shared" si="249"/>
        <v>0</v>
      </c>
      <c r="R260" s="90">
        <f t="shared" si="249"/>
        <v>0</v>
      </c>
      <c r="S260" s="91">
        <f t="shared" si="249"/>
        <v>0</v>
      </c>
      <c r="T260" s="88">
        <f t="shared" si="249"/>
        <v>0</v>
      </c>
      <c r="U260" s="90">
        <f t="shared" si="249"/>
        <v>0</v>
      </c>
      <c r="V260" s="92">
        <f t="shared" si="249"/>
        <v>0</v>
      </c>
    </row>
    <row r="261" spans="1:22" hidden="1" x14ac:dyDescent="0.25">
      <c r="B261" s="117" t="s">
        <v>692</v>
      </c>
      <c r="C261" s="432" t="s">
        <v>286</v>
      </c>
      <c r="D261" s="433"/>
      <c r="E261" s="433"/>
      <c r="F261" s="258">
        <f>F262+F266+F273+F274+F275+F276+F277+F278+F279</f>
        <v>0</v>
      </c>
      <c r="G261" s="150">
        <f t="shared" ref="G261:V261" si="251">G262+G266+G273+G274+G275+G276+G277+G278+G279</f>
        <v>0</v>
      </c>
      <c r="H261" s="167">
        <f t="shared" si="242"/>
        <v>0</v>
      </c>
      <c r="I261" s="119">
        <f t="shared" ref="I261:J261" si="252">I262+I266+I273+I274+I275+I276+I277+I278+I279</f>
        <v>0</v>
      </c>
      <c r="J261" s="120">
        <f t="shared" si="252"/>
        <v>0</v>
      </c>
      <c r="K261" s="119">
        <f t="shared" si="251"/>
        <v>0</v>
      </c>
      <c r="L261" s="120">
        <f t="shared" si="251"/>
        <v>0</v>
      </c>
      <c r="M261" s="120">
        <f t="shared" si="251"/>
        <v>0</v>
      </c>
      <c r="N261" s="120">
        <f t="shared" si="251"/>
        <v>0</v>
      </c>
      <c r="O261" s="120">
        <f t="shared" si="251"/>
        <v>0</v>
      </c>
      <c r="P261" s="123">
        <f t="shared" si="251"/>
        <v>0</v>
      </c>
      <c r="Q261" s="120">
        <f t="shared" si="251"/>
        <v>0</v>
      </c>
      <c r="R261" s="122">
        <f t="shared" si="251"/>
        <v>0</v>
      </c>
      <c r="S261" s="123">
        <f t="shared" si="251"/>
        <v>0</v>
      </c>
      <c r="T261" s="120">
        <f t="shared" si="251"/>
        <v>0</v>
      </c>
      <c r="U261" s="122">
        <f t="shared" si="251"/>
        <v>0</v>
      </c>
      <c r="V261" s="124">
        <f t="shared" si="251"/>
        <v>0</v>
      </c>
    </row>
    <row r="262" spans="1:22" s="18" customFormat="1" hidden="1" x14ac:dyDescent="0.25">
      <c r="A262" s="128"/>
      <c r="B262" s="53" t="s">
        <v>693</v>
      </c>
      <c r="C262" s="415" t="s">
        <v>287</v>
      </c>
      <c r="D262" s="416"/>
      <c r="E262" s="416"/>
      <c r="F262" s="266">
        <f>F263+F264+F265</f>
        <v>0</v>
      </c>
      <c r="G262" s="158">
        <f t="shared" ref="G262:V262" si="253">G263+G264+G265</f>
        <v>0</v>
      </c>
      <c r="H262" s="170">
        <f t="shared" si="242"/>
        <v>0</v>
      </c>
      <c r="I262" s="78">
        <f t="shared" ref="I262:J262" si="254">I263+I264+I265</f>
        <v>0</v>
      </c>
      <c r="J262" s="13">
        <f t="shared" si="254"/>
        <v>0</v>
      </c>
      <c r="K262" s="78">
        <f t="shared" si="253"/>
        <v>0</v>
      </c>
      <c r="L262" s="13">
        <f t="shared" si="253"/>
        <v>0</v>
      </c>
      <c r="M262" s="13">
        <f t="shared" si="253"/>
        <v>0</v>
      </c>
      <c r="N262" s="13">
        <f t="shared" si="253"/>
        <v>0</v>
      </c>
      <c r="O262" s="13">
        <f t="shared" si="253"/>
        <v>0</v>
      </c>
      <c r="P262" s="83">
        <f t="shared" si="253"/>
        <v>0</v>
      </c>
      <c r="Q262" s="13">
        <f t="shared" si="253"/>
        <v>0</v>
      </c>
      <c r="R262" s="43">
        <f t="shared" si="253"/>
        <v>0</v>
      </c>
      <c r="S262" s="83">
        <f t="shared" si="253"/>
        <v>0</v>
      </c>
      <c r="T262" s="13">
        <f t="shared" si="253"/>
        <v>0</v>
      </c>
      <c r="U262" s="43">
        <f t="shared" si="253"/>
        <v>0</v>
      </c>
      <c r="V262" s="45">
        <f t="shared" si="253"/>
        <v>0</v>
      </c>
    </row>
    <row r="263" spans="1:22" s="211" customFormat="1" hidden="1" x14ac:dyDescent="0.25">
      <c r="A263" s="128" t="s">
        <v>288</v>
      </c>
      <c r="B263" s="191" t="s">
        <v>694</v>
      </c>
      <c r="C263" s="253"/>
      <c r="D263" s="513" t="s">
        <v>706</v>
      </c>
      <c r="E263" s="513"/>
      <c r="F263" s="299">
        <f t="shared" ref="F263:F265" si="255">SUM(K263:V263)</f>
        <v>0</v>
      </c>
      <c r="G263" s="300"/>
      <c r="H263" s="193">
        <f t="shared" si="242"/>
        <v>0</v>
      </c>
      <c r="I263" s="201"/>
      <c r="J263" s="195"/>
      <c r="K263" s="201"/>
      <c r="L263" s="195"/>
      <c r="M263" s="195"/>
      <c r="N263" s="195"/>
      <c r="O263" s="195"/>
      <c r="P263" s="196"/>
      <c r="Q263" s="195"/>
      <c r="R263" s="194"/>
      <c r="S263" s="196"/>
      <c r="T263" s="195"/>
      <c r="U263" s="194"/>
      <c r="V263" s="197"/>
    </row>
    <row r="264" spans="1:22" s="211" customFormat="1" hidden="1" x14ac:dyDescent="0.25">
      <c r="A264" s="128" t="s">
        <v>289</v>
      </c>
      <c r="B264" s="191" t="s">
        <v>695</v>
      </c>
      <c r="C264" s="200"/>
      <c r="D264" s="417" t="s">
        <v>707</v>
      </c>
      <c r="E264" s="417"/>
      <c r="F264" s="282">
        <f t="shared" si="255"/>
        <v>0</v>
      </c>
      <c r="G264" s="192"/>
      <c r="H264" s="193">
        <f t="shared" si="242"/>
        <v>0</v>
      </c>
      <c r="I264" s="201"/>
      <c r="J264" s="195"/>
      <c r="K264" s="201"/>
      <c r="L264" s="195"/>
      <c r="M264" s="195"/>
      <c r="N264" s="195"/>
      <c r="O264" s="195"/>
      <c r="P264" s="196"/>
      <c r="Q264" s="195"/>
      <c r="R264" s="194"/>
      <c r="S264" s="196"/>
      <c r="T264" s="195"/>
      <c r="U264" s="194"/>
      <c r="V264" s="197"/>
    </row>
    <row r="265" spans="1:22" s="211" customFormat="1" hidden="1" x14ac:dyDescent="0.25">
      <c r="A265" s="128" t="s">
        <v>290</v>
      </c>
      <c r="B265" s="191" t="s">
        <v>696</v>
      </c>
      <c r="C265" s="200"/>
      <c r="D265" s="417" t="s">
        <v>708</v>
      </c>
      <c r="E265" s="417"/>
      <c r="F265" s="282">
        <f t="shared" si="255"/>
        <v>0</v>
      </c>
      <c r="G265" s="192"/>
      <c r="H265" s="193">
        <f t="shared" si="242"/>
        <v>0</v>
      </c>
      <c r="I265" s="201"/>
      <c r="J265" s="195"/>
      <c r="K265" s="201"/>
      <c r="L265" s="195"/>
      <c r="M265" s="195"/>
      <c r="N265" s="195"/>
      <c r="O265" s="195"/>
      <c r="P265" s="196"/>
      <c r="Q265" s="195"/>
      <c r="R265" s="194"/>
      <c r="S265" s="196"/>
      <c r="T265" s="195"/>
      <c r="U265" s="194"/>
      <c r="V265" s="197"/>
    </row>
    <row r="266" spans="1:22" s="18" customFormat="1" hidden="1" x14ac:dyDescent="0.25">
      <c r="A266" s="128"/>
      <c r="B266" s="53" t="s">
        <v>697</v>
      </c>
      <c r="C266" s="415" t="s">
        <v>291</v>
      </c>
      <c r="D266" s="416"/>
      <c r="E266" s="416"/>
      <c r="F266" s="266">
        <f>F267+F268+F269+F270+F271+F272</f>
        <v>0</v>
      </c>
      <c r="G266" s="158">
        <f t="shared" ref="G266:V266" si="256">G267+G268+G269+G270+G271+G272</f>
        <v>0</v>
      </c>
      <c r="H266" s="170">
        <f t="shared" si="242"/>
        <v>0</v>
      </c>
      <c r="I266" s="78">
        <f t="shared" ref="I266:J266" si="257">I267+I268+I269+I270+I271+I272</f>
        <v>0</v>
      </c>
      <c r="J266" s="13">
        <f t="shared" si="257"/>
        <v>0</v>
      </c>
      <c r="K266" s="78">
        <f t="shared" si="256"/>
        <v>0</v>
      </c>
      <c r="L266" s="13">
        <f t="shared" si="256"/>
        <v>0</v>
      </c>
      <c r="M266" s="13">
        <f t="shared" si="256"/>
        <v>0</v>
      </c>
      <c r="N266" s="13">
        <f t="shared" si="256"/>
        <v>0</v>
      </c>
      <c r="O266" s="13">
        <f t="shared" si="256"/>
        <v>0</v>
      </c>
      <c r="P266" s="83">
        <f t="shared" si="256"/>
        <v>0</v>
      </c>
      <c r="Q266" s="13">
        <f t="shared" si="256"/>
        <v>0</v>
      </c>
      <c r="R266" s="43">
        <f t="shared" si="256"/>
        <v>0</v>
      </c>
      <c r="S266" s="83">
        <f t="shared" si="256"/>
        <v>0</v>
      </c>
      <c r="T266" s="13">
        <f t="shared" si="256"/>
        <v>0</v>
      </c>
      <c r="U266" s="43">
        <f t="shared" si="256"/>
        <v>0</v>
      </c>
      <c r="V266" s="45">
        <f t="shared" si="256"/>
        <v>0</v>
      </c>
    </row>
    <row r="267" spans="1:22" s="211" customFormat="1" hidden="1" x14ac:dyDescent="0.25">
      <c r="A267" s="128" t="s">
        <v>292</v>
      </c>
      <c r="B267" s="191" t="s">
        <v>698</v>
      </c>
      <c r="C267" s="200"/>
      <c r="D267" s="417" t="s">
        <v>383</v>
      </c>
      <c r="E267" s="417"/>
      <c r="F267" s="282">
        <f t="shared" ref="F267:F278" si="258">SUM(K267:V267)</f>
        <v>0</v>
      </c>
      <c r="G267" s="192"/>
      <c r="H267" s="193">
        <f t="shared" si="242"/>
        <v>0</v>
      </c>
      <c r="I267" s="201"/>
      <c r="J267" s="195"/>
      <c r="K267" s="201"/>
      <c r="L267" s="195"/>
      <c r="M267" s="195"/>
      <c r="N267" s="195"/>
      <c r="O267" s="195"/>
      <c r="P267" s="196"/>
      <c r="Q267" s="195"/>
      <c r="R267" s="194"/>
      <c r="S267" s="196"/>
      <c r="T267" s="195"/>
      <c r="U267" s="194"/>
      <c r="V267" s="197"/>
    </row>
    <row r="268" spans="1:22" s="211" customFormat="1" hidden="1" x14ac:dyDescent="0.25">
      <c r="A268" s="128" t="s">
        <v>293</v>
      </c>
      <c r="B268" s="191" t="s">
        <v>699</v>
      </c>
      <c r="C268" s="200"/>
      <c r="D268" s="417" t="s">
        <v>384</v>
      </c>
      <c r="E268" s="417"/>
      <c r="F268" s="282">
        <f t="shared" si="258"/>
        <v>0</v>
      </c>
      <c r="G268" s="192"/>
      <c r="H268" s="193">
        <f t="shared" si="242"/>
        <v>0</v>
      </c>
      <c r="I268" s="201"/>
      <c r="J268" s="195"/>
      <c r="K268" s="201"/>
      <c r="L268" s="195"/>
      <c r="M268" s="195"/>
      <c r="N268" s="195"/>
      <c r="O268" s="195"/>
      <c r="P268" s="196"/>
      <c r="Q268" s="195"/>
      <c r="R268" s="194"/>
      <c r="S268" s="196"/>
      <c r="T268" s="195"/>
      <c r="U268" s="194"/>
      <c r="V268" s="197"/>
    </row>
    <row r="269" spans="1:22" s="211" customFormat="1" hidden="1" x14ac:dyDescent="0.25">
      <c r="A269" s="128" t="s">
        <v>887</v>
      </c>
      <c r="B269" s="191" t="s">
        <v>888</v>
      </c>
      <c r="C269" s="200"/>
      <c r="D269" s="417" t="s">
        <v>889</v>
      </c>
      <c r="E269" s="417"/>
      <c r="F269" s="282">
        <f t="shared" si="258"/>
        <v>0</v>
      </c>
      <c r="G269" s="192"/>
      <c r="H269" s="193">
        <f t="shared" si="242"/>
        <v>0</v>
      </c>
      <c r="I269" s="201"/>
      <c r="J269" s="195"/>
      <c r="K269" s="201"/>
      <c r="L269" s="195"/>
      <c r="M269" s="195"/>
      <c r="N269" s="195"/>
      <c r="O269" s="195"/>
      <c r="P269" s="196"/>
      <c r="Q269" s="195"/>
      <c r="R269" s="194"/>
      <c r="S269" s="196"/>
      <c r="T269" s="195"/>
      <c r="U269" s="194"/>
      <c r="V269" s="197"/>
    </row>
    <row r="270" spans="1:22" s="211" customFormat="1" hidden="1" x14ac:dyDescent="0.25">
      <c r="A270" s="128" t="s">
        <v>294</v>
      </c>
      <c r="B270" s="191" t="s">
        <v>700</v>
      </c>
      <c r="C270" s="200"/>
      <c r="D270" s="417" t="s">
        <v>295</v>
      </c>
      <c r="E270" s="417"/>
      <c r="F270" s="282">
        <f t="shared" si="258"/>
        <v>0</v>
      </c>
      <c r="G270" s="192"/>
      <c r="H270" s="193">
        <f t="shared" si="242"/>
        <v>0</v>
      </c>
      <c r="I270" s="201"/>
      <c r="J270" s="195"/>
      <c r="K270" s="201"/>
      <c r="L270" s="195"/>
      <c r="M270" s="195"/>
      <c r="N270" s="195"/>
      <c r="O270" s="195"/>
      <c r="P270" s="196"/>
      <c r="Q270" s="195"/>
      <c r="R270" s="194"/>
      <c r="S270" s="196"/>
      <c r="T270" s="195"/>
      <c r="U270" s="194"/>
      <c r="V270" s="197"/>
    </row>
    <row r="271" spans="1:22" s="211" customFormat="1" hidden="1" x14ac:dyDescent="0.25">
      <c r="A271" s="128" t="s">
        <v>296</v>
      </c>
      <c r="B271" s="191" t="s">
        <v>701</v>
      </c>
      <c r="C271" s="200"/>
      <c r="D271" s="417" t="s">
        <v>297</v>
      </c>
      <c r="E271" s="417"/>
      <c r="F271" s="282">
        <f t="shared" si="258"/>
        <v>0</v>
      </c>
      <c r="G271" s="192"/>
      <c r="H271" s="193">
        <f t="shared" si="242"/>
        <v>0</v>
      </c>
      <c r="I271" s="201"/>
      <c r="J271" s="195"/>
      <c r="K271" s="201"/>
      <c r="L271" s="195"/>
      <c r="M271" s="195"/>
      <c r="N271" s="195"/>
      <c r="O271" s="195"/>
      <c r="P271" s="196"/>
      <c r="Q271" s="195"/>
      <c r="R271" s="194"/>
      <c r="S271" s="196"/>
      <c r="T271" s="195"/>
      <c r="U271" s="194"/>
      <c r="V271" s="197"/>
    </row>
    <row r="272" spans="1:22" s="211" customFormat="1" hidden="1" x14ac:dyDescent="0.25">
      <c r="A272" s="128" t="s">
        <v>890</v>
      </c>
      <c r="B272" s="191" t="s">
        <v>891</v>
      </c>
      <c r="C272" s="200"/>
      <c r="D272" s="417" t="s">
        <v>892</v>
      </c>
      <c r="E272" s="417"/>
      <c r="F272" s="282">
        <f t="shared" si="258"/>
        <v>0</v>
      </c>
      <c r="G272" s="192"/>
      <c r="H272" s="193">
        <f t="shared" si="242"/>
        <v>0</v>
      </c>
      <c r="I272" s="201"/>
      <c r="J272" s="195"/>
      <c r="K272" s="201"/>
      <c r="L272" s="195"/>
      <c r="M272" s="195"/>
      <c r="N272" s="195"/>
      <c r="O272" s="195"/>
      <c r="P272" s="196"/>
      <c r="Q272" s="195"/>
      <c r="R272" s="194"/>
      <c r="S272" s="196"/>
      <c r="T272" s="195"/>
      <c r="U272" s="194"/>
      <c r="V272" s="197"/>
    </row>
    <row r="273" spans="1:22" s="41" customFormat="1" hidden="1" x14ac:dyDescent="0.25">
      <c r="A273" s="128" t="s">
        <v>893</v>
      </c>
      <c r="B273" s="53" t="s">
        <v>894</v>
      </c>
      <c r="C273" s="415" t="s">
        <v>895</v>
      </c>
      <c r="D273" s="416"/>
      <c r="E273" s="416"/>
      <c r="F273" s="266">
        <f t="shared" si="258"/>
        <v>0</v>
      </c>
      <c r="G273" s="158"/>
      <c r="H273" s="170">
        <f t="shared" si="242"/>
        <v>0</v>
      </c>
      <c r="I273" s="78"/>
      <c r="J273" s="13"/>
      <c r="K273" s="78"/>
      <c r="L273" s="13"/>
      <c r="M273" s="13"/>
      <c r="N273" s="13"/>
      <c r="O273" s="13"/>
      <c r="P273" s="83"/>
      <c r="Q273" s="13"/>
      <c r="R273" s="43"/>
      <c r="S273" s="83"/>
      <c r="T273" s="13"/>
      <c r="U273" s="43"/>
      <c r="V273" s="45"/>
    </row>
    <row r="274" spans="1:22" s="41" customFormat="1" hidden="1" x14ac:dyDescent="0.25">
      <c r="A274" s="128" t="s">
        <v>298</v>
      </c>
      <c r="B274" s="53" t="s">
        <v>702</v>
      </c>
      <c r="C274" s="415" t="s">
        <v>299</v>
      </c>
      <c r="D274" s="416"/>
      <c r="E274" s="416"/>
      <c r="F274" s="266">
        <f t="shared" si="258"/>
        <v>0</v>
      </c>
      <c r="G274" s="158"/>
      <c r="H274" s="170">
        <f t="shared" si="242"/>
        <v>0</v>
      </c>
      <c r="I274" s="78"/>
      <c r="J274" s="13"/>
      <c r="K274" s="78"/>
      <c r="L274" s="13"/>
      <c r="M274" s="13"/>
      <c r="N274" s="13"/>
      <c r="O274" s="13"/>
      <c r="P274" s="83"/>
      <c r="Q274" s="13"/>
      <c r="R274" s="43"/>
      <c r="S274" s="83"/>
      <c r="T274" s="13"/>
      <c r="U274" s="43"/>
      <c r="V274" s="45"/>
    </row>
    <row r="275" spans="1:22" s="41" customFormat="1" hidden="1" x14ac:dyDescent="0.25">
      <c r="A275" s="128" t="s">
        <v>300</v>
      </c>
      <c r="B275" s="53" t="s">
        <v>703</v>
      </c>
      <c r="C275" s="415" t="s">
        <v>896</v>
      </c>
      <c r="D275" s="416"/>
      <c r="E275" s="416"/>
      <c r="F275" s="266">
        <f t="shared" si="258"/>
        <v>0</v>
      </c>
      <c r="G275" s="158"/>
      <c r="H275" s="170">
        <f t="shared" si="242"/>
        <v>0</v>
      </c>
      <c r="I275" s="78"/>
      <c r="J275" s="13"/>
      <c r="K275" s="78"/>
      <c r="L275" s="13"/>
      <c r="M275" s="13"/>
      <c r="N275" s="13"/>
      <c r="O275" s="13"/>
      <c r="P275" s="83"/>
      <c r="Q275" s="13"/>
      <c r="R275" s="43"/>
      <c r="S275" s="83"/>
      <c r="T275" s="13"/>
      <c r="U275" s="43"/>
      <c r="V275" s="45"/>
    </row>
    <row r="276" spans="1:22" s="41" customFormat="1" hidden="1" x14ac:dyDescent="0.25">
      <c r="A276" s="128" t="s">
        <v>301</v>
      </c>
      <c r="B276" s="53" t="s">
        <v>704</v>
      </c>
      <c r="C276" s="415" t="s">
        <v>897</v>
      </c>
      <c r="D276" s="416"/>
      <c r="E276" s="416"/>
      <c r="F276" s="266">
        <f t="shared" si="258"/>
        <v>0</v>
      </c>
      <c r="G276" s="158"/>
      <c r="H276" s="170">
        <f t="shared" si="242"/>
        <v>0</v>
      </c>
      <c r="I276" s="78"/>
      <c r="J276" s="13"/>
      <c r="K276" s="78"/>
      <c r="L276" s="13"/>
      <c r="M276" s="13"/>
      <c r="N276" s="13"/>
      <c r="O276" s="13"/>
      <c r="P276" s="83"/>
      <c r="Q276" s="13"/>
      <c r="R276" s="43"/>
      <c r="S276" s="83"/>
      <c r="T276" s="13"/>
      <c r="U276" s="43"/>
      <c r="V276" s="45"/>
    </row>
    <row r="277" spans="1:22" s="41" customFormat="1" hidden="1" x14ac:dyDescent="0.25">
      <c r="A277" s="128" t="s">
        <v>302</v>
      </c>
      <c r="B277" s="53" t="s">
        <v>705</v>
      </c>
      <c r="C277" s="415" t="s">
        <v>303</v>
      </c>
      <c r="D277" s="416"/>
      <c r="E277" s="416"/>
      <c r="F277" s="266">
        <f t="shared" si="258"/>
        <v>0</v>
      </c>
      <c r="G277" s="158"/>
      <c r="H277" s="170">
        <f t="shared" si="242"/>
        <v>0</v>
      </c>
      <c r="I277" s="78"/>
      <c r="J277" s="13"/>
      <c r="K277" s="78"/>
      <c r="L277" s="13"/>
      <c r="M277" s="13"/>
      <c r="N277" s="13"/>
      <c r="O277" s="13"/>
      <c r="P277" s="83"/>
      <c r="Q277" s="13"/>
      <c r="R277" s="43"/>
      <c r="S277" s="83"/>
      <c r="T277" s="13"/>
      <c r="U277" s="43"/>
      <c r="V277" s="45"/>
    </row>
    <row r="278" spans="1:22" s="41" customFormat="1" hidden="1" x14ac:dyDescent="0.25">
      <c r="A278" s="128" t="s">
        <v>898</v>
      </c>
      <c r="B278" s="53" t="s">
        <v>899</v>
      </c>
      <c r="C278" s="415" t="s">
        <v>901</v>
      </c>
      <c r="D278" s="416"/>
      <c r="E278" s="416"/>
      <c r="F278" s="266">
        <f t="shared" si="258"/>
        <v>0</v>
      </c>
      <c r="G278" s="158"/>
      <c r="H278" s="170">
        <f t="shared" si="242"/>
        <v>0</v>
      </c>
      <c r="I278" s="78"/>
      <c r="J278" s="13"/>
      <c r="K278" s="78"/>
      <c r="L278" s="13"/>
      <c r="M278" s="13"/>
      <c r="N278" s="13"/>
      <c r="O278" s="13"/>
      <c r="P278" s="83"/>
      <c r="Q278" s="13"/>
      <c r="R278" s="43"/>
      <c r="S278" s="83"/>
      <c r="T278" s="13"/>
      <c r="U278" s="43"/>
      <c r="V278" s="45"/>
    </row>
    <row r="279" spans="1:22" s="41" customFormat="1" hidden="1" x14ac:dyDescent="0.25">
      <c r="A279" s="128"/>
      <c r="B279" s="53" t="s">
        <v>900</v>
      </c>
      <c r="C279" s="415" t="s">
        <v>902</v>
      </c>
      <c r="D279" s="416"/>
      <c r="E279" s="416"/>
      <c r="F279" s="266">
        <f>F280+F281</f>
        <v>0</v>
      </c>
      <c r="G279" s="158">
        <f t="shared" ref="G279:V279" si="259">G280+G281</f>
        <v>0</v>
      </c>
      <c r="H279" s="170">
        <f t="shared" si="242"/>
        <v>0</v>
      </c>
      <c r="I279" s="78">
        <f t="shared" ref="I279:J279" si="260">I280+I281</f>
        <v>0</v>
      </c>
      <c r="J279" s="13">
        <f t="shared" si="260"/>
        <v>0</v>
      </c>
      <c r="K279" s="78">
        <f t="shared" si="259"/>
        <v>0</v>
      </c>
      <c r="L279" s="13">
        <f t="shared" si="259"/>
        <v>0</v>
      </c>
      <c r="M279" s="13">
        <f t="shared" si="259"/>
        <v>0</v>
      </c>
      <c r="N279" s="13">
        <f t="shared" si="259"/>
        <v>0</v>
      </c>
      <c r="O279" s="13">
        <f t="shared" si="259"/>
        <v>0</v>
      </c>
      <c r="P279" s="83">
        <f t="shared" si="259"/>
        <v>0</v>
      </c>
      <c r="Q279" s="13">
        <f t="shared" si="259"/>
        <v>0</v>
      </c>
      <c r="R279" s="43">
        <f t="shared" si="259"/>
        <v>0</v>
      </c>
      <c r="S279" s="83">
        <f t="shared" si="259"/>
        <v>0</v>
      </c>
      <c r="T279" s="13">
        <f t="shared" si="259"/>
        <v>0</v>
      </c>
      <c r="U279" s="43">
        <f t="shared" si="259"/>
        <v>0</v>
      </c>
      <c r="V279" s="45">
        <f t="shared" si="259"/>
        <v>0</v>
      </c>
    </row>
    <row r="280" spans="1:22" s="211" customFormat="1" hidden="1" x14ac:dyDescent="0.25">
      <c r="A280" s="128" t="s">
        <v>904</v>
      </c>
      <c r="B280" s="191" t="s">
        <v>903</v>
      </c>
      <c r="C280" s="200"/>
      <c r="D280" s="417" t="s">
        <v>907</v>
      </c>
      <c r="E280" s="417"/>
      <c r="F280" s="282">
        <f t="shared" ref="F280:F281" si="261">SUM(K280:V280)</f>
        <v>0</v>
      </c>
      <c r="G280" s="192"/>
      <c r="H280" s="193">
        <f t="shared" si="242"/>
        <v>0</v>
      </c>
      <c r="I280" s="201"/>
      <c r="J280" s="195"/>
      <c r="K280" s="201"/>
      <c r="L280" s="195"/>
      <c r="M280" s="195"/>
      <c r="N280" s="195"/>
      <c r="O280" s="195"/>
      <c r="P280" s="196"/>
      <c r="Q280" s="195"/>
      <c r="R280" s="194"/>
      <c r="S280" s="196"/>
      <c r="T280" s="195"/>
      <c r="U280" s="194"/>
      <c r="V280" s="197"/>
    </row>
    <row r="281" spans="1:22" s="211" customFormat="1" hidden="1" x14ac:dyDescent="0.25">
      <c r="A281" s="128" t="s">
        <v>905</v>
      </c>
      <c r="B281" s="191" t="s">
        <v>906</v>
      </c>
      <c r="C281" s="200"/>
      <c r="D281" s="417" t="s">
        <v>908</v>
      </c>
      <c r="E281" s="417"/>
      <c r="F281" s="282">
        <f t="shared" si="261"/>
        <v>0</v>
      </c>
      <c r="G281" s="192"/>
      <c r="H281" s="193">
        <f t="shared" si="242"/>
        <v>0</v>
      </c>
      <c r="I281" s="201"/>
      <c r="J281" s="195"/>
      <c r="K281" s="201"/>
      <c r="L281" s="195"/>
      <c r="M281" s="195"/>
      <c r="N281" s="195"/>
      <c r="O281" s="195"/>
      <c r="P281" s="196"/>
      <c r="Q281" s="195"/>
      <c r="R281" s="194"/>
      <c r="S281" s="196"/>
      <c r="T281" s="195"/>
      <c r="U281" s="194"/>
      <c r="V281" s="197"/>
    </row>
    <row r="282" spans="1:22" hidden="1" x14ac:dyDescent="0.25">
      <c r="B282" s="93" t="s">
        <v>709</v>
      </c>
      <c r="C282" s="434" t="s">
        <v>304</v>
      </c>
      <c r="D282" s="435"/>
      <c r="E282" s="435"/>
      <c r="F282" s="260">
        <f>F283+F284+F285+F286+F287</f>
        <v>0</v>
      </c>
      <c r="G282" s="152">
        <f t="shared" ref="G282:V282" si="262">G283+G284+G285+G286+G287</f>
        <v>0</v>
      </c>
      <c r="H282" s="168">
        <f t="shared" si="242"/>
        <v>0</v>
      </c>
      <c r="I282" s="95">
        <f t="shared" ref="I282:J282" si="263">I283+I284+I285+I286+I287</f>
        <v>0</v>
      </c>
      <c r="J282" s="96">
        <f t="shared" si="263"/>
        <v>0</v>
      </c>
      <c r="K282" s="95">
        <f t="shared" si="262"/>
        <v>0</v>
      </c>
      <c r="L282" s="96">
        <f t="shared" si="262"/>
        <v>0</v>
      </c>
      <c r="M282" s="96">
        <f t="shared" si="262"/>
        <v>0</v>
      </c>
      <c r="N282" s="96">
        <f t="shared" si="262"/>
        <v>0</v>
      </c>
      <c r="O282" s="96">
        <f t="shared" si="262"/>
        <v>0</v>
      </c>
      <c r="P282" s="99">
        <f t="shared" si="262"/>
        <v>0</v>
      </c>
      <c r="Q282" s="96">
        <f t="shared" si="262"/>
        <v>0</v>
      </c>
      <c r="R282" s="98">
        <f t="shared" si="262"/>
        <v>0</v>
      </c>
      <c r="S282" s="99">
        <f t="shared" si="262"/>
        <v>0</v>
      </c>
      <c r="T282" s="96">
        <f t="shared" si="262"/>
        <v>0</v>
      </c>
      <c r="U282" s="98">
        <f t="shared" si="262"/>
        <v>0</v>
      </c>
      <c r="V282" s="100">
        <f t="shared" si="262"/>
        <v>0</v>
      </c>
    </row>
    <row r="283" spans="1:22" s="41" customFormat="1" hidden="1" x14ac:dyDescent="0.25">
      <c r="A283" s="128" t="s">
        <v>305</v>
      </c>
      <c r="B283" s="198" t="s">
        <v>710</v>
      </c>
      <c r="C283" s="495" t="s">
        <v>385</v>
      </c>
      <c r="D283" s="496"/>
      <c r="E283" s="496"/>
      <c r="F283" s="283">
        <f t="shared" ref="F283:F289" si="264">SUM(K283:V283)</f>
        <v>0</v>
      </c>
      <c r="G283" s="199"/>
      <c r="H283" s="213">
        <f t="shared" si="242"/>
        <v>0</v>
      </c>
      <c r="I283" s="214"/>
      <c r="J283" s="215"/>
      <c r="K283" s="214"/>
      <c r="L283" s="215"/>
      <c r="M283" s="215"/>
      <c r="N283" s="215"/>
      <c r="O283" s="215"/>
      <c r="P283" s="219"/>
      <c r="Q283" s="215"/>
      <c r="R283" s="217"/>
      <c r="S283" s="219"/>
      <c r="T283" s="215"/>
      <c r="U283" s="217"/>
      <c r="V283" s="216"/>
    </row>
    <row r="284" spans="1:22" s="41" customFormat="1" hidden="1" x14ac:dyDescent="0.25">
      <c r="A284" s="128" t="s">
        <v>306</v>
      </c>
      <c r="B284" s="198" t="s">
        <v>711</v>
      </c>
      <c r="C284" s="495" t="s">
        <v>386</v>
      </c>
      <c r="D284" s="496"/>
      <c r="E284" s="496"/>
      <c r="F284" s="283">
        <f t="shared" si="264"/>
        <v>0</v>
      </c>
      <c r="G284" s="199"/>
      <c r="H284" s="213">
        <f t="shared" si="242"/>
        <v>0</v>
      </c>
      <c r="I284" s="214"/>
      <c r="J284" s="215"/>
      <c r="K284" s="214"/>
      <c r="L284" s="215"/>
      <c r="M284" s="215"/>
      <c r="N284" s="215"/>
      <c r="O284" s="215"/>
      <c r="P284" s="219"/>
      <c r="Q284" s="215"/>
      <c r="R284" s="217"/>
      <c r="S284" s="219"/>
      <c r="T284" s="215"/>
      <c r="U284" s="217"/>
      <c r="V284" s="216"/>
    </row>
    <row r="285" spans="1:22" s="41" customFormat="1" hidden="1" x14ac:dyDescent="0.25">
      <c r="A285" s="128" t="s">
        <v>307</v>
      </c>
      <c r="B285" s="198" t="s">
        <v>712</v>
      </c>
      <c r="C285" s="495" t="s">
        <v>308</v>
      </c>
      <c r="D285" s="496"/>
      <c r="E285" s="496"/>
      <c r="F285" s="283">
        <f t="shared" si="264"/>
        <v>0</v>
      </c>
      <c r="G285" s="199"/>
      <c r="H285" s="213">
        <f t="shared" si="242"/>
        <v>0</v>
      </c>
      <c r="I285" s="214"/>
      <c r="J285" s="215"/>
      <c r="K285" s="214"/>
      <c r="L285" s="215"/>
      <c r="M285" s="215"/>
      <c r="N285" s="215"/>
      <c r="O285" s="215"/>
      <c r="P285" s="219"/>
      <c r="Q285" s="215"/>
      <c r="R285" s="217"/>
      <c r="S285" s="219"/>
      <c r="T285" s="215"/>
      <c r="U285" s="217"/>
      <c r="V285" s="216"/>
    </row>
    <row r="286" spans="1:22" s="41" customFormat="1" hidden="1" x14ac:dyDescent="0.25">
      <c r="A286" s="128" t="s">
        <v>309</v>
      </c>
      <c r="B286" s="198" t="s">
        <v>713</v>
      </c>
      <c r="C286" s="495" t="s">
        <v>310</v>
      </c>
      <c r="D286" s="496"/>
      <c r="E286" s="496"/>
      <c r="F286" s="283">
        <f t="shared" si="264"/>
        <v>0</v>
      </c>
      <c r="G286" s="199"/>
      <c r="H286" s="213">
        <f t="shared" si="242"/>
        <v>0</v>
      </c>
      <c r="I286" s="214"/>
      <c r="J286" s="215"/>
      <c r="K286" s="214"/>
      <c r="L286" s="215"/>
      <c r="M286" s="215"/>
      <c r="N286" s="215"/>
      <c r="O286" s="215"/>
      <c r="P286" s="219"/>
      <c r="Q286" s="215"/>
      <c r="R286" s="217"/>
      <c r="S286" s="219"/>
      <c r="T286" s="215"/>
      <c r="U286" s="217"/>
      <c r="V286" s="216"/>
    </row>
    <row r="287" spans="1:22" s="41" customFormat="1" hidden="1" x14ac:dyDescent="0.25">
      <c r="A287" s="128" t="s">
        <v>311</v>
      </c>
      <c r="B287" s="198" t="s">
        <v>714</v>
      </c>
      <c r="C287" s="495" t="s">
        <v>387</v>
      </c>
      <c r="D287" s="496"/>
      <c r="E287" s="496"/>
      <c r="F287" s="283">
        <f t="shared" si="264"/>
        <v>0</v>
      </c>
      <c r="G287" s="199"/>
      <c r="H287" s="213">
        <f t="shared" si="242"/>
        <v>0</v>
      </c>
      <c r="I287" s="214"/>
      <c r="J287" s="215"/>
      <c r="K287" s="214"/>
      <c r="L287" s="215"/>
      <c r="M287" s="215"/>
      <c r="N287" s="215"/>
      <c r="O287" s="215"/>
      <c r="P287" s="219"/>
      <c r="Q287" s="215"/>
      <c r="R287" s="217"/>
      <c r="S287" s="219"/>
      <c r="T287" s="215"/>
      <c r="U287" s="217"/>
      <c r="V287" s="216"/>
    </row>
    <row r="288" spans="1:22" hidden="1" x14ac:dyDescent="0.25">
      <c r="A288" s="128" t="s">
        <v>313</v>
      </c>
      <c r="B288" s="93" t="s">
        <v>715</v>
      </c>
      <c r="C288" s="434" t="s">
        <v>312</v>
      </c>
      <c r="D288" s="435"/>
      <c r="E288" s="435"/>
      <c r="F288" s="260">
        <f t="shared" si="264"/>
        <v>0</v>
      </c>
      <c r="G288" s="152"/>
      <c r="H288" s="168">
        <f t="shared" si="242"/>
        <v>0</v>
      </c>
      <c r="I288" s="95"/>
      <c r="J288" s="96"/>
      <c r="K288" s="95"/>
      <c r="L288" s="96"/>
      <c r="M288" s="96"/>
      <c r="N288" s="96"/>
      <c r="O288" s="96"/>
      <c r="P288" s="99"/>
      <c r="Q288" s="96"/>
      <c r="R288" s="98"/>
      <c r="S288" s="99"/>
      <c r="T288" s="96"/>
      <c r="U288" s="98"/>
      <c r="V288" s="100"/>
    </row>
    <row r="289" spans="1:22" ht="15.75" hidden="1" thickBot="1" x14ac:dyDescent="0.3">
      <c r="A289" s="128" t="s">
        <v>909</v>
      </c>
      <c r="B289" s="93" t="s">
        <v>910</v>
      </c>
      <c r="C289" s="434" t="s">
        <v>911</v>
      </c>
      <c r="D289" s="435"/>
      <c r="E289" s="435"/>
      <c r="F289" s="260">
        <f t="shared" si="264"/>
        <v>0</v>
      </c>
      <c r="G289" s="152"/>
      <c r="H289" s="168">
        <f t="shared" si="242"/>
        <v>0</v>
      </c>
      <c r="I289" s="95"/>
      <c r="J289" s="96"/>
      <c r="K289" s="95"/>
      <c r="L289" s="96"/>
      <c r="M289" s="96"/>
      <c r="N289" s="96"/>
      <c r="O289" s="96"/>
      <c r="P289" s="99"/>
      <c r="Q289" s="96"/>
      <c r="R289" s="98"/>
      <c r="S289" s="99"/>
      <c r="T289" s="96"/>
      <c r="U289" s="98"/>
      <c r="V289" s="100"/>
    </row>
    <row r="290" spans="1:22" ht="15.75" thickBot="1" x14ac:dyDescent="0.3">
      <c r="B290" s="511" t="s">
        <v>314</v>
      </c>
      <c r="C290" s="512"/>
      <c r="D290" s="512"/>
      <c r="E290" s="512"/>
      <c r="F290" s="257">
        <f>F5+F34+F48+F94+F110+F182+F192+F197+F260</f>
        <v>3728342.1660000002</v>
      </c>
      <c r="G290" s="149">
        <f>G5+G34+G48+G94+G110+G182+G192+G197+G260</f>
        <v>0</v>
      </c>
      <c r="H290" s="166">
        <f t="shared" si="242"/>
        <v>3728342.1660000002</v>
      </c>
      <c r="I290" s="87">
        <f t="shared" ref="I290:J290" si="265">I5+I34+I48+I94+I110+I182+I192+I197+I260</f>
        <v>2008522.263</v>
      </c>
      <c r="J290" s="88">
        <f t="shared" si="265"/>
        <v>1719819.9029999999</v>
      </c>
      <c r="K290" s="87">
        <f t="shared" ref="K290:V290" si="266">K5+K34+K48+K94+K110+K182+K192+K197+K260</f>
        <v>172201.47</v>
      </c>
      <c r="L290" s="88">
        <f t="shared" si="266"/>
        <v>213985.5252</v>
      </c>
      <c r="M290" s="88">
        <f t="shared" si="266"/>
        <v>208485.5252</v>
      </c>
      <c r="N290" s="88">
        <f t="shared" si="266"/>
        <v>358985.26520000002</v>
      </c>
      <c r="O290" s="88">
        <f t="shared" si="266"/>
        <v>652985.52520000003</v>
      </c>
      <c r="P290" s="91">
        <f t="shared" si="266"/>
        <v>188485.5252</v>
      </c>
      <c r="Q290" s="88">
        <f t="shared" si="266"/>
        <v>212485.5252</v>
      </c>
      <c r="R290" s="90">
        <f t="shared" si="266"/>
        <v>354692.32520000002</v>
      </c>
      <c r="S290" s="91">
        <f t="shared" si="266"/>
        <v>188485.5252</v>
      </c>
      <c r="T290" s="88">
        <f t="shared" si="266"/>
        <v>460985.52520000003</v>
      </c>
      <c r="U290" s="90">
        <f t="shared" si="266"/>
        <v>428069.03960000002</v>
      </c>
      <c r="V290" s="92">
        <f t="shared" si="266"/>
        <v>288495.38959999999</v>
      </c>
    </row>
    <row r="291" spans="1:22" x14ac:dyDescent="0.25">
      <c r="B291" s="22"/>
      <c r="C291" s="23"/>
      <c r="D291" s="23"/>
      <c r="E291" s="24"/>
      <c r="F291" s="24"/>
      <c r="G291" s="24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B292" s="25"/>
      <c r="C292" s="26"/>
      <c r="D292" s="26"/>
      <c r="E292" s="24"/>
      <c r="F292" s="24"/>
      <c r="G292" s="24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B299" s="27"/>
      <c r="C299" s="28"/>
      <c r="D299" s="28"/>
      <c r="E299" s="24"/>
      <c r="F299" s="24"/>
      <c r="G299" s="24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B300" s="27"/>
      <c r="C300" s="28"/>
      <c r="D300" s="28"/>
      <c r="E300" s="24"/>
      <c r="F300" s="24"/>
      <c r="G300" s="24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B301" s="27"/>
      <c r="C301" s="28"/>
      <c r="D301" s="28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B302" s="27"/>
      <c r="C302" s="24"/>
      <c r="D302" s="24"/>
      <c r="E302" s="28"/>
      <c r="F302" s="28"/>
      <c r="G302" s="28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30"/>
      <c r="B312" s="27"/>
      <c r="C312" s="28"/>
      <c r="D312" s="28"/>
      <c r="E312" s="24"/>
      <c r="F312" s="24"/>
      <c r="G312" s="24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30"/>
      <c r="B313" s="27"/>
      <c r="C313" s="24"/>
      <c r="D313" s="24"/>
      <c r="E313" s="28"/>
      <c r="F313" s="28"/>
      <c r="G313" s="28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30"/>
      <c r="B317" s="27"/>
      <c r="C317" s="24"/>
      <c r="D317" s="24"/>
      <c r="E317" s="28"/>
      <c r="F317" s="28"/>
      <c r="G317" s="28"/>
      <c r="H317" s="6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x14ac:dyDescent="0.25">
      <c r="A318" s="130"/>
      <c r="B318" s="27"/>
      <c r="C318" s="24"/>
      <c r="D318" s="24"/>
      <c r="E318" s="28"/>
      <c r="F318" s="28"/>
      <c r="G318" s="28"/>
      <c r="H318" s="6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x14ac:dyDescent="0.25">
      <c r="A319" s="130"/>
      <c r="B319" s="27"/>
      <c r="C319" s="24"/>
      <c r="D319" s="24"/>
      <c r="E319" s="28"/>
      <c r="F319" s="28"/>
      <c r="G319" s="28"/>
      <c r="H319" s="60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x14ac:dyDescent="0.25">
      <c r="A320" s="130"/>
      <c r="B320" s="27"/>
      <c r="C320" s="24"/>
      <c r="D320" s="24"/>
      <c r="E320" s="28"/>
      <c r="F320" s="28"/>
      <c r="G320" s="28"/>
      <c r="H320" s="60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x14ac:dyDescent="0.25">
      <c r="A321" s="130"/>
      <c r="B321" s="27"/>
      <c r="C321" s="24"/>
      <c r="D321" s="24"/>
      <c r="E321" s="28"/>
      <c r="F321" s="28"/>
      <c r="G321" s="28"/>
      <c r="H321" s="60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x14ac:dyDescent="0.25">
      <c r="A322" s="130"/>
      <c r="B322" s="27"/>
      <c r="C322" s="24"/>
      <c r="D322" s="24"/>
      <c r="E322" s="28"/>
      <c r="F322" s="28"/>
      <c r="G322" s="28"/>
      <c r="H322" s="60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x14ac:dyDescent="0.25">
      <c r="A323" s="130"/>
      <c r="B323" s="27"/>
      <c r="C323" s="28"/>
      <c r="D323" s="28"/>
      <c r="E323" s="24"/>
      <c r="F323" s="24"/>
      <c r="G323" s="24"/>
      <c r="H323" s="60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x14ac:dyDescent="0.25">
      <c r="A324" s="130"/>
      <c r="B324" s="27"/>
      <c r="C324" s="24"/>
      <c r="D324" s="24"/>
      <c r="E324" s="28"/>
      <c r="F324" s="28"/>
      <c r="G324" s="28"/>
      <c r="H324" s="60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x14ac:dyDescent="0.25">
      <c r="A325" s="130"/>
      <c r="B325" s="27"/>
      <c r="C325" s="24"/>
      <c r="D325" s="24"/>
      <c r="E325" s="28"/>
      <c r="F325" s="28"/>
      <c r="G325" s="28"/>
      <c r="H325" s="60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x14ac:dyDescent="0.25">
      <c r="A326" s="130"/>
      <c r="B326" s="27"/>
      <c r="C326" s="24"/>
      <c r="D326" s="24"/>
      <c r="E326" s="28"/>
      <c r="F326" s="28"/>
      <c r="G326" s="28"/>
      <c r="H326" s="60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x14ac:dyDescent="0.25">
      <c r="A327" s="130"/>
      <c r="B327" s="27"/>
      <c r="C327" s="24"/>
      <c r="D327" s="24"/>
      <c r="E327" s="28"/>
      <c r="F327" s="28"/>
      <c r="G327" s="28"/>
      <c r="H327" s="60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x14ac:dyDescent="0.25">
      <c r="A328" s="130"/>
      <c r="B328" s="27"/>
      <c r="C328" s="24"/>
      <c r="D328" s="24"/>
      <c r="E328" s="28"/>
      <c r="F328" s="28"/>
      <c r="G328" s="28"/>
      <c r="H328" s="60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x14ac:dyDescent="0.25">
      <c r="A329" s="130"/>
      <c r="B329" s="27"/>
      <c r="C329" s="24"/>
      <c r="D329" s="24"/>
      <c r="E329" s="28"/>
      <c r="F329" s="28"/>
      <c r="G329" s="28"/>
      <c r="H329" s="60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x14ac:dyDescent="0.25">
      <c r="A330" s="130"/>
      <c r="B330" s="27"/>
      <c r="C330" s="24"/>
      <c r="D330" s="24"/>
      <c r="E330" s="28"/>
      <c r="F330" s="28"/>
      <c r="G330" s="28"/>
      <c r="H330" s="60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x14ac:dyDescent="0.25">
      <c r="A331" s="130"/>
      <c r="B331" s="27"/>
      <c r="C331" s="24"/>
      <c r="D331" s="24"/>
      <c r="E331" s="28"/>
      <c r="F331" s="28"/>
      <c r="G331" s="28"/>
      <c r="H331" s="60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x14ac:dyDescent="0.25">
      <c r="A332" s="130"/>
      <c r="B332" s="27"/>
      <c r="C332" s="24"/>
      <c r="D332" s="24"/>
      <c r="E332" s="28"/>
      <c r="F332" s="28"/>
      <c r="G332" s="28"/>
      <c r="H332" s="60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x14ac:dyDescent="0.25">
      <c r="A333" s="130"/>
      <c r="B333" s="27"/>
      <c r="C333" s="24"/>
      <c r="D333" s="24"/>
      <c r="E333" s="28"/>
      <c r="F333" s="28"/>
      <c r="G333" s="28"/>
      <c r="H333" s="60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x14ac:dyDescent="0.25">
      <c r="A334" s="130"/>
      <c r="B334" s="29"/>
      <c r="C334" s="23"/>
      <c r="D334" s="23"/>
      <c r="E334" s="24"/>
      <c r="F334" s="24"/>
      <c r="G334" s="24"/>
      <c r="H334" s="60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x14ac:dyDescent="0.25">
      <c r="A335" s="130"/>
      <c r="B335" s="27"/>
      <c r="C335" s="28"/>
      <c r="D335" s="28"/>
      <c r="E335" s="24"/>
      <c r="F335" s="24"/>
      <c r="G335" s="24"/>
      <c r="H335" s="60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x14ac:dyDescent="0.25">
      <c r="A336" s="130"/>
      <c r="B336" s="27"/>
      <c r="C336" s="28"/>
      <c r="D336" s="28"/>
      <c r="E336" s="24"/>
      <c r="F336" s="24"/>
      <c r="G336" s="24"/>
      <c r="H336" s="60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x14ac:dyDescent="0.25">
      <c r="A337" s="130"/>
      <c r="B337" s="27"/>
      <c r="C337" s="28"/>
      <c r="D337" s="28"/>
      <c r="E337" s="24"/>
      <c r="F337" s="24"/>
      <c r="G337" s="24"/>
      <c r="H337" s="60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x14ac:dyDescent="0.25">
      <c r="A338" s="130"/>
      <c r="B338" s="27"/>
      <c r="C338" s="24"/>
      <c r="D338" s="24"/>
      <c r="E338" s="28"/>
      <c r="F338" s="28"/>
      <c r="G338" s="28"/>
      <c r="H338" s="60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x14ac:dyDescent="0.25">
      <c r="A339" s="130"/>
      <c r="B339" s="27"/>
      <c r="C339" s="24"/>
      <c r="D339" s="24"/>
      <c r="E339" s="28"/>
      <c r="F339" s="28"/>
      <c r="G339" s="28"/>
      <c r="H339" s="60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x14ac:dyDescent="0.25">
      <c r="A340" s="130"/>
      <c r="B340" s="27"/>
      <c r="C340" s="24"/>
      <c r="D340" s="24"/>
      <c r="E340" s="28"/>
      <c r="F340" s="28"/>
      <c r="G340" s="28"/>
      <c r="H340" s="60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x14ac:dyDescent="0.25">
      <c r="A341" s="130"/>
      <c r="B341" s="27"/>
      <c r="C341" s="24"/>
      <c r="D341" s="24"/>
      <c r="E341" s="28"/>
      <c r="F341" s="28"/>
      <c r="G341" s="28"/>
      <c r="H341" s="60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x14ac:dyDescent="0.25">
      <c r="A342" s="130"/>
      <c r="B342" s="27"/>
      <c r="C342" s="24"/>
      <c r="D342" s="24"/>
      <c r="E342" s="28"/>
      <c r="F342" s="28"/>
      <c r="G342" s="28"/>
      <c r="H342" s="60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x14ac:dyDescent="0.25">
      <c r="A343" s="130"/>
      <c r="B343" s="27"/>
      <c r="C343" s="24"/>
      <c r="D343" s="24"/>
      <c r="E343" s="28"/>
      <c r="F343" s="28"/>
      <c r="G343" s="28"/>
      <c r="H343" s="6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A344" s="130"/>
      <c r="B344" s="27"/>
      <c r="C344" s="24"/>
      <c r="D344" s="24"/>
      <c r="E344" s="28"/>
      <c r="F344" s="28"/>
      <c r="G344" s="28"/>
      <c r="H344" s="6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A345" s="130"/>
      <c r="B345" s="27"/>
      <c r="C345" s="24"/>
      <c r="D345" s="24"/>
      <c r="E345" s="28"/>
      <c r="F345" s="28"/>
      <c r="G345" s="28"/>
      <c r="H345" s="6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A346" s="130"/>
      <c r="B346" s="27"/>
      <c r="C346" s="24"/>
      <c r="D346" s="24"/>
      <c r="E346" s="28"/>
      <c r="F346" s="28"/>
      <c r="G346" s="28"/>
      <c r="H346" s="6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x14ac:dyDescent="0.25">
      <c r="A347" s="130"/>
      <c r="B347" s="27"/>
      <c r="C347" s="24"/>
      <c r="D347" s="24"/>
      <c r="E347" s="28"/>
      <c r="F347" s="28"/>
      <c r="G347" s="28"/>
      <c r="H347" s="6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x14ac:dyDescent="0.25">
      <c r="A348" s="130"/>
      <c r="B348" s="27"/>
      <c r="C348" s="28"/>
      <c r="D348" s="28"/>
      <c r="E348" s="24"/>
      <c r="F348" s="24"/>
      <c r="G348" s="24"/>
      <c r="H348" s="6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x14ac:dyDescent="0.25">
      <c r="A349" s="130"/>
      <c r="B349" s="27"/>
      <c r="C349" s="24"/>
      <c r="D349" s="24"/>
      <c r="E349" s="28"/>
      <c r="F349" s="28"/>
      <c r="G349" s="28"/>
      <c r="H349" s="6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x14ac:dyDescent="0.25">
      <c r="A350" s="130"/>
      <c r="B350" s="27"/>
      <c r="C350" s="24"/>
      <c r="D350" s="24"/>
      <c r="E350" s="28"/>
      <c r="F350" s="28"/>
      <c r="G350" s="28"/>
      <c r="H350" s="6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x14ac:dyDescent="0.25">
      <c r="A351" s="130"/>
      <c r="B351" s="27"/>
      <c r="C351" s="24"/>
      <c r="D351" s="24"/>
      <c r="E351" s="28"/>
      <c r="F351" s="28"/>
      <c r="G351" s="28"/>
      <c r="H351" s="6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x14ac:dyDescent="0.25">
      <c r="A352" s="130"/>
      <c r="B352" s="27"/>
      <c r="C352" s="24"/>
      <c r="D352" s="24"/>
      <c r="E352" s="28"/>
      <c r="F352" s="28"/>
      <c r="G352" s="28"/>
    </row>
    <row r="353" spans="1:22" x14ac:dyDescent="0.25">
      <c r="B353" s="27"/>
      <c r="C353" s="24"/>
      <c r="D353" s="24"/>
      <c r="E353" s="28"/>
      <c r="F353" s="28"/>
      <c r="G353" s="28"/>
      <c r="H353" s="18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s="12" customFormat="1" x14ac:dyDescent="0.25">
      <c r="A354" s="131"/>
      <c r="B354" s="27"/>
      <c r="C354" s="24"/>
      <c r="D354" s="24"/>
      <c r="E354" s="28"/>
      <c r="F354" s="28"/>
      <c r="G354" s="28"/>
      <c r="H354" s="49"/>
    </row>
    <row r="355" spans="1:22" s="12" customFormat="1" x14ac:dyDescent="0.25">
      <c r="A355" s="131"/>
      <c r="B355" s="27"/>
      <c r="C355" s="24"/>
      <c r="D355" s="24"/>
      <c r="E355" s="28"/>
      <c r="F355" s="28"/>
      <c r="G355" s="28"/>
      <c r="H355" s="49"/>
    </row>
    <row r="356" spans="1:22" s="12" customFormat="1" x14ac:dyDescent="0.25">
      <c r="A356" s="131"/>
      <c r="B356" s="27"/>
      <c r="C356" s="24"/>
      <c r="D356" s="24"/>
      <c r="E356" s="28"/>
      <c r="F356" s="28"/>
      <c r="G356" s="28"/>
      <c r="H356" s="49"/>
    </row>
    <row r="357" spans="1:22" s="12" customFormat="1" x14ac:dyDescent="0.25">
      <c r="A357" s="131"/>
      <c r="B357" s="27"/>
      <c r="C357" s="24"/>
      <c r="D357" s="24"/>
      <c r="E357" s="28"/>
      <c r="F357" s="28"/>
      <c r="G357" s="28"/>
      <c r="H357" s="49"/>
    </row>
    <row r="358" spans="1:22" s="12" customFormat="1" x14ac:dyDescent="0.25">
      <c r="A358" s="131"/>
      <c r="B358" s="27"/>
      <c r="C358" s="24"/>
      <c r="D358" s="24"/>
      <c r="E358" s="28"/>
      <c r="F358" s="28"/>
      <c r="G358" s="28"/>
      <c r="H358" s="49"/>
    </row>
    <row r="359" spans="1:22" s="12" customFormat="1" x14ac:dyDescent="0.25">
      <c r="A359" s="131"/>
      <c r="B359" s="27"/>
      <c r="C359" s="28"/>
      <c r="D359" s="28"/>
      <c r="E359" s="24"/>
      <c r="F359" s="24"/>
      <c r="G359" s="24"/>
      <c r="H359" s="49"/>
    </row>
    <row r="360" spans="1:22" s="12" customFormat="1" x14ac:dyDescent="0.25">
      <c r="A360" s="131"/>
      <c r="B360" s="27"/>
      <c r="C360" s="24"/>
      <c r="D360" s="24"/>
      <c r="E360" s="28"/>
      <c r="F360" s="28"/>
      <c r="G360" s="28"/>
      <c r="H360" s="49"/>
    </row>
    <row r="361" spans="1:22" s="12" customFormat="1" x14ac:dyDescent="0.25">
      <c r="A361" s="131"/>
      <c r="B361" s="27"/>
      <c r="C361" s="24"/>
      <c r="D361" s="24"/>
      <c r="E361" s="28"/>
      <c r="F361" s="28"/>
      <c r="G361" s="28"/>
      <c r="H361" s="49"/>
    </row>
    <row r="362" spans="1:22" s="12" customFormat="1" x14ac:dyDescent="0.25">
      <c r="A362" s="131"/>
      <c r="B362" s="27"/>
      <c r="C362" s="24"/>
      <c r="D362" s="24"/>
      <c r="E362" s="28"/>
      <c r="F362" s="28"/>
      <c r="G362" s="28"/>
      <c r="H362" s="49"/>
    </row>
    <row r="363" spans="1:22" s="12" customFormat="1" x14ac:dyDescent="0.25">
      <c r="A363" s="131"/>
      <c r="B363" s="27"/>
      <c r="C363" s="24"/>
      <c r="D363" s="24"/>
      <c r="E363" s="28"/>
      <c r="F363" s="28"/>
      <c r="G363" s="28"/>
      <c r="H363" s="49"/>
    </row>
    <row r="364" spans="1:22" s="12" customFormat="1" x14ac:dyDescent="0.25">
      <c r="A364" s="131"/>
      <c r="B364" s="27"/>
      <c r="C364" s="24"/>
      <c r="D364" s="24"/>
      <c r="E364" s="28"/>
      <c r="F364" s="28"/>
      <c r="G364" s="28"/>
      <c r="H364" s="49"/>
    </row>
    <row r="365" spans="1:22" s="12" customFormat="1" x14ac:dyDescent="0.25">
      <c r="A365" s="131"/>
      <c r="B365" s="27"/>
      <c r="C365" s="24"/>
      <c r="D365" s="24"/>
      <c r="E365" s="28"/>
      <c r="F365" s="28"/>
      <c r="G365" s="28"/>
      <c r="H365" s="49"/>
    </row>
    <row r="366" spans="1:22" s="12" customFormat="1" x14ac:dyDescent="0.25">
      <c r="A366" s="131"/>
      <c r="B366" s="27"/>
      <c r="C366" s="24"/>
      <c r="D366" s="24"/>
      <c r="E366" s="28"/>
      <c r="F366" s="28"/>
      <c r="G366" s="28"/>
      <c r="H366" s="49"/>
    </row>
    <row r="367" spans="1:22" s="12" customFormat="1" x14ac:dyDescent="0.25">
      <c r="A367" s="131"/>
      <c r="B367" s="27"/>
      <c r="C367" s="24"/>
      <c r="D367" s="24"/>
      <c r="E367" s="28"/>
      <c r="F367" s="28"/>
      <c r="G367" s="28"/>
      <c r="H367" s="49"/>
    </row>
    <row r="368" spans="1:22" s="12" customFormat="1" x14ac:dyDescent="0.25">
      <c r="A368" s="131"/>
      <c r="B368" s="27"/>
      <c r="C368" s="24"/>
      <c r="D368" s="24"/>
      <c r="E368" s="28"/>
      <c r="F368" s="28"/>
      <c r="G368" s="28"/>
      <c r="H368" s="49"/>
    </row>
    <row r="369" spans="1:22" s="12" customFormat="1" x14ac:dyDescent="0.25">
      <c r="A369" s="131"/>
      <c r="B369" s="27"/>
      <c r="C369" s="24"/>
      <c r="D369" s="24"/>
      <c r="E369" s="28"/>
      <c r="F369" s="28"/>
      <c r="G369" s="28"/>
      <c r="H369" s="49"/>
    </row>
    <row r="370" spans="1:22" x14ac:dyDescent="0.25">
      <c r="B370" s="29"/>
      <c r="C370" s="23"/>
      <c r="D370" s="23"/>
      <c r="E370" s="28"/>
      <c r="F370" s="28"/>
      <c r="G370" s="28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B371" s="30"/>
      <c r="C371" s="26"/>
      <c r="D371" s="26"/>
      <c r="E371" s="24"/>
      <c r="F371" s="24"/>
      <c r="G371" s="24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B372" s="27"/>
      <c r="C372" s="24"/>
      <c r="D372" s="24"/>
      <c r="E372" s="28"/>
      <c r="F372" s="28"/>
      <c r="G372" s="28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B373" s="27"/>
      <c r="C373" s="28"/>
      <c r="D373" s="28"/>
      <c r="E373" s="24"/>
      <c r="F373" s="24"/>
      <c r="G373" s="24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B374" s="27"/>
      <c r="C374" s="24"/>
      <c r="D374" s="24"/>
      <c r="E374" s="28"/>
      <c r="F374" s="28"/>
      <c r="G374" s="28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B375" s="27"/>
      <c r="C375" s="24"/>
      <c r="D375" s="24"/>
      <c r="E375" s="28"/>
      <c r="F375" s="28"/>
      <c r="G375" s="28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B376" s="27"/>
      <c r="C376" s="24"/>
      <c r="D376" s="24"/>
      <c r="E376" s="28"/>
      <c r="F376" s="28"/>
      <c r="G376" s="28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B377" s="27"/>
      <c r="C377" s="24"/>
      <c r="D377" s="24"/>
      <c r="E377" s="28"/>
      <c r="F377" s="28"/>
      <c r="G377" s="28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B378" s="27"/>
      <c r="C378" s="28"/>
      <c r="D378" s="28"/>
      <c r="E378" s="24"/>
      <c r="F378" s="24"/>
      <c r="G378" s="24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B379" s="27"/>
      <c r="C379" s="24"/>
      <c r="D379" s="24"/>
      <c r="E379" s="28"/>
      <c r="F379" s="28"/>
      <c r="G379" s="28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B380" s="27"/>
      <c r="C380" s="24"/>
      <c r="D380" s="24"/>
      <c r="E380" s="28"/>
      <c r="F380" s="28"/>
      <c r="G380" s="28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B382" s="27"/>
      <c r="C382" s="28"/>
      <c r="D382" s="28"/>
      <c r="E382" s="24"/>
      <c r="F382" s="24"/>
      <c r="G382" s="24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30"/>
      <c r="B386" s="27"/>
      <c r="C386" s="28"/>
      <c r="D386" s="28"/>
      <c r="E386" s="24"/>
      <c r="F386" s="24"/>
      <c r="G386" s="24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30"/>
      <c r="B387" s="27"/>
      <c r="C387" s="24"/>
      <c r="D387" s="24"/>
      <c r="E387" s="28"/>
      <c r="F387" s="28"/>
      <c r="G387" s="28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30"/>
      <c r="B392" s="27"/>
      <c r="C392" s="24"/>
      <c r="D392" s="24"/>
      <c r="E392" s="28"/>
      <c r="F392" s="28"/>
      <c r="G392" s="28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30"/>
      <c r="B393" s="27"/>
      <c r="C393" s="24"/>
      <c r="D393" s="24"/>
      <c r="E393" s="28"/>
      <c r="F393" s="28"/>
      <c r="G393" s="28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30"/>
      <c r="B394" s="27"/>
      <c r="C394" s="24"/>
      <c r="D394" s="24"/>
      <c r="E394" s="28"/>
      <c r="F394" s="28"/>
      <c r="G394" s="28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30"/>
      <c r="B397" s="29"/>
      <c r="C397" s="23"/>
      <c r="D397" s="23"/>
      <c r="E397" s="24"/>
      <c r="F397" s="24"/>
      <c r="G397" s="24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30"/>
      <c r="B398" s="27"/>
      <c r="C398" s="28"/>
      <c r="D398" s="28"/>
      <c r="E398" s="24"/>
      <c r="F398" s="24"/>
      <c r="G398" s="24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30"/>
      <c r="B400" s="27"/>
      <c r="C400" s="24"/>
      <c r="D400" s="24"/>
      <c r="E400" s="28"/>
      <c r="F400" s="28"/>
      <c r="G400" s="28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30"/>
      <c r="B403" s="27"/>
      <c r="C403" s="28"/>
      <c r="D403" s="28"/>
      <c r="E403" s="24"/>
      <c r="F403" s="24"/>
      <c r="G403" s="24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30"/>
      <c r="B404" s="27"/>
      <c r="C404" s="24"/>
      <c r="D404" s="24"/>
      <c r="E404" s="28"/>
      <c r="F404" s="28"/>
      <c r="G404" s="28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30"/>
      <c r="B406" s="27"/>
      <c r="C406" s="28"/>
      <c r="D406" s="28"/>
      <c r="E406" s="24"/>
      <c r="F406" s="24"/>
      <c r="G406" s="24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30"/>
      <c r="B407" s="27"/>
      <c r="C407" s="24"/>
      <c r="D407" s="24"/>
      <c r="E407" s="28"/>
      <c r="F407" s="28"/>
      <c r="G407" s="28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30"/>
      <c r="B408" s="27"/>
      <c r="C408" s="24"/>
      <c r="D408" s="24"/>
      <c r="E408" s="28"/>
      <c r="F408" s="28"/>
      <c r="G408" s="28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30"/>
      <c r="B409" s="27"/>
      <c r="C409" s="24"/>
      <c r="D409" s="24"/>
      <c r="E409" s="28"/>
      <c r="F409" s="28"/>
      <c r="G409" s="28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30"/>
      <c r="B410" s="27"/>
      <c r="C410" s="24"/>
      <c r="D410" s="24"/>
      <c r="E410" s="28"/>
      <c r="F410" s="28"/>
      <c r="G410" s="28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30"/>
      <c r="B411" s="27"/>
      <c r="C411" s="24"/>
      <c r="D411" s="24"/>
      <c r="E411" s="28"/>
      <c r="F411" s="28"/>
      <c r="G411" s="28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30"/>
      <c r="B412" s="27"/>
      <c r="C412" s="24"/>
      <c r="D412" s="24"/>
      <c r="E412" s="28"/>
      <c r="F412" s="28"/>
      <c r="G412" s="28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30"/>
      <c r="B414" s="27"/>
      <c r="C414" s="28"/>
      <c r="D414" s="28"/>
      <c r="E414" s="24"/>
      <c r="F414" s="24"/>
      <c r="G414" s="24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30"/>
      <c r="B415" s="27"/>
      <c r="C415" s="28"/>
      <c r="D415" s="28"/>
      <c r="E415" s="24"/>
      <c r="F415" s="24"/>
      <c r="G415" s="24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30"/>
      <c r="B416" s="27"/>
      <c r="C416" s="28"/>
      <c r="D416" s="28"/>
      <c r="E416" s="24"/>
      <c r="F416" s="24"/>
      <c r="G416" s="24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30"/>
      <c r="B417" s="27"/>
      <c r="C417" s="28"/>
      <c r="D417" s="28"/>
      <c r="E417" s="24"/>
      <c r="F417" s="24"/>
      <c r="G417" s="24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30"/>
      <c r="B421" s="27"/>
      <c r="C421" s="24"/>
      <c r="D421" s="24"/>
      <c r="E421" s="28"/>
      <c r="F421" s="28"/>
      <c r="G421" s="28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30"/>
      <c r="B424" s="27"/>
      <c r="C424" s="24"/>
      <c r="D424" s="24"/>
      <c r="E424" s="28"/>
      <c r="F424" s="28"/>
      <c r="G424" s="28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30"/>
      <c r="B428" s="27"/>
      <c r="C428" s="28"/>
      <c r="D428" s="28"/>
      <c r="E428" s="24"/>
      <c r="F428" s="24"/>
      <c r="G428" s="24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30"/>
      <c r="B429" s="27"/>
      <c r="C429" s="28"/>
      <c r="D429" s="28"/>
      <c r="E429" s="24"/>
      <c r="F429" s="24"/>
      <c r="G429" s="24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30"/>
      <c r="B433" s="29"/>
      <c r="C433" s="23"/>
      <c r="D433" s="23"/>
      <c r="E433" s="24"/>
      <c r="F433" s="24"/>
      <c r="G433" s="24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30"/>
      <c r="B434" s="27"/>
      <c r="C434" s="28"/>
      <c r="D434" s="28"/>
      <c r="E434" s="24"/>
      <c r="F434" s="24"/>
      <c r="G434" s="24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30"/>
      <c r="B436" s="27"/>
      <c r="C436" s="24"/>
      <c r="D436" s="24"/>
      <c r="E436" s="28"/>
      <c r="F436" s="28"/>
      <c r="G436" s="28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30"/>
      <c r="B437" s="27"/>
      <c r="C437" s="24"/>
      <c r="D437" s="24"/>
      <c r="E437" s="28"/>
      <c r="F437" s="28"/>
      <c r="G437" s="28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30"/>
      <c r="B439" s="27"/>
      <c r="C439" s="28"/>
      <c r="D439" s="28"/>
      <c r="E439" s="24"/>
      <c r="F439" s="24"/>
      <c r="G439" s="24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30"/>
      <c r="B442" s="27"/>
      <c r="C442" s="28"/>
      <c r="D442" s="28"/>
      <c r="E442" s="24"/>
      <c r="F442" s="24"/>
      <c r="G442" s="24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30"/>
      <c r="B443" s="29"/>
      <c r="C443" s="23"/>
      <c r="D443" s="23"/>
      <c r="E443" s="24"/>
      <c r="F443" s="24"/>
      <c r="G443" s="24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30"/>
      <c r="B444" s="27"/>
      <c r="C444" s="28"/>
      <c r="D444" s="28"/>
      <c r="E444" s="24"/>
      <c r="F444" s="24"/>
      <c r="G444" s="24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30"/>
      <c r="B445" s="27"/>
      <c r="C445" s="28"/>
      <c r="D445" s="28"/>
      <c r="E445" s="24"/>
      <c r="F445" s="24"/>
      <c r="G445" s="24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30"/>
      <c r="B446" s="27"/>
      <c r="C446" s="28"/>
      <c r="D446" s="28"/>
      <c r="E446" s="24"/>
      <c r="F446" s="24"/>
      <c r="G446" s="24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30"/>
      <c r="B447" s="27"/>
      <c r="C447" s="28"/>
      <c r="D447" s="28"/>
      <c r="E447" s="24"/>
      <c r="F447" s="24"/>
      <c r="G447" s="24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30"/>
      <c r="B448" s="27"/>
      <c r="C448" s="24"/>
      <c r="D448" s="24"/>
      <c r="E448" s="28"/>
      <c r="F448" s="28"/>
      <c r="G448" s="28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30"/>
      <c r="B450" s="27"/>
      <c r="C450" s="24"/>
      <c r="D450" s="24"/>
      <c r="E450" s="28"/>
      <c r="F450" s="28"/>
      <c r="G450" s="28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30"/>
      <c r="B457" s="27"/>
      <c r="C457" s="28"/>
      <c r="D457" s="28"/>
      <c r="E457" s="24"/>
      <c r="F457" s="24"/>
      <c r="G457" s="24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30"/>
      <c r="B460" s="27"/>
      <c r="C460" s="24"/>
      <c r="D460" s="24"/>
      <c r="E460" s="28"/>
      <c r="F460" s="28"/>
      <c r="G460" s="28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30"/>
      <c r="B461" s="27"/>
      <c r="C461" s="24"/>
      <c r="D461" s="24"/>
      <c r="E461" s="28"/>
      <c r="F461" s="28"/>
      <c r="G461" s="28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30"/>
      <c r="B462" s="27"/>
      <c r="C462" s="24"/>
      <c r="D462" s="24"/>
      <c r="E462" s="28"/>
      <c r="F462" s="28"/>
      <c r="G462" s="28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30"/>
      <c r="B463" s="27"/>
      <c r="C463" s="24"/>
      <c r="D463" s="24"/>
      <c r="E463" s="28"/>
      <c r="F463" s="28"/>
      <c r="G463" s="28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30"/>
      <c r="B464" s="27"/>
      <c r="C464" s="24"/>
      <c r="D464" s="24"/>
      <c r="E464" s="28"/>
      <c r="F464" s="28"/>
      <c r="G464" s="28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30"/>
      <c r="B465" s="27"/>
      <c r="C465" s="24"/>
      <c r="D465" s="24"/>
      <c r="E465" s="28"/>
      <c r="F465" s="28"/>
      <c r="G465" s="28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30"/>
      <c r="B466" s="27"/>
      <c r="C466" s="24"/>
      <c r="D466" s="24"/>
      <c r="E466" s="28"/>
      <c r="F466" s="28"/>
      <c r="G466" s="28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30"/>
      <c r="B467" s="27"/>
      <c r="C467" s="24"/>
      <c r="D467" s="24"/>
      <c r="E467" s="28"/>
      <c r="F467" s="28"/>
      <c r="G467" s="28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30"/>
      <c r="B468" s="27"/>
      <c r="C468" s="24"/>
      <c r="D468" s="24"/>
      <c r="E468" s="28"/>
      <c r="F468" s="28"/>
      <c r="G468" s="28"/>
      <c r="H468" s="6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x14ac:dyDescent="0.25">
      <c r="A469" s="130"/>
      <c r="B469" s="29"/>
      <c r="C469" s="23"/>
      <c r="D469" s="23"/>
      <c r="E469" s="24"/>
      <c r="F469" s="24"/>
      <c r="G469" s="24"/>
      <c r="H469" s="6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x14ac:dyDescent="0.25">
      <c r="A470" s="130"/>
      <c r="B470" s="27"/>
      <c r="C470" s="28"/>
      <c r="D470" s="28"/>
      <c r="E470" s="24"/>
      <c r="F470" s="24"/>
      <c r="G470" s="24"/>
      <c r="H470" s="60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x14ac:dyDescent="0.25">
      <c r="A471" s="130"/>
      <c r="B471" s="27"/>
      <c r="C471" s="28"/>
      <c r="D471" s="28"/>
      <c r="E471" s="24"/>
      <c r="F471" s="24"/>
      <c r="G471" s="24"/>
      <c r="H471" s="60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x14ac:dyDescent="0.25">
      <c r="A472" s="130"/>
      <c r="B472" s="27"/>
      <c r="C472" s="28"/>
      <c r="D472" s="28"/>
      <c r="E472" s="24"/>
      <c r="F472" s="24"/>
      <c r="G472" s="24"/>
      <c r="H472" s="60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x14ac:dyDescent="0.25">
      <c r="A473" s="130"/>
      <c r="B473" s="27"/>
      <c r="C473" s="28"/>
      <c r="D473" s="28"/>
      <c r="E473" s="24"/>
      <c r="F473" s="24"/>
      <c r="G473" s="24"/>
      <c r="H473" s="60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x14ac:dyDescent="0.25">
      <c r="A474" s="130"/>
      <c r="B474" s="27"/>
      <c r="C474" s="24"/>
      <c r="D474" s="24"/>
      <c r="E474" s="28"/>
      <c r="F474" s="28"/>
      <c r="G474" s="28"/>
      <c r="H474" s="60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x14ac:dyDescent="0.25">
      <c r="A475" s="130"/>
      <c r="B475" s="27"/>
      <c r="C475" s="24"/>
      <c r="D475" s="24"/>
      <c r="E475" s="28"/>
      <c r="F475" s="28"/>
      <c r="G475" s="28"/>
      <c r="H475" s="60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x14ac:dyDescent="0.25">
      <c r="A476" s="130"/>
      <c r="B476" s="27"/>
      <c r="C476" s="24"/>
      <c r="D476" s="24"/>
      <c r="E476" s="28"/>
      <c r="F476" s="28"/>
      <c r="G476" s="28"/>
      <c r="H476" s="60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x14ac:dyDescent="0.25">
      <c r="A477" s="130"/>
      <c r="B477" s="27"/>
      <c r="C477" s="24"/>
      <c r="D477" s="24"/>
      <c r="E477" s="28"/>
      <c r="F477" s="28"/>
      <c r="G477" s="28"/>
      <c r="H477" s="60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x14ac:dyDescent="0.25">
      <c r="A478" s="130"/>
      <c r="B478" s="27"/>
      <c r="C478" s="24"/>
      <c r="D478" s="24"/>
      <c r="E478" s="28"/>
      <c r="F478" s="28"/>
      <c r="G478" s="28"/>
      <c r="H478" s="60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x14ac:dyDescent="0.25">
      <c r="A479" s="130"/>
      <c r="B479" s="27"/>
      <c r="C479" s="24"/>
      <c r="D479" s="24"/>
      <c r="E479" s="28"/>
      <c r="F479" s="28"/>
      <c r="G479" s="28"/>
      <c r="H479" s="60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x14ac:dyDescent="0.25">
      <c r="A480" s="130"/>
      <c r="B480" s="27"/>
      <c r="C480" s="24"/>
      <c r="D480" s="24"/>
      <c r="E480" s="28"/>
      <c r="F480" s="28"/>
      <c r="G480" s="28"/>
      <c r="H480" s="60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x14ac:dyDescent="0.25">
      <c r="A481" s="130"/>
      <c r="B481" s="27"/>
      <c r="C481" s="24"/>
      <c r="D481" s="24"/>
      <c r="E481" s="28"/>
      <c r="F481" s="28"/>
      <c r="G481" s="28"/>
      <c r="H481" s="60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x14ac:dyDescent="0.25">
      <c r="A482" s="130"/>
      <c r="B482" s="27"/>
      <c r="C482" s="24"/>
      <c r="D482" s="24"/>
      <c r="E482" s="28"/>
      <c r="F482" s="28"/>
      <c r="G482" s="28"/>
      <c r="H482" s="60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x14ac:dyDescent="0.25">
      <c r="A483" s="130"/>
      <c r="B483" s="27"/>
      <c r="C483" s="28"/>
      <c r="D483" s="28"/>
      <c r="E483" s="24"/>
      <c r="F483" s="24"/>
      <c r="G483" s="24"/>
      <c r="H483" s="60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x14ac:dyDescent="0.25">
      <c r="A484" s="130"/>
      <c r="B484" s="27"/>
      <c r="C484" s="24"/>
      <c r="D484" s="24"/>
      <c r="E484" s="28"/>
      <c r="F484" s="28"/>
      <c r="G484" s="28"/>
      <c r="H484" s="60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x14ac:dyDescent="0.25">
      <c r="A485" s="130"/>
      <c r="B485" s="27"/>
      <c r="C485" s="24"/>
      <c r="D485" s="24"/>
      <c r="E485" s="28"/>
      <c r="F485" s="28"/>
      <c r="G485" s="28"/>
      <c r="H485" s="60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x14ac:dyDescent="0.25">
      <c r="A486" s="130"/>
      <c r="B486" s="27"/>
      <c r="C486" s="24"/>
      <c r="D486" s="24"/>
      <c r="E486" s="28"/>
      <c r="F486" s="28"/>
      <c r="G486" s="28"/>
      <c r="H486" s="60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x14ac:dyDescent="0.25">
      <c r="A487" s="130"/>
      <c r="B487" s="27"/>
      <c r="C487" s="24"/>
      <c r="D487" s="24"/>
      <c r="E487" s="28"/>
      <c r="F487" s="28"/>
      <c r="G487" s="28"/>
      <c r="H487" s="60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x14ac:dyDescent="0.25">
      <c r="A488" s="130"/>
      <c r="B488" s="27"/>
      <c r="C488" s="24"/>
      <c r="D488" s="24"/>
      <c r="E488" s="28"/>
      <c r="F488" s="28"/>
      <c r="G488" s="28"/>
      <c r="H488" s="60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x14ac:dyDescent="0.25">
      <c r="A489" s="130"/>
      <c r="B489" s="27"/>
      <c r="C489" s="24"/>
      <c r="D489" s="24"/>
      <c r="E489" s="28"/>
      <c r="F489" s="28"/>
      <c r="G489" s="28"/>
      <c r="H489" s="60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x14ac:dyDescent="0.25">
      <c r="A490" s="130"/>
      <c r="B490" s="27"/>
      <c r="C490" s="24"/>
      <c r="D490" s="24"/>
      <c r="E490" s="28"/>
      <c r="F490" s="28"/>
      <c r="G490" s="28"/>
      <c r="H490" s="60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x14ac:dyDescent="0.25">
      <c r="A491" s="130"/>
      <c r="B491" s="27"/>
      <c r="C491" s="24"/>
      <c r="D491" s="24"/>
      <c r="E491" s="28"/>
      <c r="F491" s="28"/>
      <c r="G491" s="28"/>
      <c r="H491" s="60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x14ac:dyDescent="0.25">
      <c r="A492" s="130"/>
      <c r="B492" s="27"/>
      <c r="C492" s="24"/>
      <c r="D492" s="24"/>
      <c r="E492" s="28"/>
      <c r="F492" s="28"/>
      <c r="G492" s="28"/>
      <c r="H492" s="60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x14ac:dyDescent="0.25">
      <c r="A493" s="130"/>
      <c r="B493" s="27"/>
      <c r="C493" s="24"/>
      <c r="D493" s="24"/>
      <c r="E493" s="28"/>
      <c r="F493" s="28"/>
      <c r="G493" s="28"/>
      <c r="H493" s="60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x14ac:dyDescent="0.25">
      <c r="A494" s="130"/>
      <c r="B494" s="27"/>
      <c r="C494" s="24"/>
      <c r="D494" s="24"/>
      <c r="E494" s="28"/>
      <c r="F494" s="28"/>
      <c r="G494" s="28"/>
      <c r="H494" s="60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x14ac:dyDescent="0.25">
      <c r="A495" s="130"/>
      <c r="B495" s="29"/>
      <c r="C495" s="23"/>
      <c r="D495" s="23"/>
      <c r="E495" s="24"/>
      <c r="F495" s="24"/>
      <c r="G495" s="24"/>
      <c r="H495" s="60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x14ac:dyDescent="0.25">
      <c r="A496" s="130"/>
      <c r="B496" s="32"/>
      <c r="C496" s="33"/>
      <c r="D496" s="33"/>
      <c r="E496" s="24"/>
      <c r="F496" s="24"/>
      <c r="G496" s="24"/>
      <c r="H496" s="60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1:22" x14ac:dyDescent="0.25">
      <c r="A497" s="130"/>
      <c r="B497" s="34"/>
      <c r="C497" s="35"/>
      <c r="D497" s="35"/>
      <c r="E497" s="36"/>
      <c r="F497" s="36"/>
      <c r="G497" s="36"/>
      <c r="H497" s="60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</row>
    <row r="498" spans="1:22" x14ac:dyDescent="0.25">
      <c r="A498" s="130"/>
      <c r="B498" s="19"/>
      <c r="C498" s="37"/>
      <c r="D498" s="37"/>
      <c r="E498" s="24"/>
      <c r="F498" s="24"/>
      <c r="G498" s="24"/>
      <c r="H498" s="60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</row>
    <row r="499" spans="1:22" x14ac:dyDescent="0.25">
      <c r="A499" s="130"/>
      <c r="B499" s="19"/>
      <c r="C499" s="37"/>
      <c r="D499" s="37"/>
      <c r="E499" s="24"/>
      <c r="F499" s="24"/>
      <c r="G499" s="24"/>
      <c r="H499" s="60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</row>
    <row r="500" spans="1:22" x14ac:dyDescent="0.25">
      <c r="A500" s="130"/>
      <c r="B500" s="19"/>
      <c r="C500" s="37"/>
      <c r="D500" s="37"/>
      <c r="E500" s="24"/>
      <c r="F500" s="24"/>
      <c r="G500" s="24"/>
      <c r="H500" s="60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</row>
    <row r="501" spans="1:22" x14ac:dyDescent="0.25">
      <c r="A501" s="130"/>
      <c r="B501" s="34"/>
      <c r="C501" s="35"/>
      <c r="D501" s="35"/>
      <c r="E501" s="36"/>
      <c r="F501" s="36"/>
      <c r="G501" s="36"/>
      <c r="H501" s="60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</row>
    <row r="502" spans="1:22" x14ac:dyDescent="0.25">
      <c r="A502" s="130"/>
      <c r="B502" s="19"/>
      <c r="C502" s="37"/>
      <c r="D502" s="37"/>
      <c r="E502" s="24"/>
      <c r="F502" s="24"/>
      <c r="G502" s="24"/>
      <c r="H502" s="60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</row>
    <row r="503" spans="1:22" x14ac:dyDescent="0.25">
      <c r="A503" s="130"/>
      <c r="B503" s="19"/>
      <c r="C503" s="24"/>
      <c r="D503" s="24"/>
      <c r="E503" s="37"/>
      <c r="F503" s="37"/>
      <c r="G503" s="37"/>
    </row>
    <row r="504" spans="1:22" x14ac:dyDescent="0.25">
      <c r="A504" s="130"/>
      <c r="B504" s="19"/>
      <c r="C504" s="24"/>
      <c r="D504" s="24"/>
      <c r="E504" s="37"/>
      <c r="F504" s="37"/>
      <c r="G504" s="37"/>
    </row>
    <row r="505" spans="1:22" x14ac:dyDescent="0.25">
      <c r="A505" s="130"/>
      <c r="B505" s="19"/>
      <c r="C505" s="24"/>
      <c r="D505" s="24"/>
      <c r="E505" s="37"/>
      <c r="F505" s="37"/>
      <c r="G505" s="37"/>
    </row>
    <row r="506" spans="1:22" x14ac:dyDescent="0.25">
      <c r="A506" s="130"/>
      <c r="B506" s="19"/>
      <c r="C506" s="24"/>
      <c r="D506" s="24"/>
      <c r="E506" s="37"/>
      <c r="F506" s="37"/>
      <c r="G506" s="37"/>
    </row>
    <row r="507" spans="1:22" x14ac:dyDescent="0.25">
      <c r="A507" s="130"/>
      <c r="B507" s="19"/>
      <c r="C507" s="24"/>
      <c r="D507" s="24"/>
      <c r="E507" s="37"/>
      <c r="F507" s="37"/>
      <c r="G507" s="37"/>
    </row>
    <row r="508" spans="1:22" x14ac:dyDescent="0.25">
      <c r="A508" s="130"/>
      <c r="B508" s="19"/>
      <c r="C508" s="24"/>
      <c r="D508" s="24"/>
      <c r="E508" s="37"/>
      <c r="F508" s="37"/>
      <c r="G508" s="37"/>
    </row>
    <row r="509" spans="1:22" x14ac:dyDescent="0.25">
      <c r="A509" s="130"/>
      <c r="B509" s="34"/>
      <c r="C509" s="35"/>
      <c r="D509" s="35"/>
      <c r="E509" s="36"/>
      <c r="F509" s="36"/>
      <c r="G509" s="36"/>
    </row>
    <row r="510" spans="1:22" x14ac:dyDescent="0.25">
      <c r="A510" s="130"/>
      <c r="B510" s="19"/>
      <c r="C510" s="37"/>
      <c r="D510" s="37"/>
      <c r="E510" s="24"/>
      <c r="F510" s="24"/>
      <c r="G510" s="24"/>
    </row>
    <row r="511" spans="1:22" x14ac:dyDescent="0.25">
      <c r="A511" s="130"/>
      <c r="B511" s="19"/>
      <c r="C511" s="37"/>
      <c r="D511" s="37"/>
      <c r="E511" s="24"/>
      <c r="F511" s="24"/>
      <c r="G511" s="24"/>
    </row>
    <row r="512" spans="1:22" x14ac:dyDescent="0.25">
      <c r="A512" s="130"/>
      <c r="B512" s="19"/>
      <c r="C512" s="37"/>
      <c r="D512" s="37"/>
      <c r="E512" s="24"/>
      <c r="F512" s="24"/>
      <c r="G512" s="24"/>
    </row>
    <row r="513" spans="1:22" x14ac:dyDescent="0.25">
      <c r="B513" s="19"/>
      <c r="C513" s="37"/>
      <c r="D513" s="37"/>
      <c r="E513" s="24"/>
      <c r="F513" s="24"/>
      <c r="G513" s="24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s="12" customFormat="1" x14ac:dyDescent="0.25">
      <c r="A514" s="131"/>
      <c r="B514" s="19"/>
      <c r="C514" s="37"/>
      <c r="D514" s="37"/>
      <c r="E514" s="24"/>
      <c r="F514" s="24"/>
      <c r="G514" s="24"/>
      <c r="H514" s="49"/>
    </row>
    <row r="515" spans="1:22" s="12" customFormat="1" x14ac:dyDescent="0.25">
      <c r="A515" s="131"/>
      <c r="B515" s="32"/>
      <c r="C515" s="33"/>
      <c r="D515" s="33"/>
      <c r="E515" s="24"/>
      <c r="F515" s="24"/>
      <c r="G515" s="24"/>
      <c r="H515" s="49"/>
    </row>
    <row r="516" spans="1:22" s="12" customFormat="1" x14ac:dyDescent="0.25">
      <c r="A516" s="131"/>
      <c r="B516" s="19"/>
      <c r="C516" s="37"/>
      <c r="D516" s="37"/>
      <c r="E516" s="24"/>
      <c r="F516" s="24"/>
      <c r="G516" s="24"/>
      <c r="H516" s="49"/>
    </row>
    <row r="517" spans="1:22" s="12" customFormat="1" x14ac:dyDescent="0.25">
      <c r="A517" s="131"/>
      <c r="B517" s="19"/>
      <c r="C517" s="37"/>
      <c r="D517" s="37"/>
      <c r="E517" s="24"/>
      <c r="F517" s="24"/>
      <c r="G517" s="24"/>
      <c r="H517" s="49"/>
    </row>
    <row r="518" spans="1:22" s="12" customFormat="1" x14ac:dyDescent="0.25">
      <c r="A518" s="131"/>
      <c r="B518" s="19"/>
      <c r="C518" s="37"/>
      <c r="D518" s="37"/>
      <c r="E518" s="24"/>
      <c r="F518" s="24"/>
      <c r="G518" s="24"/>
      <c r="H518" s="49"/>
    </row>
    <row r="519" spans="1:22" s="12" customFormat="1" x14ac:dyDescent="0.25">
      <c r="A519" s="131"/>
      <c r="B519" s="19"/>
      <c r="C519" s="37"/>
      <c r="D519" s="37"/>
      <c r="E519" s="24"/>
      <c r="F519" s="24"/>
      <c r="G519" s="24"/>
      <c r="H519" s="49"/>
    </row>
    <row r="520" spans="1:22" s="12" customFormat="1" x14ac:dyDescent="0.25">
      <c r="A520" s="131"/>
      <c r="B520" s="19"/>
      <c r="C520" s="37"/>
      <c r="D520" s="37"/>
      <c r="E520" s="24"/>
      <c r="F520" s="24"/>
      <c r="G520" s="24"/>
      <c r="H520" s="49"/>
    </row>
    <row r="521" spans="1:22" s="12" customFormat="1" x14ac:dyDescent="0.25">
      <c r="A521" s="131"/>
      <c r="B521" s="19"/>
      <c r="C521" s="37"/>
      <c r="D521" s="37"/>
      <c r="E521" s="24"/>
      <c r="F521" s="24"/>
      <c r="G521" s="24"/>
      <c r="H521" s="49"/>
    </row>
    <row r="522" spans="1:22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x14ac:dyDescent="0.25">
      <c r="A720" s="130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x14ac:dyDescent="0.25">
      <c r="A721" s="130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x14ac:dyDescent="0.25">
      <c r="A722" s="130"/>
      <c r="B722" s="17"/>
      <c r="C722" s="17"/>
      <c r="D722" s="17"/>
      <c r="E722" s="17"/>
      <c r="F722" s="17"/>
      <c r="G722" s="17"/>
      <c r="H722" s="18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x14ac:dyDescent="0.25">
      <c r="A723" s="130"/>
      <c r="B723" s="17"/>
      <c r="C723" s="17"/>
      <c r="D723" s="17"/>
      <c r="E723" s="17"/>
      <c r="F723" s="17"/>
      <c r="G723" s="17"/>
      <c r="H723" s="18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x14ac:dyDescent="0.25">
      <c r="A724" s="130"/>
      <c r="B724" s="17"/>
      <c r="C724" s="17"/>
      <c r="D724" s="17"/>
      <c r="E724" s="17"/>
      <c r="F724" s="17"/>
      <c r="G724" s="17"/>
      <c r="H724" s="18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x14ac:dyDescent="0.25">
      <c r="A725" s="130"/>
      <c r="B725" s="17"/>
      <c r="C725" s="17"/>
      <c r="D725" s="17"/>
      <c r="E725" s="17"/>
      <c r="F725" s="17"/>
      <c r="G725" s="17"/>
      <c r="H725" s="18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x14ac:dyDescent="0.25">
      <c r="A726" s="130"/>
      <c r="B726" s="17"/>
      <c r="C726" s="17"/>
      <c r="D726" s="17"/>
      <c r="E726" s="17"/>
      <c r="F726" s="17"/>
      <c r="G726" s="17"/>
      <c r="H726" s="18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x14ac:dyDescent="0.25">
      <c r="A727" s="130"/>
      <c r="B727" s="17"/>
      <c r="C727" s="17"/>
      <c r="D727" s="17"/>
      <c r="E727" s="17"/>
      <c r="F727" s="17"/>
      <c r="G727" s="17"/>
      <c r="H727" s="18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x14ac:dyDescent="0.25">
      <c r="A728" s="130"/>
      <c r="B728" s="17"/>
      <c r="C728" s="17"/>
      <c r="D728" s="17"/>
      <c r="E728" s="17"/>
      <c r="F728" s="17"/>
      <c r="G728" s="17"/>
      <c r="H728" s="18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x14ac:dyDescent="0.25">
      <c r="A729" s="130"/>
      <c r="B729" s="17"/>
      <c r="C729" s="17"/>
      <c r="D729" s="17"/>
      <c r="E729" s="17"/>
      <c r="F729" s="17"/>
      <c r="G729" s="17"/>
      <c r="H729" s="18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x14ac:dyDescent="0.25">
      <c r="A730" s="130"/>
      <c r="B730" s="17"/>
      <c r="C730" s="17"/>
      <c r="D730" s="17"/>
      <c r="E730" s="17"/>
      <c r="F730" s="17"/>
      <c r="G730" s="17"/>
      <c r="H730" s="18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x14ac:dyDescent="0.25">
      <c r="A731" s="130"/>
      <c r="B731" s="17"/>
      <c r="C731" s="17"/>
      <c r="D731" s="17"/>
      <c r="E731" s="17"/>
      <c r="F731" s="17"/>
      <c r="G731" s="17"/>
      <c r="H731" s="18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x14ac:dyDescent="0.25">
      <c r="A732" s="130"/>
      <c r="B732" s="17"/>
      <c r="C732" s="17"/>
      <c r="D732" s="17"/>
      <c r="E732" s="17"/>
      <c r="F732" s="17"/>
      <c r="G732" s="17"/>
      <c r="H732" s="18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x14ac:dyDescent="0.25">
      <c r="A733" s="130"/>
      <c r="B733" s="17"/>
      <c r="C733" s="17"/>
      <c r="D733" s="17"/>
      <c r="E733" s="17"/>
      <c r="F733" s="17"/>
      <c r="G733" s="17"/>
      <c r="H733" s="18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x14ac:dyDescent="0.25">
      <c r="A734" s="130"/>
      <c r="B734" s="17"/>
      <c r="C734" s="17"/>
      <c r="D734" s="17"/>
      <c r="E734" s="17"/>
      <c r="F734" s="17"/>
      <c r="G734" s="17"/>
      <c r="H734" s="18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x14ac:dyDescent="0.25">
      <c r="A735" s="130"/>
      <c r="B735" s="17"/>
      <c r="C735" s="17"/>
      <c r="D735" s="17"/>
      <c r="E735" s="17"/>
      <c r="F735" s="17"/>
      <c r="G735" s="17"/>
      <c r="H735" s="18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x14ac:dyDescent="0.25">
      <c r="A736" s="130"/>
      <c r="B736" s="17"/>
      <c r="C736" s="17"/>
      <c r="D736" s="17"/>
      <c r="E736" s="17"/>
      <c r="F736" s="17"/>
      <c r="G736" s="17"/>
      <c r="H736" s="18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x14ac:dyDescent="0.25">
      <c r="A737" s="130"/>
      <c r="B737" s="17"/>
      <c r="C737" s="17"/>
      <c r="D737" s="17"/>
      <c r="E737" s="17"/>
      <c r="F737" s="17"/>
      <c r="G737" s="17"/>
      <c r="H737" s="18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x14ac:dyDescent="0.25">
      <c r="A738" s="130"/>
      <c r="B738" s="17"/>
      <c r="C738" s="17"/>
      <c r="D738" s="17"/>
      <c r="E738" s="17"/>
      <c r="F738" s="17"/>
      <c r="G738" s="17"/>
      <c r="H738" s="18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x14ac:dyDescent="0.25">
      <c r="A739" s="130"/>
      <c r="B739" s="17"/>
      <c r="C739" s="17"/>
      <c r="D739" s="17"/>
      <c r="E739" s="17"/>
      <c r="F739" s="17"/>
      <c r="G739" s="17"/>
      <c r="H739" s="18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x14ac:dyDescent="0.25">
      <c r="A740" s="130"/>
      <c r="B740" s="17"/>
      <c r="C740" s="17"/>
      <c r="D740" s="17"/>
      <c r="E740" s="17"/>
      <c r="F740" s="17"/>
      <c r="G740" s="17"/>
      <c r="H740" s="18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x14ac:dyDescent="0.25">
      <c r="A741" s="130"/>
      <c r="B741" s="17"/>
      <c r="C741" s="17"/>
      <c r="D741" s="17"/>
      <c r="E741" s="17"/>
      <c r="F741" s="17"/>
      <c r="G741" s="17"/>
      <c r="H741" s="18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x14ac:dyDescent="0.25">
      <c r="A742" s="130"/>
      <c r="B742" s="17"/>
      <c r="C742" s="17"/>
      <c r="D742" s="17"/>
      <c r="E742" s="17"/>
      <c r="F742" s="17"/>
      <c r="G742" s="17"/>
      <c r="H742" s="18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x14ac:dyDescent="0.25">
      <c r="A743" s="130"/>
      <c r="B743" s="17"/>
      <c r="C743" s="17"/>
      <c r="D743" s="17"/>
      <c r="E743" s="17"/>
      <c r="F743" s="17"/>
      <c r="G743" s="17"/>
      <c r="H743" s="18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x14ac:dyDescent="0.25">
      <c r="A744" s="130"/>
      <c r="B744" s="17"/>
      <c r="C744" s="17"/>
      <c r="D744" s="17"/>
      <c r="E744" s="17"/>
      <c r="F744" s="17"/>
      <c r="G744" s="17"/>
      <c r="H744" s="18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x14ac:dyDescent="0.25">
      <c r="A745" s="130"/>
      <c r="B745" s="17"/>
      <c r="C745" s="17"/>
      <c r="D745" s="17"/>
      <c r="E745" s="17"/>
      <c r="F745" s="17"/>
      <c r="G745" s="17"/>
      <c r="H745" s="18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x14ac:dyDescent="0.25">
      <c r="A746" s="130"/>
      <c r="B746" s="17"/>
      <c r="C746" s="17"/>
      <c r="D746" s="17"/>
      <c r="E746" s="17"/>
      <c r="F746" s="17"/>
      <c r="G746" s="17"/>
      <c r="H746" s="18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x14ac:dyDescent="0.25">
      <c r="A747" s="130"/>
      <c r="B747" s="17"/>
      <c r="C747" s="17"/>
      <c r="D747" s="17"/>
      <c r="E747" s="17"/>
      <c r="F747" s="17"/>
      <c r="G747" s="17"/>
      <c r="H747" s="18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  <row r="748" spans="1:22" x14ac:dyDescent="0.25">
      <c r="A748" s="130"/>
      <c r="B748" s="17"/>
      <c r="C748" s="17"/>
      <c r="D748" s="17"/>
      <c r="E748" s="17"/>
      <c r="F748" s="17"/>
      <c r="G748" s="17"/>
      <c r="H748" s="18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</row>
    <row r="749" spans="1:22" x14ac:dyDescent="0.25">
      <c r="A749" s="130"/>
      <c r="B749" s="17"/>
      <c r="C749" s="17"/>
      <c r="D749" s="17"/>
      <c r="E749" s="17"/>
      <c r="F749" s="17"/>
      <c r="G749" s="17"/>
      <c r="H749" s="18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</row>
    <row r="750" spans="1:22" x14ac:dyDescent="0.25">
      <c r="A750" s="130"/>
      <c r="B750" s="17"/>
      <c r="C750" s="17"/>
      <c r="D750" s="17"/>
      <c r="E750" s="17"/>
      <c r="F750" s="17"/>
      <c r="G750" s="17"/>
      <c r="H750" s="18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</row>
    <row r="751" spans="1:22" x14ac:dyDescent="0.25">
      <c r="A751" s="130"/>
      <c r="B751" s="17"/>
      <c r="C751" s="17"/>
      <c r="D751" s="17"/>
      <c r="E751" s="17"/>
      <c r="F751" s="17"/>
      <c r="G751" s="17"/>
      <c r="H751" s="18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</row>
    <row r="752" spans="1:22" x14ac:dyDescent="0.25">
      <c r="A752" s="130"/>
      <c r="B752" s="17"/>
      <c r="C752" s="17"/>
      <c r="D752" s="17"/>
      <c r="E752" s="17"/>
      <c r="F752" s="17"/>
      <c r="G752" s="17"/>
      <c r="H752" s="18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</row>
    <row r="753" spans="1:22" x14ac:dyDescent="0.25">
      <c r="A753" s="130"/>
      <c r="B753" s="17"/>
      <c r="C753" s="17"/>
      <c r="D753" s="17"/>
      <c r="E753" s="17"/>
      <c r="F753" s="17"/>
      <c r="G753" s="17"/>
      <c r="H753" s="18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x14ac:dyDescent="0.25">
      <c r="A754" s="130"/>
      <c r="B754" s="17"/>
      <c r="C754" s="17"/>
      <c r="D754" s="17"/>
      <c r="E754" s="17"/>
      <c r="F754" s="17"/>
      <c r="G754" s="17"/>
      <c r="H754" s="18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</row>
  </sheetData>
  <mergeCells count="242">
    <mergeCell ref="B290:E290"/>
    <mergeCell ref="I2:J3"/>
    <mergeCell ref="C284:E284"/>
    <mergeCell ref="C285:E285"/>
    <mergeCell ref="C286:E286"/>
    <mergeCell ref="C287:E287"/>
    <mergeCell ref="C288:E288"/>
    <mergeCell ref="C289:E289"/>
    <mergeCell ref="C278:E278"/>
    <mergeCell ref="C279:E279"/>
    <mergeCell ref="D280:E280"/>
    <mergeCell ref="D281:E281"/>
    <mergeCell ref="C282:E282"/>
    <mergeCell ref="C283:E283"/>
    <mergeCell ref="D272:E272"/>
    <mergeCell ref="C273:E273"/>
    <mergeCell ref="C274:E274"/>
    <mergeCell ref="C275:E275"/>
    <mergeCell ref="C276:E276"/>
    <mergeCell ref="C277:E277"/>
    <mergeCell ref="C266:E266"/>
    <mergeCell ref="D267:E267"/>
    <mergeCell ref="D268:E268"/>
    <mergeCell ref="D269:E269"/>
    <mergeCell ref="D270:E270"/>
    <mergeCell ref="D271:E271"/>
    <mergeCell ref="C260:E260"/>
    <mergeCell ref="C261:E261"/>
    <mergeCell ref="C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D259:E259"/>
    <mergeCell ref="C248:E248"/>
    <mergeCell ref="C249:E249"/>
    <mergeCell ref="D250:E250"/>
    <mergeCell ref="D251:E251"/>
    <mergeCell ref="D252:E252"/>
    <mergeCell ref="D253:E253"/>
    <mergeCell ref="D242:E242"/>
    <mergeCell ref="D243:E243"/>
    <mergeCell ref="D244:E244"/>
    <mergeCell ref="D245:E245"/>
    <mergeCell ref="D246:E246"/>
    <mergeCell ref="C247:E247"/>
    <mergeCell ref="D236:E236"/>
    <mergeCell ref="D237:E237"/>
    <mergeCell ref="D238:E238"/>
    <mergeCell ref="D239:E239"/>
    <mergeCell ref="D240:E240"/>
    <mergeCell ref="D241:E241"/>
    <mergeCell ref="D230:E230"/>
    <mergeCell ref="D231:E231"/>
    <mergeCell ref="C232:E232"/>
    <mergeCell ref="D233:E233"/>
    <mergeCell ref="D234:E234"/>
    <mergeCell ref="C235:E235"/>
    <mergeCell ref="D224:E224"/>
    <mergeCell ref="D225:E225"/>
    <mergeCell ref="D226:E226"/>
    <mergeCell ref="D227:E227"/>
    <mergeCell ref="D228:E228"/>
    <mergeCell ref="D229:E229"/>
    <mergeCell ref="D218:E218"/>
    <mergeCell ref="D219:E219"/>
    <mergeCell ref="D220:E220"/>
    <mergeCell ref="C221:E221"/>
    <mergeCell ref="D222:E222"/>
    <mergeCell ref="D223:E223"/>
    <mergeCell ref="D212:E212"/>
    <mergeCell ref="D213:E213"/>
    <mergeCell ref="D214:E214"/>
    <mergeCell ref="D215:E215"/>
    <mergeCell ref="D216:E216"/>
    <mergeCell ref="D217:E217"/>
    <mergeCell ref="D206:E206"/>
    <mergeCell ref="D207:E207"/>
    <mergeCell ref="D208:E208"/>
    <mergeCell ref="D209:E209"/>
    <mergeCell ref="C210:E210"/>
    <mergeCell ref="D211:E211"/>
    <mergeCell ref="D200:E200"/>
    <mergeCell ref="D201:E201"/>
    <mergeCell ref="D202:E202"/>
    <mergeCell ref="D203:E203"/>
    <mergeCell ref="D204:E204"/>
    <mergeCell ref="D205:E205"/>
    <mergeCell ref="C194:E194"/>
    <mergeCell ref="C195:E195"/>
    <mergeCell ref="C196:E196"/>
    <mergeCell ref="C197:E197"/>
    <mergeCell ref="C198:E198"/>
    <mergeCell ref="C199:E199"/>
    <mergeCell ref="C188:E188"/>
    <mergeCell ref="C189:E189"/>
    <mergeCell ref="C190:E190"/>
    <mergeCell ref="C191:E191"/>
    <mergeCell ref="C192:E192"/>
    <mergeCell ref="C193:E193"/>
    <mergeCell ref="C182:E182"/>
    <mergeCell ref="C183:E183"/>
    <mergeCell ref="C184:E184"/>
    <mergeCell ref="D185:E185"/>
    <mergeCell ref="D186:E186"/>
    <mergeCell ref="C187:E187"/>
    <mergeCell ref="D176:E176"/>
    <mergeCell ref="D177:E177"/>
    <mergeCell ref="D178:E178"/>
    <mergeCell ref="D179:E179"/>
    <mergeCell ref="D180:E180"/>
    <mergeCell ref="C181:E181"/>
    <mergeCell ref="C170:E170"/>
    <mergeCell ref="D171:E171"/>
    <mergeCell ref="D172:E172"/>
    <mergeCell ref="D173:E173"/>
    <mergeCell ref="D174:E174"/>
    <mergeCell ref="D175:E175"/>
    <mergeCell ref="D164:E164"/>
    <mergeCell ref="D165:E165"/>
    <mergeCell ref="D166:E166"/>
    <mergeCell ref="C167:E167"/>
    <mergeCell ref="C168:E168"/>
    <mergeCell ref="C169:E169"/>
    <mergeCell ref="D158:E158"/>
    <mergeCell ref="D159:E159"/>
    <mergeCell ref="D160:E160"/>
    <mergeCell ref="D161:E161"/>
    <mergeCell ref="D162:E162"/>
    <mergeCell ref="D163:E163"/>
    <mergeCell ref="C152:E152"/>
    <mergeCell ref="D153:E153"/>
    <mergeCell ref="D154:E154"/>
    <mergeCell ref="C155:E155"/>
    <mergeCell ref="D156:E156"/>
    <mergeCell ref="D157:E157"/>
    <mergeCell ref="D146:E146"/>
    <mergeCell ref="D147:E147"/>
    <mergeCell ref="D148:E148"/>
    <mergeCell ref="D149:E149"/>
    <mergeCell ref="D150:E150"/>
    <mergeCell ref="D151:E151"/>
    <mergeCell ref="D140:E140"/>
    <mergeCell ref="C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C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3:E113"/>
    <mergeCell ref="C114:E114"/>
    <mergeCell ref="C118:E118"/>
    <mergeCell ref="C119:E119"/>
    <mergeCell ref="D120:E120"/>
    <mergeCell ref="D121:E121"/>
    <mergeCell ref="D107:E107"/>
    <mergeCell ref="D108:E108"/>
    <mergeCell ref="D109:E109"/>
    <mergeCell ref="C110:E110"/>
    <mergeCell ref="C111:E111"/>
    <mergeCell ref="D112:E112"/>
    <mergeCell ref="C101:E101"/>
    <mergeCell ref="D102:E102"/>
    <mergeCell ref="D103:E103"/>
    <mergeCell ref="D104:E104"/>
    <mergeCell ref="C105:E105"/>
    <mergeCell ref="D106:E106"/>
    <mergeCell ref="C95:E95"/>
    <mergeCell ref="C96:E96"/>
    <mergeCell ref="C97:E97"/>
    <mergeCell ref="C98:E98"/>
    <mergeCell ref="C99:E99"/>
    <mergeCell ref="C100:E100"/>
    <mergeCell ref="C85:E85"/>
    <mergeCell ref="C88:E88"/>
    <mergeCell ref="C89:E89"/>
    <mergeCell ref="C90:E90"/>
    <mergeCell ref="C91:E91"/>
    <mergeCell ref="C94:E94"/>
    <mergeCell ref="C77:E77"/>
    <mergeCell ref="C78:E78"/>
    <mergeCell ref="C81:E81"/>
    <mergeCell ref="C82:E82"/>
    <mergeCell ref="C83:E83"/>
    <mergeCell ref="C84:E84"/>
    <mergeCell ref="C69:E69"/>
    <mergeCell ref="C70:E70"/>
    <mergeCell ref="C71:E71"/>
    <mergeCell ref="C74:E74"/>
    <mergeCell ref="D75:E75"/>
    <mergeCell ref="D76:E76"/>
    <mergeCell ref="C54:E54"/>
    <mergeCell ref="C55:E55"/>
    <mergeCell ref="C56:E56"/>
    <mergeCell ref="C57:E57"/>
    <mergeCell ref="C58:E58"/>
    <mergeCell ref="C59:E59"/>
    <mergeCell ref="C44:E44"/>
    <mergeCell ref="C45:E45"/>
    <mergeCell ref="C48:E48"/>
    <mergeCell ref="C49:E49"/>
    <mergeCell ref="C50:E50"/>
    <mergeCell ref="C51:E51"/>
    <mergeCell ref="C34:E34"/>
    <mergeCell ref="C35:E35"/>
    <mergeCell ref="C38:E38"/>
    <mergeCell ref="C39:E39"/>
    <mergeCell ref="C40:E40"/>
    <mergeCell ref="C43:E43"/>
    <mergeCell ref="C5:E5"/>
    <mergeCell ref="C6:E6"/>
    <mergeCell ref="C30:E30"/>
    <mergeCell ref="C31:E31"/>
    <mergeCell ref="C32:E32"/>
    <mergeCell ref="C33:E33"/>
    <mergeCell ref="B2:E4"/>
    <mergeCell ref="F2:H2"/>
    <mergeCell ref="K2:V3"/>
    <mergeCell ref="F3:F4"/>
    <mergeCell ref="G3:G4"/>
    <mergeCell ref="H3:H4"/>
  </mergeCells>
  <pageMargins left="0.25" right="0.25" top="0.75" bottom="0.75" header="0.3" footer="0.3"/>
  <pageSetup paperSize="9" scale="45" orientation="landscape" horizontalDpi="4294967293" r:id="rId1"/>
  <headerFooter>
    <oddHeader>&amp;C&amp;"Times New Roman,Félkövér"&amp;12KözművelődésKiadások - 2017. év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31"/>
  <sheetViews>
    <sheetView tabSelected="1" view="pageBreakPreview" zoomScale="6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77" sqref="F77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9" width="14.5703125" style="12" customWidth="1"/>
    <col min="10" max="10" width="11.28515625" style="12" bestFit="1" customWidth="1"/>
    <col min="11" max="11" width="10.28515625" style="12" bestFit="1" customWidth="1"/>
    <col min="12" max="12" width="12" style="12" customWidth="1"/>
    <col min="13" max="13" width="14.140625" style="12" customWidth="1"/>
    <col min="14" max="14" width="10.85546875" style="12" bestFit="1" customWidth="1"/>
    <col min="15" max="17" width="10.28515625" style="12" bestFit="1" customWidth="1"/>
    <col min="18" max="25" width="10.140625" style="12" bestFit="1" customWidth="1"/>
    <col min="26" max="26" width="11.28515625" style="12" bestFit="1" customWidth="1"/>
    <col min="27" max="16384" width="9.140625" style="17"/>
  </cols>
  <sheetData>
    <row r="1" spans="1:26" ht="15.75" thickBot="1" x14ac:dyDescent="0.3">
      <c r="Z1" s="11" t="s">
        <v>828</v>
      </c>
    </row>
    <row r="2" spans="1:26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71" t="s">
        <v>967</v>
      </c>
      <c r="J2" s="472"/>
      <c r="K2" s="472"/>
      <c r="L2" s="472"/>
      <c r="M2" s="472"/>
      <c r="N2" s="473"/>
      <c r="O2" s="455" t="s">
        <v>968</v>
      </c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7"/>
    </row>
    <row r="3" spans="1:26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530" t="s">
        <v>981</v>
      </c>
      <c r="J3" s="519" t="s">
        <v>857</v>
      </c>
      <c r="K3" s="519" t="s">
        <v>980</v>
      </c>
      <c r="L3" s="519" t="s">
        <v>982</v>
      </c>
      <c r="M3" s="519" t="s">
        <v>1037</v>
      </c>
      <c r="N3" s="520" t="s">
        <v>983</v>
      </c>
      <c r="O3" s="458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60"/>
    </row>
    <row r="4" spans="1:26" ht="28.5" customHeight="1" thickBot="1" x14ac:dyDescent="0.3">
      <c r="B4" s="467"/>
      <c r="C4" s="468"/>
      <c r="D4" s="468"/>
      <c r="E4" s="468"/>
      <c r="F4" s="480"/>
      <c r="G4" s="482"/>
      <c r="H4" s="484"/>
      <c r="I4" s="475"/>
      <c r="J4" s="454"/>
      <c r="K4" s="454"/>
      <c r="L4" s="454"/>
      <c r="M4" s="454"/>
      <c r="N4" s="521"/>
      <c r="O4" s="132" t="s">
        <v>593</v>
      </c>
      <c r="P4" s="66" t="s">
        <v>594</v>
      </c>
      <c r="Q4" s="66" t="s">
        <v>595</v>
      </c>
      <c r="R4" s="66" t="s">
        <v>596</v>
      </c>
      <c r="S4" s="66" t="s">
        <v>597</v>
      </c>
      <c r="T4" s="280" t="s">
        <v>598</v>
      </c>
      <c r="U4" s="84" t="s">
        <v>599</v>
      </c>
      <c r="V4" s="281" t="s">
        <v>600</v>
      </c>
      <c r="W4" s="280" t="s">
        <v>601</v>
      </c>
      <c r="X4" s="84" t="s">
        <v>602</v>
      </c>
      <c r="Y4" s="281" t="s">
        <v>603</v>
      </c>
      <c r="Z4" s="67" t="s">
        <v>604</v>
      </c>
    </row>
    <row r="5" spans="1:26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0</v>
      </c>
      <c r="G5" s="149">
        <f t="shared" ref="G5:Z5" si="0">G6+G20</f>
        <v>0</v>
      </c>
      <c r="H5" s="166">
        <f>SUM(F5:G5)</f>
        <v>0</v>
      </c>
      <c r="I5" s="87">
        <f t="shared" ref="I5:N5" si="1">I6+I20</f>
        <v>0</v>
      </c>
      <c r="J5" s="88">
        <f t="shared" si="1"/>
        <v>0</v>
      </c>
      <c r="K5" s="88">
        <f t="shared" si="1"/>
        <v>0</v>
      </c>
      <c r="L5" s="88">
        <f t="shared" si="1"/>
        <v>0</v>
      </c>
      <c r="M5" s="88">
        <f t="shared" ref="M5" si="2">M6+M20</f>
        <v>0</v>
      </c>
      <c r="N5" s="88">
        <f t="shared" si="1"/>
        <v>0</v>
      </c>
      <c r="O5" s="87">
        <f t="shared" si="0"/>
        <v>0</v>
      </c>
      <c r="P5" s="88">
        <f t="shared" si="0"/>
        <v>0</v>
      </c>
      <c r="Q5" s="88">
        <f t="shared" si="0"/>
        <v>0</v>
      </c>
      <c r="R5" s="88">
        <f t="shared" si="0"/>
        <v>0</v>
      </c>
      <c r="S5" s="88">
        <f t="shared" si="0"/>
        <v>0</v>
      </c>
      <c r="T5" s="91">
        <f t="shared" si="0"/>
        <v>0</v>
      </c>
      <c r="U5" s="88">
        <f t="shared" si="0"/>
        <v>0</v>
      </c>
      <c r="V5" s="90">
        <f t="shared" si="0"/>
        <v>0</v>
      </c>
      <c r="W5" s="91">
        <f t="shared" si="0"/>
        <v>0</v>
      </c>
      <c r="X5" s="88">
        <f t="shared" si="0"/>
        <v>0</v>
      </c>
      <c r="Y5" s="90">
        <f t="shared" si="0"/>
        <v>0</v>
      </c>
      <c r="Z5" s="92">
        <f t="shared" si="0"/>
        <v>0</v>
      </c>
    </row>
    <row r="6" spans="1:26" hidden="1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0</v>
      </c>
      <c r="G6" s="150">
        <f t="shared" ref="G6:Z6" si="3">G7+G8+G9+G10+G11+G12+G13+G14+G15+G16+G17+G18+G19</f>
        <v>0</v>
      </c>
      <c r="H6" s="167">
        <f t="shared" ref="H6:H69" si="4">SUM(F6:G6)</f>
        <v>0</v>
      </c>
      <c r="I6" s="119">
        <f t="shared" ref="I6:N6" si="5">I7+I8+I9+I10+I11+I12+I13+I14+I15+I16+I17+I18+I19</f>
        <v>0</v>
      </c>
      <c r="J6" s="120">
        <f t="shared" si="5"/>
        <v>0</v>
      </c>
      <c r="K6" s="120">
        <f t="shared" si="5"/>
        <v>0</v>
      </c>
      <c r="L6" s="120">
        <f t="shared" si="5"/>
        <v>0</v>
      </c>
      <c r="M6" s="120">
        <f t="shared" ref="M6" si="6">M7+M8+M9+M10+M11+M12+M13+M14+M15+M16+M17+M18+M19</f>
        <v>0</v>
      </c>
      <c r="N6" s="120">
        <f t="shared" si="5"/>
        <v>0</v>
      </c>
      <c r="O6" s="119">
        <f t="shared" si="3"/>
        <v>0</v>
      </c>
      <c r="P6" s="120">
        <f t="shared" si="3"/>
        <v>0</v>
      </c>
      <c r="Q6" s="120">
        <f t="shared" si="3"/>
        <v>0</v>
      </c>
      <c r="R6" s="120">
        <f t="shared" si="3"/>
        <v>0</v>
      </c>
      <c r="S6" s="120">
        <f t="shared" si="3"/>
        <v>0</v>
      </c>
      <c r="T6" s="123">
        <f t="shared" si="3"/>
        <v>0</v>
      </c>
      <c r="U6" s="120">
        <f t="shared" si="3"/>
        <v>0</v>
      </c>
      <c r="V6" s="122">
        <f t="shared" si="3"/>
        <v>0</v>
      </c>
      <c r="W6" s="123">
        <f t="shared" si="3"/>
        <v>0</v>
      </c>
      <c r="X6" s="120">
        <f t="shared" si="3"/>
        <v>0</v>
      </c>
      <c r="Y6" s="122">
        <f t="shared" si="3"/>
        <v>0</v>
      </c>
      <c r="Z6" s="124">
        <f t="shared" si="3"/>
        <v>0</v>
      </c>
    </row>
    <row r="7" spans="1:26" s="211" customFormat="1" hidden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SUM(O7:Z7)</f>
        <v>0</v>
      </c>
      <c r="G7" s="192"/>
      <c r="H7" s="193">
        <f t="shared" si="4"/>
        <v>0</v>
      </c>
      <c r="I7" s="201"/>
      <c r="J7" s="195"/>
      <c r="K7" s="195"/>
      <c r="L7" s="195"/>
      <c r="M7" s="195"/>
      <c r="N7" s="195"/>
      <c r="O7" s="201"/>
      <c r="P7" s="195"/>
      <c r="Q7" s="195"/>
      <c r="R7" s="195"/>
      <c r="S7" s="195"/>
      <c r="T7" s="196"/>
      <c r="U7" s="195"/>
      <c r="V7" s="194"/>
      <c r="W7" s="196"/>
      <c r="X7" s="195"/>
      <c r="Y7" s="194"/>
      <c r="Z7" s="197"/>
    </row>
    <row r="8" spans="1:26" s="211" customFormat="1" hidden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7">SUM(O8:Z8)</f>
        <v>0</v>
      </c>
      <c r="G8" s="192"/>
      <c r="H8" s="193">
        <f t="shared" si="4"/>
        <v>0</v>
      </c>
      <c r="I8" s="201"/>
      <c r="J8" s="195"/>
      <c r="K8" s="195"/>
      <c r="L8" s="195"/>
      <c r="M8" s="195"/>
      <c r="N8" s="195"/>
      <c r="O8" s="201"/>
      <c r="P8" s="195"/>
      <c r="Q8" s="195"/>
      <c r="R8" s="195"/>
      <c r="S8" s="195"/>
      <c r="T8" s="196"/>
      <c r="U8" s="195"/>
      <c r="V8" s="194"/>
      <c r="W8" s="196"/>
      <c r="X8" s="195"/>
      <c r="Y8" s="194"/>
      <c r="Z8" s="197"/>
    </row>
    <row r="9" spans="1:26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7"/>
        <v>0</v>
      </c>
      <c r="G9" s="192"/>
      <c r="H9" s="193">
        <f t="shared" si="4"/>
        <v>0</v>
      </c>
      <c r="I9" s="201"/>
      <c r="J9" s="195"/>
      <c r="K9" s="195"/>
      <c r="L9" s="195"/>
      <c r="M9" s="195"/>
      <c r="N9" s="195"/>
      <c r="O9" s="201"/>
      <c r="P9" s="195"/>
      <c r="Q9" s="195"/>
      <c r="R9" s="195"/>
      <c r="S9" s="195"/>
      <c r="T9" s="196"/>
      <c r="U9" s="195"/>
      <c r="V9" s="194"/>
      <c r="W9" s="196"/>
      <c r="X9" s="195"/>
      <c r="Y9" s="194"/>
      <c r="Z9" s="197"/>
    </row>
    <row r="10" spans="1:26" s="211" customFormat="1" hidden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7"/>
        <v>0</v>
      </c>
      <c r="G10" s="192"/>
      <c r="H10" s="193">
        <f t="shared" si="4"/>
        <v>0</v>
      </c>
      <c r="I10" s="201"/>
      <c r="J10" s="195"/>
      <c r="K10" s="195"/>
      <c r="L10" s="195"/>
      <c r="M10" s="195"/>
      <c r="N10" s="195"/>
      <c r="O10" s="201"/>
      <c r="P10" s="195"/>
      <c r="Q10" s="195"/>
      <c r="R10" s="195"/>
      <c r="S10" s="195"/>
      <c r="T10" s="196"/>
      <c r="U10" s="195"/>
      <c r="V10" s="194"/>
      <c r="W10" s="196"/>
      <c r="X10" s="195"/>
      <c r="Y10" s="194"/>
      <c r="Z10" s="197"/>
    </row>
    <row r="11" spans="1:26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7"/>
        <v>0</v>
      </c>
      <c r="G11" s="192"/>
      <c r="H11" s="193">
        <f t="shared" si="4"/>
        <v>0</v>
      </c>
      <c r="I11" s="201"/>
      <c r="J11" s="195"/>
      <c r="K11" s="195"/>
      <c r="L11" s="195"/>
      <c r="M11" s="195"/>
      <c r="N11" s="195"/>
      <c r="O11" s="201"/>
      <c r="P11" s="195"/>
      <c r="Q11" s="195"/>
      <c r="R11" s="195"/>
      <c r="S11" s="195"/>
      <c r="T11" s="196"/>
      <c r="U11" s="195"/>
      <c r="V11" s="194"/>
      <c r="W11" s="196"/>
      <c r="X11" s="195"/>
      <c r="Y11" s="194"/>
      <c r="Z11" s="197"/>
    </row>
    <row r="12" spans="1:26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7"/>
        <v>0</v>
      </c>
      <c r="G12" s="192"/>
      <c r="H12" s="193">
        <f t="shared" si="4"/>
        <v>0</v>
      </c>
      <c r="I12" s="201"/>
      <c r="J12" s="195"/>
      <c r="K12" s="195"/>
      <c r="L12" s="195"/>
      <c r="M12" s="195"/>
      <c r="N12" s="195"/>
      <c r="O12" s="201"/>
      <c r="P12" s="195"/>
      <c r="Q12" s="195"/>
      <c r="R12" s="195"/>
      <c r="S12" s="195"/>
      <c r="T12" s="196"/>
      <c r="U12" s="195"/>
      <c r="V12" s="194"/>
      <c r="W12" s="196"/>
      <c r="X12" s="195"/>
      <c r="Y12" s="194"/>
      <c r="Z12" s="197"/>
    </row>
    <row r="13" spans="1:26" s="211" customFormat="1" hidden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7"/>
        <v>0</v>
      </c>
      <c r="G13" s="192"/>
      <c r="H13" s="193">
        <f t="shared" si="4"/>
        <v>0</v>
      </c>
      <c r="I13" s="201"/>
      <c r="J13" s="195"/>
      <c r="K13" s="195"/>
      <c r="L13" s="195"/>
      <c r="M13" s="195"/>
      <c r="N13" s="195"/>
      <c r="O13" s="201"/>
      <c r="P13" s="195"/>
      <c r="Q13" s="195"/>
      <c r="R13" s="195"/>
      <c r="S13" s="195"/>
      <c r="T13" s="196"/>
      <c r="U13" s="195"/>
      <c r="V13" s="194"/>
      <c r="W13" s="196"/>
      <c r="X13" s="195"/>
      <c r="Y13" s="194"/>
      <c r="Z13" s="197"/>
    </row>
    <row r="14" spans="1:26" s="211" customFormat="1" hidden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7"/>
        <v>0</v>
      </c>
      <c r="G14" s="192"/>
      <c r="H14" s="193">
        <f t="shared" si="4"/>
        <v>0</v>
      </c>
      <c r="I14" s="201"/>
      <c r="J14" s="195"/>
      <c r="K14" s="195"/>
      <c r="L14" s="195"/>
      <c r="M14" s="195"/>
      <c r="N14" s="195"/>
      <c r="O14" s="201"/>
      <c r="P14" s="195"/>
      <c r="Q14" s="195"/>
      <c r="R14" s="195"/>
      <c r="S14" s="195"/>
      <c r="T14" s="196"/>
      <c r="U14" s="195"/>
      <c r="V14" s="194"/>
      <c r="W14" s="196"/>
      <c r="X14" s="195"/>
      <c r="Y14" s="194"/>
      <c r="Z14" s="197"/>
    </row>
    <row r="15" spans="1:26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7"/>
        <v>0</v>
      </c>
      <c r="G15" s="192"/>
      <c r="H15" s="193">
        <f t="shared" si="4"/>
        <v>0</v>
      </c>
      <c r="I15" s="201"/>
      <c r="J15" s="195"/>
      <c r="K15" s="195"/>
      <c r="L15" s="195"/>
      <c r="M15" s="195"/>
      <c r="N15" s="195"/>
      <c r="O15" s="201"/>
      <c r="P15" s="195"/>
      <c r="Q15" s="195"/>
      <c r="R15" s="195"/>
      <c r="S15" s="195"/>
      <c r="T15" s="196"/>
      <c r="U15" s="195"/>
      <c r="V15" s="194"/>
      <c r="W15" s="196"/>
      <c r="X15" s="195"/>
      <c r="Y15" s="194"/>
      <c r="Z15" s="197"/>
    </row>
    <row r="16" spans="1:26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7"/>
        <v>0</v>
      </c>
      <c r="G16" s="192"/>
      <c r="H16" s="193">
        <f t="shared" si="4"/>
        <v>0</v>
      </c>
      <c r="I16" s="201"/>
      <c r="J16" s="195"/>
      <c r="K16" s="195"/>
      <c r="L16" s="195"/>
      <c r="M16" s="195"/>
      <c r="N16" s="195"/>
      <c r="O16" s="201"/>
      <c r="P16" s="195"/>
      <c r="Q16" s="195"/>
      <c r="R16" s="195"/>
      <c r="S16" s="195"/>
      <c r="T16" s="196"/>
      <c r="U16" s="195"/>
      <c r="V16" s="194"/>
      <c r="W16" s="196"/>
      <c r="X16" s="195"/>
      <c r="Y16" s="194"/>
      <c r="Z16" s="197"/>
    </row>
    <row r="17" spans="1:26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7"/>
        <v>0</v>
      </c>
      <c r="G17" s="192"/>
      <c r="H17" s="193">
        <f t="shared" si="4"/>
        <v>0</v>
      </c>
      <c r="I17" s="201"/>
      <c r="J17" s="195"/>
      <c r="K17" s="195"/>
      <c r="L17" s="195"/>
      <c r="M17" s="195"/>
      <c r="N17" s="195"/>
      <c r="O17" s="201"/>
      <c r="P17" s="195"/>
      <c r="Q17" s="195"/>
      <c r="R17" s="195"/>
      <c r="S17" s="195"/>
      <c r="T17" s="196"/>
      <c r="U17" s="195"/>
      <c r="V17" s="194"/>
      <c r="W17" s="196"/>
      <c r="X17" s="195"/>
      <c r="Y17" s="194"/>
      <c r="Z17" s="197"/>
    </row>
    <row r="18" spans="1:26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7"/>
        <v>0</v>
      </c>
      <c r="G18" s="192"/>
      <c r="H18" s="193">
        <f t="shared" si="4"/>
        <v>0</v>
      </c>
      <c r="I18" s="201"/>
      <c r="J18" s="195"/>
      <c r="K18" s="195"/>
      <c r="L18" s="195"/>
      <c r="M18" s="195"/>
      <c r="N18" s="195"/>
      <c r="O18" s="201"/>
      <c r="P18" s="195"/>
      <c r="Q18" s="195"/>
      <c r="R18" s="195"/>
      <c r="S18" s="195"/>
      <c r="T18" s="196"/>
      <c r="U18" s="195"/>
      <c r="V18" s="194"/>
      <c r="W18" s="196"/>
      <c r="X18" s="195"/>
      <c r="Y18" s="194"/>
      <c r="Z18" s="197"/>
    </row>
    <row r="19" spans="1:26" s="211" customFormat="1" hidden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7"/>
        <v>0</v>
      </c>
      <c r="G19" s="192"/>
      <c r="H19" s="193">
        <f t="shared" si="4"/>
        <v>0</v>
      </c>
      <c r="I19" s="201"/>
      <c r="J19" s="195"/>
      <c r="K19" s="195"/>
      <c r="L19" s="195"/>
      <c r="M19" s="195"/>
      <c r="N19" s="195"/>
      <c r="O19" s="201"/>
      <c r="P19" s="195"/>
      <c r="Q19" s="195"/>
      <c r="R19" s="195"/>
      <c r="S19" s="195"/>
      <c r="T19" s="196"/>
      <c r="U19" s="195"/>
      <c r="V19" s="194"/>
      <c r="W19" s="196"/>
      <c r="X19" s="195"/>
      <c r="Y19" s="194"/>
      <c r="Z19" s="197"/>
    </row>
    <row r="20" spans="1:26" hidden="1" x14ac:dyDescent="0.25">
      <c r="B20" s="93" t="s">
        <v>623</v>
      </c>
      <c r="C20" s="420" t="s">
        <v>146</v>
      </c>
      <c r="D20" s="421"/>
      <c r="E20" s="421"/>
      <c r="F20" s="260">
        <f>F21+F22+F23</f>
        <v>0</v>
      </c>
      <c r="G20" s="152">
        <f t="shared" ref="G20:Z20" si="8">G21+G22+G23</f>
        <v>0</v>
      </c>
      <c r="H20" s="168">
        <f t="shared" si="4"/>
        <v>0</v>
      </c>
      <c r="I20" s="95">
        <f t="shared" ref="I20:N20" si="9">I21+I22+I23</f>
        <v>0</v>
      </c>
      <c r="J20" s="96">
        <f t="shared" si="9"/>
        <v>0</v>
      </c>
      <c r="K20" s="96">
        <f t="shared" si="9"/>
        <v>0</v>
      </c>
      <c r="L20" s="96">
        <f t="shared" si="9"/>
        <v>0</v>
      </c>
      <c r="M20" s="96">
        <f t="shared" ref="M20" si="10">M21+M22+M23</f>
        <v>0</v>
      </c>
      <c r="N20" s="96">
        <f t="shared" si="9"/>
        <v>0</v>
      </c>
      <c r="O20" s="95">
        <f t="shared" si="8"/>
        <v>0</v>
      </c>
      <c r="P20" s="96">
        <f t="shared" si="8"/>
        <v>0</v>
      </c>
      <c r="Q20" s="96">
        <f t="shared" si="8"/>
        <v>0</v>
      </c>
      <c r="R20" s="96">
        <f t="shared" si="8"/>
        <v>0</v>
      </c>
      <c r="S20" s="96">
        <f t="shared" si="8"/>
        <v>0</v>
      </c>
      <c r="T20" s="99">
        <f t="shared" si="8"/>
        <v>0</v>
      </c>
      <c r="U20" s="96">
        <f t="shared" si="8"/>
        <v>0</v>
      </c>
      <c r="V20" s="98">
        <f t="shared" si="8"/>
        <v>0</v>
      </c>
      <c r="W20" s="99">
        <f t="shared" si="8"/>
        <v>0</v>
      </c>
      <c r="X20" s="96">
        <f t="shared" si="8"/>
        <v>0</v>
      </c>
      <c r="Y20" s="98">
        <f t="shared" si="8"/>
        <v>0</v>
      </c>
      <c r="Z20" s="100">
        <f t="shared" si="8"/>
        <v>0</v>
      </c>
    </row>
    <row r="21" spans="1:26" s="41" customFormat="1" hidden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11">SUM(O21:Z21)</f>
        <v>0</v>
      </c>
      <c r="G21" s="158"/>
      <c r="H21" s="170">
        <f t="shared" si="4"/>
        <v>0</v>
      </c>
      <c r="I21" s="78"/>
      <c r="J21" s="13"/>
      <c r="K21" s="13"/>
      <c r="L21" s="13"/>
      <c r="M21" s="13"/>
      <c r="N21" s="13"/>
      <c r="O21" s="78"/>
      <c r="P21" s="13"/>
      <c r="Q21" s="13"/>
      <c r="R21" s="13"/>
      <c r="S21" s="13"/>
      <c r="T21" s="83"/>
      <c r="U21" s="13"/>
      <c r="V21" s="43"/>
      <c r="W21" s="83"/>
      <c r="X21" s="13"/>
      <c r="Y21" s="43"/>
      <c r="Z21" s="45"/>
    </row>
    <row r="22" spans="1:26" s="41" customFormat="1" ht="25.5" hidden="1" customHeight="1" x14ac:dyDescent="0.25">
      <c r="A22" s="128" t="s">
        <v>149</v>
      </c>
      <c r="B22" s="53" t="s">
        <v>625</v>
      </c>
      <c r="C22" s="424" t="s">
        <v>877</v>
      </c>
      <c r="D22" s="425"/>
      <c r="E22" s="425"/>
      <c r="F22" s="266">
        <f t="shared" si="11"/>
        <v>0</v>
      </c>
      <c r="G22" s="158"/>
      <c r="H22" s="170">
        <f t="shared" si="4"/>
        <v>0</v>
      </c>
      <c r="I22" s="78"/>
      <c r="J22" s="13"/>
      <c r="K22" s="13"/>
      <c r="L22" s="13"/>
      <c r="M22" s="13"/>
      <c r="N22" s="13"/>
      <c r="O22" s="78"/>
      <c r="P22" s="13"/>
      <c r="Q22" s="13"/>
      <c r="R22" s="13"/>
      <c r="S22" s="13"/>
      <c r="T22" s="83"/>
      <c r="U22" s="13"/>
      <c r="V22" s="43"/>
      <c r="W22" s="83"/>
      <c r="X22" s="13"/>
      <c r="Y22" s="43"/>
      <c r="Z22" s="45"/>
    </row>
    <row r="23" spans="1:26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11"/>
        <v>0</v>
      </c>
      <c r="G23" s="199"/>
      <c r="H23" s="170">
        <f t="shared" si="4"/>
        <v>0</v>
      </c>
      <c r="I23" s="78"/>
      <c r="J23" s="13"/>
      <c r="K23" s="13"/>
      <c r="L23" s="13"/>
      <c r="M23" s="13"/>
      <c r="N23" s="13"/>
      <c r="O23" s="78"/>
      <c r="P23" s="13"/>
      <c r="Q23" s="13"/>
      <c r="R23" s="13"/>
      <c r="S23" s="13"/>
      <c r="T23" s="83"/>
      <c r="U23" s="13"/>
      <c r="V23" s="43"/>
      <c r="W23" s="83"/>
      <c r="X23" s="13"/>
      <c r="Y23" s="43"/>
      <c r="Z23" s="45"/>
    </row>
    <row r="24" spans="1:26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0</v>
      </c>
      <c r="G24" s="154">
        <f t="shared" ref="G24:Z24" si="12">G25+G26+G27+G28+G29+G30+G31</f>
        <v>0</v>
      </c>
      <c r="H24" s="166">
        <f t="shared" si="4"/>
        <v>0</v>
      </c>
      <c r="I24" s="87">
        <f t="shared" ref="I24:N24" si="13">I25+I26+I27+I28+I29+I30+I31</f>
        <v>0</v>
      </c>
      <c r="J24" s="88">
        <f t="shared" si="13"/>
        <v>0</v>
      </c>
      <c r="K24" s="88">
        <f t="shared" si="13"/>
        <v>0</v>
      </c>
      <c r="L24" s="88">
        <f t="shared" si="13"/>
        <v>0</v>
      </c>
      <c r="M24" s="88">
        <f t="shared" ref="M24" si="14">M25+M26+M27+M28+M29+M30+M31</f>
        <v>0</v>
      </c>
      <c r="N24" s="88">
        <f t="shared" si="13"/>
        <v>0</v>
      </c>
      <c r="O24" s="87">
        <f t="shared" si="12"/>
        <v>0</v>
      </c>
      <c r="P24" s="88">
        <f t="shared" si="12"/>
        <v>0</v>
      </c>
      <c r="Q24" s="88">
        <f t="shared" si="12"/>
        <v>0</v>
      </c>
      <c r="R24" s="88">
        <f t="shared" si="12"/>
        <v>0</v>
      </c>
      <c r="S24" s="88">
        <f t="shared" si="12"/>
        <v>0</v>
      </c>
      <c r="T24" s="91">
        <f t="shared" si="12"/>
        <v>0</v>
      </c>
      <c r="U24" s="88">
        <f t="shared" si="12"/>
        <v>0</v>
      </c>
      <c r="V24" s="90">
        <f t="shared" si="12"/>
        <v>0</v>
      </c>
      <c r="W24" s="91">
        <f t="shared" si="12"/>
        <v>0</v>
      </c>
      <c r="X24" s="88">
        <f t="shared" si="12"/>
        <v>0</v>
      </c>
      <c r="Y24" s="90">
        <f t="shared" si="12"/>
        <v>0</v>
      </c>
      <c r="Z24" s="92">
        <f t="shared" si="12"/>
        <v>0</v>
      </c>
    </row>
    <row r="25" spans="1:26" hidden="1" x14ac:dyDescent="0.25">
      <c r="B25" s="61"/>
      <c r="C25" s="489" t="s">
        <v>154</v>
      </c>
      <c r="D25" s="490"/>
      <c r="E25" s="490"/>
      <c r="F25" s="263">
        <f t="shared" ref="F25:F31" si="15">SUM(O25:Z25)</f>
        <v>0</v>
      </c>
      <c r="G25" s="155"/>
      <c r="H25" s="169">
        <f t="shared" si="4"/>
        <v>0</v>
      </c>
      <c r="I25" s="76"/>
      <c r="J25" s="1"/>
      <c r="K25" s="1"/>
      <c r="L25" s="1"/>
      <c r="M25" s="1"/>
      <c r="N25" s="1"/>
      <c r="O25" s="76"/>
      <c r="P25" s="1"/>
      <c r="Q25" s="1"/>
      <c r="R25" s="1"/>
      <c r="S25" s="1"/>
      <c r="T25" s="82"/>
      <c r="U25" s="1"/>
      <c r="V25" s="42"/>
      <c r="W25" s="82"/>
      <c r="X25" s="1"/>
      <c r="Y25" s="42"/>
      <c r="Z25" s="44"/>
    </row>
    <row r="26" spans="1:26" hidden="1" x14ac:dyDescent="0.25">
      <c r="B26" s="62"/>
      <c r="C26" s="491" t="s">
        <v>155</v>
      </c>
      <c r="D26" s="492"/>
      <c r="E26" s="492"/>
      <c r="F26" s="264">
        <f t="shared" si="15"/>
        <v>0</v>
      </c>
      <c r="G26" s="156"/>
      <c r="H26" s="169">
        <f t="shared" si="4"/>
        <v>0</v>
      </c>
      <c r="I26" s="76"/>
      <c r="J26" s="1"/>
      <c r="K26" s="1"/>
      <c r="L26" s="1"/>
      <c r="M26" s="1"/>
      <c r="N26" s="1"/>
      <c r="O26" s="76"/>
      <c r="P26" s="1"/>
      <c r="Q26" s="1"/>
      <c r="R26" s="1"/>
      <c r="S26" s="1"/>
      <c r="T26" s="82"/>
      <c r="U26" s="1"/>
      <c r="V26" s="42"/>
      <c r="W26" s="82"/>
      <c r="X26" s="1"/>
      <c r="Y26" s="42"/>
      <c r="Z26" s="44"/>
    </row>
    <row r="27" spans="1:26" hidden="1" x14ac:dyDescent="0.25">
      <c r="B27" s="62"/>
      <c r="C27" s="491" t="s">
        <v>156</v>
      </c>
      <c r="D27" s="492"/>
      <c r="E27" s="492"/>
      <c r="F27" s="264">
        <f t="shared" si="15"/>
        <v>0</v>
      </c>
      <c r="G27" s="156"/>
      <c r="H27" s="169">
        <f t="shared" si="4"/>
        <v>0</v>
      </c>
      <c r="I27" s="76"/>
      <c r="J27" s="1"/>
      <c r="K27" s="1"/>
      <c r="L27" s="1"/>
      <c r="M27" s="1"/>
      <c r="N27" s="1"/>
      <c r="O27" s="76"/>
      <c r="P27" s="1"/>
      <c r="Q27" s="1"/>
      <c r="R27" s="1"/>
      <c r="S27" s="1"/>
      <c r="T27" s="82"/>
      <c r="U27" s="1"/>
      <c r="V27" s="42"/>
      <c r="W27" s="82"/>
      <c r="X27" s="1"/>
      <c r="Y27" s="42"/>
      <c r="Z27" s="44"/>
    </row>
    <row r="28" spans="1:26" hidden="1" x14ac:dyDescent="0.25">
      <c r="B28" s="62"/>
      <c r="C28" s="491" t="s">
        <v>157</v>
      </c>
      <c r="D28" s="492"/>
      <c r="E28" s="492"/>
      <c r="F28" s="264">
        <f t="shared" si="15"/>
        <v>0</v>
      </c>
      <c r="G28" s="156"/>
      <c r="H28" s="169">
        <f t="shared" si="4"/>
        <v>0</v>
      </c>
      <c r="I28" s="76"/>
      <c r="J28" s="1"/>
      <c r="K28" s="1"/>
      <c r="L28" s="1"/>
      <c r="M28" s="1"/>
      <c r="N28" s="1"/>
      <c r="O28" s="76"/>
      <c r="P28" s="1"/>
      <c r="Q28" s="1"/>
      <c r="R28" s="1"/>
      <c r="S28" s="1"/>
      <c r="T28" s="82"/>
      <c r="U28" s="1"/>
      <c r="V28" s="42"/>
      <c r="W28" s="82"/>
      <c r="X28" s="1"/>
      <c r="Y28" s="42"/>
      <c r="Z28" s="44"/>
    </row>
    <row r="29" spans="1:26" hidden="1" x14ac:dyDescent="0.25">
      <c r="B29" s="62"/>
      <c r="C29" s="491" t="s">
        <v>158</v>
      </c>
      <c r="D29" s="492"/>
      <c r="E29" s="492"/>
      <c r="F29" s="264">
        <f t="shared" si="15"/>
        <v>0</v>
      </c>
      <c r="G29" s="156"/>
      <c r="H29" s="169">
        <f t="shared" si="4"/>
        <v>0</v>
      </c>
      <c r="I29" s="76"/>
      <c r="J29" s="1"/>
      <c r="K29" s="1"/>
      <c r="L29" s="1"/>
      <c r="M29" s="1"/>
      <c r="N29" s="1"/>
      <c r="O29" s="76"/>
      <c r="P29" s="1"/>
      <c r="Q29" s="1"/>
      <c r="R29" s="1"/>
      <c r="S29" s="1"/>
      <c r="T29" s="82"/>
      <c r="U29" s="1"/>
      <c r="V29" s="42"/>
      <c r="W29" s="82"/>
      <c r="X29" s="1"/>
      <c r="Y29" s="42"/>
      <c r="Z29" s="44"/>
    </row>
    <row r="30" spans="1:26" hidden="1" x14ac:dyDescent="0.25">
      <c r="B30" s="62"/>
      <c r="C30" s="491" t="s">
        <v>159</v>
      </c>
      <c r="D30" s="492"/>
      <c r="E30" s="492"/>
      <c r="F30" s="264">
        <f t="shared" si="15"/>
        <v>0</v>
      </c>
      <c r="G30" s="156"/>
      <c r="H30" s="169">
        <f t="shared" si="4"/>
        <v>0</v>
      </c>
      <c r="I30" s="76"/>
      <c r="J30" s="1"/>
      <c r="K30" s="1"/>
      <c r="L30" s="1"/>
      <c r="M30" s="1"/>
      <c r="N30" s="1"/>
      <c r="O30" s="76"/>
      <c r="P30" s="1"/>
      <c r="Q30" s="1"/>
      <c r="R30" s="1"/>
      <c r="S30" s="1"/>
      <c r="T30" s="82"/>
      <c r="U30" s="1"/>
      <c r="V30" s="42"/>
      <c r="W30" s="82"/>
      <c r="X30" s="1"/>
      <c r="Y30" s="42"/>
      <c r="Z30" s="44"/>
    </row>
    <row r="31" spans="1:26" ht="15.75" hidden="1" thickBot="1" x14ac:dyDescent="0.3">
      <c r="B31" s="63"/>
      <c r="C31" s="493" t="s">
        <v>160</v>
      </c>
      <c r="D31" s="494"/>
      <c r="E31" s="494"/>
      <c r="F31" s="265">
        <f t="shared" si="15"/>
        <v>0</v>
      </c>
      <c r="G31" s="157"/>
      <c r="H31" s="169">
        <f t="shared" si="4"/>
        <v>0</v>
      </c>
      <c r="I31" s="76"/>
      <c r="J31" s="1"/>
      <c r="K31" s="1"/>
      <c r="L31" s="1"/>
      <c r="M31" s="1"/>
      <c r="N31" s="1"/>
      <c r="O31" s="76"/>
      <c r="P31" s="1"/>
      <c r="Q31" s="1"/>
      <c r="R31" s="1"/>
      <c r="S31" s="1"/>
      <c r="T31" s="82"/>
      <c r="U31" s="1"/>
      <c r="V31" s="42"/>
      <c r="W31" s="82"/>
      <c r="X31" s="1"/>
      <c r="Y31" s="42"/>
      <c r="Z31" s="44"/>
    </row>
    <row r="32" spans="1:26" ht="15.75" thickBot="1" x14ac:dyDescent="0.3">
      <c r="B32" s="85" t="s">
        <v>161</v>
      </c>
      <c r="C32" s="438" t="s">
        <v>162</v>
      </c>
      <c r="D32" s="439"/>
      <c r="E32" s="439"/>
      <c r="F32" s="262">
        <f>F33+F37+F40+F50+F53</f>
        <v>288248</v>
      </c>
      <c r="G32" s="154">
        <f t="shared" ref="G32:Z32" si="16">G33+G37+G40+G50+G53</f>
        <v>0</v>
      </c>
      <c r="H32" s="166">
        <f t="shared" si="4"/>
        <v>288248</v>
      </c>
      <c r="I32" s="87">
        <f t="shared" ref="I32:N32" si="17">I33+I37+I40+I50+I53</f>
        <v>0</v>
      </c>
      <c r="J32" s="88">
        <f t="shared" si="17"/>
        <v>0</v>
      </c>
      <c r="K32" s="88">
        <f t="shared" si="17"/>
        <v>0</v>
      </c>
      <c r="L32" s="88">
        <f t="shared" si="17"/>
        <v>288248</v>
      </c>
      <c r="M32" s="88">
        <f t="shared" ref="M32" si="18">M33+M37+M40+M50+M53</f>
        <v>0</v>
      </c>
      <c r="N32" s="88">
        <f t="shared" si="17"/>
        <v>0</v>
      </c>
      <c r="O32" s="87">
        <f t="shared" si="16"/>
        <v>24020</v>
      </c>
      <c r="P32" s="88">
        <f t="shared" si="16"/>
        <v>24020</v>
      </c>
      <c r="Q32" s="88">
        <f t="shared" si="16"/>
        <v>24020</v>
      </c>
      <c r="R32" s="88">
        <f t="shared" si="16"/>
        <v>24020</v>
      </c>
      <c r="S32" s="88">
        <f t="shared" si="16"/>
        <v>24020</v>
      </c>
      <c r="T32" s="91">
        <f t="shared" si="16"/>
        <v>24020</v>
      </c>
      <c r="U32" s="88">
        <f t="shared" si="16"/>
        <v>24020</v>
      </c>
      <c r="V32" s="90">
        <f t="shared" si="16"/>
        <v>24020</v>
      </c>
      <c r="W32" s="91">
        <f t="shared" si="16"/>
        <v>24020</v>
      </c>
      <c r="X32" s="88">
        <f t="shared" si="16"/>
        <v>24020</v>
      </c>
      <c r="Y32" s="90">
        <f t="shared" si="16"/>
        <v>24020</v>
      </c>
      <c r="Z32" s="92">
        <f t="shared" si="16"/>
        <v>24028</v>
      </c>
    </row>
    <row r="33" spans="1:26" hidden="1" x14ac:dyDescent="0.25">
      <c r="B33" s="125" t="s">
        <v>627</v>
      </c>
      <c r="C33" s="443" t="s">
        <v>163</v>
      </c>
      <c r="D33" s="444"/>
      <c r="E33" s="444"/>
      <c r="F33" s="258">
        <f>F34+F35+F36</f>
        <v>0</v>
      </c>
      <c r="G33" s="150">
        <f t="shared" ref="G33:Z33" si="19">G34+G35+G36</f>
        <v>0</v>
      </c>
      <c r="H33" s="167">
        <f t="shared" si="4"/>
        <v>0</v>
      </c>
      <c r="I33" s="119">
        <f t="shared" ref="I33:N33" si="20">I34+I35+I36</f>
        <v>0</v>
      </c>
      <c r="J33" s="120">
        <f t="shared" si="20"/>
        <v>0</v>
      </c>
      <c r="K33" s="120">
        <f t="shared" si="20"/>
        <v>0</v>
      </c>
      <c r="L33" s="120">
        <f t="shared" si="20"/>
        <v>0</v>
      </c>
      <c r="M33" s="120">
        <f t="shared" ref="M33" si="21">M34+M35+M36</f>
        <v>0</v>
      </c>
      <c r="N33" s="120">
        <f t="shared" si="20"/>
        <v>0</v>
      </c>
      <c r="O33" s="119">
        <f t="shared" si="19"/>
        <v>0</v>
      </c>
      <c r="P33" s="120">
        <f t="shared" si="19"/>
        <v>0</v>
      </c>
      <c r="Q33" s="120">
        <f t="shared" si="19"/>
        <v>0</v>
      </c>
      <c r="R33" s="120">
        <f t="shared" si="19"/>
        <v>0</v>
      </c>
      <c r="S33" s="120">
        <f t="shared" si="19"/>
        <v>0</v>
      </c>
      <c r="T33" s="123">
        <f t="shared" si="19"/>
        <v>0</v>
      </c>
      <c r="U33" s="120">
        <f t="shared" si="19"/>
        <v>0</v>
      </c>
      <c r="V33" s="122">
        <f t="shared" si="19"/>
        <v>0</v>
      </c>
      <c r="W33" s="123">
        <f t="shared" si="19"/>
        <v>0</v>
      </c>
      <c r="X33" s="120">
        <f t="shared" si="19"/>
        <v>0</v>
      </c>
      <c r="Y33" s="122">
        <f t="shared" si="19"/>
        <v>0</v>
      </c>
      <c r="Z33" s="124">
        <f t="shared" si="19"/>
        <v>0</v>
      </c>
    </row>
    <row r="34" spans="1:26" s="41" customFormat="1" hidden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6" si="22">SUM(O34:Z34)</f>
        <v>0</v>
      </c>
      <c r="G34" s="158"/>
      <c r="H34" s="170">
        <f t="shared" si="4"/>
        <v>0</v>
      </c>
      <c r="I34" s="78"/>
      <c r="J34" s="13"/>
      <c r="K34" s="13"/>
      <c r="L34" s="13"/>
      <c r="M34" s="13"/>
      <c r="N34" s="13"/>
      <c r="O34" s="78"/>
      <c r="P34" s="13"/>
      <c r="Q34" s="13"/>
      <c r="R34" s="13"/>
      <c r="S34" s="13"/>
      <c r="T34" s="83"/>
      <c r="U34" s="13"/>
      <c r="V34" s="43"/>
      <c r="W34" s="83"/>
      <c r="X34" s="13"/>
      <c r="Y34" s="43"/>
      <c r="Z34" s="45"/>
    </row>
    <row r="35" spans="1:26" s="41" customFormat="1" hidden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 t="shared" si="22"/>
        <v>0</v>
      </c>
      <c r="G35" s="158"/>
      <c r="H35" s="170">
        <f t="shared" si="4"/>
        <v>0</v>
      </c>
      <c r="I35" s="78"/>
      <c r="J35" s="13"/>
      <c r="K35" s="13"/>
      <c r="L35" s="13"/>
      <c r="M35" s="13"/>
      <c r="N35" s="13"/>
      <c r="O35" s="78"/>
      <c r="P35" s="13"/>
      <c r="Q35" s="13"/>
      <c r="R35" s="13"/>
      <c r="S35" s="13"/>
      <c r="T35" s="83"/>
      <c r="U35" s="13"/>
      <c r="V35" s="43"/>
      <c r="W35" s="83"/>
      <c r="X35" s="13"/>
      <c r="Y35" s="43"/>
      <c r="Z35" s="45"/>
    </row>
    <row r="36" spans="1:26" s="41" customFormat="1" hidden="1" x14ac:dyDescent="0.25">
      <c r="A36" s="128" t="s">
        <v>168</v>
      </c>
      <c r="B36" s="53" t="s">
        <v>630</v>
      </c>
      <c r="C36" s="422" t="s">
        <v>169</v>
      </c>
      <c r="D36" s="423"/>
      <c r="E36" s="423"/>
      <c r="F36" s="266">
        <f t="shared" si="22"/>
        <v>0</v>
      </c>
      <c r="G36" s="158"/>
      <c r="H36" s="170">
        <f t="shared" si="4"/>
        <v>0</v>
      </c>
      <c r="I36" s="78"/>
      <c r="J36" s="13"/>
      <c r="K36" s="13"/>
      <c r="L36" s="13"/>
      <c r="M36" s="13"/>
      <c r="N36" s="13"/>
      <c r="O36" s="78"/>
      <c r="P36" s="13"/>
      <c r="Q36" s="13"/>
      <c r="R36" s="13"/>
      <c r="S36" s="13"/>
      <c r="T36" s="83"/>
      <c r="U36" s="13"/>
      <c r="V36" s="43"/>
      <c r="W36" s="83"/>
      <c r="X36" s="13"/>
      <c r="Y36" s="43"/>
      <c r="Z36" s="45"/>
    </row>
    <row r="37" spans="1:26" hidden="1" x14ac:dyDescent="0.25">
      <c r="B37" s="93" t="s">
        <v>631</v>
      </c>
      <c r="C37" s="420" t="s">
        <v>170</v>
      </c>
      <c r="D37" s="421"/>
      <c r="E37" s="421"/>
      <c r="F37" s="260">
        <f>F38+F39</f>
        <v>0</v>
      </c>
      <c r="G37" s="152">
        <f t="shared" ref="G37:Z37" si="23">G38+G39</f>
        <v>0</v>
      </c>
      <c r="H37" s="168">
        <f t="shared" si="4"/>
        <v>0</v>
      </c>
      <c r="I37" s="95">
        <f t="shared" ref="I37:N37" si="24">I38+I39</f>
        <v>0</v>
      </c>
      <c r="J37" s="96">
        <f t="shared" si="24"/>
        <v>0</v>
      </c>
      <c r="K37" s="96">
        <f t="shared" si="24"/>
        <v>0</v>
      </c>
      <c r="L37" s="96">
        <f t="shared" si="24"/>
        <v>0</v>
      </c>
      <c r="M37" s="96">
        <f t="shared" ref="M37" si="25">M38+M39</f>
        <v>0</v>
      </c>
      <c r="N37" s="96">
        <f t="shared" si="24"/>
        <v>0</v>
      </c>
      <c r="O37" s="95">
        <f t="shared" si="23"/>
        <v>0</v>
      </c>
      <c r="P37" s="96">
        <f t="shared" si="23"/>
        <v>0</v>
      </c>
      <c r="Q37" s="96">
        <f t="shared" si="23"/>
        <v>0</v>
      </c>
      <c r="R37" s="96">
        <f t="shared" si="23"/>
        <v>0</v>
      </c>
      <c r="S37" s="96">
        <f t="shared" si="23"/>
        <v>0</v>
      </c>
      <c r="T37" s="99">
        <f t="shared" si="23"/>
        <v>0</v>
      </c>
      <c r="U37" s="96">
        <f t="shared" si="23"/>
        <v>0</v>
      </c>
      <c r="V37" s="98">
        <f t="shared" si="23"/>
        <v>0</v>
      </c>
      <c r="W37" s="99">
        <f t="shared" si="23"/>
        <v>0</v>
      </c>
      <c r="X37" s="96">
        <f t="shared" si="23"/>
        <v>0</v>
      </c>
      <c r="Y37" s="98">
        <f t="shared" si="23"/>
        <v>0</v>
      </c>
      <c r="Z37" s="100">
        <f t="shared" si="23"/>
        <v>0</v>
      </c>
    </row>
    <row r="38" spans="1:26" s="41" customFormat="1" hidden="1" x14ac:dyDescent="0.25">
      <c r="A38" s="128" t="s">
        <v>171</v>
      </c>
      <c r="B38" s="53" t="s">
        <v>632</v>
      </c>
      <c r="C38" s="422" t="s">
        <v>172</v>
      </c>
      <c r="D38" s="423"/>
      <c r="E38" s="423"/>
      <c r="F38" s="266">
        <f t="shared" ref="F38:F39" si="26">SUM(O38:Z38)</f>
        <v>0</v>
      </c>
      <c r="G38" s="158"/>
      <c r="H38" s="170">
        <f t="shared" si="4"/>
        <v>0</v>
      </c>
      <c r="I38" s="78"/>
      <c r="J38" s="13"/>
      <c r="K38" s="13"/>
      <c r="L38" s="13"/>
      <c r="M38" s="13"/>
      <c r="N38" s="13"/>
      <c r="O38" s="78"/>
      <c r="P38" s="13"/>
      <c r="Q38" s="13"/>
      <c r="R38" s="13"/>
      <c r="S38" s="13"/>
      <c r="T38" s="83"/>
      <c r="U38" s="13"/>
      <c r="V38" s="43"/>
      <c r="W38" s="83"/>
      <c r="X38" s="13"/>
      <c r="Y38" s="43"/>
      <c r="Z38" s="45"/>
    </row>
    <row r="39" spans="1:26" s="41" customFormat="1" hidden="1" x14ac:dyDescent="0.25">
      <c r="A39" s="128" t="s">
        <v>173</v>
      </c>
      <c r="B39" s="53" t="s">
        <v>633</v>
      </c>
      <c r="C39" s="422" t="s">
        <v>174</v>
      </c>
      <c r="D39" s="423"/>
      <c r="E39" s="423"/>
      <c r="F39" s="266">
        <f t="shared" si="26"/>
        <v>0</v>
      </c>
      <c r="G39" s="158"/>
      <c r="H39" s="170">
        <f t="shared" si="4"/>
        <v>0</v>
      </c>
      <c r="I39" s="78"/>
      <c r="J39" s="13"/>
      <c r="K39" s="13"/>
      <c r="L39" s="13"/>
      <c r="M39" s="13"/>
      <c r="N39" s="13"/>
      <c r="O39" s="78"/>
      <c r="P39" s="13"/>
      <c r="Q39" s="13"/>
      <c r="R39" s="13"/>
      <c r="S39" s="13"/>
      <c r="T39" s="83"/>
      <c r="U39" s="13"/>
      <c r="V39" s="43"/>
      <c r="W39" s="83"/>
      <c r="X39" s="13"/>
      <c r="Y39" s="43"/>
      <c r="Z39" s="45"/>
    </row>
    <row r="40" spans="1:26" hidden="1" x14ac:dyDescent="0.25">
      <c r="B40" s="93" t="s">
        <v>634</v>
      </c>
      <c r="C40" s="420" t="s">
        <v>175</v>
      </c>
      <c r="D40" s="421"/>
      <c r="E40" s="421"/>
      <c r="F40" s="260">
        <f>F41+F42+F43+F44+F45+F48+F49</f>
        <v>288248</v>
      </c>
      <c r="G40" s="152">
        <f t="shared" ref="G40:Z40" si="27">G41+G42+G43+G44+G45+G48+G49</f>
        <v>0</v>
      </c>
      <c r="H40" s="168">
        <f t="shared" si="4"/>
        <v>288248</v>
      </c>
      <c r="I40" s="95">
        <f t="shared" ref="I40:N40" si="28">I41+I42+I43+I44+I45+I48+I49</f>
        <v>0</v>
      </c>
      <c r="J40" s="96">
        <f t="shared" si="28"/>
        <v>0</v>
      </c>
      <c r="K40" s="96">
        <f t="shared" si="28"/>
        <v>0</v>
      </c>
      <c r="L40" s="96">
        <f t="shared" si="28"/>
        <v>288248</v>
      </c>
      <c r="M40" s="96">
        <f t="shared" ref="M40" si="29">M41+M42+M43+M44+M45+M48+M49</f>
        <v>0</v>
      </c>
      <c r="N40" s="96">
        <f t="shared" si="28"/>
        <v>0</v>
      </c>
      <c r="O40" s="95">
        <f t="shared" si="27"/>
        <v>24020</v>
      </c>
      <c r="P40" s="96">
        <f t="shared" si="27"/>
        <v>24020</v>
      </c>
      <c r="Q40" s="96">
        <f t="shared" si="27"/>
        <v>24020</v>
      </c>
      <c r="R40" s="96">
        <f t="shared" si="27"/>
        <v>24020</v>
      </c>
      <c r="S40" s="96">
        <f t="shared" si="27"/>
        <v>24020</v>
      </c>
      <c r="T40" s="99">
        <f t="shared" si="27"/>
        <v>24020</v>
      </c>
      <c r="U40" s="96">
        <f t="shared" si="27"/>
        <v>24020</v>
      </c>
      <c r="V40" s="98">
        <f t="shared" si="27"/>
        <v>24020</v>
      </c>
      <c r="W40" s="99">
        <f t="shared" si="27"/>
        <v>24020</v>
      </c>
      <c r="X40" s="96">
        <f t="shared" si="27"/>
        <v>24020</v>
      </c>
      <c r="Y40" s="98">
        <f t="shared" si="27"/>
        <v>24020</v>
      </c>
      <c r="Z40" s="100">
        <f t="shared" si="27"/>
        <v>24028</v>
      </c>
    </row>
    <row r="41" spans="1:26" s="41" customFormat="1" hidden="1" x14ac:dyDescent="0.25">
      <c r="A41" s="128" t="s">
        <v>176</v>
      </c>
      <c r="B41" s="53" t="s">
        <v>635</v>
      </c>
      <c r="C41" s="422" t="s">
        <v>177</v>
      </c>
      <c r="D41" s="423"/>
      <c r="E41" s="423"/>
      <c r="F41" s="266">
        <f t="shared" ref="F41:F44" si="30">SUM(O41:Z41)</f>
        <v>0</v>
      </c>
      <c r="G41" s="158"/>
      <c r="H41" s="170">
        <f t="shared" si="4"/>
        <v>0</v>
      </c>
      <c r="I41" s="78"/>
      <c r="J41" s="13"/>
      <c r="K41" s="13"/>
      <c r="L41" s="13"/>
      <c r="M41" s="13"/>
      <c r="N41" s="13"/>
      <c r="O41" s="78"/>
      <c r="P41" s="13"/>
      <c r="Q41" s="13"/>
      <c r="R41" s="13"/>
      <c r="S41" s="13"/>
      <c r="T41" s="83"/>
      <c r="U41" s="13"/>
      <c r="V41" s="43"/>
      <c r="W41" s="83"/>
      <c r="X41" s="13"/>
      <c r="Y41" s="43"/>
      <c r="Z41" s="45"/>
    </row>
    <row r="42" spans="1:26" s="41" customFormat="1" hidden="1" x14ac:dyDescent="0.25">
      <c r="A42" s="128" t="s">
        <v>178</v>
      </c>
      <c r="B42" s="53" t="s">
        <v>636</v>
      </c>
      <c r="C42" s="422" t="s">
        <v>179</v>
      </c>
      <c r="D42" s="423"/>
      <c r="E42" s="423"/>
      <c r="F42" s="266">
        <f t="shared" si="30"/>
        <v>0</v>
      </c>
      <c r="G42" s="158"/>
      <c r="H42" s="170">
        <f t="shared" si="4"/>
        <v>0</v>
      </c>
      <c r="I42" s="78"/>
      <c r="J42" s="13"/>
      <c r="K42" s="13"/>
      <c r="L42" s="13"/>
      <c r="M42" s="13"/>
      <c r="N42" s="13"/>
      <c r="O42" s="78"/>
      <c r="P42" s="13"/>
      <c r="Q42" s="13"/>
      <c r="R42" s="13"/>
      <c r="S42" s="13"/>
      <c r="T42" s="83"/>
      <c r="U42" s="13"/>
      <c r="V42" s="43"/>
      <c r="W42" s="83"/>
      <c r="X42" s="13"/>
      <c r="Y42" s="43"/>
      <c r="Z42" s="45"/>
    </row>
    <row r="43" spans="1:26" s="41" customFormat="1" hidden="1" x14ac:dyDescent="0.25">
      <c r="A43" s="128" t="s">
        <v>180</v>
      </c>
      <c r="B43" s="53" t="s">
        <v>637</v>
      </c>
      <c r="C43" s="422" t="s">
        <v>181</v>
      </c>
      <c r="D43" s="423"/>
      <c r="E43" s="423"/>
      <c r="F43" s="266">
        <f t="shared" si="30"/>
        <v>0</v>
      </c>
      <c r="G43" s="158"/>
      <c r="H43" s="170">
        <f t="shared" si="4"/>
        <v>0</v>
      </c>
      <c r="I43" s="78"/>
      <c r="J43" s="13"/>
      <c r="K43" s="13"/>
      <c r="L43" s="13"/>
      <c r="M43" s="13"/>
      <c r="N43" s="13"/>
      <c r="O43" s="78"/>
      <c r="P43" s="13"/>
      <c r="Q43" s="13"/>
      <c r="R43" s="13"/>
      <c r="S43" s="13"/>
      <c r="T43" s="83"/>
      <c r="U43" s="13"/>
      <c r="V43" s="43"/>
      <c r="W43" s="83"/>
      <c r="X43" s="13"/>
      <c r="Y43" s="43"/>
      <c r="Z43" s="45"/>
    </row>
    <row r="44" spans="1:26" s="41" customFormat="1" hidden="1" x14ac:dyDescent="0.25">
      <c r="A44" s="128" t="s">
        <v>182</v>
      </c>
      <c r="B44" s="53" t="s">
        <v>638</v>
      </c>
      <c r="C44" s="422" t="s">
        <v>183</v>
      </c>
      <c r="D44" s="423"/>
      <c r="E44" s="423"/>
      <c r="F44" s="266">
        <f t="shared" si="30"/>
        <v>0</v>
      </c>
      <c r="G44" s="158"/>
      <c r="H44" s="170">
        <f t="shared" si="4"/>
        <v>0</v>
      </c>
      <c r="I44" s="78"/>
      <c r="J44" s="13"/>
      <c r="K44" s="13"/>
      <c r="L44" s="13"/>
      <c r="M44" s="13"/>
      <c r="N44" s="13"/>
      <c r="O44" s="78"/>
      <c r="P44" s="13"/>
      <c r="Q44" s="13"/>
      <c r="R44" s="13"/>
      <c r="S44" s="13"/>
      <c r="T44" s="83"/>
      <c r="U44" s="13"/>
      <c r="V44" s="43"/>
      <c r="W44" s="83"/>
      <c r="X44" s="13"/>
      <c r="Y44" s="43"/>
      <c r="Z44" s="45"/>
    </row>
    <row r="45" spans="1:26" s="18" customFormat="1" x14ac:dyDescent="0.25">
      <c r="A45" s="128" t="s">
        <v>184</v>
      </c>
      <c r="B45" s="53" t="s">
        <v>639</v>
      </c>
      <c r="C45" s="422" t="s">
        <v>185</v>
      </c>
      <c r="D45" s="423"/>
      <c r="E45" s="423"/>
      <c r="F45" s="266">
        <f>F46+F47</f>
        <v>288248</v>
      </c>
      <c r="G45" s="158">
        <f t="shared" ref="G45:Z45" si="31">G46+G47</f>
        <v>0</v>
      </c>
      <c r="H45" s="170">
        <f t="shared" si="4"/>
        <v>288248</v>
      </c>
      <c r="I45" s="78">
        <f t="shared" ref="I45:N45" si="32">I46+I47</f>
        <v>0</v>
      </c>
      <c r="J45" s="13">
        <f t="shared" si="32"/>
        <v>0</v>
      </c>
      <c r="K45" s="13">
        <f t="shared" si="32"/>
        <v>0</v>
      </c>
      <c r="L45" s="13">
        <f t="shared" si="32"/>
        <v>288248</v>
      </c>
      <c r="M45" s="13">
        <f t="shared" ref="M45" si="33">M46+M47</f>
        <v>0</v>
      </c>
      <c r="N45" s="13">
        <f t="shared" si="32"/>
        <v>0</v>
      </c>
      <c r="O45" s="78">
        <f t="shared" si="31"/>
        <v>24020</v>
      </c>
      <c r="P45" s="13">
        <f t="shared" si="31"/>
        <v>24020</v>
      </c>
      <c r="Q45" s="13">
        <f t="shared" si="31"/>
        <v>24020</v>
      </c>
      <c r="R45" s="13">
        <f t="shared" si="31"/>
        <v>24020</v>
      </c>
      <c r="S45" s="13">
        <f t="shared" si="31"/>
        <v>24020</v>
      </c>
      <c r="T45" s="83">
        <f t="shared" si="31"/>
        <v>24020</v>
      </c>
      <c r="U45" s="13">
        <f t="shared" si="31"/>
        <v>24020</v>
      </c>
      <c r="V45" s="43">
        <f t="shared" si="31"/>
        <v>24020</v>
      </c>
      <c r="W45" s="83">
        <f t="shared" si="31"/>
        <v>24020</v>
      </c>
      <c r="X45" s="13">
        <f t="shared" si="31"/>
        <v>24020</v>
      </c>
      <c r="Y45" s="43">
        <f t="shared" si="31"/>
        <v>24020</v>
      </c>
      <c r="Z45" s="45">
        <f t="shared" si="31"/>
        <v>24028</v>
      </c>
    </row>
    <row r="46" spans="1:26" ht="15.75" thickBot="1" x14ac:dyDescent="0.3">
      <c r="B46" s="55"/>
      <c r="C46" s="279"/>
      <c r="D46" s="427" t="s">
        <v>1036</v>
      </c>
      <c r="E46" s="427"/>
      <c r="F46" s="259">
        <f t="shared" ref="F46:F49" si="34">SUM(O46:Z46)</f>
        <v>288248</v>
      </c>
      <c r="G46" s="151"/>
      <c r="H46" s="169">
        <f t="shared" si="4"/>
        <v>288248</v>
      </c>
      <c r="I46" s="76"/>
      <c r="J46" s="1"/>
      <c r="K46" s="1"/>
      <c r="L46" s="1">
        <f>H46</f>
        <v>288248</v>
      </c>
      <c r="M46" s="1"/>
      <c r="N46" s="1"/>
      <c r="O46" s="76">
        <v>24020</v>
      </c>
      <c r="P46" s="1">
        <v>24020</v>
      </c>
      <c r="Q46" s="1">
        <v>24020</v>
      </c>
      <c r="R46" s="1">
        <v>24020</v>
      </c>
      <c r="S46" s="1">
        <v>24020</v>
      </c>
      <c r="T46" s="82">
        <v>24020</v>
      </c>
      <c r="U46" s="1">
        <v>24020</v>
      </c>
      <c r="V46" s="42">
        <v>24020</v>
      </c>
      <c r="W46" s="82">
        <v>24020</v>
      </c>
      <c r="X46" s="1">
        <v>24020</v>
      </c>
      <c r="Y46" s="42">
        <v>24020</v>
      </c>
      <c r="Z46" s="44">
        <v>24028</v>
      </c>
    </row>
    <row r="47" spans="1:26" hidden="1" x14ac:dyDescent="0.25">
      <c r="B47" s="55"/>
      <c r="C47" s="279"/>
      <c r="D47" s="427" t="s">
        <v>187</v>
      </c>
      <c r="E47" s="427"/>
      <c r="F47" s="259">
        <f t="shared" si="34"/>
        <v>0</v>
      </c>
      <c r="G47" s="151"/>
      <c r="H47" s="169">
        <f t="shared" si="4"/>
        <v>0</v>
      </c>
      <c r="I47" s="76"/>
      <c r="J47" s="1"/>
      <c r="K47" s="1"/>
      <c r="L47" s="1"/>
      <c r="M47" s="1"/>
      <c r="N47" s="1"/>
      <c r="O47" s="76"/>
      <c r="P47" s="1"/>
      <c r="Q47" s="1"/>
      <c r="R47" s="1"/>
      <c r="S47" s="1"/>
      <c r="T47" s="82"/>
      <c r="U47" s="1"/>
      <c r="V47" s="42"/>
      <c r="W47" s="82"/>
      <c r="X47" s="1"/>
      <c r="Y47" s="42"/>
      <c r="Z47" s="44"/>
    </row>
    <row r="48" spans="1:26" s="41" customFormat="1" hidden="1" x14ac:dyDescent="0.25">
      <c r="A48" s="128" t="s">
        <v>188</v>
      </c>
      <c r="B48" s="53" t="s">
        <v>640</v>
      </c>
      <c r="C48" s="415" t="s">
        <v>189</v>
      </c>
      <c r="D48" s="416"/>
      <c r="E48" s="416"/>
      <c r="F48" s="266">
        <f t="shared" si="34"/>
        <v>0</v>
      </c>
      <c r="G48" s="158"/>
      <c r="H48" s="170">
        <f t="shared" si="4"/>
        <v>0</v>
      </c>
      <c r="I48" s="78"/>
      <c r="J48" s="13"/>
      <c r="K48" s="13"/>
      <c r="L48" s="13"/>
      <c r="M48" s="13"/>
      <c r="N48" s="13"/>
      <c r="O48" s="78"/>
      <c r="P48" s="13"/>
      <c r="Q48" s="13"/>
      <c r="R48" s="13"/>
      <c r="S48" s="13"/>
      <c r="T48" s="83"/>
      <c r="U48" s="13"/>
      <c r="V48" s="43"/>
      <c r="W48" s="83"/>
      <c r="X48" s="13"/>
      <c r="Y48" s="43"/>
      <c r="Z48" s="45"/>
    </row>
    <row r="49" spans="1:26" s="41" customFormat="1" hidden="1" x14ac:dyDescent="0.25">
      <c r="A49" s="128" t="s">
        <v>190</v>
      </c>
      <c r="B49" s="53" t="s">
        <v>641</v>
      </c>
      <c r="C49" s="415" t="s">
        <v>191</v>
      </c>
      <c r="D49" s="416"/>
      <c r="E49" s="416"/>
      <c r="F49" s="266">
        <f t="shared" si="34"/>
        <v>0</v>
      </c>
      <c r="G49" s="158"/>
      <c r="H49" s="170">
        <f t="shared" si="4"/>
        <v>0</v>
      </c>
      <c r="I49" s="78"/>
      <c r="J49" s="13"/>
      <c r="K49" s="13"/>
      <c r="L49" s="13"/>
      <c r="M49" s="13"/>
      <c r="N49" s="13"/>
      <c r="O49" s="78"/>
      <c r="P49" s="13"/>
      <c r="Q49" s="13"/>
      <c r="R49" s="13"/>
      <c r="S49" s="13"/>
      <c r="T49" s="83"/>
      <c r="U49" s="13"/>
      <c r="V49" s="43"/>
      <c r="W49" s="83"/>
      <c r="X49" s="13"/>
      <c r="Y49" s="43"/>
      <c r="Z49" s="45"/>
    </row>
    <row r="50" spans="1:26" hidden="1" x14ac:dyDescent="0.25">
      <c r="B50" s="93" t="s">
        <v>642</v>
      </c>
      <c r="C50" s="434" t="s">
        <v>192</v>
      </c>
      <c r="D50" s="435"/>
      <c r="E50" s="435"/>
      <c r="F50" s="260">
        <f>F51+F52</f>
        <v>0</v>
      </c>
      <c r="G50" s="152">
        <f t="shared" ref="G50:Z50" si="35">G51+G52</f>
        <v>0</v>
      </c>
      <c r="H50" s="168">
        <f t="shared" si="4"/>
        <v>0</v>
      </c>
      <c r="I50" s="95">
        <f t="shared" ref="I50:N50" si="36">I51+I52</f>
        <v>0</v>
      </c>
      <c r="J50" s="96">
        <f t="shared" si="36"/>
        <v>0</v>
      </c>
      <c r="K50" s="96">
        <f t="shared" si="36"/>
        <v>0</v>
      </c>
      <c r="L50" s="96">
        <f t="shared" si="36"/>
        <v>0</v>
      </c>
      <c r="M50" s="96">
        <f t="shared" ref="M50" si="37">M51+M52</f>
        <v>0</v>
      </c>
      <c r="N50" s="96">
        <f t="shared" si="36"/>
        <v>0</v>
      </c>
      <c r="O50" s="95">
        <f t="shared" si="35"/>
        <v>0</v>
      </c>
      <c r="P50" s="96">
        <f t="shared" si="35"/>
        <v>0</v>
      </c>
      <c r="Q50" s="96">
        <f t="shared" si="35"/>
        <v>0</v>
      </c>
      <c r="R50" s="96">
        <f t="shared" si="35"/>
        <v>0</v>
      </c>
      <c r="S50" s="96">
        <f t="shared" si="35"/>
        <v>0</v>
      </c>
      <c r="T50" s="99">
        <f t="shared" si="35"/>
        <v>0</v>
      </c>
      <c r="U50" s="96">
        <f t="shared" si="35"/>
        <v>0</v>
      </c>
      <c r="V50" s="98">
        <f t="shared" si="35"/>
        <v>0</v>
      </c>
      <c r="W50" s="99">
        <f t="shared" si="35"/>
        <v>0</v>
      </c>
      <c r="X50" s="96">
        <f t="shared" si="35"/>
        <v>0</v>
      </c>
      <c r="Y50" s="98">
        <f t="shared" si="35"/>
        <v>0</v>
      </c>
      <c r="Z50" s="100">
        <f t="shared" si="35"/>
        <v>0</v>
      </c>
    </row>
    <row r="51" spans="1:26" s="41" customFormat="1" hidden="1" x14ac:dyDescent="0.25">
      <c r="A51" s="128" t="s">
        <v>193</v>
      </c>
      <c r="B51" s="53" t="s">
        <v>643</v>
      </c>
      <c r="C51" s="415" t="s">
        <v>194</v>
      </c>
      <c r="D51" s="416"/>
      <c r="E51" s="416"/>
      <c r="F51" s="266">
        <f t="shared" ref="F51:F52" si="38">SUM(O51:Z51)</f>
        <v>0</v>
      </c>
      <c r="G51" s="158"/>
      <c r="H51" s="170">
        <f t="shared" si="4"/>
        <v>0</v>
      </c>
      <c r="I51" s="78"/>
      <c r="J51" s="13"/>
      <c r="K51" s="13"/>
      <c r="L51" s="13"/>
      <c r="M51" s="13"/>
      <c r="N51" s="13"/>
      <c r="O51" s="78"/>
      <c r="P51" s="13"/>
      <c r="Q51" s="13"/>
      <c r="R51" s="13"/>
      <c r="S51" s="13"/>
      <c r="T51" s="83"/>
      <c r="U51" s="13"/>
      <c r="V51" s="43"/>
      <c r="W51" s="83"/>
      <c r="X51" s="13"/>
      <c r="Y51" s="43"/>
      <c r="Z51" s="45"/>
    </row>
    <row r="52" spans="1:26" s="41" customFormat="1" hidden="1" x14ac:dyDescent="0.25">
      <c r="A52" s="128" t="s">
        <v>195</v>
      </c>
      <c r="B52" s="53" t="s">
        <v>644</v>
      </c>
      <c r="C52" s="415" t="s">
        <v>196</v>
      </c>
      <c r="D52" s="416"/>
      <c r="E52" s="416"/>
      <c r="F52" s="266">
        <f t="shared" si="38"/>
        <v>0</v>
      </c>
      <c r="G52" s="158"/>
      <c r="H52" s="170">
        <f t="shared" si="4"/>
        <v>0</v>
      </c>
      <c r="I52" s="78"/>
      <c r="J52" s="13"/>
      <c r="K52" s="13"/>
      <c r="L52" s="13"/>
      <c r="M52" s="13"/>
      <c r="N52" s="13"/>
      <c r="O52" s="78"/>
      <c r="P52" s="13"/>
      <c r="Q52" s="13"/>
      <c r="R52" s="13"/>
      <c r="S52" s="13"/>
      <c r="T52" s="83"/>
      <c r="U52" s="13"/>
      <c r="V52" s="43"/>
      <c r="W52" s="83"/>
      <c r="X52" s="13"/>
      <c r="Y52" s="43"/>
      <c r="Z52" s="45"/>
    </row>
    <row r="53" spans="1:26" hidden="1" x14ac:dyDescent="0.25">
      <c r="B53" s="93" t="s">
        <v>645</v>
      </c>
      <c r="C53" s="434" t="s">
        <v>197</v>
      </c>
      <c r="D53" s="435"/>
      <c r="E53" s="435"/>
      <c r="F53" s="260">
        <f>F54+F55+F56+F57+F58</f>
        <v>0</v>
      </c>
      <c r="G53" s="152">
        <f t="shared" ref="G53:Z53" si="39">G54+G55+G56+G57+G58</f>
        <v>0</v>
      </c>
      <c r="H53" s="168">
        <f t="shared" si="4"/>
        <v>0</v>
      </c>
      <c r="I53" s="95">
        <f t="shared" ref="I53:N53" si="40">I54+I55+I56+I57+I58</f>
        <v>0</v>
      </c>
      <c r="J53" s="96">
        <f t="shared" si="40"/>
        <v>0</v>
      </c>
      <c r="K53" s="96">
        <f t="shared" si="40"/>
        <v>0</v>
      </c>
      <c r="L53" s="96">
        <f t="shared" si="40"/>
        <v>0</v>
      </c>
      <c r="M53" s="96">
        <f t="shared" ref="M53" si="41">M54+M55+M56+M57+M58</f>
        <v>0</v>
      </c>
      <c r="N53" s="96">
        <f t="shared" si="40"/>
        <v>0</v>
      </c>
      <c r="O53" s="95">
        <f t="shared" si="39"/>
        <v>0</v>
      </c>
      <c r="P53" s="96">
        <f t="shared" si="39"/>
        <v>0</v>
      </c>
      <c r="Q53" s="96">
        <f t="shared" si="39"/>
        <v>0</v>
      </c>
      <c r="R53" s="96">
        <f t="shared" si="39"/>
        <v>0</v>
      </c>
      <c r="S53" s="96">
        <f t="shared" si="39"/>
        <v>0</v>
      </c>
      <c r="T53" s="99">
        <f t="shared" si="39"/>
        <v>0</v>
      </c>
      <c r="U53" s="96">
        <f t="shared" si="39"/>
        <v>0</v>
      </c>
      <c r="V53" s="98">
        <f t="shared" si="39"/>
        <v>0</v>
      </c>
      <c r="W53" s="99">
        <f t="shared" si="39"/>
        <v>0</v>
      </c>
      <c r="X53" s="96">
        <f t="shared" si="39"/>
        <v>0</v>
      </c>
      <c r="Y53" s="98">
        <f t="shared" si="39"/>
        <v>0</v>
      </c>
      <c r="Z53" s="100">
        <f t="shared" si="39"/>
        <v>0</v>
      </c>
    </row>
    <row r="54" spans="1:26" s="41" customFormat="1" hidden="1" x14ac:dyDescent="0.25">
      <c r="A54" s="128" t="s">
        <v>198</v>
      </c>
      <c r="B54" s="53" t="s">
        <v>646</v>
      </c>
      <c r="C54" s="415" t="s">
        <v>878</v>
      </c>
      <c r="D54" s="416"/>
      <c r="E54" s="416"/>
      <c r="F54" s="266">
        <f t="shared" ref="F54:F58" si="42">SUM(O54:Z54)</f>
        <v>0</v>
      </c>
      <c r="G54" s="158"/>
      <c r="H54" s="170">
        <f t="shared" si="4"/>
        <v>0</v>
      </c>
      <c r="I54" s="78"/>
      <c r="J54" s="13"/>
      <c r="K54" s="13"/>
      <c r="L54" s="13"/>
      <c r="M54" s="13"/>
      <c r="N54" s="13"/>
      <c r="O54" s="78"/>
      <c r="P54" s="13"/>
      <c r="Q54" s="13"/>
      <c r="R54" s="13"/>
      <c r="S54" s="13"/>
      <c r="T54" s="83"/>
      <c r="U54" s="13"/>
      <c r="V54" s="43"/>
      <c r="W54" s="83"/>
      <c r="X54" s="13"/>
      <c r="Y54" s="43"/>
      <c r="Z54" s="45"/>
    </row>
    <row r="55" spans="1:26" s="41" customFormat="1" hidden="1" x14ac:dyDescent="0.25">
      <c r="A55" s="128" t="s">
        <v>199</v>
      </c>
      <c r="B55" s="53" t="s">
        <v>647</v>
      </c>
      <c r="C55" s="415" t="s">
        <v>200</v>
      </c>
      <c r="D55" s="416"/>
      <c r="E55" s="416"/>
      <c r="F55" s="266">
        <f t="shared" si="42"/>
        <v>0</v>
      </c>
      <c r="G55" s="158"/>
      <c r="H55" s="170">
        <f t="shared" si="4"/>
        <v>0</v>
      </c>
      <c r="I55" s="78"/>
      <c r="J55" s="13"/>
      <c r="K55" s="13"/>
      <c r="L55" s="13"/>
      <c r="M55" s="13"/>
      <c r="N55" s="13"/>
      <c r="O55" s="78"/>
      <c r="P55" s="13"/>
      <c r="Q55" s="13"/>
      <c r="R55" s="13"/>
      <c r="S55" s="13"/>
      <c r="T55" s="83"/>
      <c r="U55" s="13"/>
      <c r="V55" s="43"/>
      <c r="W55" s="83"/>
      <c r="X55" s="13"/>
      <c r="Y55" s="43"/>
      <c r="Z55" s="45"/>
    </row>
    <row r="56" spans="1:26" s="41" customFormat="1" hidden="1" x14ac:dyDescent="0.25">
      <c r="A56" s="128" t="s">
        <v>201</v>
      </c>
      <c r="B56" s="53" t="s">
        <v>648</v>
      </c>
      <c r="C56" s="415" t="s">
        <v>202</v>
      </c>
      <c r="D56" s="416"/>
      <c r="E56" s="416"/>
      <c r="F56" s="266">
        <f t="shared" si="42"/>
        <v>0</v>
      </c>
      <c r="G56" s="158"/>
      <c r="H56" s="170">
        <f t="shared" si="4"/>
        <v>0</v>
      </c>
      <c r="I56" s="78"/>
      <c r="J56" s="13"/>
      <c r="K56" s="13"/>
      <c r="L56" s="13"/>
      <c r="M56" s="13"/>
      <c r="N56" s="13"/>
      <c r="O56" s="78"/>
      <c r="P56" s="13"/>
      <c r="Q56" s="13"/>
      <c r="R56" s="13"/>
      <c r="S56" s="13"/>
      <c r="T56" s="83"/>
      <c r="U56" s="13"/>
      <c r="V56" s="43"/>
      <c r="W56" s="83"/>
      <c r="X56" s="13"/>
      <c r="Y56" s="43"/>
      <c r="Z56" s="45"/>
    </row>
    <row r="57" spans="1:26" s="41" customFormat="1" hidden="1" x14ac:dyDescent="0.25">
      <c r="A57" s="128" t="s">
        <v>203</v>
      </c>
      <c r="B57" s="53" t="s">
        <v>649</v>
      </c>
      <c r="C57" s="415" t="s">
        <v>204</v>
      </c>
      <c r="D57" s="416"/>
      <c r="E57" s="416"/>
      <c r="F57" s="266">
        <f t="shared" si="42"/>
        <v>0</v>
      </c>
      <c r="G57" s="158"/>
      <c r="H57" s="170">
        <f t="shared" si="4"/>
        <v>0</v>
      </c>
      <c r="I57" s="78"/>
      <c r="J57" s="13"/>
      <c r="K57" s="13"/>
      <c r="L57" s="13"/>
      <c r="M57" s="13"/>
      <c r="N57" s="13"/>
      <c r="O57" s="78"/>
      <c r="P57" s="13"/>
      <c r="Q57" s="13"/>
      <c r="R57" s="13"/>
      <c r="S57" s="13"/>
      <c r="T57" s="83"/>
      <c r="U57" s="13"/>
      <c r="V57" s="43"/>
      <c r="W57" s="83"/>
      <c r="X57" s="13"/>
      <c r="Y57" s="43"/>
      <c r="Z57" s="45"/>
    </row>
    <row r="58" spans="1:26" s="41" customFormat="1" ht="15.75" hidden="1" thickBot="1" x14ac:dyDescent="0.3">
      <c r="A58" s="128" t="s">
        <v>205</v>
      </c>
      <c r="B58" s="198" t="s">
        <v>650</v>
      </c>
      <c r="C58" s="495" t="s">
        <v>206</v>
      </c>
      <c r="D58" s="496"/>
      <c r="E58" s="496"/>
      <c r="F58" s="283">
        <f t="shared" si="42"/>
        <v>0</v>
      </c>
      <c r="G58" s="199"/>
      <c r="H58" s="170">
        <f t="shared" si="4"/>
        <v>0</v>
      </c>
      <c r="I58" s="78"/>
      <c r="J58" s="13"/>
      <c r="K58" s="13"/>
      <c r="L58" s="13"/>
      <c r="M58" s="13"/>
      <c r="N58" s="13"/>
      <c r="O58" s="78"/>
      <c r="P58" s="13"/>
      <c r="Q58" s="13"/>
      <c r="R58" s="13"/>
      <c r="S58" s="13"/>
      <c r="T58" s="83"/>
      <c r="U58" s="13"/>
      <c r="V58" s="43"/>
      <c r="W58" s="83"/>
      <c r="X58" s="13"/>
      <c r="Y58" s="43"/>
      <c r="Z58" s="45"/>
    </row>
    <row r="59" spans="1:26" ht="15.75" thickBot="1" x14ac:dyDescent="0.3">
      <c r="B59" s="85" t="s">
        <v>207</v>
      </c>
      <c r="C59" s="430" t="s">
        <v>208</v>
      </c>
      <c r="D59" s="431"/>
      <c r="E59" s="431"/>
      <c r="F59" s="262">
        <f>F60+F61+F62+F63+F64+F65+F66+F70</f>
        <v>1780560</v>
      </c>
      <c r="G59" s="154">
        <f t="shared" ref="G59:Z59" si="43">G60+G61+G62+G63+G64+G65+G66+G70</f>
        <v>400000</v>
      </c>
      <c r="H59" s="166">
        <f t="shared" si="4"/>
        <v>2180560</v>
      </c>
      <c r="I59" s="87">
        <f t="shared" ref="I59:N59" si="44">I60+I61+I62+I63+I64+I65+I66+I70</f>
        <v>400000</v>
      </c>
      <c r="J59" s="88">
        <f t="shared" si="44"/>
        <v>0</v>
      </c>
      <c r="K59" s="88">
        <f t="shared" si="44"/>
        <v>0</v>
      </c>
      <c r="L59" s="88">
        <f t="shared" si="44"/>
        <v>0</v>
      </c>
      <c r="M59" s="88">
        <f t="shared" ref="M59" si="45">M60+M61+M62+M63+M64+M65+M66+M70</f>
        <v>600000</v>
      </c>
      <c r="N59" s="88">
        <f t="shared" si="44"/>
        <v>1180560</v>
      </c>
      <c r="O59" s="87">
        <f t="shared" si="43"/>
        <v>125560</v>
      </c>
      <c r="P59" s="88">
        <f t="shared" si="43"/>
        <v>75000</v>
      </c>
      <c r="Q59" s="88">
        <f t="shared" si="43"/>
        <v>123000</v>
      </c>
      <c r="R59" s="88">
        <f t="shared" si="43"/>
        <v>173000</v>
      </c>
      <c r="S59" s="88">
        <f t="shared" si="43"/>
        <v>123000</v>
      </c>
      <c r="T59" s="91">
        <f t="shared" si="43"/>
        <v>123000</v>
      </c>
      <c r="U59" s="88">
        <f t="shared" si="43"/>
        <v>123000</v>
      </c>
      <c r="V59" s="90">
        <f t="shared" si="43"/>
        <v>223000</v>
      </c>
      <c r="W59" s="91">
        <f t="shared" si="43"/>
        <v>123000</v>
      </c>
      <c r="X59" s="88">
        <f t="shared" si="43"/>
        <v>523000</v>
      </c>
      <c r="Y59" s="90">
        <f t="shared" si="43"/>
        <v>123000</v>
      </c>
      <c r="Z59" s="92">
        <f t="shared" si="43"/>
        <v>323000</v>
      </c>
    </row>
    <row r="60" spans="1:26" s="18" customFormat="1" hidden="1" x14ac:dyDescent="0.25">
      <c r="A60" s="128" t="s">
        <v>879</v>
      </c>
      <c r="B60" s="117" t="s">
        <v>880</v>
      </c>
      <c r="C60" s="432" t="s">
        <v>881</v>
      </c>
      <c r="D60" s="433"/>
      <c r="E60" s="433"/>
      <c r="F60" s="258">
        <f t="shared" ref="F60:F65" si="46">SUM(O60:Z60)</f>
        <v>0</v>
      </c>
      <c r="G60" s="150"/>
      <c r="H60" s="168">
        <f t="shared" si="4"/>
        <v>0</v>
      </c>
      <c r="I60" s="95"/>
      <c r="J60" s="96"/>
      <c r="K60" s="96"/>
      <c r="L60" s="96"/>
      <c r="M60" s="96"/>
      <c r="N60" s="96"/>
      <c r="O60" s="95"/>
      <c r="P60" s="96"/>
      <c r="Q60" s="96"/>
      <c r="R60" s="96"/>
      <c r="S60" s="96"/>
      <c r="T60" s="99"/>
      <c r="U60" s="96"/>
      <c r="V60" s="98"/>
      <c r="W60" s="99"/>
      <c r="X60" s="96"/>
      <c r="Y60" s="98"/>
      <c r="Z60" s="100"/>
    </row>
    <row r="61" spans="1:26" s="18" customFormat="1" hidden="1" x14ac:dyDescent="0.25">
      <c r="A61" s="128" t="s">
        <v>209</v>
      </c>
      <c r="B61" s="117" t="s">
        <v>651</v>
      </c>
      <c r="C61" s="432" t="s">
        <v>210</v>
      </c>
      <c r="D61" s="433"/>
      <c r="E61" s="433"/>
      <c r="F61" s="258">
        <f t="shared" si="46"/>
        <v>0</v>
      </c>
      <c r="G61" s="150"/>
      <c r="H61" s="168">
        <f t="shared" si="4"/>
        <v>0</v>
      </c>
      <c r="I61" s="95"/>
      <c r="J61" s="96"/>
      <c r="K61" s="96"/>
      <c r="L61" s="96"/>
      <c r="M61" s="96"/>
      <c r="N61" s="96"/>
      <c r="O61" s="95"/>
      <c r="P61" s="96"/>
      <c r="Q61" s="96"/>
      <c r="R61" s="96"/>
      <c r="S61" s="96"/>
      <c r="T61" s="99"/>
      <c r="U61" s="96"/>
      <c r="V61" s="98"/>
      <c r="W61" s="99"/>
      <c r="X61" s="96"/>
      <c r="Y61" s="98"/>
      <c r="Z61" s="100"/>
    </row>
    <row r="62" spans="1:26" s="18" customFormat="1" hidden="1" x14ac:dyDescent="0.25">
      <c r="A62" s="128" t="s">
        <v>211</v>
      </c>
      <c r="B62" s="93" t="s">
        <v>652</v>
      </c>
      <c r="C62" s="434" t="s">
        <v>352</v>
      </c>
      <c r="D62" s="435"/>
      <c r="E62" s="435"/>
      <c r="F62" s="260">
        <f t="shared" si="46"/>
        <v>0</v>
      </c>
      <c r="G62" s="152"/>
      <c r="H62" s="168">
        <f t="shared" si="4"/>
        <v>0</v>
      </c>
      <c r="I62" s="95"/>
      <c r="J62" s="96"/>
      <c r="K62" s="96"/>
      <c r="L62" s="96"/>
      <c r="M62" s="96"/>
      <c r="N62" s="96"/>
      <c r="O62" s="95"/>
      <c r="P62" s="96"/>
      <c r="Q62" s="96"/>
      <c r="R62" s="96"/>
      <c r="S62" s="96"/>
      <c r="T62" s="99"/>
      <c r="U62" s="96"/>
      <c r="V62" s="98"/>
      <c r="W62" s="99"/>
      <c r="X62" s="96"/>
      <c r="Y62" s="98"/>
      <c r="Z62" s="100"/>
    </row>
    <row r="63" spans="1:26" s="18" customFormat="1" hidden="1" x14ac:dyDescent="0.25">
      <c r="A63" s="128" t="s">
        <v>212</v>
      </c>
      <c r="B63" s="117" t="s">
        <v>653</v>
      </c>
      <c r="C63" s="434" t="s">
        <v>882</v>
      </c>
      <c r="D63" s="435"/>
      <c r="E63" s="435"/>
      <c r="F63" s="260">
        <f t="shared" si="46"/>
        <v>0</v>
      </c>
      <c r="G63" s="152"/>
      <c r="H63" s="168">
        <f t="shared" si="4"/>
        <v>0</v>
      </c>
      <c r="I63" s="95"/>
      <c r="J63" s="96"/>
      <c r="K63" s="96"/>
      <c r="L63" s="96"/>
      <c r="M63" s="96"/>
      <c r="N63" s="96"/>
      <c r="O63" s="95"/>
      <c r="P63" s="96"/>
      <c r="Q63" s="96"/>
      <c r="R63" s="96"/>
      <c r="S63" s="96"/>
      <c r="T63" s="99"/>
      <c r="U63" s="96"/>
      <c r="V63" s="98"/>
      <c r="W63" s="99"/>
      <c r="X63" s="96"/>
      <c r="Y63" s="98"/>
      <c r="Z63" s="100"/>
    </row>
    <row r="64" spans="1:26" s="18" customFormat="1" hidden="1" x14ac:dyDescent="0.25">
      <c r="A64" s="128" t="s">
        <v>213</v>
      </c>
      <c r="B64" s="93" t="s">
        <v>654</v>
      </c>
      <c r="C64" s="434" t="s">
        <v>883</v>
      </c>
      <c r="D64" s="435"/>
      <c r="E64" s="435"/>
      <c r="F64" s="260">
        <f t="shared" si="46"/>
        <v>0</v>
      </c>
      <c r="G64" s="152"/>
      <c r="H64" s="168">
        <f t="shared" si="4"/>
        <v>0</v>
      </c>
      <c r="I64" s="95"/>
      <c r="J64" s="96"/>
      <c r="K64" s="96"/>
      <c r="L64" s="96"/>
      <c r="M64" s="96"/>
      <c r="N64" s="96"/>
      <c r="O64" s="95"/>
      <c r="P64" s="96"/>
      <c r="Q64" s="96"/>
      <c r="R64" s="96"/>
      <c r="S64" s="96"/>
      <c r="T64" s="99"/>
      <c r="U64" s="96"/>
      <c r="V64" s="98"/>
      <c r="W64" s="99"/>
      <c r="X64" s="96"/>
      <c r="Y64" s="98"/>
      <c r="Z64" s="100"/>
    </row>
    <row r="65" spans="1:34" s="18" customFormat="1" x14ac:dyDescent="0.25">
      <c r="A65" s="128" t="s">
        <v>214</v>
      </c>
      <c r="B65" s="117" t="s">
        <v>655</v>
      </c>
      <c r="C65" s="434" t="s">
        <v>215</v>
      </c>
      <c r="D65" s="435"/>
      <c r="E65" s="435"/>
      <c r="F65" s="260">
        <f t="shared" si="46"/>
        <v>600000</v>
      </c>
      <c r="G65" s="152"/>
      <c r="H65" s="168">
        <f t="shared" si="4"/>
        <v>600000</v>
      </c>
      <c r="I65" s="95"/>
      <c r="J65" s="96"/>
      <c r="K65" s="96"/>
      <c r="L65" s="96"/>
      <c r="M65" s="96">
        <f>H65</f>
        <v>600000</v>
      </c>
      <c r="N65" s="96"/>
      <c r="O65" s="95"/>
      <c r="P65" s="96">
        <v>50000</v>
      </c>
      <c r="Q65" s="96">
        <v>50000</v>
      </c>
      <c r="R65" s="96">
        <v>50000</v>
      </c>
      <c r="S65" s="96">
        <v>50000</v>
      </c>
      <c r="T65" s="99">
        <v>50000</v>
      </c>
      <c r="U65" s="96">
        <v>50000</v>
      </c>
      <c r="V65" s="98">
        <v>50000</v>
      </c>
      <c r="W65" s="99">
        <v>50000</v>
      </c>
      <c r="X65" s="96">
        <v>50000</v>
      </c>
      <c r="Y65" s="98">
        <v>50000</v>
      </c>
      <c r="Z65" s="100">
        <v>100000</v>
      </c>
      <c r="AF65" s="18" t="s">
        <v>1028</v>
      </c>
    </row>
    <row r="66" spans="1:34" s="18" customFormat="1" x14ac:dyDescent="0.25">
      <c r="A66" s="128" t="s">
        <v>216</v>
      </c>
      <c r="B66" s="93" t="s">
        <v>656</v>
      </c>
      <c r="C66" s="434" t="s">
        <v>217</v>
      </c>
      <c r="D66" s="435"/>
      <c r="E66" s="435"/>
      <c r="F66" s="260">
        <f>F67+F68+F69</f>
        <v>100000</v>
      </c>
      <c r="G66" s="152">
        <f t="shared" ref="G66:Z66" si="47">G67+G68+G69</f>
        <v>0</v>
      </c>
      <c r="H66" s="168">
        <f t="shared" si="4"/>
        <v>100000</v>
      </c>
      <c r="I66" s="95">
        <f t="shared" ref="I66:N66" si="48">I67+I68+I69</f>
        <v>0</v>
      </c>
      <c r="J66" s="96">
        <f t="shared" si="48"/>
        <v>0</v>
      </c>
      <c r="K66" s="96">
        <f t="shared" si="48"/>
        <v>0</v>
      </c>
      <c r="L66" s="96">
        <f t="shared" si="48"/>
        <v>0</v>
      </c>
      <c r="M66" s="96">
        <f t="shared" ref="M66" si="49">M67+M68+M69</f>
        <v>0</v>
      </c>
      <c r="N66" s="96">
        <f t="shared" si="48"/>
        <v>100000</v>
      </c>
      <c r="O66" s="95">
        <f t="shared" si="47"/>
        <v>50000</v>
      </c>
      <c r="P66" s="96">
        <f t="shared" si="47"/>
        <v>0</v>
      </c>
      <c r="Q66" s="96">
        <f t="shared" si="47"/>
        <v>0</v>
      </c>
      <c r="R66" s="96">
        <f t="shared" si="47"/>
        <v>0</v>
      </c>
      <c r="S66" s="96">
        <f t="shared" si="47"/>
        <v>0</v>
      </c>
      <c r="T66" s="99">
        <f t="shared" si="47"/>
        <v>0</v>
      </c>
      <c r="U66" s="96">
        <f t="shared" si="47"/>
        <v>0</v>
      </c>
      <c r="V66" s="98">
        <f t="shared" si="47"/>
        <v>50000</v>
      </c>
      <c r="W66" s="99">
        <f t="shared" si="47"/>
        <v>0</v>
      </c>
      <c r="X66" s="96">
        <f t="shared" si="47"/>
        <v>0</v>
      </c>
      <c r="Y66" s="98">
        <f t="shared" si="47"/>
        <v>0</v>
      </c>
      <c r="Z66" s="100">
        <f t="shared" si="47"/>
        <v>0</v>
      </c>
      <c r="AF66" s="18" t="s">
        <v>1029</v>
      </c>
      <c r="AG66" s="18">
        <v>100000</v>
      </c>
      <c r="AH66" s="18" t="s">
        <v>1030</v>
      </c>
    </row>
    <row r="67" spans="1:34" hidden="1" x14ac:dyDescent="0.25">
      <c r="B67" s="55"/>
      <c r="C67" s="2"/>
      <c r="D67" s="427" t="s">
        <v>343</v>
      </c>
      <c r="E67" s="427"/>
      <c r="F67" s="259">
        <f t="shared" ref="F67:F69" si="50">SUM(O67:Z67)</f>
        <v>0</v>
      </c>
      <c r="G67" s="151"/>
      <c r="H67" s="169">
        <f t="shared" si="4"/>
        <v>0</v>
      </c>
      <c r="I67" s="76"/>
      <c r="J67" s="1"/>
      <c r="K67" s="1"/>
      <c r="L67" s="1"/>
      <c r="M67" s="1"/>
      <c r="N67" s="1"/>
      <c r="O67" s="76"/>
      <c r="P67" s="1"/>
      <c r="Q67" s="1"/>
      <c r="R67" s="1"/>
      <c r="S67" s="1"/>
      <c r="T67" s="82"/>
      <c r="U67" s="1"/>
      <c r="V67" s="42"/>
      <c r="W67" s="82"/>
      <c r="X67" s="1"/>
      <c r="Y67" s="42"/>
      <c r="Z67" s="44"/>
      <c r="AA67" s="21"/>
      <c r="AF67" s="17" t="s">
        <v>1027</v>
      </c>
      <c r="AG67" s="17">
        <f>AC65*2</f>
        <v>0</v>
      </c>
    </row>
    <row r="68" spans="1:34" s="211" customFormat="1" x14ac:dyDescent="0.25">
      <c r="A68" s="316"/>
      <c r="B68" s="191"/>
      <c r="C68" s="200"/>
      <c r="D68" s="417" t="s">
        <v>344</v>
      </c>
      <c r="E68" s="417"/>
      <c r="F68" s="282">
        <f t="shared" si="50"/>
        <v>100000</v>
      </c>
      <c r="G68" s="192"/>
      <c r="H68" s="193">
        <f t="shared" si="4"/>
        <v>100000</v>
      </c>
      <c r="I68" s="201"/>
      <c r="J68" s="195"/>
      <c r="K68" s="195"/>
      <c r="L68" s="195"/>
      <c r="M68" s="195">
        <f>G68</f>
        <v>0</v>
      </c>
      <c r="N68" s="195">
        <f>H68</f>
        <v>100000</v>
      </c>
      <c r="O68" s="201">
        <v>50000</v>
      </c>
      <c r="P68" s="195"/>
      <c r="Q68" s="195"/>
      <c r="R68" s="195"/>
      <c r="S68" s="195"/>
      <c r="T68" s="196"/>
      <c r="U68" s="195"/>
      <c r="V68" s="194">
        <v>50000</v>
      </c>
      <c r="W68" s="196"/>
      <c r="X68" s="195"/>
      <c r="Y68" s="194"/>
      <c r="Z68" s="197"/>
      <c r="AF68" s="211" t="s">
        <v>1031</v>
      </c>
      <c r="AG68" s="211" t="s">
        <v>1032</v>
      </c>
    </row>
    <row r="69" spans="1:34" hidden="1" x14ac:dyDescent="0.25">
      <c r="B69" s="55"/>
      <c r="C69" s="2"/>
      <c r="D69" s="427" t="s">
        <v>345</v>
      </c>
      <c r="E69" s="427"/>
      <c r="F69" s="259">
        <f t="shared" si="50"/>
        <v>0</v>
      </c>
      <c r="G69" s="151"/>
      <c r="H69" s="169">
        <f t="shared" si="4"/>
        <v>0</v>
      </c>
      <c r="I69" s="76"/>
      <c r="J69" s="1"/>
      <c r="K69" s="1"/>
      <c r="L69" s="1"/>
      <c r="M69" s="1"/>
      <c r="N69" s="1"/>
      <c r="O69" s="76"/>
      <c r="P69" s="1"/>
      <c r="Q69" s="1"/>
      <c r="R69" s="1"/>
      <c r="S69" s="1"/>
      <c r="T69" s="82"/>
      <c r="U69" s="1"/>
      <c r="V69" s="42"/>
      <c r="W69" s="82"/>
      <c r="X69" s="1"/>
      <c r="Y69" s="42"/>
      <c r="Z69" s="44"/>
    </row>
    <row r="70" spans="1:34" s="18" customFormat="1" x14ac:dyDescent="0.25">
      <c r="A70" s="128" t="s">
        <v>218</v>
      </c>
      <c r="B70" s="93" t="s">
        <v>657</v>
      </c>
      <c r="C70" s="434" t="s">
        <v>219</v>
      </c>
      <c r="D70" s="435"/>
      <c r="E70" s="435"/>
      <c r="F70" s="260">
        <f>F71+F74+F75+F76</f>
        <v>1080560</v>
      </c>
      <c r="G70" s="152">
        <f t="shared" ref="G70:Z70" si="51">G71+G74+G75+G76</f>
        <v>400000</v>
      </c>
      <c r="H70" s="168">
        <f t="shared" ref="H70:H142" si="52">SUM(F70:G70)</f>
        <v>1480560</v>
      </c>
      <c r="I70" s="95">
        <f t="shared" ref="I70:N70" si="53">I71+I74+I75+I76</f>
        <v>400000</v>
      </c>
      <c r="J70" s="96">
        <f t="shared" si="53"/>
        <v>0</v>
      </c>
      <c r="K70" s="96">
        <f t="shared" si="53"/>
        <v>0</v>
      </c>
      <c r="L70" s="96">
        <f t="shared" si="53"/>
        <v>0</v>
      </c>
      <c r="M70" s="96">
        <f t="shared" ref="M70" si="54">M71+M74+M75+M76</f>
        <v>0</v>
      </c>
      <c r="N70" s="96">
        <f t="shared" si="53"/>
        <v>1080560</v>
      </c>
      <c r="O70" s="95">
        <f t="shared" si="51"/>
        <v>75560</v>
      </c>
      <c r="P70" s="96">
        <f t="shared" si="51"/>
        <v>25000</v>
      </c>
      <c r="Q70" s="96">
        <f t="shared" si="51"/>
        <v>73000</v>
      </c>
      <c r="R70" s="96">
        <f t="shared" si="51"/>
        <v>123000</v>
      </c>
      <c r="S70" s="96">
        <f t="shared" si="51"/>
        <v>73000</v>
      </c>
      <c r="T70" s="99">
        <f t="shared" si="51"/>
        <v>73000</v>
      </c>
      <c r="U70" s="96">
        <f t="shared" si="51"/>
        <v>73000</v>
      </c>
      <c r="V70" s="98">
        <f t="shared" si="51"/>
        <v>123000</v>
      </c>
      <c r="W70" s="99">
        <f t="shared" si="51"/>
        <v>73000</v>
      </c>
      <c r="X70" s="96">
        <f t="shared" si="51"/>
        <v>473000</v>
      </c>
      <c r="Y70" s="98">
        <f t="shared" si="51"/>
        <v>73000</v>
      </c>
      <c r="Z70" s="100">
        <f t="shared" si="51"/>
        <v>223000</v>
      </c>
    </row>
    <row r="71" spans="1:34" s="211" customFormat="1" x14ac:dyDescent="0.25">
      <c r="A71" s="316"/>
      <c r="B71" s="191"/>
      <c r="C71" s="200"/>
      <c r="D71" s="417" t="s">
        <v>836</v>
      </c>
      <c r="E71" s="417"/>
      <c r="F71" s="282">
        <f>SUM(F72:F73)</f>
        <v>580000</v>
      </c>
      <c r="G71" s="192">
        <f>SUM(G72:G73)</f>
        <v>0</v>
      </c>
      <c r="H71" s="193">
        <f t="shared" si="52"/>
        <v>580000</v>
      </c>
      <c r="I71" s="201">
        <f t="shared" ref="I71:Z71" si="55">SUM(I72:I73)</f>
        <v>0</v>
      </c>
      <c r="J71" s="195">
        <f t="shared" si="55"/>
        <v>0</v>
      </c>
      <c r="K71" s="195">
        <f t="shared" si="55"/>
        <v>0</v>
      </c>
      <c r="L71" s="195">
        <f t="shared" si="55"/>
        <v>0</v>
      </c>
      <c r="M71" s="195">
        <f t="shared" si="55"/>
        <v>0</v>
      </c>
      <c r="N71" s="195">
        <f t="shared" si="55"/>
        <v>580000</v>
      </c>
      <c r="O71" s="201">
        <f t="shared" si="55"/>
        <v>0</v>
      </c>
      <c r="P71" s="195">
        <f t="shared" si="55"/>
        <v>0</v>
      </c>
      <c r="Q71" s="195">
        <f t="shared" si="55"/>
        <v>48000</v>
      </c>
      <c r="R71" s="195">
        <f t="shared" si="55"/>
        <v>98000</v>
      </c>
      <c r="S71" s="195">
        <f t="shared" si="55"/>
        <v>48000</v>
      </c>
      <c r="T71" s="196">
        <f t="shared" si="55"/>
        <v>48000</v>
      </c>
      <c r="U71" s="195">
        <f t="shared" si="55"/>
        <v>48000</v>
      </c>
      <c r="V71" s="194">
        <f t="shared" si="55"/>
        <v>98000</v>
      </c>
      <c r="W71" s="196">
        <f t="shared" si="55"/>
        <v>48000</v>
      </c>
      <c r="X71" s="195">
        <f t="shared" si="55"/>
        <v>48000</v>
      </c>
      <c r="Y71" s="194">
        <f t="shared" si="55"/>
        <v>48000</v>
      </c>
      <c r="Z71" s="197">
        <f t="shared" si="55"/>
        <v>48000</v>
      </c>
    </row>
    <row r="72" spans="1:34" x14ac:dyDescent="0.25">
      <c r="B72" s="55"/>
      <c r="C72" s="2"/>
      <c r="D72" s="365"/>
      <c r="E72" s="365" t="s">
        <v>1040</v>
      </c>
      <c r="F72" s="259">
        <f t="shared" ref="F72:F73" si="56">SUM(O72:Z72)</f>
        <v>480000</v>
      </c>
      <c r="G72" s="151"/>
      <c r="H72" s="169">
        <f t="shared" ref="H72:H73" si="57">SUM(F72:G72)</f>
        <v>480000</v>
      </c>
      <c r="I72" s="76"/>
      <c r="J72" s="1"/>
      <c r="K72" s="1"/>
      <c r="L72" s="1"/>
      <c r="M72" s="1"/>
      <c r="N72" s="1">
        <f>H72</f>
        <v>480000</v>
      </c>
      <c r="O72" s="76"/>
      <c r="P72" s="1"/>
      <c r="Q72" s="1">
        <v>48000</v>
      </c>
      <c r="R72" s="1">
        <v>48000</v>
      </c>
      <c r="S72" s="1">
        <v>48000</v>
      </c>
      <c r="T72" s="82">
        <v>48000</v>
      </c>
      <c r="U72" s="1">
        <v>48000</v>
      </c>
      <c r="V72" s="42">
        <v>48000</v>
      </c>
      <c r="W72" s="82">
        <v>48000</v>
      </c>
      <c r="X72" s="1">
        <v>48000</v>
      </c>
      <c r="Y72" s="42">
        <v>48000</v>
      </c>
      <c r="Z72" s="44">
        <v>48000</v>
      </c>
    </row>
    <row r="73" spans="1:34" x14ac:dyDescent="0.25">
      <c r="B73" s="55"/>
      <c r="C73" s="2"/>
      <c r="D73" s="365"/>
      <c r="E73" s="365" t="s">
        <v>1041</v>
      </c>
      <c r="F73" s="259">
        <f t="shared" si="56"/>
        <v>100000</v>
      </c>
      <c r="G73" s="151"/>
      <c r="H73" s="169">
        <f t="shared" si="57"/>
        <v>100000</v>
      </c>
      <c r="I73" s="76"/>
      <c r="J73" s="1"/>
      <c r="K73" s="1"/>
      <c r="L73" s="1"/>
      <c r="M73" s="1"/>
      <c r="N73" s="1">
        <f>H73</f>
        <v>100000</v>
      </c>
      <c r="O73" s="76"/>
      <c r="P73" s="1"/>
      <c r="Q73" s="1"/>
      <c r="R73" s="1">
        <v>50000</v>
      </c>
      <c r="S73" s="1"/>
      <c r="T73" s="82"/>
      <c r="U73" s="1"/>
      <c r="V73" s="42">
        <v>50000</v>
      </c>
      <c r="W73" s="82"/>
      <c r="X73" s="1"/>
      <c r="Y73" s="42"/>
      <c r="Z73" s="44"/>
    </row>
    <row r="74" spans="1:34" s="211" customFormat="1" x14ac:dyDescent="0.25">
      <c r="A74" s="316"/>
      <c r="B74" s="191"/>
      <c r="C74" s="200"/>
      <c r="D74" s="417" t="s">
        <v>346</v>
      </c>
      <c r="E74" s="417"/>
      <c r="F74" s="282">
        <f t="shared" ref="F74:F75" si="58">SUM(O74:Z74)</f>
        <v>150000</v>
      </c>
      <c r="G74" s="192"/>
      <c r="H74" s="193">
        <f t="shared" si="52"/>
        <v>150000</v>
      </c>
      <c r="I74" s="201"/>
      <c r="J74" s="195"/>
      <c r="K74" s="195"/>
      <c r="L74" s="195"/>
      <c r="M74" s="195"/>
      <c r="N74" s="195">
        <f>H74</f>
        <v>150000</v>
      </c>
      <c r="O74" s="201"/>
      <c r="P74" s="195"/>
      <c r="Q74" s="195"/>
      <c r="R74" s="195"/>
      <c r="S74" s="195"/>
      <c r="T74" s="196"/>
      <c r="U74" s="195"/>
      <c r="V74" s="194"/>
      <c r="W74" s="196"/>
      <c r="X74" s="195"/>
      <c r="Y74" s="194"/>
      <c r="Z74" s="197">
        <v>150000</v>
      </c>
    </row>
    <row r="75" spans="1:34" s="211" customFormat="1" x14ac:dyDescent="0.25">
      <c r="A75" s="316"/>
      <c r="B75" s="191"/>
      <c r="C75" s="200"/>
      <c r="D75" s="417" t="s">
        <v>837</v>
      </c>
      <c r="E75" s="417"/>
      <c r="F75" s="282">
        <f t="shared" si="58"/>
        <v>300000</v>
      </c>
      <c r="G75" s="192"/>
      <c r="H75" s="193">
        <f t="shared" si="52"/>
        <v>300000</v>
      </c>
      <c r="I75" s="201"/>
      <c r="J75" s="195"/>
      <c r="K75" s="195"/>
      <c r="L75" s="195"/>
      <c r="M75" s="195"/>
      <c r="N75" s="195">
        <f>H75</f>
        <v>300000</v>
      </c>
      <c r="O75" s="201">
        <v>25000</v>
      </c>
      <c r="P75" s="195">
        <v>25000</v>
      </c>
      <c r="Q75" s="195">
        <v>25000</v>
      </c>
      <c r="R75" s="195">
        <v>25000</v>
      </c>
      <c r="S75" s="195">
        <v>25000</v>
      </c>
      <c r="T75" s="196">
        <v>25000</v>
      </c>
      <c r="U75" s="195">
        <v>25000</v>
      </c>
      <c r="V75" s="194">
        <v>25000</v>
      </c>
      <c r="W75" s="196">
        <v>25000</v>
      </c>
      <c r="X75" s="195">
        <v>25000</v>
      </c>
      <c r="Y75" s="194">
        <v>25000</v>
      </c>
      <c r="Z75" s="197">
        <v>25000</v>
      </c>
    </row>
    <row r="76" spans="1:34" s="211" customFormat="1" ht="15.75" thickBot="1" x14ac:dyDescent="0.3">
      <c r="A76" s="316"/>
      <c r="B76" s="191"/>
      <c r="C76" s="200"/>
      <c r="D76" s="417" t="s">
        <v>835</v>
      </c>
      <c r="E76" s="417"/>
      <c r="F76" s="282">
        <f>SUM(O76:Z76)-400000</f>
        <v>50560</v>
      </c>
      <c r="G76" s="192">
        <v>400000</v>
      </c>
      <c r="H76" s="193">
        <f t="shared" si="52"/>
        <v>450560</v>
      </c>
      <c r="I76" s="201">
        <f>H76-50560</f>
        <v>400000</v>
      </c>
      <c r="J76" s="195"/>
      <c r="K76" s="195"/>
      <c r="L76" s="195"/>
      <c r="M76" s="195"/>
      <c r="N76" s="195">
        <f>O76</f>
        <v>50560</v>
      </c>
      <c r="O76" s="201">
        <v>50560</v>
      </c>
      <c r="P76" s="195"/>
      <c r="Q76" s="195"/>
      <c r="R76" s="195"/>
      <c r="S76" s="195"/>
      <c r="T76" s="196"/>
      <c r="U76" s="195"/>
      <c r="V76" s="194"/>
      <c r="W76" s="196"/>
      <c r="X76" s="195">
        <v>400000</v>
      </c>
      <c r="Y76" s="194"/>
      <c r="Z76" s="197"/>
    </row>
    <row r="77" spans="1:34" ht="15.75" thickBot="1" x14ac:dyDescent="0.3">
      <c r="B77" s="101" t="s">
        <v>220</v>
      </c>
      <c r="C77" s="430" t="s">
        <v>221</v>
      </c>
      <c r="D77" s="431"/>
      <c r="E77" s="431"/>
      <c r="F77" s="262">
        <f>F78+F81+F85+F86+F97+F108+F126+F129+F141+F142+F143+F144+F158</f>
        <v>3431313</v>
      </c>
      <c r="G77" s="154">
        <f>G78+G81+G85+G86+G97+G108+G126+G129+G141+G142+G143+G144+G158</f>
        <v>0</v>
      </c>
      <c r="H77" s="166">
        <f t="shared" si="52"/>
        <v>3431313</v>
      </c>
      <c r="I77" s="87">
        <f t="shared" ref="I77:Z77" si="59">I78+I81+I85+I86+I97+I108+I126+I129+I141+I142+I143+I144+I158</f>
        <v>0</v>
      </c>
      <c r="J77" s="88">
        <f t="shared" si="59"/>
        <v>2326121</v>
      </c>
      <c r="K77" s="88">
        <f t="shared" si="59"/>
        <v>750000</v>
      </c>
      <c r="L77" s="88">
        <f t="shared" si="59"/>
        <v>0</v>
      </c>
      <c r="M77" s="88">
        <f t="shared" si="59"/>
        <v>0</v>
      </c>
      <c r="N77" s="88">
        <f t="shared" si="59"/>
        <v>355192</v>
      </c>
      <c r="O77" s="87">
        <f t="shared" si="59"/>
        <v>154852</v>
      </c>
      <c r="P77" s="88">
        <f t="shared" si="59"/>
        <v>170164</v>
      </c>
      <c r="Q77" s="88">
        <f t="shared" si="59"/>
        <v>369909</v>
      </c>
      <c r="R77" s="88">
        <f t="shared" si="59"/>
        <v>269884</v>
      </c>
      <c r="S77" s="88">
        <f t="shared" si="59"/>
        <v>670164</v>
      </c>
      <c r="T77" s="91">
        <f t="shared" si="59"/>
        <v>170164</v>
      </c>
      <c r="U77" s="88">
        <f t="shared" si="59"/>
        <v>170164</v>
      </c>
      <c r="V77" s="90">
        <f t="shared" si="59"/>
        <v>170164</v>
      </c>
      <c r="W77" s="91">
        <f t="shared" si="59"/>
        <v>420164</v>
      </c>
      <c r="X77" s="88">
        <f t="shared" si="59"/>
        <v>170164</v>
      </c>
      <c r="Y77" s="90">
        <f t="shared" si="59"/>
        <v>170164</v>
      </c>
      <c r="Z77" s="92">
        <f t="shared" si="59"/>
        <v>525356</v>
      </c>
    </row>
    <row r="78" spans="1:34" s="41" customFormat="1" ht="13.5" hidden="1" customHeight="1" x14ac:dyDescent="0.25">
      <c r="A78" s="128" t="s">
        <v>222</v>
      </c>
      <c r="B78" s="126" t="s">
        <v>658</v>
      </c>
      <c r="C78" s="449" t="s">
        <v>223</v>
      </c>
      <c r="D78" s="450"/>
      <c r="E78" s="450"/>
      <c r="F78" s="267">
        <f>F79+F80</f>
        <v>0</v>
      </c>
      <c r="G78" s="159">
        <f t="shared" ref="G78:Z78" si="60">G79+G80</f>
        <v>0</v>
      </c>
      <c r="H78" s="171">
        <f t="shared" si="52"/>
        <v>0</v>
      </c>
      <c r="I78" s="173">
        <f t="shared" ref="I78:N78" si="61">I79+I80</f>
        <v>0</v>
      </c>
      <c r="J78" s="134">
        <f t="shared" si="61"/>
        <v>0</v>
      </c>
      <c r="K78" s="134">
        <f t="shared" si="61"/>
        <v>0</v>
      </c>
      <c r="L78" s="134">
        <f t="shared" si="61"/>
        <v>0</v>
      </c>
      <c r="M78" s="134">
        <f t="shared" ref="M78" si="62">M79+M80</f>
        <v>0</v>
      </c>
      <c r="N78" s="134">
        <f t="shared" si="61"/>
        <v>0</v>
      </c>
      <c r="O78" s="173">
        <f t="shared" si="60"/>
        <v>0</v>
      </c>
      <c r="P78" s="134">
        <f t="shared" si="60"/>
        <v>0</v>
      </c>
      <c r="Q78" s="134">
        <f t="shared" si="60"/>
        <v>0</v>
      </c>
      <c r="R78" s="134">
        <f t="shared" si="60"/>
        <v>0</v>
      </c>
      <c r="S78" s="134">
        <f t="shared" si="60"/>
        <v>0</v>
      </c>
      <c r="T78" s="135">
        <f t="shared" si="60"/>
        <v>0</v>
      </c>
      <c r="U78" s="134">
        <f t="shared" si="60"/>
        <v>0</v>
      </c>
      <c r="V78" s="133">
        <f t="shared" si="60"/>
        <v>0</v>
      </c>
      <c r="W78" s="135">
        <f t="shared" si="60"/>
        <v>0</v>
      </c>
      <c r="X78" s="134">
        <f t="shared" si="60"/>
        <v>0</v>
      </c>
      <c r="Y78" s="133">
        <f t="shared" si="60"/>
        <v>0</v>
      </c>
      <c r="Z78" s="136">
        <f t="shared" si="60"/>
        <v>0</v>
      </c>
    </row>
    <row r="79" spans="1:34" ht="13.5" hidden="1" customHeight="1" x14ac:dyDescent="0.25">
      <c r="B79" s="55"/>
      <c r="C79" s="2"/>
      <c r="D79" s="427" t="s">
        <v>347</v>
      </c>
      <c r="E79" s="427"/>
      <c r="F79" s="259">
        <f t="shared" ref="F79:F80" si="63">SUM(O79:Z79)</f>
        <v>0</v>
      </c>
      <c r="G79" s="151"/>
      <c r="H79" s="169">
        <f t="shared" si="52"/>
        <v>0</v>
      </c>
      <c r="I79" s="76"/>
      <c r="J79" s="1"/>
      <c r="K79" s="1"/>
      <c r="L79" s="1"/>
      <c r="M79" s="1"/>
      <c r="N79" s="1"/>
      <c r="O79" s="76"/>
      <c r="P79" s="1"/>
      <c r="Q79" s="1"/>
      <c r="R79" s="1"/>
      <c r="S79" s="1"/>
      <c r="T79" s="82"/>
      <c r="U79" s="1"/>
      <c r="V79" s="42"/>
      <c r="W79" s="82"/>
      <c r="X79" s="1"/>
      <c r="Y79" s="42"/>
      <c r="Z79" s="44"/>
    </row>
    <row r="80" spans="1:34" ht="13.5" hidden="1" customHeight="1" x14ac:dyDescent="0.25">
      <c r="B80" s="55"/>
      <c r="C80" s="2"/>
      <c r="D80" s="427" t="s">
        <v>348</v>
      </c>
      <c r="E80" s="427"/>
      <c r="F80" s="259">
        <f t="shared" si="63"/>
        <v>0</v>
      </c>
      <c r="G80" s="151"/>
      <c r="H80" s="169">
        <f t="shared" si="52"/>
        <v>0</v>
      </c>
      <c r="I80" s="76"/>
      <c r="J80" s="1"/>
      <c r="K80" s="1"/>
      <c r="L80" s="1"/>
      <c r="M80" s="1"/>
      <c r="N80" s="1"/>
      <c r="O80" s="76"/>
      <c r="P80" s="1"/>
      <c r="Q80" s="1"/>
      <c r="R80" s="1"/>
      <c r="S80" s="1"/>
      <c r="T80" s="82"/>
      <c r="U80" s="1"/>
      <c r="V80" s="42"/>
      <c r="W80" s="82"/>
      <c r="X80" s="1"/>
      <c r="Y80" s="42"/>
      <c r="Z80" s="44"/>
    </row>
    <row r="81" spans="1:26" ht="13.5" hidden="1" customHeight="1" x14ac:dyDescent="0.25">
      <c r="B81" s="126" t="s">
        <v>838</v>
      </c>
      <c r="C81" s="449" t="s">
        <v>839</v>
      </c>
      <c r="D81" s="450"/>
      <c r="E81" s="450"/>
      <c r="F81" s="267">
        <f>F82+F83+F84</f>
        <v>0</v>
      </c>
      <c r="G81" s="159">
        <f t="shared" ref="G81:Z81" si="64">G82+G83+G84</f>
        <v>0</v>
      </c>
      <c r="H81" s="171">
        <f t="shared" si="52"/>
        <v>0</v>
      </c>
      <c r="I81" s="173">
        <f t="shared" ref="I81:N81" si="65">I82+I83+I84</f>
        <v>0</v>
      </c>
      <c r="J81" s="134">
        <f t="shared" si="65"/>
        <v>0</v>
      </c>
      <c r="K81" s="134">
        <f t="shared" si="65"/>
        <v>0</v>
      </c>
      <c r="L81" s="134">
        <f t="shared" si="65"/>
        <v>0</v>
      </c>
      <c r="M81" s="134">
        <f t="shared" ref="M81" si="66">M82+M83+M84</f>
        <v>0</v>
      </c>
      <c r="N81" s="134">
        <f t="shared" si="65"/>
        <v>0</v>
      </c>
      <c r="O81" s="173">
        <f t="shared" si="64"/>
        <v>0</v>
      </c>
      <c r="P81" s="134">
        <f t="shared" si="64"/>
        <v>0</v>
      </c>
      <c r="Q81" s="134">
        <f t="shared" si="64"/>
        <v>0</v>
      </c>
      <c r="R81" s="134">
        <f t="shared" si="64"/>
        <v>0</v>
      </c>
      <c r="S81" s="134">
        <f t="shared" si="64"/>
        <v>0</v>
      </c>
      <c r="T81" s="135">
        <f t="shared" si="64"/>
        <v>0</v>
      </c>
      <c r="U81" s="134">
        <f t="shared" si="64"/>
        <v>0</v>
      </c>
      <c r="V81" s="133">
        <f t="shared" si="64"/>
        <v>0</v>
      </c>
      <c r="W81" s="135">
        <f t="shared" si="64"/>
        <v>0</v>
      </c>
      <c r="X81" s="134">
        <f t="shared" si="64"/>
        <v>0</v>
      </c>
      <c r="Y81" s="133">
        <f t="shared" si="64"/>
        <v>0</v>
      </c>
      <c r="Z81" s="136">
        <f t="shared" si="64"/>
        <v>0</v>
      </c>
    </row>
    <row r="82" spans="1:26" s="211" customFormat="1" ht="13.5" hidden="1" customHeight="1" x14ac:dyDescent="0.25">
      <c r="A82" s="128" t="s">
        <v>884</v>
      </c>
      <c r="B82" s="191" t="s">
        <v>885</v>
      </c>
      <c r="C82" s="204"/>
      <c r="D82" s="275" t="s">
        <v>976</v>
      </c>
      <c r="E82" s="301"/>
      <c r="F82" s="282">
        <f t="shared" ref="F82:F85" si="67">SUM(O82:Z82)</f>
        <v>0</v>
      </c>
      <c r="G82" s="192"/>
      <c r="H82" s="193">
        <f t="shared" si="52"/>
        <v>0</v>
      </c>
      <c r="I82" s="201"/>
      <c r="J82" s="195"/>
      <c r="K82" s="195"/>
      <c r="L82" s="195"/>
      <c r="M82" s="195"/>
      <c r="N82" s="195"/>
      <c r="O82" s="201"/>
      <c r="P82" s="195"/>
      <c r="Q82" s="195"/>
      <c r="R82" s="195"/>
      <c r="S82" s="195"/>
      <c r="T82" s="196"/>
      <c r="U82" s="195"/>
      <c r="V82" s="194"/>
      <c r="W82" s="196"/>
      <c r="X82" s="195"/>
      <c r="Y82" s="194"/>
      <c r="Z82" s="197"/>
    </row>
    <row r="83" spans="1:26" s="211" customFormat="1" ht="13.5" hidden="1" customHeight="1" x14ac:dyDescent="0.25">
      <c r="A83" s="128" t="s">
        <v>224</v>
      </c>
      <c r="B83" s="191" t="s">
        <v>659</v>
      </c>
      <c r="C83" s="204"/>
      <c r="D83" s="275" t="s">
        <v>225</v>
      </c>
      <c r="E83" s="301"/>
      <c r="F83" s="282">
        <f t="shared" si="67"/>
        <v>0</v>
      </c>
      <c r="G83" s="192"/>
      <c r="H83" s="193">
        <f t="shared" si="52"/>
        <v>0</v>
      </c>
      <c r="I83" s="201"/>
      <c r="J83" s="195"/>
      <c r="K83" s="195"/>
      <c r="L83" s="195"/>
      <c r="M83" s="195"/>
      <c r="N83" s="195"/>
      <c r="O83" s="201"/>
      <c r="P83" s="195"/>
      <c r="Q83" s="195"/>
      <c r="R83" s="195"/>
      <c r="S83" s="195"/>
      <c r="T83" s="196"/>
      <c r="U83" s="195"/>
      <c r="V83" s="194"/>
      <c r="W83" s="196"/>
      <c r="X83" s="195"/>
      <c r="Y83" s="194"/>
      <c r="Z83" s="197"/>
    </row>
    <row r="84" spans="1:26" s="211" customFormat="1" ht="13.5" hidden="1" customHeight="1" x14ac:dyDescent="0.25">
      <c r="A84" s="128" t="s">
        <v>226</v>
      </c>
      <c r="B84" s="191" t="s">
        <v>660</v>
      </c>
      <c r="C84" s="204"/>
      <c r="D84" s="275" t="s">
        <v>227</v>
      </c>
      <c r="E84" s="301"/>
      <c r="F84" s="282">
        <f t="shared" si="67"/>
        <v>0</v>
      </c>
      <c r="G84" s="192"/>
      <c r="H84" s="193">
        <f t="shared" si="52"/>
        <v>0</v>
      </c>
      <c r="I84" s="201"/>
      <c r="J84" s="195"/>
      <c r="K84" s="195"/>
      <c r="L84" s="195"/>
      <c r="M84" s="195"/>
      <c r="N84" s="195"/>
      <c r="O84" s="201"/>
      <c r="P84" s="195"/>
      <c r="Q84" s="195"/>
      <c r="R84" s="195"/>
      <c r="S84" s="195"/>
      <c r="T84" s="196"/>
      <c r="U84" s="195"/>
      <c r="V84" s="194"/>
      <c r="W84" s="196"/>
      <c r="X84" s="195"/>
      <c r="Y84" s="194"/>
      <c r="Z84" s="197"/>
    </row>
    <row r="85" spans="1:26" s="41" customFormat="1" ht="13.5" hidden="1" customHeight="1" x14ac:dyDescent="0.25">
      <c r="A85" s="128" t="s">
        <v>228</v>
      </c>
      <c r="B85" s="109" t="s">
        <v>661</v>
      </c>
      <c r="C85" s="497" t="s">
        <v>353</v>
      </c>
      <c r="D85" s="498"/>
      <c r="E85" s="498"/>
      <c r="F85" s="268">
        <f t="shared" si="67"/>
        <v>0</v>
      </c>
      <c r="G85" s="160"/>
      <c r="H85" s="172">
        <f t="shared" si="52"/>
        <v>0</v>
      </c>
      <c r="I85" s="111"/>
      <c r="J85" s="112"/>
      <c r="K85" s="112"/>
      <c r="L85" s="112"/>
      <c r="M85" s="112"/>
      <c r="N85" s="112"/>
      <c r="O85" s="111"/>
      <c r="P85" s="112"/>
      <c r="Q85" s="112"/>
      <c r="R85" s="112"/>
      <c r="S85" s="112"/>
      <c r="T85" s="115"/>
      <c r="U85" s="112"/>
      <c r="V85" s="114"/>
      <c r="W85" s="115"/>
      <c r="X85" s="112"/>
      <c r="Y85" s="114"/>
      <c r="Z85" s="116"/>
    </row>
    <row r="86" spans="1:26" s="41" customFormat="1" ht="13.5" hidden="1" customHeight="1" x14ac:dyDescent="0.25">
      <c r="A86" s="128" t="s">
        <v>229</v>
      </c>
      <c r="B86" s="109" t="s">
        <v>662</v>
      </c>
      <c r="C86" s="497" t="s">
        <v>804</v>
      </c>
      <c r="D86" s="498"/>
      <c r="E86" s="498"/>
      <c r="F86" s="268">
        <f>F87+F88+F89+F90+F91+F92+F93+F94+F95+F96</f>
        <v>0</v>
      </c>
      <c r="G86" s="160">
        <f t="shared" ref="G86:Z86" si="68">G87+G88+G89+G90+G91+G92+G93+G94+G95+G96</f>
        <v>0</v>
      </c>
      <c r="H86" s="172">
        <f t="shared" si="52"/>
        <v>0</v>
      </c>
      <c r="I86" s="111">
        <f t="shared" ref="I86:N86" si="69">I87+I88+I89+I90+I91+I92+I93+I94+I95+I96</f>
        <v>0</v>
      </c>
      <c r="J86" s="112">
        <f t="shared" si="69"/>
        <v>0</v>
      </c>
      <c r="K86" s="112">
        <f t="shared" si="69"/>
        <v>0</v>
      </c>
      <c r="L86" s="112">
        <f t="shared" si="69"/>
        <v>0</v>
      </c>
      <c r="M86" s="112">
        <f t="shared" ref="M86" si="70">M87+M88+M89+M90+M91+M92+M93+M94+M95+M96</f>
        <v>0</v>
      </c>
      <c r="N86" s="112">
        <f t="shared" si="69"/>
        <v>0</v>
      </c>
      <c r="O86" s="111">
        <f t="shared" si="68"/>
        <v>0</v>
      </c>
      <c r="P86" s="112">
        <f t="shared" si="68"/>
        <v>0</v>
      </c>
      <c r="Q86" s="112">
        <f t="shared" si="68"/>
        <v>0</v>
      </c>
      <c r="R86" s="112">
        <f t="shared" si="68"/>
        <v>0</v>
      </c>
      <c r="S86" s="112">
        <f t="shared" si="68"/>
        <v>0</v>
      </c>
      <c r="T86" s="115">
        <f t="shared" si="68"/>
        <v>0</v>
      </c>
      <c r="U86" s="112">
        <f t="shared" si="68"/>
        <v>0</v>
      </c>
      <c r="V86" s="114">
        <f t="shared" si="68"/>
        <v>0</v>
      </c>
      <c r="W86" s="115">
        <f t="shared" si="68"/>
        <v>0</v>
      </c>
      <c r="X86" s="112">
        <f t="shared" si="68"/>
        <v>0</v>
      </c>
      <c r="Y86" s="114">
        <f t="shared" si="68"/>
        <v>0</v>
      </c>
      <c r="Z86" s="116">
        <f t="shared" si="68"/>
        <v>0</v>
      </c>
    </row>
    <row r="87" spans="1:26" ht="13.5" hidden="1" customHeight="1" x14ac:dyDescent="0.25">
      <c r="B87" s="55"/>
      <c r="C87" s="2"/>
      <c r="D87" s="427" t="s">
        <v>370</v>
      </c>
      <c r="E87" s="427"/>
      <c r="F87" s="259">
        <f t="shared" ref="F87:F96" si="71">SUM(O87:Z87)</f>
        <v>0</v>
      </c>
      <c r="G87" s="151"/>
      <c r="H87" s="169">
        <f t="shared" si="52"/>
        <v>0</v>
      </c>
      <c r="I87" s="76"/>
      <c r="J87" s="1"/>
      <c r="K87" s="1"/>
      <c r="L87" s="1"/>
      <c r="M87" s="1"/>
      <c r="N87" s="1"/>
      <c r="O87" s="76"/>
      <c r="P87" s="1"/>
      <c r="Q87" s="1"/>
      <c r="R87" s="1"/>
      <c r="S87" s="1"/>
      <c r="T87" s="82"/>
      <c r="U87" s="1"/>
      <c r="V87" s="42"/>
      <c r="W87" s="82"/>
      <c r="X87" s="1"/>
      <c r="Y87" s="42"/>
      <c r="Z87" s="44"/>
    </row>
    <row r="88" spans="1:26" ht="13.5" hidden="1" customHeight="1" x14ac:dyDescent="0.25">
      <c r="B88" s="55"/>
      <c r="C88" s="2"/>
      <c r="D88" s="427" t="s">
        <v>506</v>
      </c>
      <c r="E88" s="427"/>
      <c r="F88" s="259">
        <f t="shared" si="71"/>
        <v>0</v>
      </c>
      <c r="G88" s="151"/>
      <c r="H88" s="169">
        <f t="shared" si="52"/>
        <v>0</v>
      </c>
      <c r="I88" s="76"/>
      <c r="J88" s="1"/>
      <c r="K88" s="1"/>
      <c r="L88" s="1"/>
      <c r="M88" s="1"/>
      <c r="N88" s="1"/>
      <c r="O88" s="76"/>
      <c r="P88" s="1"/>
      <c r="Q88" s="1"/>
      <c r="R88" s="1"/>
      <c r="S88" s="1"/>
      <c r="T88" s="82"/>
      <c r="U88" s="1"/>
      <c r="V88" s="42"/>
      <c r="W88" s="82"/>
      <c r="X88" s="1"/>
      <c r="Y88" s="42"/>
      <c r="Z88" s="44"/>
    </row>
    <row r="89" spans="1:26" ht="13.5" hidden="1" customHeight="1" x14ac:dyDescent="0.25">
      <c r="B89" s="55"/>
      <c r="C89" s="2"/>
      <c r="D89" s="427" t="s">
        <v>507</v>
      </c>
      <c r="E89" s="427"/>
      <c r="F89" s="259">
        <f t="shared" si="71"/>
        <v>0</v>
      </c>
      <c r="G89" s="151"/>
      <c r="H89" s="169">
        <f t="shared" si="52"/>
        <v>0</v>
      </c>
      <c r="I89" s="76"/>
      <c r="J89" s="1"/>
      <c r="K89" s="1"/>
      <c r="L89" s="1"/>
      <c r="M89" s="1"/>
      <c r="N89" s="1"/>
      <c r="O89" s="76"/>
      <c r="P89" s="1"/>
      <c r="Q89" s="1"/>
      <c r="R89" s="1"/>
      <c r="S89" s="1"/>
      <c r="T89" s="82"/>
      <c r="U89" s="1"/>
      <c r="V89" s="42"/>
      <c r="W89" s="82"/>
      <c r="X89" s="1"/>
      <c r="Y89" s="42"/>
      <c r="Z89" s="44"/>
    </row>
    <row r="90" spans="1:26" ht="13.5" hidden="1" customHeight="1" x14ac:dyDescent="0.25">
      <c r="B90" s="55"/>
      <c r="C90" s="2"/>
      <c r="D90" s="427" t="s">
        <v>508</v>
      </c>
      <c r="E90" s="427"/>
      <c r="F90" s="259">
        <f t="shared" si="71"/>
        <v>0</v>
      </c>
      <c r="G90" s="151"/>
      <c r="H90" s="169">
        <f t="shared" si="52"/>
        <v>0</v>
      </c>
      <c r="I90" s="76"/>
      <c r="J90" s="1"/>
      <c r="K90" s="1"/>
      <c r="L90" s="1"/>
      <c r="M90" s="1"/>
      <c r="N90" s="1"/>
      <c r="O90" s="76"/>
      <c r="P90" s="1"/>
      <c r="Q90" s="1"/>
      <c r="R90" s="1"/>
      <c r="S90" s="1"/>
      <c r="T90" s="82"/>
      <c r="U90" s="1"/>
      <c r="V90" s="42"/>
      <c r="W90" s="82"/>
      <c r="X90" s="1"/>
      <c r="Y90" s="42"/>
      <c r="Z90" s="44"/>
    </row>
    <row r="91" spans="1:26" hidden="1" x14ac:dyDescent="0.25">
      <c r="B91" s="55"/>
      <c r="C91" s="2"/>
      <c r="D91" s="427" t="s">
        <v>509</v>
      </c>
      <c r="E91" s="427"/>
      <c r="F91" s="259">
        <f t="shared" si="71"/>
        <v>0</v>
      </c>
      <c r="G91" s="151"/>
      <c r="H91" s="169">
        <f t="shared" si="52"/>
        <v>0</v>
      </c>
      <c r="I91" s="76"/>
      <c r="J91" s="1"/>
      <c r="K91" s="1"/>
      <c r="L91" s="1"/>
      <c r="M91" s="1"/>
      <c r="N91" s="1"/>
      <c r="O91" s="76"/>
      <c r="P91" s="1"/>
      <c r="Q91" s="1"/>
      <c r="R91" s="1"/>
      <c r="S91" s="1"/>
      <c r="T91" s="82"/>
      <c r="U91" s="1"/>
      <c r="V91" s="42"/>
      <c r="W91" s="82"/>
      <c r="X91" s="1"/>
      <c r="Y91" s="42"/>
      <c r="Z91" s="44"/>
    </row>
    <row r="92" spans="1:26" hidden="1" x14ac:dyDescent="0.25">
      <c r="B92" s="55"/>
      <c r="C92" s="2"/>
      <c r="D92" s="427" t="s">
        <v>510</v>
      </c>
      <c r="E92" s="427"/>
      <c r="F92" s="259">
        <f t="shared" si="71"/>
        <v>0</v>
      </c>
      <c r="G92" s="151"/>
      <c r="H92" s="169">
        <f t="shared" si="52"/>
        <v>0</v>
      </c>
      <c r="I92" s="76"/>
      <c r="J92" s="1"/>
      <c r="K92" s="1"/>
      <c r="L92" s="1"/>
      <c r="M92" s="1"/>
      <c r="N92" s="1"/>
      <c r="O92" s="76"/>
      <c r="P92" s="1"/>
      <c r="Q92" s="1"/>
      <c r="R92" s="1"/>
      <c r="S92" s="1"/>
      <c r="T92" s="82"/>
      <c r="U92" s="1"/>
      <c r="V92" s="42"/>
      <c r="W92" s="82"/>
      <c r="X92" s="1"/>
      <c r="Y92" s="42"/>
      <c r="Z92" s="44"/>
    </row>
    <row r="93" spans="1:26" ht="25.5" hidden="1" customHeight="1" x14ac:dyDescent="0.25">
      <c r="B93" s="55"/>
      <c r="C93" s="2"/>
      <c r="D93" s="428" t="s">
        <v>511</v>
      </c>
      <c r="E93" s="428"/>
      <c r="F93" s="269">
        <f t="shared" si="71"/>
        <v>0</v>
      </c>
      <c r="G93" s="161"/>
      <c r="H93" s="169">
        <f t="shared" si="52"/>
        <v>0</v>
      </c>
      <c r="I93" s="76"/>
      <c r="J93" s="1"/>
      <c r="K93" s="1"/>
      <c r="L93" s="1"/>
      <c r="M93" s="1"/>
      <c r="N93" s="1"/>
      <c r="O93" s="76"/>
      <c r="P93" s="1"/>
      <c r="Q93" s="1"/>
      <c r="R93" s="1"/>
      <c r="S93" s="1"/>
      <c r="T93" s="82"/>
      <c r="U93" s="1"/>
      <c r="V93" s="42"/>
      <c r="W93" s="82"/>
      <c r="X93" s="1"/>
      <c r="Y93" s="42"/>
      <c r="Z93" s="44"/>
    </row>
    <row r="94" spans="1:26" hidden="1" x14ac:dyDescent="0.25">
      <c r="B94" s="55"/>
      <c r="C94" s="2"/>
      <c r="D94" s="427" t="s">
        <v>805</v>
      </c>
      <c r="E94" s="427"/>
      <c r="F94" s="259">
        <f t="shared" si="71"/>
        <v>0</v>
      </c>
      <c r="G94" s="151"/>
      <c r="H94" s="169">
        <f t="shared" si="52"/>
        <v>0</v>
      </c>
      <c r="I94" s="76"/>
      <c r="J94" s="1"/>
      <c r="K94" s="1"/>
      <c r="L94" s="1"/>
      <c r="M94" s="1"/>
      <c r="N94" s="1"/>
      <c r="O94" s="76"/>
      <c r="P94" s="1"/>
      <c r="Q94" s="1"/>
      <c r="R94" s="1"/>
      <c r="S94" s="1"/>
      <c r="T94" s="82"/>
      <c r="U94" s="1"/>
      <c r="V94" s="42"/>
      <c r="W94" s="82"/>
      <c r="X94" s="1"/>
      <c r="Y94" s="42"/>
      <c r="Z94" s="44"/>
    </row>
    <row r="95" spans="1:26" ht="25.5" hidden="1" customHeight="1" x14ac:dyDescent="0.25">
      <c r="B95" s="55"/>
      <c r="C95" s="2"/>
      <c r="D95" s="428" t="s">
        <v>512</v>
      </c>
      <c r="E95" s="428"/>
      <c r="F95" s="269">
        <f t="shared" si="71"/>
        <v>0</v>
      </c>
      <c r="G95" s="161"/>
      <c r="H95" s="169">
        <f t="shared" si="52"/>
        <v>0</v>
      </c>
      <c r="I95" s="76"/>
      <c r="J95" s="1"/>
      <c r="K95" s="1"/>
      <c r="L95" s="1"/>
      <c r="M95" s="1"/>
      <c r="N95" s="1"/>
      <c r="O95" s="76"/>
      <c r="P95" s="1"/>
      <c r="Q95" s="1"/>
      <c r="R95" s="1"/>
      <c r="S95" s="1"/>
      <c r="T95" s="82"/>
      <c r="U95" s="1"/>
      <c r="V95" s="42"/>
      <c r="W95" s="82"/>
      <c r="X95" s="1"/>
      <c r="Y95" s="42"/>
      <c r="Z95" s="44"/>
    </row>
    <row r="96" spans="1:26" ht="25.5" hidden="1" customHeight="1" x14ac:dyDescent="0.25">
      <c r="B96" s="55"/>
      <c r="C96" s="2"/>
      <c r="D96" s="428" t="s">
        <v>513</v>
      </c>
      <c r="E96" s="428"/>
      <c r="F96" s="269">
        <f t="shared" si="71"/>
        <v>0</v>
      </c>
      <c r="G96" s="161"/>
      <c r="H96" s="169">
        <f t="shared" si="52"/>
        <v>0</v>
      </c>
      <c r="I96" s="76"/>
      <c r="J96" s="1"/>
      <c r="K96" s="1"/>
      <c r="L96" s="1"/>
      <c r="M96" s="1"/>
      <c r="N96" s="1"/>
      <c r="O96" s="76"/>
      <c r="P96" s="1"/>
      <c r="Q96" s="1"/>
      <c r="R96" s="1"/>
      <c r="S96" s="1"/>
      <c r="T96" s="82"/>
      <c r="U96" s="1"/>
      <c r="V96" s="42"/>
      <c r="W96" s="82"/>
      <c r="X96" s="1"/>
      <c r="Y96" s="42"/>
      <c r="Z96" s="44"/>
    </row>
    <row r="97" spans="1:26" s="41" customFormat="1" ht="15" hidden="1" customHeight="1" x14ac:dyDescent="0.25">
      <c r="A97" s="128" t="s">
        <v>230</v>
      </c>
      <c r="B97" s="109" t="s">
        <v>663</v>
      </c>
      <c r="C97" s="497" t="s">
        <v>806</v>
      </c>
      <c r="D97" s="498"/>
      <c r="E97" s="498"/>
      <c r="F97" s="268">
        <f>F98+F99+F100+F101+F102+F103+F104+F105+F106+F107</f>
        <v>0</v>
      </c>
      <c r="G97" s="160">
        <f t="shared" ref="G97:Z97" si="72">G98+G99+G100+G101+G102+G103+G104+G105+G106+G107</f>
        <v>0</v>
      </c>
      <c r="H97" s="172">
        <f t="shared" si="52"/>
        <v>0</v>
      </c>
      <c r="I97" s="111">
        <f t="shared" ref="I97:N97" si="73">I98+I99+I100+I101+I102+I103+I104+I105+I106+I107</f>
        <v>0</v>
      </c>
      <c r="J97" s="112">
        <f t="shared" si="73"/>
        <v>0</v>
      </c>
      <c r="K97" s="112">
        <f t="shared" si="73"/>
        <v>0</v>
      </c>
      <c r="L97" s="112">
        <f t="shared" si="73"/>
        <v>0</v>
      </c>
      <c r="M97" s="112">
        <f t="shared" ref="M97" si="74">M98+M99+M100+M101+M102+M103+M104+M105+M106+M107</f>
        <v>0</v>
      </c>
      <c r="N97" s="112">
        <f t="shared" si="73"/>
        <v>0</v>
      </c>
      <c r="O97" s="111">
        <f t="shared" si="72"/>
        <v>0</v>
      </c>
      <c r="P97" s="112">
        <f t="shared" si="72"/>
        <v>0</v>
      </c>
      <c r="Q97" s="112">
        <f t="shared" si="72"/>
        <v>0</v>
      </c>
      <c r="R97" s="112">
        <f t="shared" si="72"/>
        <v>0</v>
      </c>
      <c r="S97" s="112">
        <f t="shared" si="72"/>
        <v>0</v>
      </c>
      <c r="T97" s="115">
        <f t="shared" si="72"/>
        <v>0</v>
      </c>
      <c r="U97" s="112">
        <f t="shared" si="72"/>
        <v>0</v>
      </c>
      <c r="V97" s="114">
        <f t="shared" si="72"/>
        <v>0</v>
      </c>
      <c r="W97" s="115">
        <f t="shared" si="72"/>
        <v>0</v>
      </c>
      <c r="X97" s="112">
        <f t="shared" si="72"/>
        <v>0</v>
      </c>
      <c r="Y97" s="114">
        <f t="shared" si="72"/>
        <v>0</v>
      </c>
      <c r="Z97" s="116">
        <f t="shared" si="72"/>
        <v>0</v>
      </c>
    </row>
    <row r="98" spans="1:26" hidden="1" x14ac:dyDescent="0.25">
      <c r="B98" s="55"/>
      <c r="C98" s="2"/>
      <c r="D98" s="427" t="s">
        <v>369</v>
      </c>
      <c r="E98" s="427"/>
      <c r="F98" s="259">
        <f t="shared" ref="F98:F107" si="75">SUM(O98:Z98)</f>
        <v>0</v>
      </c>
      <c r="G98" s="151"/>
      <c r="H98" s="169">
        <f t="shared" si="52"/>
        <v>0</v>
      </c>
      <c r="I98" s="76"/>
      <c r="J98" s="1"/>
      <c r="K98" s="1"/>
      <c r="L98" s="1"/>
      <c r="M98" s="1"/>
      <c r="N98" s="1"/>
      <c r="O98" s="76"/>
      <c r="P98" s="1"/>
      <c r="Q98" s="1"/>
      <c r="R98" s="1"/>
      <c r="S98" s="1"/>
      <c r="T98" s="82"/>
      <c r="U98" s="1"/>
      <c r="V98" s="42"/>
      <c r="W98" s="82"/>
      <c r="X98" s="1"/>
      <c r="Y98" s="42"/>
      <c r="Z98" s="44"/>
    </row>
    <row r="99" spans="1:26" hidden="1" x14ac:dyDescent="0.25">
      <c r="B99" s="55"/>
      <c r="C99" s="2"/>
      <c r="D99" s="427" t="s">
        <v>514</v>
      </c>
      <c r="E99" s="427"/>
      <c r="F99" s="259">
        <f t="shared" si="75"/>
        <v>0</v>
      </c>
      <c r="G99" s="151"/>
      <c r="H99" s="169">
        <f t="shared" si="52"/>
        <v>0</v>
      </c>
      <c r="I99" s="76"/>
      <c r="J99" s="1"/>
      <c r="K99" s="1"/>
      <c r="L99" s="1"/>
      <c r="M99" s="1"/>
      <c r="N99" s="1"/>
      <c r="O99" s="76"/>
      <c r="P99" s="1"/>
      <c r="Q99" s="1"/>
      <c r="R99" s="1"/>
      <c r="S99" s="1"/>
      <c r="T99" s="82"/>
      <c r="U99" s="1"/>
      <c r="V99" s="42"/>
      <c r="W99" s="82"/>
      <c r="X99" s="1"/>
      <c r="Y99" s="42"/>
      <c r="Z99" s="44"/>
    </row>
    <row r="100" spans="1:26" hidden="1" x14ac:dyDescent="0.25">
      <c r="B100" s="55"/>
      <c r="C100" s="2"/>
      <c r="D100" s="427" t="s">
        <v>516</v>
      </c>
      <c r="E100" s="427"/>
      <c r="F100" s="259">
        <f t="shared" si="75"/>
        <v>0</v>
      </c>
      <c r="G100" s="151"/>
      <c r="H100" s="169">
        <f t="shared" si="52"/>
        <v>0</v>
      </c>
      <c r="I100" s="76"/>
      <c r="J100" s="1"/>
      <c r="K100" s="1"/>
      <c r="L100" s="1"/>
      <c r="M100" s="1"/>
      <c r="N100" s="1"/>
      <c r="O100" s="76"/>
      <c r="P100" s="1"/>
      <c r="Q100" s="1"/>
      <c r="R100" s="1"/>
      <c r="S100" s="1"/>
      <c r="T100" s="82"/>
      <c r="U100" s="1"/>
      <c r="V100" s="42"/>
      <c r="W100" s="82"/>
      <c r="X100" s="1"/>
      <c r="Y100" s="42"/>
      <c r="Z100" s="44"/>
    </row>
    <row r="101" spans="1:26" hidden="1" x14ac:dyDescent="0.25">
      <c r="B101" s="55"/>
      <c r="C101" s="2"/>
      <c r="D101" s="427" t="s">
        <v>808</v>
      </c>
      <c r="E101" s="427"/>
      <c r="F101" s="259">
        <f t="shared" si="75"/>
        <v>0</v>
      </c>
      <c r="G101" s="151"/>
      <c r="H101" s="169">
        <f t="shared" si="52"/>
        <v>0</v>
      </c>
      <c r="I101" s="76"/>
      <c r="J101" s="1"/>
      <c r="K101" s="1"/>
      <c r="L101" s="1"/>
      <c r="M101" s="1"/>
      <c r="N101" s="1"/>
      <c r="O101" s="76"/>
      <c r="P101" s="1"/>
      <c r="Q101" s="1"/>
      <c r="R101" s="1"/>
      <c r="S101" s="1"/>
      <c r="T101" s="82"/>
      <c r="U101" s="1"/>
      <c r="V101" s="42"/>
      <c r="W101" s="82"/>
      <c r="X101" s="1"/>
      <c r="Y101" s="42"/>
      <c r="Z101" s="44"/>
    </row>
    <row r="102" spans="1:26" hidden="1" x14ac:dyDescent="0.25">
      <c r="B102" s="55"/>
      <c r="C102" s="2"/>
      <c r="D102" s="427" t="s">
        <v>521</v>
      </c>
      <c r="E102" s="427"/>
      <c r="F102" s="259">
        <f t="shared" si="75"/>
        <v>0</v>
      </c>
      <c r="G102" s="151"/>
      <c r="H102" s="169">
        <f t="shared" si="52"/>
        <v>0</v>
      </c>
      <c r="I102" s="76"/>
      <c r="J102" s="1"/>
      <c r="K102" s="1"/>
      <c r="L102" s="1"/>
      <c r="M102" s="1"/>
      <c r="N102" s="1"/>
      <c r="O102" s="76"/>
      <c r="P102" s="1"/>
      <c r="Q102" s="1"/>
      <c r="R102" s="1"/>
      <c r="S102" s="1"/>
      <c r="T102" s="82"/>
      <c r="U102" s="1"/>
      <c r="V102" s="42"/>
      <c r="W102" s="82"/>
      <c r="X102" s="1"/>
      <c r="Y102" s="42"/>
      <c r="Z102" s="44"/>
    </row>
    <row r="103" spans="1:26" hidden="1" x14ac:dyDescent="0.25">
      <c r="B103" s="55"/>
      <c r="C103" s="2"/>
      <c r="D103" s="427" t="s">
        <v>519</v>
      </c>
      <c r="E103" s="427"/>
      <c r="F103" s="259">
        <f t="shared" si="75"/>
        <v>0</v>
      </c>
      <c r="G103" s="151"/>
      <c r="H103" s="169">
        <f t="shared" si="52"/>
        <v>0</v>
      </c>
      <c r="I103" s="76"/>
      <c r="J103" s="1"/>
      <c r="K103" s="1"/>
      <c r="L103" s="1"/>
      <c r="M103" s="1"/>
      <c r="N103" s="1"/>
      <c r="O103" s="76"/>
      <c r="P103" s="1"/>
      <c r="Q103" s="1"/>
      <c r="R103" s="1"/>
      <c r="S103" s="1"/>
      <c r="T103" s="82"/>
      <c r="U103" s="1"/>
      <c r="V103" s="42"/>
      <c r="W103" s="82"/>
      <c r="X103" s="1"/>
      <c r="Y103" s="42"/>
      <c r="Z103" s="44"/>
    </row>
    <row r="104" spans="1:26" ht="25.5" hidden="1" customHeight="1" x14ac:dyDescent="0.25">
      <c r="B104" s="55"/>
      <c r="C104" s="2"/>
      <c r="D104" s="428" t="s">
        <v>523</v>
      </c>
      <c r="E104" s="428"/>
      <c r="F104" s="269">
        <f t="shared" si="75"/>
        <v>0</v>
      </c>
      <c r="G104" s="161"/>
      <c r="H104" s="169">
        <f t="shared" si="52"/>
        <v>0</v>
      </c>
      <c r="I104" s="76"/>
      <c r="J104" s="1"/>
      <c r="K104" s="1"/>
      <c r="L104" s="1"/>
      <c r="M104" s="1"/>
      <c r="N104" s="1"/>
      <c r="O104" s="76"/>
      <c r="P104" s="1"/>
      <c r="Q104" s="1"/>
      <c r="R104" s="1"/>
      <c r="S104" s="1"/>
      <c r="T104" s="82"/>
      <c r="U104" s="1"/>
      <c r="V104" s="42"/>
      <c r="W104" s="82"/>
      <c r="X104" s="1"/>
      <c r="Y104" s="42"/>
      <c r="Z104" s="44"/>
    </row>
    <row r="105" spans="1:26" hidden="1" x14ac:dyDescent="0.25">
      <c r="B105" s="55"/>
      <c r="C105" s="2"/>
      <c r="D105" s="427" t="s">
        <v>807</v>
      </c>
      <c r="E105" s="427"/>
      <c r="F105" s="259">
        <f t="shared" si="75"/>
        <v>0</v>
      </c>
      <c r="G105" s="151"/>
      <c r="H105" s="169">
        <f t="shared" si="52"/>
        <v>0</v>
      </c>
      <c r="I105" s="76"/>
      <c r="J105" s="1"/>
      <c r="K105" s="1"/>
      <c r="L105" s="1"/>
      <c r="M105" s="1"/>
      <c r="N105" s="1"/>
      <c r="O105" s="76"/>
      <c r="P105" s="1"/>
      <c r="Q105" s="1"/>
      <c r="R105" s="1"/>
      <c r="S105" s="1"/>
      <c r="T105" s="82"/>
      <c r="U105" s="1"/>
      <c r="V105" s="42"/>
      <c r="W105" s="82"/>
      <c r="X105" s="1"/>
      <c r="Y105" s="42"/>
      <c r="Z105" s="44"/>
    </row>
    <row r="106" spans="1:26" ht="25.5" hidden="1" customHeight="1" x14ac:dyDescent="0.25">
      <c r="B106" s="55"/>
      <c r="C106" s="2"/>
      <c r="D106" s="428" t="s">
        <v>526</v>
      </c>
      <c r="E106" s="428"/>
      <c r="F106" s="269">
        <f t="shared" si="75"/>
        <v>0</v>
      </c>
      <c r="G106" s="161"/>
      <c r="H106" s="169">
        <f t="shared" si="52"/>
        <v>0</v>
      </c>
      <c r="I106" s="76"/>
      <c r="J106" s="1"/>
      <c r="K106" s="1"/>
      <c r="L106" s="1"/>
      <c r="M106" s="1"/>
      <c r="N106" s="1"/>
      <c r="O106" s="76"/>
      <c r="P106" s="1"/>
      <c r="Q106" s="1"/>
      <c r="R106" s="1"/>
      <c r="S106" s="1"/>
      <c r="T106" s="82"/>
      <c r="U106" s="1"/>
      <c r="V106" s="42"/>
      <c r="W106" s="82"/>
      <c r="X106" s="1"/>
      <c r="Y106" s="42"/>
      <c r="Z106" s="44"/>
    </row>
    <row r="107" spans="1:26" ht="25.5" hidden="1" customHeight="1" x14ac:dyDescent="0.25">
      <c r="B107" s="55"/>
      <c r="C107" s="2"/>
      <c r="D107" s="428" t="s">
        <v>528</v>
      </c>
      <c r="E107" s="428"/>
      <c r="F107" s="269">
        <f t="shared" si="75"/>
        <v>0</v>
      </c>
      <c r="G107" s="161"/>
      <c r="H107" s="169">
        <f t="shared" si="52"/>
        <v>0</v>
      </c>
      <c r="I107" s="76"/>
      <c r="J107" s="1"/>
      <c r="K107" s="1"/>
      <c r="L107" s="1"/>
      <c r="M107" s="1"/>
      <c r="N107" s="1"/>
      <c r="O107" s="76"/>
      <c r="P107" s="1"/>
      <c r="Q107" s="1"/>
      <c r="R107" s="1"/>
      <c r="S107" s="1"/>
      <c r="T107" s="82"/>
      <c r="U107" s="1"/>
      <c r="V107" s="42"/>
      <c r="W107" s="82"/>
      <c r="X107" s="1"/>
      <c r="Y107" s="42"/>
      <c r="Z107" s="44"/>
    </row>
    <row r="108" spans="1:26" s="41" customFormat="1" x14ac:dyDescent="0.25">
      <c r="A108" s="128" t="s">
        <v>231</v>
      </c>
      <c r="B108" s="109" t="s">
        <v>664</v>
      </c>
      <c r="C108" s="445" t="s">
        <v>232</v>
      </c>
      <c r="D108" s="446"/>
      <c r="E108" s="446"/>
      <c r="F108" s="270">
        <f>F109+F110+F111+F112+F113+F114+F115+F119+F124+F125</f>
        <v>2326121</v>
      </c>
      <c r="G108" s="162">
        <f t="shared" ref="G108:Z108" si="76">G109+G110+G111+G112+G113+G114+G115+G119+G124+G125</f>
        <v>0</v>
      </c>
      <c r="H108" s="172">
        <f t="shared" si="52"/>
        <v>2326121</v>
      </c>
      <c r="I108" s="111">
        <f t="shared" ref="I108:N108" si="77">I109+I110+I111+I112+I113+I114+I115+I119+I124+I125</f>
        <v>0</v>
      </c>
      <c r="J108" s="112">
        <f t="shared" si="77"/>
        <v>2326121</v>
      </c>
      <c r="K108" s="112">
        <f t="shared" si="77"/>
        <v>0</v>
      </c>
      <c r="L108" s="112">
        <f t="shared" si="77"/>
        <v>0</v>
      </c>
      <c r="M108" s="112">
        <f t="shared" ref="M108" si="78">M109+M110+M111+M112+M113+M114+M115+M119+M124+M125</f>
        <v>0</v>
      </c>
      <c r="N108" s="112">
        <f t="shared" si="77"/>
        <v>0</v>
      </c>
      <c r="O108" s="111">
        <f t="shared" si="76"/>
        <v>154852</v>
      </c>
      <c r="P108" s="112">
        <f t="shared" si="76"/>
        <v>170164</v>
      </c>
      <c r="Q108" s="112">
        <f t="shared" si="76"/>
        <v>369909</v>
      </c>
      <c r="R108" s="112">
        <f t="shared" si="76"/>
        <v>269884</v>
      </c>
      <c r="S108" s="112">
        <f t="shared" si="76"/>
        <v>170164</v>
      </c>
      <c r="T108" s="115">
        <f t="shared" si="76"/>
        <v>170164</v>
      </c>
      <c r="U108" s="112">
        <f t="shared" si="76"/>
        <v>170164</v>
      </c>
      <c r="V108" s="114">
        <f t="shared" si="76"/>
        <v>170164</v>
      </c>
      <c r="W108" s="115">
        <f t="shared" si="76"/>
        <v>170164</v>
      </c>
      <c r="X108" s="112">
        <f t="shared" si="76"/>
        <v>170164</v>
      </c>
      <c r="Y108" s="114">
        <f t="shared" si="76"/>
        <v>170164</v>
      </c>
      <c r="Z108" s="116">
        <f t="shared" si="76"/>
        <v>170164</v>
      </c>
    </row>
    <row r="109" spans="1:26" hidden="1" x14ac:dyDescent="0.25">
      <c r="B109" s="55"/>
      <c r="C109" s="2"/>
      <c r="D109" s="427" t="s">
        <v>368</v>
      </c>
      <c r="E109" s="427"/>
      <c r="F109" s="259">
        <f t="shared" ref="F109:F125" si="79">SUM(O109:Z109)</f>
        <v>0</v>
      </c>
      <c r="G109" s="151"/>
      <c r="H109" s="169">
        <f t="shared" si="52"/>
        <v>0</v>
      </c>
      <c r="I109" s="76"/>
      <c r="J109" s="1"/>
      <c r="K109" s="1"/>
      <c r="L109" s="1"/>
      <c r="M109" s="1"/>
      <c r="N109" s="1"/>
      <c r="O109" s="76"/>
      <c r="P109" s="1"/>
      <c r="Q109" s="1"/>
      <c r="R109" s="1"/>
      <c r="S109" s="1"/>
      <c r="T109" s="82"/>
      <c r="U109" s="1"/>
      <c r="V109" s="42"/>
      <c r="W109" s="82"/>
      <c r="X109" s="1"/>
      <c r="Y109" s="42"/>
      <c r="Z109" s="44"/>
    </row>
    <row r="110" spans="1:26" hidden="1" x14ac:dyDescent="0.25">
      <c r="B110" s="55"/>
      <c r="C110" s="2"/>
      <c r="D110" s="427" t="s">
        <v>515</v>
      </c>
      <c r="E110" s="427"/>
      <c r="F110" s="259">
        <f t="shared" si="79"/>
        <v>0</v>
      </c>
      <c r="G110" s="151"/>
      <c r="H110" s="169">
        <f t="shared" si="52"/>
        <v>0</v>
      </c>
      <c r="I110" s="76"/>
      <c r="J110" s="1"/>
      <c r="K110" s="1"/>
      <c r="L110" s="1"/>
      <c r="M110" s="1"/>
      <c r="N110" s="1"/>
      <c r="O110" s="76"/>
      <c r="P110" s="1"/>
      <c r="Q110" s="1"/>
      <c r="R110" s="1"/>
      <c r="S110" s="1"/>
      <c r="T110" s="82"/>
      <c r="U110" s="1"/>
      <c r="V110" s="42"/>
      <c r="W110" s="82"/>
      <c r="X110" s="1"/>
      <c r="Y110" s="42"/>
      <c r="Z110" s="44"/>
    </row>
    <row r="111" spans="1:26" hidden="1" x14ac:dyDescent="0.25">
      <c r="B111" s="55"/>
      <c r="C111" s="2"/>
      <c r="D111" s="427" t="s">
        <v>517</v>
      </c>
      <c r="E111" s="427"/>
      <c r="F111" s="259">
        <f t="shared" si="79"/>
        <v>0</v>
      </c>
      <c r="G111" s="151"/>
      <c r="H111" s="169">
        <f t="shared" si="52"/>
        <v>0</v>
      </c>
      <c r="I111" s="76"/>
      <c r="J111" s="1"/>
      <c r="K111" s="1"/>
      <c r="L111" s="1"/>
      <c r="M111" s="1"/>
      <c r="N111" s="1"/>
      <c r="O111" s="76"/>
      <c r="P111" s="1"/>
      <c r="Q111" s="1"/>
      <c r="R111" s="1"/>
      <c r="S111" s="1"/>
      <c r="T111" s="82"/>
      <c r="U111" s="1"/>
      <c r="V111" s="42"/>
      <c r="W111" s="82"/>
      <c r="X111" s="1"/>
      <c r="Y111" s="42"/>
      <c r="Z111" s="44"/>
    </row>
    <row r="112" spans="1:26" hidden="1" x14ac:dyDescent="0.25">
      <c r="B112" s="55"/>
      <c r="C112" s="2"/>
      <c r="D112" s="427" t="s">
        <v>518</v>
      </c>
      <c r="E112" s="427"/>
      <c r="F112" s="259">
        <f t="shared" si="79"/>
        <v>0</v>
      </c>
      <c r="G112" s="151"/>
      <c r="H112" s="169">
        <f t="shared" si="52"/>
        <v>0</v>
      </c>
      <c r="I112" s="76"/>
      <c r="J112" s="1"/>
      <c r="K112" s="1"/>
      <c r="L112" s="1"/>
      <c r="M112" s="1"/>
      <c r="N112" s="1"/>
      <c r="O112" s="76"/>
      <c r="P112" s="1"/>
      <c r="Q112" s="1"/>
      <c r="R112" s="1"/>
      <c r="S112" s="1"/>
      <c r="T112" s="82"/>
      <c r="U112" s="1"/>
      <c r="V112" s="42"/>
      <c r="W112" s="82"/>
      <c r="X112" s="1"/>
      <c r="Y112" s="42"/>
      <c r="Z112" s="44"/>
    </row>
    <row r="113" spans="1:26" hidden="1" x14ac:dyDescent="0.25">
      <c r="B113" s="55"/>
      <c r="C113" s="2"/>
      <c r="D113" s="427" t="s">
        <v>522</v>
      </c>
      <c r="E113" s="427"/>
      <c r="F113" s="259">
        <f t="shared" si="79"/>
        <v>0</v>
      </c>
      <c r="G113" s="151"/>
      <c r="H113" s="169">
        <f t="shared" si="52"/>
        <v>0</v>
      </c>
      <c r="I113" s="76"/>
      <c r="J113" s="1"/>
      <c r="K113" s="1"/>
      <c r="L113" s="1"/>
      <c r="M113" s="1"/>
      <c r="N113" s="1"/>
      <c r="O113" s="76"/>
      <c r="P113" s="1"/>
      <c r="Q113" s="1"/>
      <c r="R113" s="1"/>
      <c r="S113" s="1"/>
      <c r="T113" s="82"/>
      <c r="U113" s="1"/>
      <c r="V113" s="42"/>
      <c r="W113" s="82"/>
      <c r="X113" s="1"/>
      <c r="Y113" s="42"/>
      <c r="Z113" s="44"/>
    </row>
    <row r="114" spans="1:26" hidden="1" x14ac:dyDescent="0.25">
      <c r="B114" s="55"/>
      <c r="C114" s="2"/>
      <c r="D114" s="427" t="s">
        <v>520</v>
      </c>
      <c r="E114" s="427"/>
      <c r="F114" s="259">
        <f t="shared" si="79"/>
        <v>0</v>
      </c>
      <c r="G114" s="151"/>
      <c r="H114" s="169">
        <f t="shared" si="52"/>
        <v>0</v>
      </c>
      <c r="I114" s="76"/>
      <c r="J114" s="1"/>
      <c r="K114" s="1"/>
      <c r="L114" s="1"/>
      <c r="M114" s="1"/>
      <c r="N114" s="1"/>
      <c r="O114" s="76"/>
      <c r="P114" s="1"/>
      <c r="Q114" s="1"/>
      <c r="R114" s="1"/>
      <c r="S114" s="1"/>
      <c r="T114" s="82"/>
      <c r="U114" s="1"/>
      <c r="V114" s="42"/>
      <c r="W114" s="82"/>
      <c r="X114" s="1"/>
      <c r="Y114" s="42"/>
      <c r="Z114" s="44"/>
    </row>
    <row r="115" spans="1:26" s="211" customFormat="1" ht="25.5" customHeight="1" x14ac:dyDescent="0.25">
      <c r="A115" s="316"/>
      <c r="B115" s="191"/>
      <c r="C115" s="200"/>
      <c r="D115" s="529" t="s">
        <v>524</v>
      </c>
      <c r="E115" s="529"/>
      <c r="F115" s="358">
        <f>SUM(F116:F118)</f>
        <v>2098581</v>
      </c>
      <c r="G115" s="359">
        <f>SUM(G116:G118)</f>
        <v>0</v>
      </c>
      <c r="H115" s="193">
        <f t="shared" si="52"/>
        <v>2098581</v>
      </c>
      <c r="I115" s="201">
        <f t="shared" ref="I115:Y115" si="80">SUM(I116:I118)</f>
        <v>0</v>
      </c>
      <c r="J115" s="195">
        <f t="shared" si="80"/>
        <v>2098581</v>
      </c>
      <c r="K115" s="195">
        <f t="shared" si="80"/>
        <v>0</v>
      </c>
      <c r="L115" s="195">
        <f t="shared" si="80"/>
        <v>0</v>
      </c>
      <c r="M115" s="195">
        <f t="shared" ref="M115" si="81">SUM(M116:M118)</f>
        <v>0</v>
      </c>
      <c r="N115" s="195">
        <f t="shared" si="80"/>
        <v>0</v>
      </c>
      <c r="O115" s="201">
        <f t="shared" si="80"/>
        <v>154852</v>
      </c>
      <c r="P115" s="195">
        <f t="shared" si="80"/>
        <v>170164</v>
      </c>
      <c r="Q115" s="195">
        <f t="shared" si="80"/>
        <v>242089</v>
      </c>
      <c r="R115" s="195">
        <f t="shared" si="80"/>
        <v>170164</v>
      </c>
      <c r="S115" s="195">
        <f t="shared" si="80"/>
        <v>170164</v>
      </c>
      <c r="T115" s="196">
        <f t="shared" si="80"/>
        <v>170164</v>
      </c>
      <c r="U115" s="195">
        <f t="shared" si="80"/>
        <v>170164</v>
      </c>
      <c r="V115" s="194">
        <f t="shared" si="80"/>
        <v>170164</v>
      </c>
      <c r="W115" s="196">
        <f t="shared" si="80"/>
        <v>170164</v>
      </c>
      <c r="X115" s="195">
        <f t="shared" si="80"/>
        <v>170164</v>
      </c>
      <c r="Y115" s="194">
        <f t="shared" si="80"/>
        <v>170164</v>
      </c>
      <c r="Z115" s="197">
        <f>SUM(Z116:Z118)</f>
        <v>170164</v>
      </c>
    </row>
    <row r="116" spans="1:26" x14ac:dyDescent="0.25">
      <c r="B116" s="55"/>
      <c r="C116" s="2"/>
      <c r="D116" s="307"/>
      <c r="E116" s="307" t="s">
        <v>1021</v>
      </c>
      <c r="F116" s="269">
        <f t="shared" ref="F116:F118" si="82">SUM(O116:Z116)</f>
        <v>62900</v>
      </c>
      <c r="G116" s="161"/>
      <c r="H116" s="169">
        <f t="shared" ref="H116:H119" si="83">SUM(F116:G116)</f>
        <v>62900</v>
      </c>
      <c r="I116" s="76"/>
      <c r="J116" s="1">
        <f>H116</f>
        <v>62900</v>
      </c>
      <c r="K116" s="1"/>
      <c r="L116" s="1"/>
      <c r="M116" s="1"/>
      <c r="N116" s="1"/>
      <c r="O116" s="76">
        <v>-9025</v>
      </c>
      <c r="P116" s="1"/>
      <c r="Q116" s="1">
        <v>71925</v>
      </c>
      <c r="R116" s="1"/>
      <c r="S116" s="1"/>
      <c r="T116" s="82"/>
      <c r="U116" s="1"/>
      <c r="V116" s="42"/>
      <c r="W116" s="82"/>
      <c r="X116" s="1"/>
      <c r="Y116" s="42"/>
      <c r="Z116" s="44"/>
    </row>
    <row r="117" spans="1:26" x14ac:dyDescent="0.25">
      <c r="B117" s="55"/>
      <c r="C117" s="2"/>
      <c r="D117" s="307"/>
      <c r="E117" s="307" t="s">
        <v>1022</v>
      </c>
      <c r="F117" s="269">
        <f t="shared" si="82"/>
        <v>439350</v>
      </c>
      <c r="G117" s="161"/>
      <c r="H117" s="169">
        <f t="shared" si="83"/>
        <v>439350</v>
      </c>
      <c r="I117" s="76"/>
      <c r="J117" s="1">
        <f>H117</f>
        <v>439350</v>
      </c>
      <c r="K117" s="1"/>
      <c r="L117" s="1"/>
      <c r="M117" s="1"/>
      <c r="N117" s="1"/>
      <c r="O117" s="76">
        <f>-160650+50000</f>
        <v>-110650</v>
      </c>
      <c r="P117" s="1">
        <v>50000</v>
      </c>
      <c r="Q117" s="1">
        <v>50000</v>
      </c>
      <c r="R117" s="1">
        <v>50000</v>
      </c>
      <c r="S117" s="1">
        <v>50000</v>
      </c>
      <c r="T117" s="82">
        <v>50000</v>
      </c>
      <c r="U117" s="1">
        <v>50000</v>
      </c>
      <c r="V117" s="42">
        <v>50000</v>
      </c>
      <c r="W117" s="82">
        <v>50000</v>
      </c>
      <c r="X117" s="1">
        <v>50000</v>
      </c>
      <c r="Y117" s="42">
        <v>50000</v>
      </c>
      <c r="Z117" s="44">
        <v>50000</v>
      </c>
    </row>
    <row r="118" spans="1:26" x14ac:dyDescent="0.25">
      <c r="B118" s="55"/>
      <c r="C118" s="2"/>
      <c r="D118" s="307"/>
      <c r="E118" s="362" t="s">
        <v>1023</v>
      </c>
      <c r="F118" s="269">
        <f t="shared" si="82"/>
        <v>1596331</v>
      </c>
      <c r="G118" s="161"/>
      <c r="H118" s="169">
        <f t="shared" si="83"/>
        <v>1596331</v>
      </c>
      <c r="I118" s="76"/>
      <c r="J118" s="1">
        <f>H118</f>
        <v>1596331</v>
      </c>
      <c r="K118" s="1"/>
      <c r="L118" s="1"/>
      <c r="M118" s="1"/>
      <c r="N118" s="1"/>
      <c r="O118" s="76">
        <v>274527</v>
      </c>
      <c r="P118" s="1">
        <v>120164</v>
      </c>
      <c r="Q118" s="1">
        <v>120164</v>
      </c>
      <c r="R118" s="1">
        <v>120164</v>
      </c>
      <c r="S118" s="1">
        <v>120164</v>
      </c>
      <c r="T118" s="82">
        <v>120164</v>
      </c>
      <c r="U118" s="1">
        <v>120164</v>
      </c>
      <c r="V118" s="42">
        <v>120164</v>
      </c>
      <c r="W118" s="82">
        <v>120164</v>
      </c>
      <c r="X118" s="1">
        <v>120164</v>
      </c>
      <c r="Y118" s="42">
        <v>120164</v>
      </c>
      <c r="Z118" s="44">
        <v>120164</v>
      </c>
    </row>
    <row r="119" spans="1:26" s="211" customFormat="1" x14ac:dyDescent="0.25">
      <c r="A119" s="316"/>
      <c r="B119" s="191"/>
      <c r="C119" s="200"/>
      <c r="D119" s="417" t="s">
        <v>525</v>
      </c>
      <c r="E119" s="417"/>
      <c r="F119" s="358">
        <f>SUM(F120:F123)</f>
        <v>227540</v>
      </c>
      <c r="G119" s="359">
        <f>SUM(G120:G123)</f>
        <v>0</v>
      </c>
      <c r="H119" s="193">
        <f t="shared" si="83"/>
        <v>227540</v>
      </c>
      <c r="I119" s="201">
        <f t="shared" ref="I119:Z119" si="84">SUM(I120:I123)</f>
        <v>0</v>
      </c>
      <c r="J119" s="195">
        <f t="shared" si="84"/>
        <v>227540</v>
      </c>
      <c r="K119" s="195">
        <f t="shared" si="84"/>
        <v>0</v>
      </c>
      <c r="L119" s="195">
        <f t="shared" si="84"/>
        <v>0</v>
      </c>
      <c r="M119" s="195">
        <f t="shared" si="84"/>
        <v>0</v>
      </c>
      <c r="N119" s="195">
        <f t="shared" si="84"/>
        <v>0</v>
      </c>
      <c r="O119" s="201">
        <f t="shared" si="84"/>
        <v>0</v>
      </c>
      <c r="P119" s="195">
        <f t="shared" si="84"/>
        <v>0</v>
      </c>
      <c r="Q119" s="195">
        <f t="shared" si="84"/>
        <v>127820</v>
      </c>
      <c r="R119" s="195">
        <f t="shared" si="84"/>
        <v>99720</v>
      </c>
      <c r="S119" s="195">
        <f t="shared" si="84"/>
        <v>0</v>
      </c>
      <c r="T119" s="196">
        <f t="shared" si="84"/>
        <v>0</v>
      </c>
      <c r="U119" s="195">
        <f t="shared" si="84"/>
        <v>0</v>
      </c>
      <c r="V119" s="194">
        <f t="shared" si="84"/>
        <v>0</v>
      </c>
      <c r="W119" s="196">
        <f t="shared" si="84"/>
        <v>0</v>
      </c>
      <c r="X119" s="195">
        <f t="shared" si="84"/>
        <v>0</v>
      </c>
      <c r="Y119" s="194">
        <f t="shared" si="84"/>
        <v>0</v>
      </c>
      <c r="Z119" s="197">
        <f t="shared" si="84"/>
        <v>0</v>
      </c>
    </row>
    <row r="120" spans="1:26" x14ac:dyDescent="0.25">
      <c r="B120" s="55"/>
      <c r="C120" s="2"/>
      <c r="D120" s="363"/>
      <c r="E120" s="363" t="s">
        <v>1038</v>
      </c>
      <c r="F120" s="269">
        <f t="shared" ref="F120" si="85">SUM(O120:Z120)</f>
        <v>163940</v>
      </c>
      <c r="G120" s="161"/>
      <c r="H120" s="169">
        <f t="shared" ref="H120" si="86">SUM(F120:G120)</f>
        <v>163940</v>
      </c>
      <c r="I120" s="76"/>
      <c r="J120" s="1">
        <f>H120</f>
        <v>163940</v>
      </c>
      <c r="K120" s="1"/>
      <c r="L120" s="1"/>
      <c r="M120" s="1"/>
      <c r="N120" s="1"/>
      <c r="O120" s="76"/>
      <c r="P120" s="1"/>
      <c r="Q120" s="1">
        <v>119420</v>
      </c>
      <c r="R120" s="1">
        <v>44520</v>
      </c>
      <c r="S120" s="1"/>
      <c r="T120" s="82"/>
      <c r="U120" s="1"/>
      <c r="V120" s="42"/>
      <c r="W120" s="82"/>
      <c r="X120" s="1"/>
      <c r="Y120" s="42"/>
      <c r="Z120" s="44"/>
    </row>
    <row r="121" spans="1:26" x14ac:dyDescent="0.25">
      <c r="B121" s="55"/>
      <c r="C121" s="2"/>
      <c r="D121" s="308"/>
      <c r="E121" s="308" t="s">
        <v>1024</v>
      </c>
      <c r="F121" s="269">
        <f t="shared" ref="F121:F123" si="87">SUM(O121:Z121)</f>
        <v>30000</v>
      </c>
      <c r="G121" s="161"/>
      <c r="H121" s="169">
        <f t="shared" ref="H121:H123" si="88">SUM(F121:G121)</f>
        <v>30000</v>
      </c>
      <c r="I121" s="76"/>
      <c r="J121" s="1">
        <f>H121</f>
        <v>30000</v>
      </c>
      <c r="K121" s="1"/>
      <c r="L121" s="1"/>
      <c r="M121" s="1"/>
      <c r="N121" s="1"/>
      <c r="O121" s="76"/>
      <c r="P121" s="1"/>
      <c r="Q121" s="1"/>
      <c r="R121" s="1">
        <v>30000</v>
      </c>
      <c r="S121" s="1"/>
      <c r="T121" s="82"/>
      <c r="U121" s="1"/>
      <c r="V121" s="42"/>
      <c r="W121" s="82"/>
      <c r="X121" s="1"/>
      <c r="Y121" s="42"/>
      <c r="Z121" s="44"/>
    </row>
    <row r="122" spans="1:26" x14ac:dyDescent="0.25">
      <c r="B122" s="55"/>
      <c r="C122" s="2"/>
      <c r="D122" s="308"/>
      <c r="E122" s="308" t="s">
        <v>1025</v>
      </c>
      <c r="F122" s="269">
        <f t="shared" si="87"/>
        <v>8400</v>
      </c>
      <c r="G122" s="161"/>
      <c r="H122" s="169">
        <f t="shared" si="88"/>
        <v>8400</v>
      </c>
      <c r="I122" s="76"/>
      <c r="J122" s="1">
        <f>H122</f>
        <v>8400</v>
      </c>
      <c r="K122" s="1"/>
      <c r="L122" s="1"/>
      <c r="M122" s="1"/>
      <c r="N122" s="1"/>
      <c r="O122" s="76"/>
      <c r="P122" s="1"/>
      <c r="Q122" s="1">
        <v>8400</v>
      </c>
      <c r="R122" s="1"/>
      <c r="S122" s="1"/>
      <c r="T122" s="82"/>
      <c r="U122" s="1"/>
      <c r="V122" s="42"/>
      <c r="W122" s="82"/>
      <c r="X122" s="1"/>
      <c r="Y122" s="42"/>
      <c r="Z122" s="44"/>
    </row>
    <row r="123" spans="1:26" x14ac:dyDescent="0.25">
      <c r="B123" s="55"/>
      <c r="C123" s="2"/>
      <c r="D123" s="308"/>
      <c r="E123" s="308" t="s">
        <v>1026</v>
      </c>
      <c r="F123" s="269">
        <f t="shared" si="87"/>
        <v>25200</v>
      </c>
      <c r="G123" s="161"/>
      <c r="H123" s="169">
        <f t="shared" si="88"/>
        <v>25200</v>
      </c>
      <c r="I123" s="76"/>
      <c r="J123" s="1">
        <f>H123</f>
        <v>25200</v>
      </c>
      <c r="K123" s="1"/>
      <c r="L123" s="1"/>
      <c r="M123" s="1"/>
      <c r="N123" s="1"/>
      <c r="O123" s="76"/>
      <c r="P123" s="1"/>
      <c r="Q123" s="1"/>
      <c r="R123" s="1">
        <v>25200</v>
      </c>
      <c r="S123" s="1"/>
      <c r="T123" s="82"/>
      <c r="U123" s="1"/>
      <c r="V123" s="42"/>
      <c r="W123" s="82"/>
      <c r="X123" s="1"/>
      <c r="Y123" s="42"/>
      <c r="Z123" s="44"/>
    </row>
    <row r="124" spans="1:26" ht="25.5" hidden="1" customHeight="1" x14ac:dyDescent="0.25">
      <c r="B124" s="55"/>
      <c r="C124" s="2"/>
      <c r="D124" s="428" t="s">
        <v>527</v>
      </c>
      <c r="E124" s="428"/>
      <c r="F124" s="269">
        <f t="shared" si="79"/>
        <v>0</v>
      </c>
      <c r="G124" s="161"/>
      <c r="H124" s="169">
        <f t="shared" si="52"/>
        <v>0</v>
      </c>
      <c r="I124" s="76"/>
      <c r="J124" s="1"/>
      <c r="K124" s="1"/>
      <c r="L124" s="1"/>
      <c r="M124" s="1"/>
      <c r="N124" s="1"/>
      <c r="O124" s="76"/>
      <c r="P124" s="1"/>
      <c r="Q124" s="1"/>
      <c r="R124" s="1"/>
      <c r="S124" s="1"/>
      <c r="T124" s="82"/>
      <c r="U124" s="1"/>
      <c r="V124" s="42"/>
      <c r="W124" s="82"/>
      <c r="X124" s="1"/>
      <c r="Y124" s="42"/>
      <c r="Z124" s="44"/>
    </row>
    <row r="125" spans="1:26" ht="25.5" hidden="1" customHeight="1" x14ac:dyDescent="0.25">
      <c r="B125" s="55"/>
      <c r="C125" s="2"/>
      <c r="D125" s="428" t="s">
        <v>529</v>
      </c>
      <c r="E125" s="428"/>
      <c r="F125" s="269">
        <f t="shared" si="79"/>
        <v>0</v>
      </c>
      <c r="G125" s="161"/>
      <c r="H125" s="169">
        <f t="shared" si="52"/>
        <v>0</v>
      </c>
      <c r="I125" s="76"/>
      <c r="J125" s="1"/>
      <c r="K125" s="1"/>
      <c r="L125" s="1"/>
      <c r="M125" s="1"/>
      <c r="N125" s="1"/>
      <c r="O125" s="76"/>
      <c r="P125" s="1"/>
      <c r="Q125" s="1"/>
      <c r="R125" s="1"/>
      <c r="S125" s="1"/>
      <c r="T125" s="82"/>
      <c r="U125" s="1"/>
      <c r="V125" s="42"/>
      <c r="W125" s="82"/>
      <c r="X125" s="1"/>
      <c r="Y125" s="42"/>
      <c r="Z125" s="44"/>
    </row>
    <row r="126" spans="1:26" s="41" customFormat="1" ht="27.75" hidden="1" customHeight="1" x14ac:dyDescent="0.25">
      <c r="A126" s="128" t="s">
        <v>233</v>
      </c>
      <c r="B126" s="109" t="s">
        <v>665</v>
      </c>
      <c r="C126" s="497" t="s">
        <v>809</v>
      </c>
      <c r="D126" s="498"/>
      <c r="E126" s="498"/>
      <c r="F126" s="268">
        <f>F127+F128</f>
        <v>0</v>
      </c>
      <c r="G126" s="160">
        <f t="shared" ref="G126:Z126" si="89">G127+G128</f>
        <v>0</v>
      </c>
      <c r="H126" s="172">
        <f t="shared" si="52"/>
        <v>0</v>
      </c>
      <c r="I126" s="111">
        <f t="shared" ref="I126:N126" si="90">I127+I128</f>
        <v>0</v>
      </c>
      <c r="J126" s="112">
        <f t="shared" si="90"/>
        <v>0</v>
      </c>
      <c r="K126" s="112">
        <f t="shared" si="90"/>
        <v>0</v>
      </c>
      <c r="L126" s="112">
        <f t="shared" si="90"/>
        <v>0</v>
      </c>
      <c r="M126" s="112">
        <f t="shared" ref="M126" si="91">M127+M128</f>
        <v>0</v>
      </c>
      <c r="N126" s="112">
        <f t="shared" si="90"/>
        <v>0</v>
      </c>
      <c r="O126" s="111">
        <f t="shared" si="89"/>
        <v>0</v>
      </c>
      <c r="P126" s="112">
        <f t="shared" si="89"/>
        <v>0</v>
      </c>
      <c r="Q126" s="112">
        <f t="shared" si="89"/>
        <v>0</v>
      </c>
      <c r="R126" s="112">
        <f t="shared" si="89"/>
        <v>0</v>
      </c>
      <c r="S126" s="112">
        <f t="shared" si="89"/>
        <v>0</v>
      </c>
      <c r="T126" s="115">
        <f t="shared" si="89"/>
        <v>0</v>
      </c>
      <c r="U126" s="112">
        <f t="shared" si="89"/>
        <v>0</v>
      </c>
      <c r="V126" s="114">
        <f t="shared" si="89"/>
        <v>0</v>
      </c>
      <c r="W126" s="115">
        <f t="shared" si="89"/>
        <v>0</v>
      </c>
      <c r="X126" s="112">
        <f t="shared" si="89"/>
        <v>0</v>
      </c>
      <c r="Y126" s="114">
        <f t="shared" si="89"/>
        <v>0</v>
      </c>
      <c r="Z126" s="116">
        <f t="shared" si="89"/>
        <v>0</v>
      </c>
    </row>
    <row r="127" spans="1:26" hidden="1" x14ac:dyDescent="0.25">
      <c r="B127" s="55"/>
      <c r="C127" s="2"/>
      <c r="D127" s="427" t="s">
        <v>531</v>
      </c>
      <c r="E127" s="427"/>
      <c r="F127" s="259">
        <f t="shared" ref="F127:F128" si="92">SUM(O127:Z127)</f>
        <v>0</v>
      </c>
      <c r="G127" s="151"/>
      <c r="H127" s="169">
        <f t="shared" si="52"/>
        <v>0</v>
      </c>
      <c r="I127" s="76"/>
      <c r="J127" s="1"/>
      <c r="K127" s="1"/>
      <c r="L127" s="1"/>
      <c r="M127" s="1"/>
      <c r="N127" s="1"/>
      <c r="O127" s="76"/>
      <c r="P127" s="1"/>
      <c r="Q127" s="1"/>
      <c r="R127" s="1"/>
      <c r="S127" s="1"/>
      <c r="T127" s="82"/>
      <c r="U127" s="1"/>
      <c r="V127" s="42"/>
      <c r="W127" s="82"/>
      <c r="X127" s="1"/>
      <c r="Y127" s="42"/>
      <c r="Z127" s="44"/>
    </row>
    <row r="128" spans="1:26" ht="25.5" hidden="1" customHeight="1" x14ac:dyDescent="0.25">
      <c r="B128" s="55"/>
      <c r="C128" s="2"/>
      <c r="D128" s="428" t="s">
        <v>530</v>
      </c>
      <c r="E128" s="428"/>
      <c r="F128" s="269">
        <f t="shared" si="92"/>
        <v>0</v>
      </c>
      <c r="G128" s="161"/>
      <c r="H128" s="169">
        <f t="shared" si="52"/>
        <v>0</v>
      </c>
      <c r="I128" s="76"/>
      <c r="J128" s="1"/>
      <c r="K128" s="1"/>
      <c r="L128" s="1"/>
      <c r="M128" s="1"/>
      <c r="N128" s="1"/>
      <c r="O128" s="76"/>
      <c r="P128" s="1"/>
      <c r="Q128" s="1"/>
      <c r="R128" s="1"/>
      <c r="S128" s="1"/>
      <c r="T128" s="82"/>
      <c r="U128" s="1"/>
      <c r="V128" s="42"/>
      <c r="W128" s="82"/>
      <c r="X128" s="1"/>
      <c r="Y128" s="42"/>
      <c r="Z128" s="44"/>
    </row>
    <row r="129" spans="1:26" s="41" customFormat="1" hidden="1" x14ac:dyDescent="0.25">
      <c r="A129" s="128" t="s">
        <v>234</v>
      </c>
      <c r="B129" s="109" t="s">
        <v>667</v>
      </c>
      <c r="C129" s="497" t="s">
        <v>810</v>
      </c>
      <c r="D129" s="498"/>
      <c r="E129" s="498"/>
      <c r="F129" s="268">
        <f>F130+F131+F132+F133+F134+F135+F136+F137+F138+F139+F140</f>
        <v>0</v>
      </c>
      <c r="G129" s="160">
        <f t="shared" ref="G129:Z129" si="93">G130+G131+G132+G133+G134+G135+G136+G137+G138+G139+G140</f>
        <v>0</v>
      </c>
      <c r="H129" s="172">
        <f t="shared" si="52"/>
        <v>0</v>
      </c>
      <c r="I129" s="111">
        <f t="shared" ref="I129:N129" si="94">I130+I131+I132+I133+I134+I135+I136+I137+I138+I139+I140</f>
        <v>0</v>
      </c>
      <c r="J129" s="112">
        <f t="shared" si="94"/>
        <v>0</v>
      </c>
      <c r="K129" s="112">
        <f t="shared" si="94"/>
        <v>0</v>
      </c>
      <c r="L129" s="112">
        <f t="shared" si="94"/>
        <v>0</v>
      </c>
      <c r="M129" s="112">
        <f t="shared" ref="M129" si="95">M130+M131+M132+M133+M134+M135+M136+M137+M138+M139+M140</f>
        <v>0</v>
      </c>
      <c r="N129" s="112">
        <f t="shared" si="94"/>
        <v>0</v>
      </c>
      <c r="O129" s="111">
        <f t="shared" si="93"/>
        <v>0</v>
      </c>
      <c r="P129" s="112">
        <f t="shared" si="93"/>
        <v>0</v>
      </c>
      <c r="Q129" s="112">
        <f t="shared" si="93"/>
        <v>0</v>
      </c>
      <c r="R129" s="112">
        <f t="shared" si="93"/>
        <v>0</v>
      </c>
      <c r="S129" s="112">
        <f t="shared" si="93"/>
        <v>0</v>
      </c>
      <c r="T129" s="115">
        <f t="shared" si="93"/>
        <v>0</v>
      </c>
      <c r="U129" s="112">
        <f t="shared" si="93"/>
        <v>0</v>
      </c>
      <c r="V129" s="114">
        <f t="shared" si="93"/>
        <v>0</v>
      </c>
      <c r="W129" s="115">
        <f t="shared" si="93"/>
        <v>0</v>
      </c>
      <c r="X129" s="112">
        <f t="shared" si="93"/>
        <v>0</v>
      </c>
      <c r="Y129" s="114">
        <f t="shared" si="93"/>
        <v>0</v>
      </c>
      <c r="Z129" s="116">
        <f t="shared" si="93"/>
        <v>0</v>
      </c>
    </row>
    <row r="130" spans="1:26" hidden="1" x14ac:dyDescent="0.25">
      <c r="B130" s="55"/>
      <c r="C130" s="2"/>
      <c r="D130" s="427" t="s">
        <v>354</v>
      </c>
      <c r="E130" s="427"/>
      <c r="F130" s="259">
        <f t="shared" ref="F130:F143" si="96">SUM(O130:Z130)</f>
        <v>0</v>
      </c>
      <c r="G130" s="151"/>
      <c r="H130" s="169">
        <f t="shared" si="52"/>
        <v>0</v>
      </c>
      <c r="I130" s="76"/>
      <c r="J130" s="1"/>
      <c r="K130" s="1"/>
      <c r="L130" s="1"/>
      <c r="M130" s="1"/>
      <c r="N130" s="1"/>
      <c r="O130" s="76"/>
      <c r="P130" s="1"/>
      <c r="Q130" s="1"/>
      <c r="R130" s="1"/>
      <c r="S130" s="1"/>
      <c r="T130" s="82"/>
      <c r="U130" s="1"/>
      <c r="V130" s="42"/>
      <c r="W130" s="82"/>
      <c r="X130" s="1"/>
      <c r="Y130" s="42"/>
      <c r="Z130" s="44"/>
    </row>
    <row r="131" spans="1:26" hidden="1" x14ac:dyDescent="0.25">
      <c r="B131" s="55"/>
      <c r="C131" s="2"/>
      <c r="D131" s="427" t="s">
        <v>357</v>
      </c>
      <c r="E131" s="427"/>
      <c r="F131" s="259">
        <f t="shared" si="96"/>
        <v>0</v>
      </c>
      <c r="G131" s="151"/>
      <c r="H131" s="169">
        <f t="shared" si="52"/>
        <v>0</v>
      </c>
      <c r="I131" s="76"/>
      <c r="J131" s="1"/>
      <c r="K131" s="1"/>
      <c r="L131" s="1"/>
      <c r="M131" s="1"/>
      <c r="N131" s="1"/>
      <c r="O131" s="76"/>
      <c r="P131" s="1"/>
      <c r="Q131" s="1"/>
      <c r="R131" s="1"/>
      <c r="S131" s="1"/>
      <c r="T131" s="82"/>
      <c r="U131" s="1"/>
      <c r="V131" s="42"/>
      <c r="W131" s="82"/>
      <c r="X131" s="1"/>
      <c r="Y131" s="42"/>
      <c r="Z131" s="44"/>
    </row>
    <row r="132" spans="1:26" hidden="1" x14ac:dyDescent="0.25">
      <c r="B132" s="55"/>
      <c r="C132" s="2"/>
      <c r="D132" s="427" t="s">
        <v>358</v>
      </c>
      <c r="E132" s="427"/>
      <c r="F132" s="259">
        <f t="shared" si="96"/>
        <v>0</v>
      </c>
      <c r="G132" s="151"/>
      <c r="H132" s="169">
        <f t="shared" si="52"/>
        <v>0</v>
      </c>
      <c r="I132" s="76"/>
      <c r="J132" s="1"/>
      <c r="K132" s="1"/>
      <c r="L132" s="1"/>
      <c r="M132" s="1"/>
      <c r="N132" s="1"/>
      <c r="O132" s="76"/>
      <c r="P132" s="1"/>
      <c r="Q132" s="1"/>
      <c r="R132" s="1"/>
      <c r="S132" s="1"/>
      <c r="T132" s="82"/>
      <c r="U132" s="1"/>
      <c r="V132" s="42"/>
      <c r="W132" s="82"/>
      <c r="X132" s="1"/>
      <c r="Y132" s="42"/>
      <c r="Z132" s="44"/>
    </row>
    <row r="133" spans="1:26" hidden="1" x14ac:dyDescent="0.25">
      <c r="B133" s="55"/>
      <c r="C133" s="2"/>
      <c r="D133" s="427" t="s">
        <v>355</v>
      </c>
      <c r="E133" s="427"/>
      <c r="F133" s="259">
        <f t="shared" si="96"/>
        <v>0</v>
      </c>
      <c r="G133" s="151"/>
      <c r="H133" s="169">
        <f t="shared" si="52"/>
        <v>0</v>
      </c>
      <c r="I133" s="76"/>
      <c r="J133" s="1"/>
      <c r="K133" s="1"/>
      <c r="L133" s="1"/>
      <c r="M133" s="1"/>
      <c r="N133" s="1"/>
      <c r="O133" s="76"/>
      <c r="P133" s="1"/>
      <c r="Q133" s="1"/>
      <c r="R133" s="1"/>
      <c r="S133" s="1"/>
      <c r="T133" s="82"/>
      <c r="U133" s="1"/>
      <c r="V133" s="42"/>
      <c r="W133" s="82"/>
      <c r="X133" s="1"/>
      <c r="Y133" s="42"/>
      <c r="Z133" s="44"/>
    </row>
    <row r="134" spans="1:26" hidden="1" x14ac:dyDescent="0.25">
      <c r="B134" s="55"/>
      <c r="C134" s="2"/>
      <c r="D134" s="427" t="s">
        <v>811</v>
      </c>
      <c r="E134" s="427"/>
      <c r="F134" s="259">
        <f t="shared" si="96"/>
        <v>0</v>
      </c>
      <c r="G134" s="151"/>
      <c r="H134" s="169">
        <f t="shared" si="52"/>
        <v>0</v>
      </c>
      <c r="I134" s="76"/>
      <c r="J134" s="1"/>
      <c r="K134" s="1"/>
      <c r="L134" s="1"/>
      <c r="M134" s="1"/>
      <c r="N134" s="1"/>
      <c r="O134" s="76"/>
      <c r="P134" s="1"/>
      <c r="Q134" s="1"/>
      <c r="R134" s="1"/>
      <c r="S134" s="1"/>
      <c r="T134" s="82"/>
      <c r="U134" s="1"/>
      <c r="V134" s="42"/>
      <c r="W134" s="82"/>
      <c r="X134" s="1"/>
      <c r="Y134" s="42"/>
      <c r="Z134" s="44"/>
    </row>
    <row r="135" spans="1:26" ht="25.5" hidden="1" customHeight="1" x14ac:dyDescent="0.25">
      <c r="B135" s="55"/>
      <c r="C135" s="2"/>
      <c r="D135" s="428" t="s">
        <v>532</v>
      </c>
      <c r="E135" s="428"/>
      <c r="F135" s="269">
        <f t="shared" si="96"/>
        <v>0</v>
      </c>
      <c r="G135" s="161"/>
      <c r="H135" s="169">
        <f t="shared" si="52"/>
        <v>0</v>
      </c>
      <c r="I135" s="76"/>
      <c r="J135" s="1"/>
      <c r="K135" s="1"/>
      <c r="L135" s="1"/>
      <c r="M135" s="1"/>
      <c r="N135" s="1"/>
      <c r="O135" s="76"/>
      <c r="P135" s="1"/>
      <c r="Q135" s="1"/>
      <c r="R135" s="1"/>
      <c r="S135" s="1"/>
      <c r="T135" s="82"/>
      <c r="U135" s="1"/>
      <c r="V135" s="42"/>
      <c r="W135" s="82"/>
      <c r="X135" s="1"/>
      <c r="Y135" s="42"/>
      <c r="Z135" s="44"/>
    </row>
    <row r="136" spans="1:26" ht="25.5" hidden="1" customHeight="1" x14ac:dyDescent="0.25">
      <c r="B136" s="55"/>
      <c r="C136" s="2"/>
      <c r="D136" s="428" t="s">
        <v>533</v>
      </c>
      <c r="E136" s="428"/>
      <c r="F136" s="269">
        <f t="shared" si="96"/>
        <v>0</v>
      </c>
      <c r="G136" s="161"/>
      <c r="H136" s="169">
        <f t="shared" si="52"/>
        <v>0</v>
      </c>
      <c r="I136" s="76"/>
      <c r="J136" s="1"/>
      <c r="K136" s="1"/>
      <c r="L136" s="1"/>
      <c r="M136" s="1"/>
      <c r="N136" s="1"/>
      <c r="O136" s="76"/>
      <c r="P136" s="1"/>
      <c r="Q136" s="1"/>
      <c r="R136" s="1"/>
      <c r="S136" s="1"/>
      <c r="T136" s="82"/>
      <c r="U136" s="1"/>
      <c r="V136" s="42"/>
      <c r="W136" s="82"/>
      <c r="X136" s="1"/>
      <c r="Y136" s="42"/>
      <c r="Z136" s="44"/>
    </row>
    <row r="137" spans="1:26" hidden="1" x14ac:dyDescent="0.25">
      <c r="B137" s="55"/>
      <c r="C137" s="2"/>
      <c r="D137" s="427" t="s">
        <v>364</v>
      </c>
      <c r="E137" s="427"/>
      <c r="F137" s="259">
        <f t="shared" si="96"/>
        <v>0</v>
      </c>
      <c r="G137" s="151"/>
      <c r="H137" s="169">
        <f t="shared" si="52"/>
        <v>0</v>
      </c>
      <c r="I137" s="76"/>
      <c r="J137" s="1"/>
      <c r="K137" s="1"/>
      <c r="L137" s="1"/>
      <c r="M137" s="1"/>
      <c r="N137" s="1"/>
      <c r="O137" s="76"/>
      <c r="P137" s="1"/>
      <c r="Q137" s="1"/>
      <c r="R137" s="1"/>
      <c r="S137" s="1"/>
      <c r="T137" s="82"/>
      <c r="U137" s="1"/>
      <c r="V137" s="42"/>
      <c r="W137" s="82"/>
      <c r="X137" s="1"/>
      <c r="Y137" s="42"/>
      <c r="Z137" s="44"/>
    </row>
    <row r="138" spans="1:26" hidden="1" x14ac:dyDescent="0.25">
      <c r="B138" s="55"/>
      <c r="C138" s="2"/>
      <c r="D138" s="427" t="s">
        <v>356</v>
      </c>
      <c r="E138" s="427"/>
      <c r="F138" s="259">
        <f t="shared" si="96"/>
        <v>0</v>
      </c>
      <c r="G138" s="151"/>
      <c r="H138" s="169">
        <f t="shared" si="52"/>
        <v>0</v>
      </c>
      <c r="I138" s="76"/>
      <c r="J138" s="1"/>
      <c r="K138" s="1"/>
      <c r="L138" s="1"/>
      <c r="M138" s="1"/>
      <c r="N138" s="1"/>
      <c r="O138" s="76"/>
      <c r="P138" s="1"/>
      <c r="Q138" s="1"/>
      <c r="R138" s="1"/>
      <c r="S138" s="1"/>
      <c r="T138" s="82"/>
      <c r="U138" s="1"/>
      <c r="V138" s="42"/>
      <c r="W138" s="82"/>
      <c r="X138" s="1"/>
      <c r="Y138" s="42"/>
      <c r="Z138" s="44"/>
    </row>
    <row r="139" spans="1:26" ht="25.5" hidden="1" customHeight="1" x14ac:dyDescent="0.25">
      <c r="B139" s="55"/>
      <c r="C139" s="2"/>
      <c r="D139" s="428" t="s">
        <v>534</v>
      </c>
      <c r="E139" s="428"/>
      <c r="F139" s="269">
        <f t="shared" si="96"/>
        <v>0</v>
      </c>
      <c r="G139" s="161"/>
      <c r="H139" s="169">
        <f t="shared" si="52"/>
        <v>0</v>
      </c>
      <c r="I139" s="76"/>
      <c r="J139" s="1"/>
      <c r="K139" s="1"/>
      <c r="L139" s="1"/>
      <c r="M139" s="1"/>
      <c r="N139" s="1"/>
      <c r="O139" s="76"/>
      <c r="P139" s="1"/>
      <c r="Q139" s="1"/>
      <c r="R139" s="1"/>
      <c r="S139" s="1"/>
      <c r="T139" s="82"/>
      <c r="U139" s="1"/>
      <c r="V139" s="42"/>
      <c r="W139" s="82"/>
      <c r="X139" s="1"/>
      <c r="Y139" s="42"/>
      <c r="Z139" s="44"/>
    </row>
    <row r="140" spans="1:26" hidden="1" x14ac:dyDescent="0.25">
      <c r="B140" s="55"/>
      <c r="C140" s="2"/>
      <c r="D140" s="427" t="s">
        <v>535</v>
      </c>
      <c r="E140" s="427"/>
      <c r="F140" s="259">
        <f t="shared" si="96"/>
        <v>0</v>
      </c>
      <c r="G140" s="151"/>
      <c r="H140" s="169">
        <f t="shared" si="52"/>
        <v>0</v>
      </c>
      <c r="I140" s="76"/>
      <c r="J140" s="1"/>
      <c r="K140" s="1"/>
      <c r="L140" s="1"/>
      <c r="M140" s="1"/>
      <c r="N140" s="1"/>
      <c r="O140" s="76"/>
      <c r="P140" s="1"/>
      <c r="Q140" s="1"/>
      <c r="R140" s="1"/>
      <c r="S140" s="1"/>
      <c r="T140" s="82"/>
      <c r="U140" s="1"/>
      <c r="V140" s="42"/>
      <c r="W140" s="82"/>
      <c r="X140" s="1"/>
      <c r="Y140" s="42"/>
      <c r="Z140" s="44"/>
    </row>
    <row r="141" spans="1:26" s="41" customFormat="1" hidden="1" x14ac:dyDescent="0.25">
      <c r="A141" s="128" t="s">
        <v>235</v>
      </c>
      <c r="B141" s="109" t="s">
        <v>666</v>
      </c>
      <c r="C141" s="445" t="s">
        <v>236</v>
      </c>
      <c r="D141" s="446"/>
      <c r="E141" s="446"/>
      <c r="F141" s="270">
        <f t="shared" si="96"/>
        <v>0</v>
      </c>
      <c r="G141" s="162"/>
      <c r="H141" s="172">
        <f t="shared" si="52"/>
        <v>0</v>
      </c>
      <c r="I141" s="111"/>
      <c r="J141" s="112"/>
      <c r="K141" s="112"/>
      <c r="L141" s="112"/>
      <c r="M141" s="112"/>
      <c r="N141" s="112"/>
      <c r="O141" s="111"/>
      <c r="P141" s="112"/>
      <c r="Q141" s="112"/>
      <c r="R141" s="112"/>
      <c r="S141" s="112"/>
      <c r="T141" s="115"/>
      <c r="U141" s="112"/>
      <c r="V141" s="114"/>
      <c r="W141" s="115"/>
      <c r="X141" s="112"/>
      <c r="Y141" s="114"/>
      <c r="Z141" s="116"/>
    </row>
    <row r="142" spans="1:26" s="41" customFormat="1" hidden="1" x14ac:dyDescent="0.25">
      <c r="A142" s="128" t="s">
        <v>237</v>
      </c>
      <c r="B142" s="109" t="s">
        <v>668</v>
      </c>
      <c r="C142" s="445" t="s">
        <v>238</v>
      </c>
      <c r="D142" s="446"/>
      <c r="E142" s="446"/>
      <c r="F142" s="270">
        <f t="shared" si="96"/>
        <v>0</v>
      </c>
      <c r="G142" s="162"/>
      <c r="H142" s="172">
        <f t="shared" si="52"/>
        <v>0</v>
      </c>
      <c r="I142" s="111"/>
      <c r="J142" s="112"/>
      <c r="K142" s="112"/>
      <c r="L142" s="112"/>
      <c r="M142" s="112"/>
      <c r="N142" s="112"/>
      <c r="O142" s="111"/>
      <c r="P142" s="112"/>
      <c r="Q142" s="112"/>
      <c r="R142" s="112"/>
      <c r="S142" s="112"/>
      <c r="T142" s="115"/>
      <c r="U142" s="112"/>
      <c r="V142" s="114"/>
      <c r="W142" s="115"/>
      <c r="X142" s="112"/>
      <c r="Y142" s="114"/>
      <c r="Z142" s="116"/>
    </row>
    <row r="143" spans="1:26" s="41" customFormat="1" hidden="1" x14ac:dyDescent="0.25">
      <c r="A143" s="128" t="s">
        <v>239</v>
      </c>
      <c r="B143" s="109" t="s">
        <v>669</v>
      </c>
      <c r="C143" s="445" t="s">
        <v>240</v>
      </c>
      <c r="D143" s="446"/>
      <c r="E143" s="446"/>
      <c r="F143" s="270">
        <f t="shared" si="96"/>
        <v>0</v>
      </c>
      <c r="G143" s="162"/>
      <c r="H143" s="172">
        <f t="shared" ref="H143:H209" si="97">SUM(F143:G143)</f>
        <v>0</v>
      </c>
      <c r="I143" s="111"/>
      <c r="J143" s="112"/>
      <c r="K143" s="112"/>
      <c r="L143" s="112"/>
      <c r="M143" s="112"/>
      <c r="N143" s="112"/>
      <c r="O143" s="111"/>
      <c r="P143" s="112"/>
      <c r="Q143" s="112"/>
      <c r="R143" s="112"/>
      <c r="S143" s="112"/>
      <c r="T143" s="115"/>
      <c r="U143" s="112"/>
      <c r="V143" s="114"/>
      <c r="W143" s="115"/>
      <c r="X143" s="112"/>
      <c r="Y143" s="114"/>
      <c r="Z143" s="116"/>
    </row>
    <row r="144" spans="1:26" s="41" customFormat="1" x14ac:dyDescent="0.25">
      <c r="A144" s="128" t="s">
        <v>241</v>
      </c>
      <c r="B144" s="109" t="s">
        <v>670</v>
      </c>
      <c r="C144" s="445" t="s">
        <v>242</v>
      </c>
      <c r="D144" s="446"/>
      <c r="E144" s="446"/>
      <c r="F144" s="270">
        <f>F145+F146+F147+F151+F152+F153+F154+F155+F156+F157</f>
        <v>750000</v>
      </c>
      <c r="G144" s="162">
        <f>G145+G146+G147+G151+G152+G153+G154+G155+G156+G157</f>
        <v>0</v>
      </c>
      <c r="H144" s="172">
        <f t="shared" si="97"/>
        <v>750000</v>
      </c>
      <c r="I144" s="111">
        <f t="shared" ref="I144:Z144" si="98">I145+I146+I147+I151+I152+I153+I154+I155+I156+I157</f>
        <v>0</v>
      </c>
      <c r="J144" s="112">
        <f t="shared" si="98"/>
        <v>0</v>
      </c>
      <c r="K144" s="112">
        <f t="shared" si="98"/>
        <v>750000</v>
      </c>
      <c r="L144" s="112">
        <f t="shared" si="98"/>
        <v>0</v>
      </c>
      <c r="M144" s="112">
        <f t="shared" si="98"/>
        <v>0</v>
      </c>
      <c r="N144" s="112">
        <f t="shared" si="98"/>
        <v>0</v>
      </c>
      <c r="O144" s="111">
        <f t="shared" si="98"/>
        <v>0</v>
      </c>
      <c r="P144" s="112">
        <f t="shared" si="98"/>
        <v>0</v>
      </c>
      <c r="Q144" s="112">
        <f t="shared" si="98"/>
        <v>0</v>
      </c>
      <c r="R144" s="112">
        <f t="shared" si="98"/>
        <v>0</v>
      </c>
      <c r="S144" s="112">
        <f t="shared" si="98"/>
        <v>500000</v>
      </c>
      <c r="T144" s="115">
        <f t="shared" si="98"/>
        <v>0</v>
      </c>
      <c r="U144" s="112">
        <f t="shared" si="98"/>
        <v>0</v>
      </c>
      <c r="V144" s="114">
        <f t="shared" si="98"/>
        <v>0</v>
      </c>
      <c r="W144" s="115">
        <f t="shared" si="98"/>
        <v>250000</v>
      </c>
      <c r="X144" s="112">
        <f t="shared" si="98"/>
        <v>0</v>
      </c>
      <c r="Y144" s="114">
        <f t="shared" si="98"/>
        <v>0</v>
      </c>
      <c r="Z144" s="116">
        <f t="shared" si="98"/>
        <v>0</v>
      </c>
    </row>
    <row r="145" spans="1:26" hidden="1" x14ac:dyDescent="0.25">
      <c r="B145" s="55"/>
      <c r="C145" s="2"/>
      <c r="D145" s="427" t="s">
        <v>359</v>
      </c>
      <c r="E145" s="427"/>
      <c r="F145" s="259">
        <f t="shared" ref="F145:F158" si="99">SUM(O145:Z145)</f>
        <v>0</v>
      </c>
      <c r="G145" s="151"/>
      <c r="H145" s="169">
        <f t="shared" si="97"/>
        <v>0</v>
      </c>
      <c r="I145" s="76"/>
      <c r="J145" s="1"/>
      <c r="K145" s="1"/>
      <c r="L145" s="1"/>
      <c r="M145" s="1"/>
      <c r="N145" s="1"/>
      <c r="O145" s="76"/>
      <c r="P145" s="1"/>
      <c r="Q145" s="1"/>
      <c r="R145" s="1"/>
      <c r="S145" s="1"/>
      <c r="T145" s="82"/>
      <c r="U145" s="1"/>
      <c r="V145" s="42"/>
      <c r="W145" s="82"/>
      <c r="X145" s="1"/>
      <c r="Y145" s="42"/>
      <c r="Z145" s="44"/>
    </row>
    <row r="146" spans="1:26" hidden="1" x14ac:dyDescent="0.25">
      <c r="B146" s="55"/>
      <c r="C146" s="2"/>
      <c r="D146" s="427" t="s">
        <v>360</v>
      </c>
      <c r="E146" s="427"/>
      <c r="F146" s="259">
        <f t="shared" si="99"/>
        <v>0</v>
      </c>
      <c r="G146" s="151"/>
      <c r="H146" s="169">
        <f t="shared" si="97"/>
        <v>0</v>
      </c>
      <c r="I146" s="76"/>
      <c r="J146" s="1"/>
      <c r="K146" s="1"/>
      <c r="L146" s="1"/>
      <c r="M146" s="1"/>
      <c r="N146" s="1"/>
      <c r="O146" s="76"/>
      <c r="P146" s="1"/>
      <c r="Q146" s="1"/>
      <c r="R146" s="1"/>
      <c r="S146" s="1"/>
      <c r="T146" s="82"/>
      <c r="U146" s="1"/>
      <c r="V146" s="42"/>
      <c r="W146" s="82"/>
      <c r="X146" s="1"/>
      <c r="Y146" s="42"/>
      <c r="Z146" s="44"/>
    </row>
    <row r="147" spans="1:26" s="211" customFormat="1" x14ac:dyDescent="0.25">
      <c r="A147" s="316"/>
      <c r="B147" s="191"/>
      <c r="C147" s="200"/>
      <c r="D147" s="417" t="s">
        <v>361</v>
      </c>
      <c r="E147" s="417"/>
      <c r="F147" s="282">
        <f>SUM(F148:F150)</f>
        <v>750000</v>
      </c>
      <c r="G147" s="192">
        <f>SUM(G148:G150)</f>
        <v>0</v>
      </c>
      <c r="H147" s="193">
        <f t="shared" si="97"/>
        <v>750000</v>
      </c>
      <c r="I147" s="201">
        <f t="shared" ref="I147:Z147" si="100">SUM(I148:I150)</f>
        <v>0</v>
      </c>
      <c r="J147" s="195">
        <f t="shared" si="100"/>
        <v>0</v>
      </c>
      <c r="K147" s="195">
        <f t="shared" si="100"/>
        <v>750000</v>
      </c>
      <c r="L147" s="195">
        <f t="shared" si="100"/>
        <v>0</v>
      </c>
      <c r="M147" s="195">
        <f t="shared" si="100"/>
        <v>0</v>
      </c>
      <c r="N147" s="195">
        <f t="shared" si="100"/>
        <v>0</v>
      </c>
      <c r="O147" s="201">
        <f t="shared" si="100"/>
        <v>0</v>
      </c>
      <c r="P147" s="195">
        <f t="shared" si="100"/>
        <v>0</v>
      </c>
      <c r="Q147" s="195">
        <f t="shared" si="100"/>
        <v>0</v>
      </c>
      <c r="R147" s="195">
        <f t="shared" si="100"/>
        <v>0</v>
      </c>
      <c r="S147" s="195">
        <f t="shared" si="100"/>
        <v>500000</v>
      </c>
      <c r="T147" s="196">
        <f t="shared" si="100"/>
        <v>0</v>
      </c>
      <c r="U147" s="195">
        <f t="shared" si="100"/>
        <v>0</v>
      </c>
      <c r="V147" s="194">
        <f t="shared" si="100"/>
        <v>0</v>
      </c>
      <c r="W147" s="196">
        <f t="shared" si="100"/>
        <v>250000</v>
      </c>
      <c r="X147" s="195">
        <f t="shared" si="100"/>
        <v>0</v>
      </c>
      <c r="Y147" s="194">
        <f t="shared" si="100"/>
        <v>0</v>
      </c>
      <c r="Z147" s="197">
        <f t="shared" si="100"/>
        <v>0</v>
      </c>
    </row>
    <row r="148" spans="1:26" x14ac:dyDescent="0.25">
      <c r="B148" s="55"/>
      <c r="C148" s="2"/>
      <c r="D148" s="360"/>
      <c r="E148" s="360" t="s">
        <v>1033</v>
      </c>
      <c r="F148" s="259">
        <f t="shared" ref="F148:F149" si="101">SUM(O148:Z148)</f>
        <v>150000</v>
      </c>
      <c r="G148" s="151"/>
      <c r="H148" s="169">
        <f t="shared" si="97"/>
        <v>150000</v>
      </c>
      <c r="I148" s="76"/>
      <c r="J148" s="1"/>
      <c r="K148" s="1">
        <f>H148</f>
        <v>150000</v>
      </c>
      <c r="L148" s="1"/>
      <c r="M148" s="1"/>
      <c r="N148" s="1"/>
      <c r="O148" s="76"/>
      <c r="P148" s="1"/>
      <c r="Q148" s="1"/>
      <c r="R148" s="1"/>
      <c r="S148" s="1">
        <v>150000</v>
      </c>
      <c r="T148" s="82"/>
      <c r="U148" s="1"/>
      <c r="V148" s="42"/>
      <c r="W148" s="82"/>
      <c r="X148" s="1"/>
      <c r="Y148" s="42"/>
      <c r="Z148" s="44"/>
    </row>
    <row r="149" spans="1:26" x14ac:dyDescent="0.25">
      <c r="B149" s="55"/>
      <c r="C149" s="2"/>
      <c r="D149" s="360"/>
      <c r="E149" s="360" t="s">
        <v>1034</v>
      </c>
      <c r="F149" s="259">
        <f t="shared" si="101"/>
        <v>100000</v>
      </c>
      <c r="G149" s="151"/>
      <c r="H149" s="169">
        <f t="shared" si="97"/>
        <v>100000</v>
      </c>
      <c r="I149" s="76"/>
      <c r="J149" s="1"/>
      <c r="K149" s="1">
        <f t="shared" ref="K149:K150" si="102">H149</f>
        <v>100000</v>
      </c>
      <c r="L149" s="1"/>
      <c r="M149" s="1"/>
      <c r="N149" s="1"/>
      <c r="O149" s="76"/>
      <c r="P149" s="1"/>
      <c r="Q149" s="1"/>
      <c r="R149" s="1"/>
      <c r="S149" s="1">
        <v>100000</v>
      </c>
      <c r="T149" s="82"/>
      <c r="U149" s="1"/>
      <c r="V149" s="42"/>
      <c r="W149" s="82"/>
      <c r="X149" s="1"/>
      <c r="Y149" s="42"/>
      <c r="Z149" s="44"/>
    </row>
    <row r="150" spans="1:26" x14ac:dyDescent="0.25">
      <c r="B150" s="55"/>
      <c r="C150" s="2"/>
      <c r="D150" s="314"/>
      <c r="E150" s="360" t="s">
        <v>1035</v>
      </c>
      <c r="F150" s="259">
        <f t="shared" ref="F150" si="103">SUM(O150:Z150)</f>
        <v>500000</v>
      </c>
      <c r="G150" s="151"/>
      <c r="H150" s="169">
        <f t="shared" ref="H150" si="104">SUM(F150:G150)</f>
        <v>500000</v>
      </c>
      <c r="I150" s="76"/>
      <c r="J150" s="1"/>
      <c r="K150" s="1">
        <f t="shared" si="102"/>
        <v>500000</v>
      </c>
      <c r="L150" s="1"/>
      <c r="M150" s="1"/>
      <c r="N150" s="1"/>
      <c r="O150" s="76"/>
      <c r="P150" s="1"/>
      <c r="Q150" s="1"/>
      <c r="R150" s="1"/>
      <c r="S150" s="1">
        <v>250000</v>
      </c>
      <c r="T150" s="82"/>
      <c r="U150" s="1"/>
      <c r="V150" s="42"/>
      <c r="W150" s="82">
        <v>250000</v>
      </c>
      <c r="X150" s="1"/>
      <c r="Y150" s="42"/>
      <c r="Z150" s="44"/>
    </row>
    <row r="151" spans="1:26" hidden="1" x14ac:dyDescent="0.25">
      <c r="B151" s="55"/>
      <c r="C151" s="2"/>
      <c r="D151" s="427" t="s">
        <v>362</v>
      </c>
      <c r="E151" s="427"/>
      <c r="F151" s="259">
        <f t="shared" si="99"/>
        <v>0</v>
      </c>
      <c r="G151" s="151"/>
      <c r="H151" s="169">
        <f t="shared" si="97"/>
        <v>0</v>
      </c>
      <c r="I151" s="76"/>
      <c r="J151" s="1"/>
      <c r="K151" s="1"/>
      <c r="L151" s="1"/>
      <c r="M151" s="1"/>
      <c r="N151" s="1"/>
      <c r="O151" s="76"/>
      <c r="P151" s="1"/>
      <c r="Q151" s="1"/>
      <c r="R151" s="1"/>
      <c r="S151" s="1"/>
      <c r="T151" s="82"/>
      <c r="U151" s="1"/>
      <c r="V151" s="42"/>
      <c r="W151" s="82"/>
      <c r="X151" s="1"/>
      <c r="Y151" s="42"/>
      <c r="Z151" s="44"/>
    </row>
    <row r="152" spans="1:26" hidden="1" x14ac:dyDescent="0.25">
      <c r="B152" s="55"/>
      <c r="C152" s="2"/>
      <c r="D152" s="427" t="s">
        <v>363</v>
      </c>
      <c r="E152" s="427"/>
      <c r="F152" s="259">
        <f t="shared" si="99"/>
        <v>0</v>
      </c>
      <c r="G152" s="151"/>
      <c r="H152" s="169">
        <f t="shared" si="97"/>
        <v>0</v>
      </c>
      <c r="I152" s="76"/>
      <c r="J152" s="1"/>
      <c r="K152" s="1"/>
      <c r="L152" s="1"/>
      <c r="M152" s="1"/>
      <c r="N152" s="1"/>
      <c r="O152" s="76"/>
      <c r="P152" s="1"/>
      <c r="Q152" s="1"/>
      <c r="R152" s="1"/>
      <c r="S152" s="1"/>
      <c r="T152" s="82"/>
      <c r="U152" s="1"/>
      <c r="V152" s="42"/>
      <c r="W152" s="82"/>
      <c r="X152" s="1"/>
      <c r="Y152" s="42"/>
      <c r="Z152" s="44"/>
    </row>
    <row r="153" spans="1:26" ht="25.5" hidden="1" customHeight="1" x14ac:dyDescent="0.25">
      <c r="B153" s="55"/>
      <c r="C153" s="2"/>
      <c r="D153" s="428" t="s">
        <v>536</v>
      </c>
      <c r="E153" s="428"/>
      <c r="F153" s="269">
        <f t="shared" si="99"/>
        <v>0</v>
      </c>
      <c r="G153" s="161"/>
      <c r="H153" s="169">
        <f t="shared" si="97"/>
        <v>0</v>
      </c>
      <c r="I153" s="76"/>
      <c r="J153" s="1"/>
      <c r="K153" s="1"/>
      <c r="L153" s="1"/>
      <c r="M153" s="1"/>
      <c r="N153" s="1"/>
      <c r="O153" s="76"/>
      <c r="P153" s="1"/>
      <c r="Q153" s="1"/>
      <c r="R153" s="1"/>
      <c r="S153" s="1"/>
      <c r="T153" s="82"/>
      <c r="U153" s="1"/>
      <c r="V153" s="42"/>
      <c r="W153" s="82"/>
      <c r="X153" s="1"/>
      <c r="Y153" s="42"/>
      <c r="Z153" s="44"/>
    </row>
    <row r="154" spans="1:26" ht="25.5" hidden="1" customHeight="1" x14ac:dyDescent="0.25">
      <c r="B154" s="55"/>
      <c r="C154" s="2"/>
      <c r="D154" s="428" t="s">
        <v>539</v>
      </c>
      <c r="E154" s="428"/>
      <c r="F154" s="269">
        <f t="shared" si="99"/>
        <v>0</v>
      </c>
      <c r="G154" s="161"/>
      <c r="H154" s="169">
        <f t="shared" si="97"/>
        <v>0</v>
      </c>
      <c r="I154" s="76"/>
      <c r="J154" s="1"/>
      <c r="K154" s="1"/>
      <c r="L154" s="1"/>
      <c r="M154" s="1"/>
      <c r="N154" s="1"/>
      <c r="O154" s="76"/>
      <c r="P154" s="1"/>
      <c r="Q154" s="1"/>
      <c r="R154" s="1"/>
      <c r="S154" s="1"/>
      <c r="T154" s="82"/>
      <c r="U154" s="1"/>
      <c r="V154" s="42"/>
      <c r="W154" s="82"/>
      <c r="X154" s="1"/>
      <c r="Y154" s="42"/>
      <c r="Z154" s="44"/>
    </row>
    <row r="155" spans="1:26" hidden="1" x14ac:dyDescent="0.25">
      <c r="B155" s="55"/>
      <c r="C155" s="2"/>
      <c r="D155" s="427" t="s">
        <v>365</v>
      </c>
      <c r="E155" s="427"/>
      <c r="F155" s="259">
        <f t="shared" si="99"/>
        <v>0</v>
      </c>
      <c r="G155" s="151"/>
      <c r="H155" s="169">
        <f t="shared" si="97"/>
        <v>0</v>
      </c>
      <c r="I155" s="76"/>
      <c r="J155" s="1"/>
      <c r="K155" s="1"/>
      <c r="L155" s="1"/>
      <c r="M155" s="1"/>
      <c r="N155" s="1"/>
      <c r="O155" s="76"/>
      <c r="P155" s="1"/>
      <c r="Q155" s="1"/>
      <c r="R155" s="1"/>
      <c r="S155" s="1"/>
      <c r="T155" s="82"/>
      <c r="U155" s="1"/>
      <c r="V155" s="42"/>
      <c r="W155" s="82"/>
      <c r="X155" s="1"/>
      <c r="Y155" s="42"/>
      <c r="Z155" s="44"/>
    </row>
    <row r="156" spans="1:26" ht="25.5" hidden="1" customHeight="1" x14ac:dyDescent="0.25">
      <c r="B156" s="55"/>
      <c r="C156" s="2"/>
      <c r="D156" s="428" t="s">
        <v>542</v>
      </c>
      <c r="E156" s="428"/>
      <c r="F156" s="269">
        <f t="shared" si="99"/>
        <v>0</v>
      </c>
      <c r="G156" s="161"/>
      <c r="H156" s="169">
        <f t="shared" si="97"/>
        <v>0</v>
      </c>
      <c r="I156" s="76"/>
      <c r="J156" s="1"/>
      <c r="K156" s="1"/>
      <c r="L156" s="1"/>
      <c r="M156" s="1"/>
      <c r="N156" s="1"/>
      <c r="O156" s="76"/>
      <c r="P156" s="1"/>
      <c r="Q156" s="1"/>
      <c r="R156" s="1"/>
      <c r="S156" s="1"/>
      <c r="T156" s="82"/>
      <c r="U156" s="1"/>
      <c r="V156" s="42"/>
      <c r="W156" s="82"/>
      <c r="X156" s="1"/>
      <c r="Y156" s="42"/>
      <c r="Z156" s="44"/>
    </row>
    <row r="157" spans="1:26" hidden="1" x14ac:dyDescent="0.25">
      <c r="B157" s="55"/>
      <c r="C157" s="2"/>
      <c r="D157" s="427" t="s">
        <v>543</v>
      </c>
      <c r="E157" s="427"/>
      <c r="F157" s="259">
        <f t="shared" si="99"/>
        <v>0</v>
      </c>
      <c r="G157" s="151"/>
      <c r="H157" s="169">
        <f t="shared" si="97"/>
        <v>0</v>
      </c>
      <c r="I157" s="76"/>
      <c r="J157" s="1"/>
      <c r="K157" s="1"/>
      <c r="L157" s="1"/>
      <c r="M157" s="1"/>
      <c r="N157" s="1"/>
      <c r="O157" s="76"/>
      <c r="P157" s="1"/>
      <c r="Q157" s="1"/>
      <c r="R157" s="1"/>
      <c r="S157" s="1"/>
      <c r="T157" s="82"/>
      <c r="U157" s="1"/>
      <c r="V157" s="42"/>
      <c r="W157" s="82"/>
      <c r="X157" s="1"/>
      <c r="Y157" s="42"/>
      <c r="Z157" s="44"/>
    </row>
    <row r="158" spans="1:26" s="41" customFormat="1" ht="15.75" thickBot="1" x14ac:dyDescent="0.3">
      <c r="A158" s="128" t="s">
        <v>243</v>
      </c>
      <c r="B158" s="137" t="s">
        <v>671</v>
      </c>
      <c r="C158" s="499" t="s">
        <v>244</v>
      </c>
      <c r="D158" s="500"/>
      <c r="E158" s="500"/>
      <c r="F158" s="271">
        <f t="shared" si="99"/>
        <v>355192</v>
      </c>
      <c r="G158" s="163"/>
      <c r="H158" s="172">
        <f t="shared" si="97"/>
        <v>355192</v>
      </c>
      <c r="I158" s="111"/>
      <c r="J158" s="112"/>
      <c r="K158" s="112"/>
      <c r="L158" s="112"/>
      <c r="M158" s="112"/>
      <c r="N158" s="112">
        <f>H158</f>
        <v>355192</v>
      </c>
      <c r="O158" s="111"/>
      <c r="P158" s="112"/>
      <c r="Q158" s="112"/>
      <c r="R158" s="112"/>
      <c r="S158" s="112"/>
      <c r="T158" s="115"/>
      <c r="U158" s="112"/>
      <c r="V158" s="114"/>
      <c r="W158" s="115"/>
      <c r="X158" s="112"/>
      <c r="Y158" s="114"/>
      <c r="Z158" s="116">
        <f>2424000-1180560-M267-L267</f>
        <v>355192</v>
      </c>
    </row>
    <row r="159" spans="1:26" ht="15.75" thickBot="1" x14ac:dyDescent="0.3">
      <c r="B159" s="101" t="s">
        <v>245</v>
      </c>
      <c r="C159" s="430" t="s">
        <v>246</v>
      </c>
      <c r="D159" s="431"/>
      <c r="E159" s="431"/>
      <c r="F159" s="262">
        <f>F160+F161+F164+F165+F166+F167+F168</f>
        <v>0</v>
      </c>
      <c r="G159" s="154">
        <f t="shared" ref="G159:Z159" si="105">G160+G161+G164+G165+G166+G167+G168</f>
        <v>0</v>
      </c>
      <c r="H159" s="166">
        <f t="shared" si="97"/>
        <v>0</v>
      </c>
      <c r="I159" s="87">
        <f t="shared" ref="I159:N159" si="106">I160+I161+I164+I165+I166+I167+I168</f>
        <v>0</v>
      </c>
      <c r="J159" s="88">
        <f t="shared" si="106"/>
        <v>0</v>
      </c>
      <c r="K159" s="88">
        <f t="shared" si="106"/>
        <v>0</v>
      </c>
      <c r="L159" s="88">
        <f t="shared" si="106"/>
        <v>0</v>
      </c>
      <c r="M159" s="88">
        <f t="shared" ref="M159" si="107">M160+M161+M164+M165+M166+M167+M168</f>
        <v>0</v>
      </c>
      <c r="N159" s="88">
        <f t="shared" si="106"/>
        <v>0</v>
      </c>
      <c r="O159" s="87">
        <f t="shared" si="105"/>
        <v>0</v>
      </c>
      <c r="P159" s="88">
        <f t="shared" si="105"/>
        <v>0</v>
      </c>
      <c r="Q159" s="88">
        <f t="shared" si="105"/>
        <v>0</v>
      </c>
      <c r="R159" s="88">
        <f t="shared" si="105"/>
        <v>0</v>
      </c>
      <c r="S159" s="88">
        <f t="shared" si="105"/>
        <v>0</v>
      </c>
      <c r="T159" s="91">
        <f t="shared" si="105"/>
        <v>0</v>
      </c>
      <c r="U159" s="88">
        <f t="shared" si="105"/>
        <v>0</v>
      </c>
      <c r="V159" s="90">
        <f t="shared" si="105"/>
        <v>0</v>
      </c>
      <c r="W159" s="91">
        <f t="shared" si="105"/>
        <v>0</v>
      </c>
      <c r="X159" s="88">
        <f t="shared" si="105"/>
        <v>0</v>
      </c>
      <c r="Y159" s="90">
        <f t="shared" si="105"/>
        <v>0</v>
      </c>
      <c r="Z159" s="92">
        <f t="shared" si="105"/>
        <v>0</v>
      </c>
    </row>
    <row r="160" spans="1:26" s="18" customFormat="1" hidden="1" x14ac:dyDescent="0.25">
      <c r="A160" s="128" t="s">
        <v>247</v>
      </c>
      <c r="B160" s="117" t="s">
        <v>672</v>
      </c>
      <c r="C160" s="432" t="s">
        <v>248</v>
      </c>
      <c r="D160" s="433"/>
      <c r="E160" s="433"/>
      <c r="F160" s="258">
        <f t="shared" ref="F160" si="108">SUM(O160:Z160)</f>
        <v>0</v>
      </c>
      <c r="G160" s="150"/>
      <c r="H160" s="168">
        <f t="shared" si="97"/>
        <v>0</v>
      </c>
      <c r="I160" s="95"/>
      <c r="J160" s="96"/>
      <c r="K160" s="96"/>
      <c r="L160" s="96"/>
      <c r="M160" s="96"/>
      <c r="N160" s="96"/>
      <c r="O160" s="95"/>
      <c r="P160" s="96"/>
      <c r="Q160" s="96"/>
      <c r="R160" s="96"/>
      <c r="S160" s="96"/>
      <c r="T160" s="99"/>
      <c r="U160" s="96"/>
      <c r="V160" s="98"/>
      <c r="W160" s="99"/>
      <c r="X160" s="96"/>
      <c r="Y160" s="98"/>
      <c r="Z160" s="100"/>
    </row>
    <row r="161" spans="1:26" s="18" customFormat="1" hidden="1" x14ac:dyDescent="0.25">
      <c r="A161" s="128" t="s">
        <v>249</v>
      </c>
      <c r="B161" s="93" t="s">
        <v>673</v>
      </c>
      <c r="C161" s="434" t="s">
        <v>250</v>
      </c>
      <c r="D161" s="435"/>
      <c r="E161" s="435"/>
      <c r="F161" s="260">
        <f>F162+F163</f>
        <v>0</v>
      </c>
      <c r="G161" s="152">
        <f t="shared" ref="G161:Z161" si="109">G162+G163</f>
        <v>0</v>
      </c>
      <c r="H161" s="168">
        <f t="shared" si="97"/>
        <v>0</v>
      </c>
      <c r="I161" s="95">
        <f t="shared" ref="I161:N161" si="110">I162+I163</f>
        <v>0</v>
      </c>
      <c r="J161" s="96">
        <f t="shared" si="110"/>
        <v>0</v>
      </c>
      <c r="K161" s="96">
        <f t="shared" si="110"/>
        <v>0</v>
      </c>
      <c r="L161" s="96">
        <f t="shared" si="110"/>
        <v>0</v>
      </c>
      <c r="M161" s="96">
        <f t="shared" ref="M161" si="111">M162+M163</f>
        <v>0</v>
      </c>
      <c r="N161" s="96">
        <f t="shared" si="110"/>
        <v>0</v>
      </c>
      <c r="O161" s="95">
        <f t="shared" si="109"/>
        <v>0</v>
      </c>
      <c r="P161" s="96">
        <f t="shared" si="109"/>
        <v>0</v>
      </c>
      <c r="Q161" s="96">
        <f t="shared" si="109"/>
        <v>0</v>
      </c>
      <c r="R161" s="96">
        <f t="shared" si="109"/>
        <v>0</v>
      </c>
      <c r="S161" s="96">
        <f t="shared" si="109"/>
        <v>0</v>
      </c>
      <c r="T161" s="99">
        <f t="shared" si="109"/>
        <v>0</v>
      </c>
      <c r="U161" s="96">
        <f t="shared" si="109"/>
        <v>0</v>
      </c>
      <c r="V161" s="98">
        <f t="shared" si="109"/>
        <v>0</v>
      </c>
      <c r="W161" s="99">
        <f t="shared" si="109"/>
        <v>0</v>
      </c>
      <c r="X161" s="96">
        <f t="shared" si="109"/>
        <v>0</v>
      </c>
      <c r="Y161" s="98">
        <f t="shared" si="109"/>
        <v>0</v>
      </c>
      <c r="Z161" s="100">
        <f t="shared" si="109"/>
        <v>0</v>
      </c>
    </row>
    <row r="162" spans="1:26" hidden="1" x14ac:dyDescent="0.25">
      <c r="B162" s="55"/>
      <c r="C162" s="2"/>
      <c r="D162" s="427" t="s">
        <v>250</v>
      </c>
      <c r="E162" s="427"/>
      <c r="F162" s="259">
        <f t="shared" ref="F162:F168" si="112">SUM(O162:Z162)</f>
        <v>0</v>
      </c>
      <c r="G162" s="151"/>
      <c r="H162" s="169">
        <f t="shared" si="97"/>
        <v>0</v>
      </c>
      <c r="I162" s="76"/>
      <c r="J162" s="1"/>
      <c r="K162" s="1"/>
      <c r="L162" s="1"/>
      <c r="M162" s="1"/>
      <c r="N162" s="1"/>
      <c r="O162" s="76"/>
      <c r="P162" s="1"/>
      <c r="Q162" s="1"/>
      <c r="R162" s="1"/>
      <c r="S162" s="1"/>
      <c r="T162" s="82"/>
      <c r="U162" s="1"/>
      <c r="V162" s="42"/>
      <c r="W162" s="82"/>
      <c r="X162" s="1"/>
      <c r="Y162" s="42"/>
      <c r="Z162" s="44"/>
    </row>
    <row r="163" spans="1:26" hidden="1" x14ac:dyDescent="0.25">
      <c r="B163" s="55"/>
      <c r="C163" s="2"/>
      <c r="D163" s="427" t="s">
        <v>349</v>
      </c>
      <c r="E163" s="427"/>
      <c r="F163" s="259">
        <f t="shared" si="112"/>
        <v>0</v>
      </c>
      <c r="G163" s="151"/>
      <c r="H163" s="169">
        <f t="shared" si="97"/>
        <v>0</v>
      </c>
      <c r="I163" s="76"/>
      <c r="J163" s="1"/>
      <c r="K163" s="1"/>
      <c r="L163" s="1"/>
      <c r="M163" s="1"/>
      <c r="N163" s="1"/>
      <c r="O163" s="76"/>
      <c r="P163" s="1"/>
      <c r="Q163" s="1"/>
      <c r="R163" s="1"/>
      <c r="S163" s="1"/>
      <c r="T163" s="82"/>
      <c r="U163" s="1"/>
      <c r="V163" s="42"/>
      <c r="W163" s="82"/>
      <c r="X163" s="1"/>
      <c r="Y163" s="42"/>
      <c r="Z163" s="44"/>
    </row>
    <row r="164" spans="1:26" s="18" customFormat="1" hidden="1" x14ac:dyDescent="0.25">
      <c r="A164" s="128" t="s">
        <v>251</v>
      </c>
      <c r="B164" s="93" t="s">
        <v>674</v>
      </c>
      <c r="C164" s="434" t="s">
        <v>252</v>
      </c>
      <c r="D164" s="435"/>
      <c r="E164" s="435"/>
      <c r="F164" s="260">
        <f t="shared" si="112"/>
        <v>0</v>
      </c>
      <c r="G164" s="152"/>
      <c r="H164" s="168">
        <f t="shared" si="97"/>
        <v>0</v>
      </c>
      <c r="I164" s="95"/>
      <c r="J164" s="96"/>
      <c r="K164" s="96"/>
      <c r="L164" s="96"/>
      <c r="M164" s="96"/>
      <c r="N164" s="96"/>
      <c r="O164" s="95"/>
      <c r="P164" s="96"/>
      <c r="Q164" s="96"/>
      <c r="R164" s="96"/>
      <c r="S164" s="96"/>
      <c r="T164" s="99"/>
      <c r="U164" s="96"/>
      <c r="V164" s="98"/>
      <c r="W164" s="99"/>
      <c r="X164" s="96"/>
      <c r="Y164" s="98"/>
      <c r="Z164" s="100"/>
    </row>
    <row r="165" spans="1:26" s="18" customFormat="1" hidden="1" x14ac:dyDescent="0.25">
      <c r="A165" s="128" t="s">
        <v>253</v>
      </c>
      <c r="B165" s="93" t="s">
        <v>675</v>
      </c>
      <c r="C165" s="434" t="s">
        <v>254</v>
      </c>
      <c r="D165" s="435"/>
      <c r="E165" s="435"/>
      <c r="F165" s="260">
        <f t="shared" si="112"/>
        <v>0</v>
      </c>
      <c r="G165" s="152"/>
      <c r="H165" s="168">
        <f t="shared" si="97"/>
        <v>0</v>
      </c>
      <c r="I165" s="95"/>
      <c r="J165" s="96"/>
      <c r="K165" s="96"/>
      <c r="L165" s="96"/>
      <c r="M165" s="96"/>
      <c r="N165" s="96"/>
      <c r="O165" s="95"/>
      <c r="P165" s="96"/>
      <c r="Q165" s="96"/>
      <c r="R165" s="96"/>
      <c r="S165" s="96"/>
      <c r="T165" s="99"/>
      <c r="U165" s="96"/>
      <c r="V165" s="98"/>
      <c r="W165" s="99"/>
      <c r="X165" s="96"/>
      <c r="Y165" s="98"/>
      <c r="Z165" s="100"/>
    </row>
    <row r="166" spans="1:26" s="18" customFormat="1" hidden="1" x14ac:dyDescent="0.25">
      <c r="A166" s="128" t="s">
        <v>255</v>
      </c>
      <c r="B166" s="93" t="s">
        <v>676</v>
      </c>
      <c r="C166" s="434" t="s">
        <v>256</v>
      </c>
      <c r="D166" s="435"/>
      <c r="E166" s="435"/>
      <c r="F166" s="260">
        <f t="shared" si="112"/>
        <v>0</v>
      </c>
      <c r="G166" s="152"/>
      <c r="H166" s="168">
        <f t="shared" si="97"/>
        <v>0</v>
      </c>
      <c r="I166" s="95"/>
      <c r="J166" s="96"/>
      <c r="K166" s="96"/>
      <c r="L166" s="96"/>
      <c r="M166" s="96"/>
      <c r="N166" s="96"/>
      <c r="O166" s="95"/>
      <c r="P166" s="96"/>
      <c r="Q166" s="96"/>
      <c r="R166" s="96"/>
      <c r="S166" s="96"/>
      <c r="T166" s="99"/>
      <c r="U166" s="96"/>
      <c r="V166" s="98"/>
      <c r="W166" s="99"/>
      <c r="X166" s="96"/>
      <c r="Y166" s="98"/>
      <c r="Z166" s="100"/>
    </row>
    <row r="167" spans="1:26" s="18" customFormat="1" hidden="1" x14ac:dyDescent="0.25">
      <c r="A167" s="128" t="s">
        <v>257</v>
      </c>
      <c r="B167" s="93" t="s">
        <v>677</v>
      </c>
      <c r="C167" s="434" t="s">
        <v>258</v>
      </c>
      <c r="D167" s="435"/>
      <c r="E167" s="435"/>
      <c r="F167" s="260">
        <f t="shared" si="112"/>
        <v>0</v>
      </c>
      <c r="G167" s="152"/>
      <c r="H167" s="168">
        <f t="shared" si="97"/>
        <v>0</v>
      </c>
      <c r="I167" s="95"/>
      <c r="J167" s="96"/>
      <c r="K167" s="96"/>
      <c r="L167" s="96"/>
      <c r="M167" s="96"/>
      <c r="N167" s="96"/>
      <c r="O167" s="95"/>
      <c r="P167" s="96"/>
      <c r="Q167" s="96"/>
      <c r="R167" s="96"/>
      <c r="S167" s="96"/>
      <c r="T167" s="99"/>
      <c r="U167" s="96"/>
      <c r="V167" s="98"/>
      <c r="W167" s="99"/>
      <c r="X167" s="96"/>
      <c r="Y167" s="98"/>
      <c r="Z167" s="100"/>
    </row>
    <row r="168" spans="1:26" s="18" customFormat="1" ht="15.75" hidden="1" thickBot="1" x14ac:dyDescent="0.3">
      <c r="A168" s="128" t="s">
        <v>259</v>
      </c>
      <c r="B168" s="127" t="s">
        <v>678</v>
      </c>
      <c r="C168" s="507" t="s">
        <v>260</v>
      </c>
      <c r="D168" s="508"/>
      <c r="E168" s="508"/>
      <c r="F168" s="272">
        <f t="shared" si="112"/>
        <v>0</v>
      </c>
      <c r="G168" s="164"/>
      <c r="H168" s="168">
        <f t="shared" si="97"/>
        <v>0</v>
      </c>
      <c r="I168" s="95"/>
      <c r="J168" s="96"/>
      <c r="K168" s="96"/>
      <c r="L168" s="96"/>
      <c r="M168" s="96"/>
      <c r="N168" s="96"/>
      <c r="O168" s="95"/>
      <c r="P168" s="96"/>
      <c r="Q168" s="96"/>
      <c r="R168" s="96"/>
      <c r="S168" s="96"/>
      <c r="T168" s="99"/>
      <c r="U168" s="96"/>
      <c r="V168" s="98"/>
      <c r="W168" s="99"/>
      <c r="X168" s="96"/>
      <c r="Y168" s="98"/>
      <c r="Z168" s="100"/>
    </row>
    <row r="169" spans="1:26" ht="15.75" thickBot="1" x14ac:dyDescent="0.3">
      <c r="B169" s="101" t="s">
        <v>261</v>
      </c>
      <c r="C169" s="430" t="s">
        <v>262</v>
      </c>
      <c r="D169" s="431"/>
      <c r="E169" s="431"/>
      <c r="F169" s="262">
        <f>F170+F171+F172+F173</f>
        <v>0</v>
      </c>
      <c r="G169" s="154">
        <f t="shared" ref="G169:Z169" si="113">G170+G171+G172+G173</f>
        <v>0</v>
      </c>
      <c r="H169" s="166">
        <f t="shared" si="97"/>
        <v>0</v>
      </c>
      <c r="I169" s="87">
        <f t="shared" ref="I169:N169" si="114">I170+I171+I172+I173</f>
        <v>0</v>
      </c>
      <c r="J169" s="88">
        <f t="shared" si="114"/>
        <v>0</v>
      </c>
      <c r="K169" s="88">
        <f t="shared" si="114"/>
        <v>0</v>
      </c>
      <c r="L169" s="88">
        <f t="shared" si="114"/>
        <v>0</v>
      </c>
      <c r="M169" s="88">
        <f t="shared" ref="M169" si="115">M170+M171+M172+M173</f>
        <v>0</v>
      </c>
      <c r="N169" s="88">
        <f t="shared" si="114"/>
        <v>0</v>
      </c>
      <c r="O169" s="87">
        <f t="shared" si="113"/>
        <v>0</v>
      </c>
      <c r="P169" s="88">
        <f t="shared" si="113"/>
        <v>0</v>
      </c>
      <c r="Q169" s="88">
        <f t="shared" si="113"/>
        <v>0</v>
      </c>
      <c r="R169" s="88">
        <f t="shared" si="113"/>
        <v>0</v>
      </c>
      <c r="S169" s="88">
        <f t="shared" si="113"/>
        <v>0</v>
      </c>
      <c r="T169" s="91">
        <f t="shared" si="113"/>
        <v>0</v>
      </c>
      <c r="U169" s="88">
        <f t="shared" si="113"/>
        <v>0</v>
      </c>
      <c r="V169" s="90">
        <f t="shared" si="113"/>
        <v>0</v>
      </c>
      <c r="W169" s="91">
        <f t="shared" si="113"/>
        <v>0</v>
      </c>
      <c r="X169" s="88">
        <f t="shared" si="113"/>
        <v>0</v>
      </c>
      <c r="Y169" s="90">
        <f t="shared" si="113"/>
        <v>0</v>
      </c>
      <c r="Z169" s="92">
        <f t="shared" si="113"/>
        <v>0</v>
      </c>
    </row>
    <row r="170" spans="1:26" s="18" customFormat="1" hidden="1" x14ac:dyDescent="0.25">
      <c r="A170" s="128" t="s">
        <v>263</v>
      </c>
      <c r="B170" s="284" t="s">
        <v>679</v>
      </c>
      <c r="C170" s="509" t="s">
        <v>264</v>
      </c>
      <c r="D170" s="510"/>
      <c r="E170" s="510"/>
      <c r="F170" s="285">
        <f t="shared" ref="F170:F173" si="116">SUM(O170:Z170)</f>
        <v>0</v>
      </c>
      <c r="G170" s="286"/>
      <c r="H170" s="287">
        <f t="shared" si="97"/>
        <v>0</v>
      </c>
      <c r="I170" s="288"/>
      <c r="J170" s="289"/>
      <c r="K170" s="289"/>
      <c r="L170" s="289"/>
      <c r="M170" s="289"/>
      <c r="N170" s="289"/>
      <c r="O170" s="288"/>
      <c r="P170" s="289"/>
      <c r="Q170" s="289"/>
      <c r="R170" s="289"/>
      <c r="S170" s="289"/>
      <c r="T170" s="290"/>
      <c r="U170" s="289"/>
      <c r="V170" s="291"/>
      <c r="W170" s="290"/>
      <c r="X170" s="289"/>
      <c r="Y170" s="291"/>
      <c r="Z170" s="292"/>
    </row>
    <row r="171" spans="1:26" s="18" customFormat="1" hidden="1" x14ac:dyDescent="0.25">
      <c r="A171" s="128" t="s">
        <v>265</v>
      </c>
      <c r="B171" s="293" t="s">
        <v>680</v>
      </c>
      <c r="C171" s="501" t="s">
        <v>886</v>
      </c>
      <c r="D171" s="502"/>
      <c r="E171" s="502"/>
      <c r="F171" s="294">
        <f t="shared" si="116"/>
        <v>0</v>
      </c>
      <c r="G171" s="295"/>
      <c r="H171" s="287">
        <f t="shared" si="97"/>
        <v>0</v>
      </c>
      <c r="I171" s="288"/>
      <c r="J171" s="289"/>
      <c r="K171" s="289"/>
      <c r="L171" s="289"/>
      <c r="M171" s="289"/>
      <c r="N171" s="289"/>
      <c r="O171" s="288"/>
      <c r="P171" s="289"/>
      <c r="Q171" s="289"/>
      <c r="R171" s="289"/>
      <c r="S171" s="289"/>
      <c r="T171" s="290"/>
      <c r="U171" s="289"/>
      <c r="V171" s="291"/>
      <c r="W171" s="290"/>
      <c r="X171" s="289"/>
      <c r="Y171" s="291"/>
      <c r="Z171" s="292"/>
    </row>
    <row r="172" spans="1:26" s="18" customFormat="1" hidden="1" x14ac:dyDescent="0.25">
      <c r="A172" s="128" t="s">
        <v>266</v>
      </c>
      <c r="B172" s="293" t="s">
        <v>681</v>
      </c>
      <c r="C172" s="501" t="s">
        <v>267</v>
      </c>
      <c r="D172" s="502"/>
      <c r="E172" s="502"/>
      <c r="F172" s="294">
        <f t="shared" si="116"/>
        <v>0</v>
      </c>
      <c r="G172" s="295"/>
      <c r="H172" s="287">
        <f t="shared" si="97"/>
        <v>0</v>
      </c>
      <c r="I172" s="288"/>
      <c r="J172" s="289"/>
      <c r="K172" s="289"/>
      <c r="L172" s="289"/>
      <c r="M172" s="289"/>
      <c r="N172" s="289"/>
      <c r="O172" s="288"/>
      <c r="P172" s="289"/>
      <c r="Q172" s="289"/>
      <c r="R172" s="289"/>
      <c r="S172" s="289"/>
      <c r="T172" s="290"/>
      <c r="U172" s="289"/>
      <c r="V172" s="291"/>
      <c r="W172" s="290"/>
      <c r="X172" s="289"/>
      <c r="Y172" s="291"/>
      <c r="Z172" s="292"/>
    </row>
    <row r="173" spans="1:26" s="18" customFormat="1" ht="15.75" hidden="1" thickBot="1" x14ac:dyDescent="0.3">
      <c r="A173" s="128" t="s">
        <v>268</v>
      </c>
      <c r="B173" s="296" t="s">
        <v>682</v>
      </c>
      <c r="C173" s="503" t="s">
        <v>366</v>
      </c>
      <c r="D173" s="504"/>
      <c r="E173" s="504"/>
      <c r="F173" s="297">
        <f t="shared" si="116"/>
        <v>0</v>
      </c>
      <c r="G173" s="298"/>
      <c r="H173" s="287">
        <f t="shared" si="97"/>
        <v>0</v>
      </c>
      <c r="I173" s="288"/>
      <c r="J173" s="289"/>
      <c r="K173" s="289"/>
      <c r="L173" s="289"/>
      <c r="M173" s="289"/>
      <c r="N173" s="289"/>
      <c r="O173" s="288"/>
      <c r="P173" s="289"/>
      <c r="Q173" s="289"/>
      <c r="R173" s="289"/>
      <c r="S173" s="289"/>
      <c r="T173" s="290"/>
      <c r="U173" s="289"/>
      <c r="V173" s="291"/>
      <c r="W173" s="290"/>
      <c r="X173" s="289"/>
      <c r="Y173" s="291"/>
      <c r="Z173" s="292"/>
    </row>
    <row r="174" spans="1:26" ht="15.75" thickBot="1" x14ac:dyDescent="0.3">
      <c r="B174" s="101" t="s">
        <v>269</v>
      </c>
      <c r="C174" s="430" t="s">
        <v>270</v>
      </c>
      <c r="D174" s="431"/>
      <c r="E174" s="431"/>
      <c r="F174" s="262">
        <f>F175+F176+F187+F198+F209+F212+F224+F225+F226</f>
        <v>0</v>
      </c>
      <c r="G174" s="154">
        <f t="shared" ref="G174:Z174" si="117">G175+G176+G187+G198+G209+G212+G224+G225+G226</f>
        <v>0</v>
      </c>
      <c r="H174" s="166">
        <f t="shared" si="97"/>
        <v>0</v>
      </c>
      <c r="I174" s="87">
        <f t="shared" ref="I174:N174" si="118">I175+I176+I187+I198+I209+I212+I224+I225+I226</f>
        <v>0</v>
      </c>
      <c r="J174" s="88">
        <f t="shared" si="118"/>
        <v>0</v>
      </c>
      <c r="K174" s="88">
        <f t="shared" si="118"/>
        <v>0</v>
      </c>
      <c r="L174" s="88">
        <f t="shared" si="118"/>
        <v>0</v>
      </c>
      <c r="M174" s="88">
        <f t="shared" ref="M174" si="119">M175+M176+M187+M198+M209+M212+M224+M225+M226</f>
        <v>0</v>
      </c>
      <c r="N174" s="88">
        <f t="shared" si="118"/>
        <v>0</v>
      </c>
      <c r="O174" s="87">
        <f t="shared" si="117"/>
        <v>0</v>
      </c>
      <c r="P174" s="88">
        <f t="shared" si="117"/>
        <v>0</v>
      </c>
      <c r="Q174" s="88">
        <f t="shared" si="117"/>
        <v>0</v>
      </c>
      <c r="R174" s="88">
        <f t="shared" si="117"/>
        <v>0</v>
      </c>
      <c r="S174" s="88">
        <f t="shared" si="117"/>
        <v>0</v>
      </c>
      <c r="T174" s="91">
        <f t="shared" si="117"/>
        <v>0</v>
      </c>
      <c r="U174" s="88">
        <f t="shared" si="117"/>
        <v>0</v>
      </c>
      <c r="V174" s="90">
        <f t="shared" si="117"/>
        <v>0</v>
      </c>
      <c r="W174" s="91">
        <f t="shared" si="117"/>
        <v>0</v>
      </c>
      <c r="X174" s="88">
        <f t="shared" si="117"/>
        <v>0</v>
      </c>
      <c r="Y174" s="90">
        <f t="shared" si="117"/>
        <v>0</v>
      </c>
      <c r="Z174" s="92">
        <f t="shared" si="117"/>
        <v>0</v>
      </c>
    </row>
    <row r="175" spans="1:26" s="18" customFormat="1" ht="25.5" hidden="1" customHeight="1" x14ac:dyDescent="0.25">
      <c r="A175" s="128" t="s">
        <v>271</v>
      </c>
      <c r="B175" s="93" t="s">
        <v>683</v>
      </c>
      <c r="C175" s="436" t="s">
        <v>367</v>
      </c>
      <c r="D175" s="437"/>
      <c r="E175" s="437"/>
      <c r="F175" s="273">
        <f t="shared" ref="F175" si="120">SUM(O175:Z175)</f>
        <v>0</v>
      </c>
      <c r="G175" s="165"/>
      <c r="H175" s="168">
        <f t="shared" si="97"/>
        <v>0</v>
      </c>
      <c r="I175" s="95"/>
      <c r="J175" s="96"/>
      <c r="K175" s="96"/>
      <c r="L175" s="96"/>
      <c r="M175" s="96"/>
      <c r="N175" s="96"/>
      <c r="O175" s="95"/>
      <c r="P175" s="96"/>
      <c r="Q175" s="96"/>
      <c r="R175" s="96"/>
      <c r="S175" s="96"/>
      <c r="T175" s="99"/>
      <c r="U175" s="96"/>
      <c r="V175" s="98"/>
      <c r="W175" s="99"/>
      <c r="X175" s="96"/>
      <c r="Y175" s="98"/>
      <c r="Z175" s="100"/>
    </row>
    <row r="176" spans="1:26" s="18" customFormat="1" ht="16.350000000000001" hidden="1" customHeight="1" x14ac:dyDescent="0.25">
      <c r="A176" s="128" t="s">
        <v>272</v>
      </c>
      <c r="B176" s="93" t="s">
        <v>684</v>
      </c>
      <c r="C176" s="505" t="s">
        <v>812</v>
      </c>
      <c r="D176" s="506"/>
      <c r="E176" s="506"/>
      <c r="F176" s="273">
        <f>F177+F178+F179+F180+F181+F182+F183+F184+F185+F186</f>
        <v>0</v>
      </c>
      <c r="G176" s="165">
        <f t="shared" ref="G176:Z176" si="121">G177+G178+G179+G180+G181+G182+G183+G184+G185+G186</f>
        <v>0</v>
      </c>
      <c r="H176" s="168">
        <f t="shared" si="97"/>
        <v>0</v>
      </c>
      <c r="I176" s="95">
        <f t="shared" ref="I176:N176" si="122">I177+I178+I179+I180+I181+I182+I183+I184+I185+I186</f>
        <v>0</v>
      </c>
      <c r="J176" s="96">
        <f t="shared" si="122"/>
        <v>0</v>
      </c>
      <c r="K176" s="96">
        <f t="shared" si="122"/>
        <v>0</v>
      </c>
      <c r="L176" s="96">
        <f t="shared" si="122"/>
        <v>0</v>
      </c>
      <c r="M176" s="96">
        <f t="shared" ref="M176" si="123">M177+M178+M179+M180+M181+M182+M183+M184+M185+M186</f>
        <v>0</v>
      </c>
      <c r="N176" s="96">
        <f t="shared" si="122"/>
        <v>0</v>
      </c>
      <c r="O176" s="95">
        <f t="shared" si="121"/>
        <v>0</v>
      </c>
      <c r="P176" s="96">
        <f t="shared" si="121"/>
        <v>0</v>
      </c>
      <c r="Q176" s="96">
        <f t="shared" si="121"/>
        <v>0</v>
      </c>
      <c r="R176" s="96">
        <f t="shared" si="121"/>
        <v>0</v>
      </c>
      <c r="S176" s="96">
        <f t="shared" si="121"/>
        <v>0</v>
      </c>
      <c r="T176" s="99">
        <f t="shared" si="121"/>
        <v>0</v>
      </c>
      <c r="U176" s="96">
        <f t="shared" si="121"/>
        <v>0</v>
      </c>
      <c r="V176" s="98">
        <f t="shared" si="121"/>
        <v>0</v>
      </c>
      <c r="W176" s="99">
        <f t="shared" si="121"/>
        <v>0</v>
      </c>
      <c r="X176" s="96">
        <f t="shared" si="121"/>
        <v>0</v>
      </c>
      <c r="Y176" s="98">
        <f t="shared" si="121"/>
        <v>0</v>
      </c>
      <c r="Z176" s="100">
        <f t="shared" si="121"/>
        <v>0</v>
      </c>
    </row>
    <row r="177" spans="1:26" hidden="1" x14ac:dyDescent="0.25">
      <c r="B177" s="55"/>
      <c r="C177" s="2"/>
      <c r="D177" s="427" t="s">
        <v>813</v>
      </c>
      <c r="E177" s="427"/>
      <c r="F177" s="259">
        <f t="shared" ref="F177:F186" si="124">SUM(O177:Z177)</f>
        <v>0</v>
      </c>
      <c r="G177" s="151"/>
      <c r="H177" s="169">
        <f t="shared" si="97"/>
        <v>0</v>
      </c>
      <c r="I177" s="76"/>
      <c r="J177" s="1"/>
      <c r="K177" s="1"/>
      <c r="L177" s="1"/>
      <c r="M177" s="1"/>
      <c r="N177" s="1"/>
      <c r="O177" s="76"/>
      <c r="P177" s="1"/>
      <c r="Q177" s="1"/>
      <c r="R177" s="1"/>
      <c r="S177" s="1"/>
      <c r="T177" s="82"/>
      <c r="U177" s="1"/>
      <c r="V177" s="42"/>
      <c r="W177" s="82"/>
      <c r="X177" s="1"/>
      <c r="Y177" s="42"/>
      <c r="Z177" s="44"/>
    </row>
    <row r="178" spans="1:26" hidden="1" x14ac:dyDescent="0.25">
      <c r="B178" s="55"/>
      <c r="C178" s="2"/>
      <c r="D178" s="427" t="s">
        <v>814</v>
      </c>
      <c r="E178" s="427"/>
      <c r="F178" s="259">
        <f t="shared" si="124"/>
        <v>0</v>
      </c>
      <c r="G178" s="151"/>
      <c r="H178" s="169">
        <f t="shared" si="97"/>
        <v>0</v>
      </c>
      <c r="I178" s="76"/>
      <c r="J178" s="1"/>
      <c r="K178" s="1"/>
      <c r="L178" s="1"/>
      <c r="M178" s="1"/>
      <c r="N178" s="1"/>
      <c r="O178" s="76"/>
      <c r="P178" s="1"/>
      <c r="Q178" s="1"/>
      <c r="R178" s="1"/>
      <c r="S178" s="1"/>
      <c r="T178" s="82"/>
      <c r="U178" s="1"/>
      <c r="V178" s="42"/>
      <c r="W178" s="82"/>
      <c r="X178" s="1"/>
      <c r="Y178" s="42"/>
      <c r="Z178" s="44"/>
    </row>
    <row r="179" spans="1:26" hidden="1" x14ac:dyDescent="0.25">
      <c r="B179" s="55"/>
      <c r="C179" s="2"/>
      <c r="D179" s="427" t="s">
        <v>545</v>
      </c>
      <c r="E179" s="427"/>
      <c r="F179" s="259">
        <f t="shared" si="124"/>
        <v>0</v>
      </c>
      <c r="G179" s="151"/>
      <c r="H179" s="169">
        <f t="shared" si="97"/>
        <v>0</v>
      </c>
      <c r="I179" s="76"/>
      <c r="J179" s="1"/>
      <c r="K179" s="1"/>
      <c r="L179" s="1"/>
      <c r="M179" s="1"/>
      <c r="N179" s="1"/>
      <c r="O179" s="76"/>
      <c r="P179" s="1"/>
      <c r="Q179" s="1"/>
      <c r="R179" s="1"/>
      <c r="S179" s="1"/>
      <c r="T179" s="82"/>
      <c r="U179" s="1"/>
      <c r="V179" s="42"/>
      <c r="W179" s="82"/>
      <c r="X179" s="1"/>
      <c r="Y179" s="42"/>
      <c r="Z179" s="44"/>
    </row>
    <row r="180" spans="1:26" ht="25.5" hidden="1" customHeight="1" x14ac:dyDescent="0.25">
      <c r="B180" s="55"/>
      <c r="C180" s="2"/>
      <c r="D180" s="428" t="s">
        <v>548</v>
      </c>
      <c r="E180" s="428"/>
      <c r="F180" s="269">
        <f t="shared" si="124"/>
        <v>0</v>
      </c>
      <c r="G180" s="161"/>
      <c r="H180" s="169">
        <f t="shared" si="97"/>
        <v>0</v>
      </c>
      <c r="I180" s="76"/>
      <c r="J180" s="1"/>
      <c r="K180" s="1"/>
      <c r="L180" s="1"/>
      <c r="M180" s="1"/>
      <c r="N180" s="1"/>
      <c r="O180" s="76"/>
      <c r="P180" s="1"/>
      <c r="Q180" s="1"/>
      <c r="R180" s="1"/>
      <c r="S180" s="1"/>
      <c r="T180" s="82"/>
      <c r="U180" s="1"/>
      <c r="V180" s="42"/>
      <c r="W180" s="82"/>
      <c r="X180" s="1"/>
      <c r="Y180" s="42"/>
      <c r="Z180" s="44"/>
    </row>
    <row r="181" spans="1:26" hidden="1" x14ac:dyDescent="0.25">
      <c r="B181" s="55"/>
      <c r="C181" s="2"/>
      <c r="D181" s="427" t="s">
        <v>550</v>
      </c>
      <c r="E181" s="427"/>
      <c r="F181" s="259">
        <f t="shared" si="124"/>
        <v>0</v>
      </c>
      <c r="G181" s="151"/>
      <c r="H181" s="169">
        <f t="shared" si="97"/>
        <v>0</v>
      </c>
      <c r="I181" s="76"/>
      <c r="J181" s="1"/>
      <c r="K181" s="1"/>
      <c r="L181" s="1"/>
      <c r="M181" s="1"/>
      <c r="N181" s="1"/>
      <c r="O181" s="76"/>
      <c r="P181" s="1"/>
      <c r="Q181" s="1"/>
      <c r="R181" s="1"/>
      <c r="S181" s="1"/>
      <c r="T181" s="82"/>
      <c r="U181" s="1"/>
      <c r="V181" s="42"/>
      <c r="W181" s="82"/>
      <c r="X181" s="1"/>
      <c r="Y181" s="42"/>
      <c r="Z181" s="44"/>
    </row>
    <row r="182" spans="1:26" hidden="1" x14ac:dyDescent="0.25">
      <c r="B182" s="55"/>
      <c r="C182" s="2"/>
      <c r="D182" s="427" t="s">
        <v>551</v>
      </c>
      <c r="E182" s="427"/>
      <c r="F182" s="259">
        <f t="shared" si="124"/>
        <v>0</v>
      </c>
      <c r="G182" s="151"/>
      <c r="H182" s="169">
        <f t="shared" si="97"/>
        <v>0</v>
      </c>
      <c r="I182" s="76"/>
      <c r="J182" s="1"/>
      <c r="K182" s="1"/>
      <c r="L182" s="1"/>
      <c r="M182" s="1"/>
      <c r="N182" s="1"/>
      <c r="O182" s="76"/>
      <c r="P182" s="1"/>
      <c r="Q182" s="1"/>
      <c r="R182" s="1"/>
      <c r="S182" s="1"/>
      <c r="T182" s="82"/>
      <c r="U182" s="1"/>
      <c r="V182" s="42"/>
      <c r="W182" s="82"/>
      <c r="X182" s="1"/>
      <c r="Y182" s="42"/>
      <c r="Z182" s="44"/>
    </row>
    <row r="183" spans="1:26" ht="25.5" hidden="1" customHeight="1" x14ac:dyDescent="0.25">
      <c r="B183" s="55"/>
      <c r="C183" s="2"/>
      <c r="D183" s="428" t="s">
        <v>555</v>
      </c>
      <c r="E183" s="428"/>
      <c r="F183" s="269">
        <f t="shared" si="124"/>
        <v>0</v>
      </c>
      <c r="G183" s="161"/>
      <c r="H183" s="169">
        <f t="shared" si="97"/>
        <v>0</v>
      </c>
      <c r="I183" s="76"/>
      <c r="J183" s="1"/>
      <c r="K183" s="1"/>
      <c r="L183" s="1"/>
      <c r="M183" s="1"/>
      <c r="N183" s="1"/>
      <c r="O183" s="76"/>
      <c r="P183" s="1"/>
      <c r="Q183" s="1"/>
      <c r="R183" s="1"/>
      <c r="S183" s="1"/>
      <c r="T183" s="82"/>
      <c r="U183" s="1"/>
      <c r="V183" s="42"/>
      <c r="W183" s="82"/>
      <c r="X183" s="1"/>
      <c r="Y183" s="42"/>
      <c r="Z183" s="44"/>
    </row>
    <row r="184" spans="1:26" ht="25.5" hidden="1" customHeight="1" x14ac:dyDescent="0.25">
      <c r="B184" s="55"/>
      <c r="C184" s="2"/>
      <c r="D184" s="428" t="s">
        <v>558</v>
      </c>
      <c r="E184" s="428"/>
      <c r="F184" s="269">
        <f t="shared" si="124"/>
        <v>0</v>
      </c>
      <c r="G184" s="161"/>
      <c r="H184" s="169">
        <f t="shared" si="97"/>
        <v>0</v>
      </c>
      <c r="I184" s="76"/>
      <c r="J184" s="1"/>
      <c r="K184" s="1"/>
      <c r="L184" s="1"/>
      <c r="M184" s="1"/>
      <c r="N184" s="1"/>
      <c r="O184" s="76"/>
      <c r="P184" s="1"/>
      <c r="Q184" s="1"/>
      <c r="R184" s="1"/>
      <c r="S184" s="1"/>
      <c r="T184" s="82"/>
      <c r="U184" s="1"/>
      <c r="V184" s="42"/>
      <c r="W184" s="82"/>
      <c r="X184" s="1"/>
      <c r="Y184" s="42"/>
      <c r="Z184" s="44"/>
    </row>
    <row r="185" spans="1:26" ht="25.5" hidden="1" customHeight="1" x14ac:dyDescent="0.25">
      <c r="B185" s="55"/>
      <c r="C185" s="2"/>
      <c r="D185" s="428" t="s">
        <v>560</v>
      </c>
      <c r="E185" s="428"/>
      <c r="F185" s="269">
        <f t="shared" si="124"/>
        <v>0</v>
      </c>
      <c r="G185" s="161"/>
      <c r="H185" s="169">
        <f t="shared" si="97"/>
        <v>0</v>
      </c>
      <c r="I185" s="76"/>
      <c r="J185" s="1"/>
      <c r="K185" s="1"/>
      <c r="L185" s="1"/>
      <c r="M185" s="1"/>
      <c r="N185" s="1"/>
      <c r="O185" s="76"/>
      <c r="P185" s="1"/>
      <c r="Q185" s="1"/>
      <c r="R185" s="1"/>
      <c r="S185" s="1"/>
      <c r="T185" s="82"/>
      <c r="U185" s="1"/>
      <c r="V185" s="42"/>
      <c r="W185" s="82"/>
      <c r="X185" s="1"/>
      <c r="Y185" s="42"/>
      <c r="Z185" s="44"/>
    </row>
    <row r="186" spans="1:26" ht="25.5" hidden="1" customHeight="1" x14ac:dyDescent="0.25">
      <c r="B186" s="55"/>
      <c r="C186" s="2"/>
      <c r="D186" s="428" t="s">
        <v>563</v>
      </c>
      <c r="E186" s="428"/>
      <c r="F186" s="269">
        <f t="shared" si="124"/>
        <v>0</v>
      </c>
      <c r="G186" s="161"/>
      <c r="H186" s="169">
        <f t="shared" si="97"/>
        <v>0</v>
      </c>
      <c r="I186" s="76"/>
      <c r="J186" s="1"/>
      <c r="K186" s="1"/>
      <c r="L186" s="1"/>
      <c r="M186" s="1"/>
      <c r="N186" s="1"/>
      <c r="O186" s="76"/>
      <c r="P186" s="1"/>
      <c r="Q186" s="1"/>
      <c r="R186" s="1"/>
      <c r="S186" s="1"/>
      <c r="T186" s="82"/>
      <c r="U186" s="1"/>
      <c r="V186" s="42"/>
      <c r="W186" s="82"/>
      <c r="X186" s="1"/>
      <c r="Y186" s="42"/>
      <c r="Z186" s="44"/>
    </row>
    <row r="187" spans="1:26" s="18" customFormat="1" ht="25.5" hidden="1" customHeight="1" x14ac:dyDescent="0.25">
      <c r="A187" s="131" t="s">
        <v>273</v>
      </c>
      <c r="B187" s="93" t="s">
        <v>685</v>
      </c>
      <c r="C187" s="505" t="s">
        <v>606</v>
      </c>
      <c r="D187" s="506"/>
      <c r="E187" s="506"/>
      <c r="F187" s="273">
        <f>F188+F189+F190+F191+F192+F193+F194+F195+F196+F197</f>
        <v>0</v>
      </c>
      <c r="G187" s="165">
        <f t="shared" ref="G187:Z187" si="125">G188+G189+G190+G191+G192+G193+G194+G195+G196+G197</f>
        <v>0</v>
      </c>
      <c r="H187" s="168">
        <f t="shared" si="97"/>
        <v>0</v>
      </c>
      <c r="I187" s="95">
        <f t="shared" ref="I187:N187" si="126">I188+I189+I190+I191+I192+I193+I194+I195+I196+I197</f>
        <v>0</v>
      </c>
      <c r="J187" s="96">
        <f t="shared" si="126"/>
        <v>0</v>
      </c>
      <c r="K187" s="96">
        <f t="shared" si="126"/>
        <v>0</v>
      </c>
      <c r="L187" s="96">
        <f t="shared" si="126"/>
        <v>0</v>
      </c>
      <c r="M187" s="96">
        <f t="shared" ref="M187" si="127">M188+M189+M190+M191+M192+M193+M194+M195+M196+M197</f>
        <v>0</v>
      </c>
      <c r="N187" s="96">
        <f t="shared" si="126"/>
        <v>0</v>
      </c>
      <c r="O187" s="95">
        <f t="shared" si="125"/>
        <v>0</v>
      </c>
      <c r="P187" s="96">
        <f t="shared" si="125"/>
        <v>0</v>
      </c>
      <c r="Q187" s="96">
        <f t="shared" si="125"/>
        <v>0</v>
      </c>
      <c r="R187" s="96">
        <f t="shared" si="125"/>
        <v>0</v>
      </c>
      <c r="S187" s="96">
        <f t="shared" si="125"/>
        <v>0</v>
      </c>
      <c r="T187" s="99">
        <f t="shared" si="125"/>
        <v>0</v>
      </c>
      <c r="U187" s="96">
        <f t="shared" si="125"/>
        <v>0</v>
      </c>
      <c r="V187" s="98">
        <f t="shared" si="125"/>
        <v>0</v>
      </c>
      <c r="W187" s="99">
        <f t="shared" si="125"/>
        <v>0</v>
      </c>
      <c r="X187" s="96">
        <f t="shared" si="125"/>
        <v>0</v>
      </c>
      <c r="Y187" s="98">
        <f t="shared" si="125"/>
        <v>0</v>
      </c>
      <c r="Z187" s="100">
        <f t="shared" si="125"/>
        <v>0</v>
      </c>
    </row>
    <row r="188" spans="1:26" hidden="1" x14ac:dyDescent="0.25">
      <c r="B188" s="55"/>
      <c r="C188" s="2"/>
      <c r="D188" s="427" t="s">
        <v>815</v>
      </c>
      <c r="E188" s="427"/>
      <c r="F188" s="259">
        <f t="shared" ref="F188:F197" si="128">SUM(O188:Z188)</f>
        <v>0</v>
      </c>
      <c r="G188" s="151"/>
      <c r="H188" s="169">
        <f t="shared" si="97"/>
        <v>0</v>
      </c>
      <c r="I188" s="76"/>
      <c r="J188" s="1"/>
      <c r="K188" s="1"/>
      <c r="L188" s="1"/>
      <c r="M188" s="1"/>
      <c r="N188" s="1"/>
      <c r="O188" s="76"/>
      <c r="P188" s="1"/>
      <c r="Q188" s="1"/>
      <c r="R188" s="1"/>
      <c r="S188" s="1"/>
      <c r="T188" s="82"/>
      <c r="U188" s="1"/>
      <c r="V188" s="42"/>
      <c r="W188" s="82"/>
      <c r="X188" s="1"/>
      <c r="Y188" s="42"/>
      <c r="Z188" s="44"/>
    </row>
    <row r="189" spans="1:26" hidden="1" x14ac:dyDescent="0.25">
      <c r="B189" s="55"/>
      <c r="C189" s="2"/>
      <c r="D189" s="427" t="s">
        <v>816</v>
      </c>
      <c r="E189" s="427"/>
      <c r="F189" s="259">
        <f t="shared" si="128"/>
        <v>0</v>
      </c>
      <c r="G189" s="151"/>
      <c r="H189" s="169">
        <f t="shared" si="97"/>
        <v>0</v>
      </c>
      <c r="I189" s="76"/>
      <c r="J189" s="1"/>
      <c r="K189" s="1"/>
      <c r="L189" s="1"/>
      <c r="M189" s="1"/>
      <c r="N189" s="1"/>
      <c r="O189" s="76"/>
      <c r="P189" s="1"/>
      <c r="Q189" s="1"/>
      <c r="R189" s="1"/>
      <c r="S189" s="1"/>
      <c r="T189" s="82"/>
      <c r="U189" s="1"/>
      <c r="V189" s="42"/>
      <c r="W189" s="82"/>
      <c r="X189" s="1"/>
      <c r="Y189" s="42"/>
      <c r="Z189" s="44"/>
    </row>
    <row r="190" spans="1:26" hidden="1" x14ac:dyDescent="0.25">
      <c r="B190" s="55"/>
      <c r="C190" s="2"/>
      <c r="D190" s="427" t="s">
        <v>546</v>
      </c>
      <c r="E190" s="427"/>
      <c r="F190" s="259">
        <f t="shared" si="128"/>
        <v>0</v>
      </c>
      <c r="G190" s="151"/>
      <c r="H190" s="169">
        <f t="shared" si="97"/>
        <v>0</v>
      </c>
      <c r="I190" s="76"/>
      <c r="J190" s="1"/>
      <c r="K190" s="1"/>
      <c r="L190" s="1"/>
      <c r="M190" s="1"/>
      <c r="N190" s="1"/>
      <c r="O190" s="76"/>
      <c r="P190" s="1"/>
      <c r="Q190" s="1"/>
      <c r="R190" s="1"/>
      <c r="S190" s="1"/>
      <c r="T190" s="82"/>
      <c r="U190" s="1"/>
      <c r="V190" s="42"/>
      <c r="W190" s="82"/>
      <c r="X190" s="1"/>
      <c r="Y190" s="42"/>
      <c r="Z190" s="44"/>
    </row>
    <row r="191" spans="1:26" ht="25.5" hidden="1" customHeight="1" x14ac:dyDescent="0.25">
      <c r="B191" s="55"/>
      <c r="C191" s="2"/>
      <c r="D191" s="428" t="s">
        <v>549</v>
      </c>
      <c r="E191" s="428"/>
      <c r="F191" s="269">
        <f t="shared" si="128"/>
        <v>0</v>
      </c>
      <c r="G191" s="161"/>
      <c r="H191" s="169">
        <f t="shared" si="97"/>
        <v>0</v>
      </c>
      <c r="I191" s="76"/>
      <c r="J191" s="1"/>
      <c r="K191" s="1"/>
      <c r="L191" s="1"/>
      <c r="M191" s="1"/>
      <c r="N191" s="1"/>
      <c r="O191" s="76"/>
      <c r="P191" s="1"/>
      <c r="Q191" s="1"/>
      <c r="R191" s="1"/>
      <c r="S191" s="1"/>
      <c r="T191" s="82"/>
      <c r="U191" s="1"/>
      <c r="V191" s="42"/>
      <c r="W191" s="82"/>
      <c r="X191" s="1"/>
      <c r="Y191" s="42"/>
      <c r="Z191" s="44"/>
    </row>
    <row r="192" spans="1:26" hidden="1" x14ac:dyDescent="0.25">
      <c r="B192" s="55"/>
      <c r="C192" s="2"/>
      <c r="D192" s="427" t="s">
        <v>552</v>
      </c>
      <c r="E192" s="427"/>
      <c r="F192" s="259">
        <f t="shared" si="128"/>
        <v>0</v>
      </c>
      <c r="G192" s="151"/>
      <c r="H192" s="169">
        <f t="shared" si="97"/>
        <v>0</v>
      </c>
      <c r="I192" s="76"/>
      <c r="J192" s="1"/>
      <c r="K192" s="1"/>
      <c r="L192" s="1"/>
      <c r="M192" s="1"/>
      <c r="N192" s="1"/>
      <c r="O192" s="76"/>
      <c r="P192" s="1"/>
      <c r="Q192" s="1"/>
      <c r="R192" s="1"/>
      <c r="S192" s="1"/>
      <c r="T192" s="82"/>
      <c r="U192" s="1"/>
      <c r="V192" s="42"/>
      <c r="W192" s="82"/>
      <c r="X192" s="1"/>
      <c r="Y192" s="42"/>
      <c r="Z192" s="44"/>
    </row>
    <row r="193" spans="1:26" hidden="1" x14ac:dyDescent="0.25">
      <c r="B193" s="55"/>
      <c r="C193" s="2"/>
      <c r="D193" s="427" t="s">
        <v>817</v>
      </c>
      <c r="E193" s="427"/>
      <c r="F193" s="259">
        <f t="shared" si="128"/>
        <v>0</v>
      </c>
      <c r="G193" s="151"/>
      <c r="H193" s="169">
        <f t="shared" si="97"/>
        <v>0</v>
      </c>
      <c r="I193" s="76"/>
      <c r="J193" s="1"/>
      <c r="K193" s="1"/>
      <c r="L193" s="1"/>
      <c r="M193" s="1"/>
      <c r="N193" s="1"/>
      <c r="O193" s="76"/>
      <c r="P193" s="1"/>
      <c r="Q193" s="1"/>
      <c r="R193" s="1"/>
      <c r="S193" s="1"/>
      <c r="T193" s="82"/>
      <c r="U193" s="1"/>
      <c r="V193" s="42"/>
      <c r="W193" s="82"/>
      <c r="X193" s="1"/>
      <c r="Y193" s="42"/>
      <c r="Z193" s="44"/>
    </row>
    <row r="194" spans="1:26" ht="25.5" hidden="1" customHeight="1" x14ac:dyDescent="0.25">
      <c r="B194" s="55"/>
      <c r="C194" s="2"/>
      <c r="D194" s="428" t="s">
        <v>556</v>
      </c>
      <c r="E194" s="428"/>
      <c r="F194" s="269">
        <f t="shared" si="128"/>
        <v>0</v>
      </c>
      <c r="G194" s="161"/>
      <c r="H194" s="169">
        <f t="shared" si="97"/>
        <v>0</v>
      </c>
      <c r="I194" s="76"/>
      <c r="J194" s="1"/>
      <c r="K194" s="1"/>
      <c r="L194" s="1"/>
      <c r="M194" s="1"/>
      <c r="N194" s="1"/>
      <c r="O194" s="76"/>
      <c r="P194" s="1"/>
      <c r="Q194" s="1"/>
      <c r="R194" s="1"/>
      <c r="S194" s="1"/>
      <c r="T194" s="82"/>
      <c r="U194" s="1"/>
      <c r="V194" s="42"/>
      <c r="W194" s="82"/>
      <c r="X194" s="1"/>
      <c r="Y194" s="42"/>
      <c r="Z194" s="44"/>
    </row>
    <row r="195" spans="1:26" ht="25.5" hidden="1" customHeight="1" x14ac:dyDescent="0.25">
      <c r="B195" s="55"/>
      <c r="C195" s="2"/>
      <c r="D195" s="428" t="s">
        <v>559</v>
      </c>
      <c r="E195" s="428"/>
      <c r="F195" s="269">
        <f t="shared" si="128"/>
        <v>0</v>
      </c>
      <c r="G195" s="161"/>
      <c r="H195" s="169">
        <f t="shared" si="97"/>
        <v>0</v>
      </c>
      <c r="I195" s="76"/>
      <c r="J195" s="1"/>
      <c r="K195" s="1"/>
      <c r="L195" s="1"/>
      <c r="M195" s="1"/>
      <c r="N195" s="1"/>
      <c r="O195" s="76"/>
      <c r="P195" s="1"/>
      <c r="Q195" s="1"/>
      <c r="R195" s="1"/>
      <c r="S195" s="1"/>
      <c r="T195" s="82"/>
      <c r="U195" s="1"/>
      <c r="V195" s="42"/>
      <c r="W195" s="82"/>
      <c r="X195" s="1"/>
      <c r="Y195" s="42"/>
      <c r="Z195" s="44"/>
    </row>
    <row r="196" spans="1:26" ht="25.5" hidden="1" customHeight="1" x14ac:dyDescent="0.25">
      <c r="B196" s="55"/>
      <c r="C196" s="2"/>
      <c r="D196" s="428" t="s">
        <v>561</v>
      </c>
      <c r="E196" s="428"/>
      <c r="F196" s="269">
        <f t="shared" si="128"/>
        <v>0</v>
      </c>
      <c r="G196" s="161"/>
      <c r="H196" s="169">
        <f t="shared" si="97"/>
        <v>0</v>
      </c>
      <c r="I196" s="76"/>
      <c r="J196" s="1"/>
      <c r="K196" s="1"/>
      <c r="L196" s="1"/>
      <c r="M196" s="1"/>
      <c r="N196" s="1"/>
      <c r="O196" s="76"/>
      <c r="P196" s="1"/>
      <c r="Q196" s="1"/>
      <c r="R196" s="1"/>
      <c r="S196" s="1"/>
      <c r="T196" s="82"/>
      <c r="U196" s="1"/>
      <c r="V196" s="42"/>
      <c r="W196" s="82"/>
      <c r="X196" s="1"/>
      <c r="Y196" s="42"/>
      <c r="Z196" s="44"/>
    </row>
    <row r="197" spans="1:26" ht="25.5" hidden="1" customHeight="1" x14ac:dyDescent="0.25">
      <c r="B197" s="55"/>
      <c r="C197" s="2"/>
      <c r="D197" s="428" t="s">
        <v>564</v>
      </c>
      <c r="E197" s="428"/>
      <c r="F197" s="269">
        <f t="shared" si="128"/>
        <v>0</v>
      </c>
      <c r="G197" s="161"/>
      <c r="H197" s="169">
        <f t="shared" si="97"/>
        <v>0</v>
      </c>
      <c r="I197" s="76"/>
      <c r="J197" s="1"/>
      <c r="K197" s="1"/>
      <c r="L197" s="1"/>
      <c r="M197" s="1"/>
      <c r="N197" s="1"/>
      <c r="O197" s="76"/>
      <c r="P197" s="1"/>
      <c r="Q197" s="1"/>
      <c r="R197" s="1"/>
      <c r="S197" s="1"/>
      <c r="T197" s="82"/>
      <c r="U197" s="1"/>
      <c r="V197" s="42"/>
      <c r="W197" s="82"/>
      <c r="X197" s="1"/>
      <c r="Y197" s="42"/>
      <c r="Z197" s="44"/>
    </row>
    <row r="198" spans="1:26" s="18" customFormat="1" hidden="1" x14ac:dyDescent="0.25">
      <c r="A198" s="128" t="s">
        <v>274</v>
      </c>
      <c r="B198" s="93" t="s">
        <v>686</v>
      </c>
      <c r="C198" s="434" t="s">
        <v>275</v>
      </c>
      <c r="D198" s="435"/>
      <c r="E198" s="435"/>
      <c r="F198" s="260">
        <f>F199+F200+F201+F202+F203+F204+F205+F206+F207+F208</f>
        <v>0</v>
      </c>
      <c r="G198" s="152">
        <f t="shared" ref="G198:Z198" si="129">G199+G200+G201+G202+G203+G204+G205+G206+G207+G208</f>
        <v>0</v>
      </c>
      <c r="H198" s="168">
        <f t="shared" si="97"/>
        <v>0</v>
      </c>
      <c r="I198" s="95">
        <f t="shared" ref="I198:N198" si="130">I199+I200+I201+I202+I203+I204+I205+I206+I207+I208</f>
        <v>0</v>
      </c>
      <c r="J198" s="96">
        <f t="shared" si="130"/>
        <v>0</v>
      </c>
      <c r="K198" s="96">
        <f t="shared" si="130"/>
        <v>0</v>
      </c>
      <c r="L198" s="96">
        <f t="shared" si="130"/>
        <v>0</v>
      </c>
      <c r="M198" s="96">
        <f t="shared" ref="M198" si="131">M199+M200+M201+M202+M203+M204+M205+M206+M207+M208</f>
        <v>0</v>
      </c>
      <c r="N198" s="96">
        <f t="shared" si="130"/>
        <v>0</v>
      </c>
      <c r="O198" s="95">
        <f t="shared" si="129"/>
        <v>0</v>
      </c>
      <c r="P198" s="96">
        <f t="shared" si="129"/>
        <v>0</v>
      </c>
      <c r="Q198" s="96">
        <f t="shared" si="129"/>
        <v>0</v>
      </c>
      <c r="R198" s="96">
        <f t="shared" si="129"/>
        <v>0</v>
      </c>
      <c r="S198" s="96">
        <f t="shared" si="129"/>
        <v>0</v>
      </c>
      <c r="T198" s="99">
        <f t="shared" si="129"/>
        <v>0</v>
      </c>
      <c r="U198" s="96">
        <f t="shared" si="129"/>
        <v>0</v>
      </c>
      <c r="V198" s="98">
        <f t="shared" si="129"/>
        <v>0</v>
      </c>
      <c r="W198" s="99">
        <f t="shared" si="129"/>
        <v>0</v>
      </c>
      <c r="X198" s="96">
        <f t="shared" si="129"/>
        <v>0</v>
      </c>
      <c r="Y198" s="98">
        <f t="shared" si="129"/>
        <v>0</v>
      </c>
      <c r="Z198" s="100">
        <f t="shared" si="129"/>
        <v>0</v>
      </c>
    </row>
    <row r="199" spans="1:26" hidden="1" x14ac:dyDescent="0.25">
      <c r="B199" s="55"/>
      <c r="C199" s="2"/>
      <c r="D199" s="427" t="s">
        <v>371</v>
      </c>
      <c r="E199" s="427"/>
      <c r="F199" s="259">
        <f t="shared" ref="F199:F208" si="132">SUM(O199:Z199)</f>
        <v>0</v>
      </c>
      <c r="G199" s="151"/>
      <c r="H199" s="169">
        <f t="shared" si="97"/>
        <v>0</v>
      </c>
      <c r="I199" s="76"/>
      <c r="J199" s="1"/>
      <c r="K199" s="1"/>
      <c r="L199" s="1"/>
      <c r="M199" s="1"/>
      <c r="N199" s="1"/>
      <c r="O199" s="76"/>
      <c r="P199" s="1"/>
      <c r="Q199" s="1"/>
      <c r="R199" s="1"/>
      <c r="S199" s="1"/>
      <c r="T199" s="82"/>
      <c r="U199" s="1"/>
      <c r="V199" s="42"/>
      <c r="W199" s="82"/>
      <c r="X199" s="1"/>
      <c r="Y199" s="42"/>
      <c r="Z199" s="44"/>
    </row>
    <row r="200" spans="1:26" hidden="1" x14ac:dyDescent="0.25">
      <c r="B200" s="55"/>
      <c r="C200" s="2"/>
      <c r="D200" s="427" t="s">
        <v>544</v>
      </c>
      <c r="E200" s="427"/>
      <c r="F200" s="259">
        <f t="shared" si="132"/>
        <v>0</v>
      </c>
      <c r="G200" s="151"/>
      <c r="H200" s="169">
        <f t="shared" si="97"/>
        <v>0</v>
      </c>
      <c r="I200" s="76"/>
      <c r="J200" s="1"/>
      <c r="K200" s="1"/>
      <c r="L200" s="1"/>
      <c r="M200" s="1"/>
      <c r="N200" s="1"/>
      <c r="O200" s="76"/>
      <c r="P200" s="1"/>
      <c r="Q200" s="1"/>
      <c r="R200" s="1"/>
      <c r="S200" s="1"/>
      <c r="T200" s="82"/>
      <c r="U200" s="1"/>
      <c r="V200" s="42"/>
      <c r="W200" s="82"/>
      <c r="X200" s="1"/>
      <c r="Y200" s="42"/>
      <c r="Z200" s="44"/>
    </row>
    <row r="201" spans="1:26" hidden="1" x14ac:dyDescent="0.25">
      <c r="B201" s="55"/>
      <c r="C201" s="2"/>
      <c r="D201" s="427" t="s">
        <v>547</v>
      </c>
      <c r="E201" s="427"/>
      <c r="F201" s="259">
        <f t="shared" si="132"/>
        <v>0</v>
      </c>
      <c r="G201" s="151"/>
      <c r="H201" s="169">
        <f t="shared" si="97"/>
        <v>0</v>
      </c>
      <c r="I201" s="76"/>
      <c r="J201" s="1"/>
      <c r="K201" s="1"/>
      <c r="L201" s="1"/>
      <c r="M201" s="1"/>
      <c r="N201" s="1"/>
      <c r="O201" s="76"/>
      <c r="P201" s="1"/>
      <c r="Q201" s="1"/>
      <c r="R201" s="1"/>
      <c r="S201" s="1"/>
      <c r="T201" s="82"/>
      <c r="U201" s="1"/>
      <c r="V201" s="42"/>
      <c r="W201" s="82"/>
      <c r="X201" s="1"/>
      <c r="Y201" s="42"/>
      <c r="Z201" s="44"/>
    </row>
    <row r="202" spans="1:26" hidden="1" x14ac:dyDescent="0.25">
      <c r="B202" s="55"/>
      <c r="C202" s="2"/>
      <c r="D202" s="428" t="s">
        <v>818</v>
      </c>
      <c r="E202" s="428"/>
      <c r="F202" s="269">
        <f t="shared" si="132"/>
        <v>0</v>
      </c>
      <c r="G202" s="161"/>
      <c r="H202" s="169">
        <f t="shared" si="97"/>
        <v>0</v>
      </c>
      <c r="I202" s="76"/>
      <c r="J202" s="1"/>
      <c r="K202" s="1"/>
      <c r="L202" s="1"/>
      <c r="M202" s="1"/>
      <c r="N202" s="1"/>
      <c r="O202" s="76"/>
      <c r="P202" s="1"/>
      <c r="Q202" s="1"/>
      <c r="R202" s="1"/>
      <c r="S202" s="1"/>
      <c r="T202" s="82"/>
      <c r="U202" s="1"/>
      <c r="V202" s="42"/>
      <c r="W202" s="82"/>
      <c r="X202" s="1"/>
      <c r="Y202" s="42"/>
      <c r="Z202" s="44"/>
    </row>
    <row r="203" spans="1:26" hidden="1" x14ac:dyDescent="0.25">
      <c r="B203" s="55"/>
      <c r="C203" s="2"/>
      <c r="D203" s="427" t="s">
        <v>554</v>
      </c>
      <c r="E203" s="427"/>
      <c r="F203" s="259">
        <f t="shared" si="132"/>
        <v>0</v>
      </c>
      <c r="G203" s="151"/>
      <c r="H203" s="169">
        <f t="shared" si="97"/>
        <v>0</v>
      </c>
      <c r="I203" s="76"/>
      <c r="J203" s="1"/>
      <c r="K203" s="1"/>
      <c r="L203" s="1"/>
      <c r="M203" s="1"/>
      <c r="N203" s="1"/>
      <c r="O203" s="76"/>
      <c r="P203" s="1"/>
      <c r="Q203" s="1"/>
      <c r="R203" s="1"/>
      <c r="S203" s="1"/>
      <c r="T203" s="82"/>
      <c r="U203" s="1"/>
      <c r="V203" s="42"/>
      <c r="W203" s="82"/>
      <c r="X203" s="1"/>
      <c r="Y203" s="42"/>
      <c r="Z203" s="44"/>
    </row>
    <row r="204" spans="1:26" hidden="1" x14ac:dyDescent="0.25">
      <c r="B204" s="55"/>
      <c r="C204" s="2"/>
      <c r="D204" s="427" t="s">
        <v>553</v>
      </c>
      <c r="E204" s="427"/>
      <c r="F204" s="259">
        <f t="shared" si="132"/>
        <v>0</v>
      </c>
      <c r="G204" s="151"/>
      <c r="H204" s="169">
        <f t="shared" si="97"/>
        <v>0</v>
      </c>
      <c r="I204" s="76"/>
      <c r="J204" s="1"/>
      <c r="K204" s="1"/>
      <c r="L204" s="1"/>
      <c r="M204" s="1"/>
      <c r="N204" s="1"/>
      <c r="O204" s="76"/>
      <c r="P204" s="1"/>
      <c r="Q204" s="1"/>
      <c r="R204" s="1"/>
      <c r="S204" s="1"/>
      <c r="T204" s="82"/>
      <c r="U204" s="1"/>
      <c r="V204" s="42"/>
      <c r="W204" s="82"/>
      <c r="X204" s="1"/>
      <c r="Y204" s="42"/>
      <c r="Z204" s="44"/>
    </row>
    <row r="205" spans="1:26" ht="25.5" hidden="1" customHeight="1" x14ac:dyDescent="0.25">
      <c r="B205" s="55"/>
      <c r="C205" s="2"/>
      <c r="D205" s="428" t="s">
        <v>557</v>
      </c>
      <c r="E205" s="428"/>
      <c r="F205" s="269">
        <f t="shared" si="132"/>
        <v>0</v>
      </c>
      <c r="G205" s="161"/>
      <c r="H205" s="169">
        <f t="shared" si="97"/>
        <v>0</v>
      </c>
      <c r="I205" s="76"/>
      <c r="J205" s="1"/>
      <c r="K205" s="1"/>
      <c r="L205" s="1"/>
      <c r="M205" s="1"/>
      <c r="N205" s="1"/>
      <c r="O205" s="76"/>
      <c r="P205" s="1"/>
      <c r="Q205" s="1"/>
      <c r="R205" s="1"/>
      <c r="S205" s="1"/>
      <c r="T205" s="82"/>
      <c r="U205" s="1"/>
      <c r="V205" s="42"/>
      <c r="W205" s="82"/>
      <c r="X205" s="1"/>
      <c r="Y205" s="42"/>
      <c r="Z205" s="44"/>
    </row>
    <row r="206" spans="1:26" hidden="1" x14ac:dyDescent="0.25">
      <c r="B206" s="55"/>
      <c r="C206" s="2"/>
      <c r="D206" s="427" t="s">
        <v>819</v>
      </c>
      <c r="E206" s="427"/>
      <c r="F206" s="259">
        <f t="shared" si="132"/>
        <v>0</v>
      </c>
      <c r="G206" s="151"/>
      <c r="H206" s="169">
        <f t="shared" si="97"/>
        <v>0</v>
      </c>
      <c r="I206" s="76"/>
      <c r="J206" s="1"/>
      <c r="K206" s="1"/>
      <c r="L206" s="1"/>
      <c r="M206" s="1"/>
      <c r="N206" s="1"/>
      <c r="O206" s="76"/>
      <c r="P206" s="1"/>
      <c r="Q206" s="1"/>
      <c r="R206" s="1"/>
      <c r="S206" s="1"/>
      <c r="T206" s="82"/>
      <c r="U206" s="1"/>
      <c r="V206" s="42"/>
      <c r="W206" s="82"/>
      <c r="X206" s="1"/>
      <c r="Y206" s="42"/>
      <c r="Z206" s="44"/>
    </row>
    <row r="207" spans="1:26" ht="25.5" hidden="1" customHeight="1" x14ac:dyDescent="0.25">
      <c r="B207" s="55"/>
      <c r="C207" s="2"/>
      <c r="D207" s="428" t="s">
        <v>562</v>
      </c>
      <c r="E207" s="428"/>
      <c r="F207" s="269">
        <f t="shared" si="132"/>
        <v>0</v>
      </c>
      <c r="G207" s="161"/>
      <c r="H207" s="169">
        <f t="shared" si="97"/>
        <v>0</v>
      </c>
      <c r="I207" s="76"/>
      <c r="J207" s="1"/>
      <c r="K207" s="1"/>
      <c r="L207" s="1"/>
      <c r="M207" s="1"/>
      <c r="N207" s="1"/>
      <c r="O207" s="76"/>
      <c r="P207" s="1"/>
      <c r="Q207" s="1"/>
      <c r="R207" s="1"/>
      <c r="S207" s="1"/>
      <c r="T207" s="82"/>
      <c r="U207" s="1"/>
      <c r="V207" s="42"/>
      <c r="W207" s="82"/>
      <c r="X207" s="1"/>
      <c r="Y207" s="42"/>
      <c r="Z207" s="44"/>
    </row>
    <row r="208" spans="1:26" ht="25.5" hidden="1" customHeight="1" x14ac:dyDescent="0.25">
      <c r="B208" s="55"/>
      <c r="C208" s="2"/>
      <c r="D208" s="428" t="s">
        <v>565</v>
      </c>
      <c r="E208" s="428"/>
      <c r="F208" s="269">
        <f t="shared" si="132"/>
        <v>0</v>
      </c>
      <c r="G208" s="161"/>
      <c r="H208" s="169">
        <f t="shared" si="97"/>
        <v>0</v>
      </c>
      <c r="I208" s="76"/>
      <c r="J208" s="1"/>
      <c r="K208" s="1"/>
      <c r="L208" s="1"/>
      <c r="M208" s="1"/>
      <c r="N208" s="1"/>
      <c r="O208" s="76"/>
      <c r="P208" s="1"/>
      <c r="Q208" s="1"/>
      <c r="R208" s="1"/>
      <c r="S208" s="1"/>
      <c r="T208" s="82"/>
      <c r="U208" s="1"/>
      <c r="V208" s="42"/>
      <c r="W208" s="82"/>
      <c r="X208" s="1"/>
      <c r="Y208" s="42"/>
      <c r="Z208" s="44"/>
    </row>
    <row r="209" spans="1:26" s="18" customFormat="1" ht="25.5" hidden="1" customHeight="1" x14ac:dyDescent="0.25">
      <c r="A209" s="128" t="s">
        <v>276</v>
      </c>
      <c r="B209" s="93" t="s">
        <v>687</v>
      </c>
      <c r="C209" s="505" t="s">
        <v>607</v>
      </c>
      <c r="D209" s="506"/>
      <c r="E209" s="506"/>
      <c r="F209" s="273">
        <f>F210+F211</f>
        <v>0</v>
      </c>
      <c r="G209" s="165">
        <f t="shared" ref="G209:Z209" si="133">G210+G211</f>
        <v>0</v>
      </c>
      <c r="H209" s="168">
        <f t="shared" si="97"/>
        <v>0</v>
      </c>
      <c r="I209" s="95">
        <f t="shared" ref="I209:N209" si="134">I210+I211</f>
        <v>0</v>
      </c>
      <c r="J209" s="96">
        <f t="shared" si="134"/>
        <v>0</v>
      </c>
      <c r="K209" s="96">
        <f t="shared" si="134"/>
        <v>0</v>
      </c>
      <c r="L209" s="96">
        <f t="shared" si="134"/>
        <v>0</v>
      </c>
      <c r="M209" s="96">
        <f t="shared" ref="M209" si="135">M210+M211</f>
        <v>0</v>
      </c>
      <c r="N209" s="96">
        <f t="shared" si="134"/>
        <v>0</v>
      </c>
      <c r="O209" s="95">
        <f t="shared" si="133"/>
        <v>0</v>
      </c>
      <c r="P209" s="96">
        <f t="shared" si="133"/>
        <v>0</v>
      </c>
      <c r="Q209" s="96">
        <f t="shared" si="133"/>
        <v>0</v>
      </c>
      <c r="R209" s="96">
        <f t="shared" si="133"/>
        <v>0</v>
      </c>
      <c r="S209" s="96">
        <f t="shared" si="133"/>
        <v>0</v>
      </c>
      <c r="T209" s="99">
        <f t="shared" si="133"/>
        <v>0</v>
      </c>
      <c r="U209" s="96">
        <f t="shared" si="133"/>
        <v>0</v>
      </c>
      <c r="V209" s="98">
        <f t="shared" si="133"/>
        <v>0</v>
      </c>
      <c r="W209" s="99">
        <f t="shared" si="133"/>
        <v>0</v>
      </c>
      <c r="X209" s="96">
        <f t="shared" si="133"/>
        <v>0</v>
      </c>
      <c r="Y209" s="98">
        <f t="shared" si="133"/>
        <v>0</v>
      </c>
      <c r="Z209" s="100">
        <f t="shared" si="133"/>
        <v>0</v>
      </c>
    </row>
    <row r="210" spans="1:26" ht="25.5" hidden="1" customHeight="1" x14ac:dyDescent="0.25">
      <c r="B210" s="55"/>
      <c r="C210" s="2"/>
      <c r="D210" s="428" t="s">
        <v>568</v>
      </c>
      <c r="E210" s="428"/>
      <c r="F210" s="269">
        <f t="shared" ref="F210:F211" si="136">SUM(O210:Z210)</f>
        <v>0</v>
      </c>
      <c r="G210" s="161"/>
      <c r="H210" s="169">
        <f t="shared" ref="H210:H267" si="137">SUM(F210:G210)</f>
        <v>0</v>
      </c>
      <c r="I210" s="76"/>
      <c r="J210" s="1"/>
      <c r="K210" s="1"/>
      <c r="L210" s="1"/>
      <c r="M210" s="1"/>
      <c r="N210" s="1"/>
      <c r="O210" s="76"/>
      <c r="P210" s="1"/>
      <c r="Q210" s="1"/>
      <c r="R210" s="1"/>
      <c r="S210" s="1"/>
      <c r="T210" s="82"/>
      <c r="U210" s="1"/>
      <c r="V210" s="42"/>
      <c r="W210" s="82"/>
      <c r="X210" s="1"/>
      <c r="Y210" s="42"/>
      <c r="Z210" s="44"/>
    </row>
    <row r="211" spans="1:26" ht="25.5" hidden="1" customHeight="1" x14ac:dyDescent="0.25">
      <c r="B211" s="55"/>
      <c r="C211" s="2"/>
      <c r="D211" s="428" t="s">
        <v>569</v>
      </c>
      <c r="E211" s="428"/>
      <c r="F211" s="269">
        <f t="shared" si="136"/>
        <v>0</v>
      </c>
      <c r="G211" s="161"/>
      <c r="H211" s="169">
        <f t="shared" si="137"/>
        <v>0</v>
      </c>
      <c r="I211" s="76"/>
      <c r="J211" s="1"/>
      <c r="K211" s="1"/>
      <c r="L211" s="1"/>
      <c r="M211" s="1"/>
      <c r="N211" s="1"/>
      <c r="O211" s="76"/>
      <c r="P211" s="1"/>
      <c r="Q211" s="1"/>
      <c r="R211" s="1"/>
      <c r="S211" s="1"/>
      <c r="T211" s="82"/>
      <c r="U211" s="1"/>
      <c r="V211" s="42"/>
      <c r="W211" s="82"/>
      <c r="X211" s="1"/>
      <c r="Y211" s="42"/>
      <c r="Z211" s="44"/>
    </row>
    <row r="212" spans="1:26" s="18" customFormat="1" ht="15" hidden="1" customHeight="1" x14ac:dyDescent="0.25">
      <c r="A212" s="128" t="s">
        <v>277</v>
      </c>
      <c r="B212" s="93" t="s">
        <v>688</v>
      </c>
      <c r="C212" s="505" t="s">
        <v>820</v>
      </c>
      <c r="D212" s="506"/>
      <c r="E212" s="506"/>
      <c r="F212" s="273">
        <f>F213+F214+F215+F216+F217+F218+F219+F220+F221+F222+F223</f>
        <v>0</v>
      </c>
      <c r="G212" s="165">
        <f t="shared" ref="G212:Z212" si="138">G213+G214+G215+G216+G217+G218+G219+G220+G221+G222+G223</f>
        <v>0</v>
      </c>
      <c r="H212" s="168">
        <f t="shared" si="137"/>
        <v>0</v>
      </c>
      <c r="I212" s="95">
        <f t="shared" ref="I212:N212" si="139">I213+I214+I215+I216+I217+I218+I219+I220+I221+I222+I223</f>
        <v>0</v>
      </c>
      <c r="J212" s="96">
        <f t="shared" si="139"/>
        <v>0</v>
      </c>
      <c r="K212" s="96">
        <f t="shared" si="139"/>
        <v>0</v>
      </c>
      <c r="L212" s="96">
        <f t="shared" si="139"/>
        <v>0</v>
      </c>
      <c r="M212" s="96">
        <f t="shared" ref="M212" si="140">M213+M214+M215+M216+M217+M218+M219+M220+M221+M222+M223</f>
        <v>0</v>
      </c>
      <c r="N212" s="96">
        <f t="shared" si="139"/>
        <v>0</v>
      </c>
      <c r="O212" s="95">
        <f t="shared" si="138"/>
        <v>0</v>
      </c>
      <c r="P212" s="96">
        <f t="shared" si="138"/>
        <v>0</v>
      </c>
      <c r="Q212" s="96">
        <f t="shared" si="138"/>
        <v>0</v>
      </c>
      <c r="R212" s="96">
        <f t="shared" si="138"/>
        <v>0</v>
      </c>
      <c r="S212" s="96">
        <f t="shared" si="138"/>
        <v>0</v>
      </c>
      <c r="T212" s="99">
        <f t="shared" si="138"/>
        <v>0</v>
      </c>
      <c r="U212" s="96">
        <f t="shared" si="138"/>
        <v>0</v>
      </c>
      <c r="V212" s="98">
        <f t="shared" si="138"/>
        <v>0</v>
      </c>
      <c r="W212" s="99">
        <f t="shared" si="138"/>
        <v>0</v>
      </c>
      <c r="X212" s="96">
        <f t="shared" si="138"/>
        <v>0</v>
      </c>
      <c r="Y212" s="98">
        <f t="shared" si="138"/>
        <v>0</v>
      </c>
      <c r="Z212" s="100">
        <f t="shared" si="138"/>
        <v>0</v>
      </c>
    </row>
    <row r="213" spans="1:26" hidden="1" x14ac:dyDescent="0.25">
      <c r="B213" s="55"/>
      <c r="C213" s="2"/>
      <c r="D213" s="427" t="s">
        <v>372</v>
      </c>
      <c r="E213" s="427"/>
      <c r="F213" s="259">
        <f t="shared" ref="F213:F225" si="141">SUM(O213:Z213)</f>
        <v>0</v>
      </c>
      <c r="G213" s="151"/>
      <c r="H213" s="169">
        <f t="shared" si="137"/>
        <v>0</v>
      </c>
      <c r="I213" s="76"/>
      <c r="J213" s="1"/>
      <c r="K213" s="1"/>
      <c r="L213" s="1"/>
      <c r="M213" s="1"/>
      <c r="N213" s="1"/>
      <c r="O213" s="76"/>
      <c r="P213" s="1"/>
      <c r="Q213" s="1"/>
      <c r="R213" s="1"/>
      <c r="S213" s="1"/>
      <c r="T213" s="82"/>
      <c r="U213" s="1"/>
      <c r="V213" s="42"/>
      <c r="W213" s="82"/>
      <c r="X213" s="1"/>
      <c r="Y213" s="42"/>
      <c r="Z213" s="44"/>
    </row>
    <row r="214" spans="1:26" hidden="1" x14ac:dyDescent="0.25">
      <c r="B214" s="55"/>
      <c r="C214" s="2"/>
      <c r="D214" s="427" t="s">
        <v>821</v>
      </c>
      <c r="E214" s="427"/>
      <c r="F214" s="259">
        <f t="shared" si="141"/>
        <v>0</v>
      </c>
      <c r="G214" s="151"/>
      <c r="H214" s="169">
        <f t="shared" si="137"/>
        <v>0</v>
      </c>
      <c r="I214" s="76"/>
      <c r="J214" s="1"/>
      <c r="K214" s="1"/>
      <c r="L214" s="1"/>
      <c r="M214" s="1"/>
      <c r="N214" s="1"/>
      <c r="O214" s="76"/>
      <c r="P214" s="1"/>
      <c r="Q214" s="1"/>
      <c r="R214" s="1"/>
      <c r="S214" s="1"/>
      <c r="T214" s="82"/>
      <c r="U214" s="1"/>
      <c r="V214" s="42"/>
      <c r="W214" s="82"/>
      <c r="X214" s="1"/>
      <c r="Y214" s="42"/>
      <c r="Z214" s="44"/>
    </row>
    <row r="215" spans="1:26" hidden="1" x14ac:dyDescent="0.25">
      <c r="B215" s="55"/>
      <c r="C215" s="2"/>
      <c r="D215" s="427" t="s">
        <v>375</v>
      </c>
      <c r="E215" s="427"/>
      <c r="F215" s="259">
        <f t="shared" si="141"/>
        <v>0</v>
      </c>
      <c r="G215" s="151"/>
      <c r="H215" s="169">
        <f t="shared" si="137"/>
        <v>0</v>
      </c>
      <c r="I215" s="76"/>
      <c r="J215" s="1"/>
      <c r="K215" s="1"/>
      <c r="L215" s="1"/>
      <c r="M215" s="1"/>
      <c r="N215" s="1"/>
      <c r="O215" s="76"/>
      <c r="P215" s="1"/>
      <c r="Q215" s="1"/>
      <c r="R215" s="1"/>
      <c r="S215" s="1"/>
      <c r="T215" s="82"/>
      <c r="U215" s="1"/>
      <c r="V215" s="42"/>
      <c r="W215" s="82"/>
      <c r="X215" s="1"/>
      <c r="Y215" s="42"/>
      <c r="Z215" s="44"/>
    </row>
    <row r="216" spans="1:26" hidden="1" x14ac:dyDescent="0.25">
      <c r="B216" s="55"/>
      <c r="C216" s="2"/>
      <c r="D216" s="427" t="s">
        <v>373</v>
      </c>
      <c r="E216" s="427"/>
      <c r="F216" s="259">
        <f t="shared" si="141"/>
        <v>0</v>
      </c>
      <c r="G216" s="151"/>
      <c r="H216" s="169">
        <f t="shared" si="137"/>
        <v>0</v>
      </c>
      <c r="I216" s="76"/>
      <c r="J216" s="1"/>
      <c r="K216" s="1"/>
      <c r="L216" s="1"/>
      <c r="M216" s="1"/>
      <c r="N216" s="1"/>
      <c r="O216" s="76"/>
      <c r="P216" s="1"/>
      <c r="Q216" s="1"/>
      <c r="R216" s="1"/>
      <c r="S216" s="1"/>
      <c r="T216" s="82"/>
      <c r="U216" s="1"/>
      <c r="V216" s="42"/>
      <c r="W216" s="82"/>
      <c r="X216" s="1"/>
      <c r="Y216" s="42"/>
      <c r="Z216" s="44"/>
    </row>
    <row r="217" spans="1:26" hidden="1" x14ac:dyDescent="0.25">
      <c r="B217" s="55"/>
      <c r="C217" s="2"/>
      <c r="D217" s="427" t="s">
        <v>822</v>
      </c>
      <c r="E217" s="427"/>
      <c r="F217" s="259">
        <f t="shared" si="141"/>
        <v>0</v>
      </c>
      <c r="G217" s="151"/>
      <c r="H217" s="169">
        <f t="shared" si="137"/>
        <v>0</v>
      </c>
      <c r="I217" s="76"/>
      <c r="J217" s="1"/>
      <c r="K217" s="1"/>
      <c r="L217" s="1"/>
      <c r="M217" s="1"/>
      <c r="N217" s="1"/>
      <c r="O217" s="76"/>
      <c r="P217" s="1"/>
      <c r="Q217" s="1"/>
      <c r="R217" s="1"/>
      <c r="S217" s="1"/>
      <c r="T217" s="82"/>
      <c r="U217" s="1"/>
      <c r="V217" s="42"/>
      <c r="W217" s="82"/>
      <c r="X217" s="1"/>
      <c r="Y217" s="42"/>
      <c r="Z217" s="44"/>
    </row>
    <row r="218" spans="1:26" ht="25.5" hidden="1" customHeight="1" x14ac:dyDescent="0.25">
      <c r="B218" s="55"/>
      <c r="C218" s="2"/>
      <c r="D218" s="428" t="s">
        <v>537</v>
      </c>
      <c r="E218" s="428"/>
      <c r="F218" s="269">
        <f t="shared" si="141"/>
        <v>0</v>
      </c>
      <c r="G218" s="161"/>
      <c r="H218" s="169">
        <f t="shared" si="137"/>
        <v>0</v>
      </c>
      <c r="I218" s="76"/>
      <c r="J218" s="1"/>
      <c r="K218" s="1"/>
      <c r="L218" s="1"/>
      <c r="M218" s="1"/>
      <c r="N218" s="1"/>
      <c r="O218" s="76"/>
      <c r="P218" s="1"/>
      <c r="Q218" s="1"/>
      <c r="R218" s="1"/>
      <c r="S218" s="1"/>
      <c r="T218" s="82"/>
      <c r="U218" s="1"/>
      <c r="V218" s="42"/>
      <c r="W218" s="82"/>
      <c r="X218" s="1"/>
      <c r="Y218" s="42"/>
      <c r="Z218" s="44"/>
    </row>
    <row r="219" spans="1:26" ht="25.5" hidden="1" customHeight="1" x14ac:dyDescent="0.25">
      <c r="B219" s="55"/>
      <c r="C219" s="2"/>
      <c r="D219" s="428" t="s">
        <v>540</v>
      </c>
      <c r="E219" s="428"/>
      <c r="F219" s="269">
        <f t="shared" si="141"/>
        <v>0</v>
      </c>
      <c r="G219" s="161"/>
      <c r="H219" s="169">
        <f t="shared" si="137"/>
        <v>0</v>
      </c>
      <c r="I219" s="76"/>
      <c r="J219" s="1"/>
      <c r="K219" s="1"/>
      <c r="L219" s="1"/>
      <c r="M219" s="1"/>
      <c r="N219" s="1"/>
      <c r="O219" s="76"/>
      <c r="P219" s="1"/>
      <c r="Q219" s="1"/>
      <c r="R219" s="1"/>
      <c r="S219" s="1"/>
      <c r="T219" s="82"/>
      <c r="U219" s="1"/>
      <c r="V219" s="42"/>
      <c r="W219" s="82"/>
      <c r="X219" s="1"/>
      <c r="Y219" s="42"/>
      <c r="Z219" s="44"/>
    </row>
    <row r="220" spans="1:26" hidden="1" x14ac:dyDescent="0.25">
      <c r="B220" s="55"/>
      <c r="C220" s="2"/>
      <c r="D220" s="427" t="s">
        <v>823</v>
      </c>
      <c r="E220" s="427"/>
      <c r="F220" s="259">
        <f t="shared" si="141"/>
        <v>0</v>
      </c>
      <c r="G220" s="151"/>
      <c r="H220" s="169">
        <f t="shared" si="137"/>
        <v>0</v>
      </c>
      <c r="I220" s="76"/>
      <c r="J220" s="1"/>
      <c r="K220" s="1"/>
      <c r="L220" s="1"/>
      <c r="M220" s="1"/>
      <c r="N220" s="1"/>
      <c r="O220" s="76"/>
      <c r="P220" s="1"/>
      <c r="Q220" s="1"/>
      <c r="R220" s="1"/>
      <c r="S220" s="1"/>
      <c r="T220" s="82"/>
      <c r="U220" s="1"/>
      <c r="V220" s="42"/>
      <c r="W220" s="82"/>
      <c r="X220" s="1"/>
      <c r="Y220" s="42"/>
      <c r="Z220" s="44"/>
    </row>
    <row r="221" spans="1:26" hidden="1" x14ac:dyDescent="0.25">
      <c r="B221" s="55"/>
      <c r="C221" s="2"/>
      <c r="D221" s="427" t="s">
        <v>374</v>
      </c>
      <c r="E221" s="427"/>
      <c r="F221" s="259">
        <f t="shared" si="141"/>
        <v>0</v>
      </c>
      <c r="G221" s="151"/>
      <c r="H221" s="169">
        <f t="shared" si="137"/>
        <v>0</v>
      </c>
      <c r="I221" s="76"/>
      <c r="J221" s="1"/>
      <c r="K221" s="1"/>
      <c r="L221" s="1"/>
      <c r="M221" s="1"/>
      <c r="N221" s="1"/>
      <c r="O221" s="76"/>
      <c r="P221" s="1"/>
      <c r="Q221" s="1"/>
      <c r="R221" s="1"/>
      <c r="S221" s="1"/>
      <c r="T221" s="82"/>
      <c r="U221" s="1"/>
      <c r="V221" s="42"/>
      <c r="W221" s="82"/>
      <c r="X221" s="1"/>
      <c r="Y221" s="42"/>
      <c r="Z221" s="44"/>
    </row>
    <row r="222" spans="1:26" hidden="1" x14ac:dyDescent="0.25">
      <c r="B222" s="55"/>
      <c r="C222" s="2"/>
      <c r="D222" s="427" t="s">
        <v>824</v>
      </c>
      <c r="E222" s="427"/>
      <c r="F222" s="259">
        <f t="shared" si="141"/>
        <v>0</v>
      </c>
      <c r="G222" s="151"/>
      <c r="H222" s="169">
        <f t="shared" si="137"/>
        <v>0</v>
      </c>
      <c r="I222" s="76"/>
      <c r="J222" s="1"/>
      <c r="K222" s="1"/>
      <c r="L222" s="1"/>
      <c r="M222" s="1"/>
      <c r="N222" s="1"/>
      <c r="O222" s="76"/>
      <c r="P222" s="1"/>
      <c r="Q222" s="1"/>
      <c r="R222" s="1"/>
      <c r="S222" s="1"/>
      <c r="T222" s="82"/>
      <c r="U222" s="1"/>
      <c r="V222" s="42"/>
      <c r="W222" s="82"/>
      <c r="X222" s="1"/>
      <c r="Y222" s="42"/>
      <c r="Z222" s="44"/>
    </row>
    <row r="223" spans="1:26" hidden="1" x14ac:dyDescent="0.25">
      <c r="B223" s="55"/>
      <c r="C223" s="2"/>
      <c r="D223" s="427" t="s">
        <v>566</v>
      </c>
      <c r="E223" s="427"/>
      <c r="F223" s="259">
        <f t="shared" si="141"/>
        <v>0</v>
      </c>
      <c r="G223" s="151"/>
      <c r="H223" s="169">
        <f t="shared" si="137"/>
        <v>0</v>
      </c>
      <c r="I223" s="76"/>
      <c r="J223" s="1"/>
      <c r="K223" s="1"/>
      <c r="L223" s="1"/>
      <c r="M223" s="1"/>
      <c r="N223" s="1"/>
      <c r="O223" s="76"/>
      <c r="P223" s="1"/>
      <c r="Q223" s="1"/>
      <c r="R223" s="1"/>
      <c r="S223" s="1"/>
      <c r="T223" s="82"/>
      <c r="U223" s="1"/>
      <c r="V223" s="42"/>
      <c r="W223" s="82"/>
      <c r="X223" s="1"/>
      <c r="Y223" s="42"/>
      <c r="Z223" s="44"/>
    </row>
    <row r="224" spans="1:26" s="18" customFormat="1" hidden="1" x14ac:dyDescent="0.25">
      <c r="A224" s="128" t="s">
        <v>278</v>
      </c>
      <c r="B224" s="93" t="s">
        <v>689</v>
      </c>
      <c r="C224" s="434" t="s">
        <v>279</v>
      </c>
      <c r="D224" s="435"/>
      <c r="E224" s="435"/>
      <c r="F224" s="260">
        <f t="shared" si="141"/>
        <v>0</v>
      </c>
      <c r="G224" s="152"/>
      <c r="H224" s="168">
        <f t="shared" si="137"/>
        <v>0</v>
      </c>
      <c r="I224" s="95"/>
      <c r="J224" s="96"/>
      <c r="K224" s="96"/>
      <c r="L224" s="96"/>
      <c r="M224" s="96"/>
      <c r="N224" s="96"/>
      <c r="O224" s="95"/>
      <c r="P224" s="96"/>
      <c r="Q224" s="96"/>
      <c r="R224" s="96"/>
      <c r="S224" s="96"/>
      <c r="T224" s="99"/>
      <c r="U224" s="96"/>
      <c r="V224" s="98"/>
      <c r="W224" s="99"/>
      <c r="X224" s="96"/>
      <c r="Y224" s="98"/>
      <c r="Z224" s="100"/>
    </row>
    <row r="225" spans="1:26" s="18" customFormat="1" hidden="1" x14ac:dyDescent="0.25">
      <c r="A225" s="128" t="s">
        <v>280</v>
      </c>
      <c r="B225" s="93" t="s">
        <v>690</v>
      </c>
      <c r="C225" s="434" t="s">
        <v>281</v>
      </c>
      <c r="D225" s="435"/>
      <c r="E225" s="435"/>
      <c r="F225" s="260">
        <f t="shared" si="141"/>
        <v>0</v>
      </c>
      <c r="G225" s="152"/>
      <c r="H225" s="168">
        <f t="shared" si="137"/>
        <v>0</v>
      </c>
      <c r="I225" s="95"/>
      <c r="J225" s="96"/>
      <c r="K225" s="96"/>
      <c r="L225" s="96"/>
      <c r="M225" s="96"/>
      <c r="N225" s="96"/>
      <c r="O225" s="95"/>
      <c r="P225" s="96"/>
      <c r="Q225" s="96"/>
      <c r="R225" s="96"/>
      <c r="S225" s="96"/>
      <c r="T225" s="99"/>
      <c r="U225" s="96"/>
      <c r="V225" s="98"/>
      <c r="W225" s="99"/>
      <c r="X225" s="96"/>
      <c r="Y225" s="98"/>
      <c r="Z225" s="100"/>
    </row>
    <row r="226" spans="1:26" s="18" customFormat="1" hidden="1" x14ac:dyDescent="0.25">
      <c r="A226" s="128" t="s">
        <v>282</v>
      </c>
      <c r="B226" s="93" t="s">
        <v>691</v>
      </c>
      <c r="C226" s="434" t="s">
        <v>283</v>
      </c>
      <c r="D226" s="435"/>
      <c r="E226" s="435"/>
      <c r="F226" s="260">
        <f>F227+F228+F229+F230+F231+F232+F233+F234+F235+F236</f>
        <v>0</v>
      </c>
      <c r="G226" s="152">
        <f t="shared" ref="G226:Z226" si="142">G227+G228+G229+G230+G231+G232+G233+G234+G235+G236</f>
        <v>0</v>
      </c>
      <c r="H226" s="168">
        <f t="shared" si="137"/>
        <v>0</v>
      </c>
      <c r="I226" s="95">
        <f t="shared" ref="I226:N226" si="143">I227+I228+I229+I230+I231+I232+I233+I234+I235+I236</f>
        <v>0</v>
      </c>
      <c r="J226" s="96">
        <f t="shared" si="143"/>
        <v>0</v>
      </c>
      <c r="K226" s="96">
        <f t="shared" si="143"/>
        <v>0</v>
      </c>
      <c r="L226" s="96">
        <f t="shared" si="143"/>
        <v>0</v>
      </c>
      <c r="M226" s="96">
        <f t="shared" ref="M226" si="144">M227+M228+M229+M230+M231+M232+M233+M234+M235+M236</f>
        <v>0</v>
      </c>
      <c r="N226" s="96">
        <f t="shared" si="143"/>
        <v>0</v>
      </c>
      <c r="O226" s="95">
        <f t="shared" si="142"/>
        <v>0</v>
      </c>
      <c r="P226" s="96">
        <f t="shared" si="142"/>
        <v>0</v>
      </c>
      <c r="Q226" s="96">
        <f t="shared" si="142"/>
        <v>0</v>
      </c>
      <c r="R226" s="96">
        <f t="shared" si="142"/>
        <v>0</v>
      </c>
      <c r="S226" s="96">
        <f t="shared" si="142"/>
        <v>0</v>
      </c>
      <c r="T226" s="99">
        <f t="shared" si="142"/>
        <v>0</v>
      </c>
      <c r="U226" s="96">
        <f t="shared" si="142"/>
        <v>0</v>
      </c>
      <c r="V226" s="98">
        <f t="shared" si="142"/>
        <v>0</v>
      </c>
      <c r="W226" s="99">
        <f t="shared" si="142"/>
        <v>0</v>
      </c>
      <c r="X226" s="96">
        <f t="shared" si="142"/>
        <v>0</v>
      </c>
      <c r="Y226" s="98">
        <f t="shared" si="142"/>
        <v>0</v>
      </c>
      <c r="Z226" s="100">
        <f t="shared" si="142"/>
        <v>0</v>
      </c>
    </row>
    <row r="227" spans="1:26" hidden="1" x14ac:dyDescent="0.25">
      <c r="B227" s="55"/>
      <c r="C227" s="2"/>
      <c r="D227" s="427" t="s">
        <v>376</v>
      </c>
      <c r="E227" s="427"/>
      <c r="F227" s="259">
        <f t="shared" ref="F227:F236" si="145">SUM(O227:Z227)</f>
        <v>0</v>
      </c>
      <c r="G227" s="151"/>
      <c r="H227" s="169">
        <f t="shared" si="137"/>
        <v>0</v>
      </c>
      <c r="I227" s="76"/>
      <c r="J227" s="1"/>
      <c r="K227" s="1"/>
      <c r="L227" s="1"/>
      <c r="M227" s="1"/>
      <c r="N227" s="1"/>
      <c r="O227" s="76"/>
      <c r="P227" s="1"/>
      <c r="Q227" s="1"/>
      <c r="R227" s="1"/>
      <c r="S227" s="1"/>
      <c r="T227" s="82"/>
      <c r="U227" s="1"/>
      <c r="V227" s="42"/>
      <c r="W227" s="82"/>
      <c r="X227" s="1"/>
      <c r="Y227" s="42"/>
      <c r="Z227" s="44"/>
    </row>
    <row r="228" spans="1:26" hidden="1" x14ac:dyDescent="0.25">
      <c r="B228" s="55"/>
      <c r="C228" s="2"/>
      <c r="D228" s="427" t="s">
        <v>377</v>
      </c>
      <c r="E228" s="427"/>
      <c r="F228" s="259">
        <f t="shared" si="145"/>
        <v>0</v>
      </c>
      <c r="G228" s="151"/>
      <c r="H228" s="169">
        <f t="shared" si="137"/>
        <v>0</v>
      </c>
      <c r="I228" s="76"/>
      <c r="J228" s="1"/>
      <c r="K228" s="1"/>
      <c r="L228" s="1"/>
      <c r="M228" s="1"/>
      <c r="N228" s="1"/>
      <c r="O228" s="76"/>
      <c r="P228" s="1"/>
      <c r="Q228" s="1"/>
      <c r="R228" s="1"/>
      <c r="S228" s="1"/>
      <c r="T228" s="82"/>
      <c r="U228" s="1"/>
      <c r="V228" s="42"/>
      <c r="W228" s="82"/>
      <c r="X228" s="1"/>
      <c r="Y228" s="42"/>
      <c r="Z228" s="44"/>
    </row>
    <row r="229" spans="1:26" hidden="1" x14ac:dyDescent="0.25">
      <c r="B229" s="55"/>
      <c r="C229" s="2"/>
      <c r="D229" s="427" t="s">
        <v>378</v>
      </c>
      <c r="E229" s="427"/>
      <c r="F229" s="259">
        <f t="shared" si="145"/>
        <v>0</v>
      </c>
      <c r="G229" s="151"/>
      <c r="H229" s="169">
        <f t="shared" si="137"/>
        <v>0</v>
      </c>
      <c r="I229" s="76"/>
      <c r="J229" s="1"/>
      <c r="K229" s="1"/>
      <c r="L229" s="1"/>
      <c r="M229" s="1"/>
      <c r="N229" s="1"/>
      <c r="O229" s="76"/>
      <c r="P229" s="1"/>
      <c r="Q229" s="1"/>
      <c r="R229" s="1"/>
      <c r="S229" s="1"/>
      <c r="T229" s="82"/>
      <c r="U229" s="1"/>
      <c r="V229" s="42"/>
      <c r="W229" s="82"/>
      <c r="X229" s="1"/>
      <c r="Y229" s="42"/>
      <c r="Z229" s="44"/>
    </row>
    <row r="230" spans="1:26" hidden="1" x14ac:dyDescent="0.25">
      <c r="B230" s="55"/>
      <c r="C230" s="2"/>
      <c r="D230" s="427" t="s">
        <v>379</v>
      </c>
      <c r="E230" s="427"/>
      <c r="F230" s="259">
        <f t="shared" si="145"/>
        <v>0</v>
      </c>
      <c r="G230" s="151"/>
      <c r="H230" s="169">
        <f t="shared" si="137"/>
        <v>0</v>
      </c>
      <c r="I230" s="76"/>
      <c r="J230" s="1"/>
      <c r="K230" s="1"/>
      <c r="L230" s="1"/>
      <c r="M230" s="1"/>
      <c r="N230" s="1"/>
      <c r="O230" s="76"/>
      <c r="P230" s="1"/>
      <c r="Q230" s="1"/>
      <c r="R230" s="1"/>
      <c r="S230" s="1"/>
      <c r="T230" s="82"/>
      <c r="U230" s="1"/>
      <c r="V230" s="42"/>
      <c r="W230" s="82"/>
      <c r="X230" s="1"/>
      <c r="Y230" s="42"/>
      <c r="Z230" s="44"/>
    </row>
    <row r="231" spans="1:26" hidden="1" x14ac:dyDescent="0.25">
      <c r="B231" s="55"/>
      <c r="C231" s="2"/>
      <c r="D231" s="427" t="s">
        <v>380</v>
      </c>
      <c r="E231" s="427"/>
      <c r="F231" s="259">
        <f t="shared" si="145"/>
        <v>0</v>
      </c>
      <c r="G231" s="151"/>
      <c r="H231" s="169">
        <f t="shared" si="137"/>
        <v>0</v>
      </c>
      <c r="I231" s="76"/>
      <c r="J231" s="1"/>
      <c r="K231" s="1"/>
      <c r="L231" s="1"/>
      <c r="M231" s="1"/>
      <c r="N231" s="1"/>
      <c r="O231" s="76"/>
      <c r="P231" s="1"/>
      <c r="Q231" s="1"/>
      <c r="R231" s="1"/>
      <c r="S231" s="1"/>
      <c r="T231" s="82"/>
      <c r="U231" s="1"/>
      <c r="V231" s="42"/>
      <c r="W231" s="82"/>
      <c r="X231" s="1"/>
      <c r="Y231" s="42"/>
      <c r="Z231" s="44"/>
    </row>
    <row r="232" spans="1:26" ht="25.5" hidden="1" customHeight="1" x14ac:dyDescent="0.25">
      <c r="B232" s="55"/>
      <c r="C232" s="2"/>
      <c r="D232" s="428" t="s">
        <v>538</v>
      </c>
      <c r="E232" s="428"/>
      <c r="F232" s="269">
        <f t="shared" si="145"/>
        <v>0</v>
      </c>
      <c r="G232" s="161"/>
      <c r="H232" s="169">
        <f t="shared" si="137"/>
        <v>0</v>
      </c>
      <c r="I232" s="76"/>
      <c r="J232" s="1"/>
      <c r="K232" s="1"/>
      <c r="L232" s="1"/>
      <c r="M232" s="1"/>
      <c r="N232" s="1"/>
      <c r="O232" s="76"/>
      <c r="P232" s="1"/>
      <c r="Q232" s="1"/>
      <c r="R232" s="1"/>
      <c r="S232" s="1"/>
      <c r="T232" s="82"/>
      <c r="U232" s="1"/>
      <c r="V232" s="42"/>
      <c r="W232" s="82"/>
      <c r="X232" s="1"/>
      <c r="Y232" s="42"/>
      <c r="Z232" s="44"/>
    </row>
    <row r="233" spans="1:26" ht="25.5" hidden="1" customHeight="1" x14ac:dyDescent="0.25">
      <c r="B233" s="55"/>
      <c r="C233" s="2"/>
      <c r="D233" s="428" t="s">
        <v>541</v>
      </c>
      <c r="E233" s="428"/>
      <c r="F233" s="269">
        <f t="shared" si="145"/>
        <v>0</v>
      </c>
      <c r="G233" s="161"/>
      <c r="H233" s="169">
        <f t="shared" si="137"/>
        <v>0</v>
      </c>
      <c r="I233" s="76"/>
      <c r="J233" s="1"/>
      <c r="K233" s="1"/>
      <c r="L233" s="1"/>
      <c r="M233" s="1"/>
      <c r="N233" s="1"/>
      <c r="O233" s="76"/>
      <c r="P233" s="1"/>
      <c r="Q233" s="1"/>
      <c r="R233" s="1"/>
      <c r="S233" s="1"/>
      <c r="T233" s="82"/>
      <c r="U233" s="1"/>
      <c r="V233" s="42"/>
      <c r="W233" s="82"/>
      <c r="X233" s="1"/>
      <c r="Y233" s="42"/>
      <c r="Z233" s="44"/>
    </row>
    <row r="234" spans="1:26" hidden="1" x14ac:dyDescent="0.25">
      <c r="B234" s="55"/>
      <c r="C234" s="2"/>
      <c r="D234" s="427" t="s">
        <v>381</v>
      </c>
      <c r="E234" s="427"/>
      <c r="F234" s="259">
        <f t="shared" si="145"/>
        <v>0</v>
      </c>
      <c r="G234" s="151"/>
      <c r="H234" s="169">
        <f t="shared" si="137"/>
        <v>0</v>
      </c>
      <c r="I234" s="76"/>
      <c r="J234" s="1"/>
      <c r="K234" s="1"/>
      <c r="L234" s="1"/>
      <c r="M234" s="1"/>
      <c r="N234" s="1"/>
      <c r="O234" s="76"/>
      <c r="P234" s="1"/>
      <c r="Q234" s="1"/>
      <c r="R234" s="1"/>
      <c r="S234" s="1"/>
      <c r="T234" s="82"/>
      <c r="U234" s="1"/>
      <c r="V234" s="42"/>
      <c r="W234" s="82"/>
      <c r="X234" s="1"/>
      <c r="Y234" s="42"/>
      <c r="Z234" s="44"/>
    </row>
    <row r="235" spans="1:26" hidden="1" x14ac:dyDescent="0.25">
      <c r="B235" s="55"/>
      <c r="C235" s="2"/>
      <c r="D235" s="427" t="s">
        <v>382</v>
      </c>
      <c r="E235" s="427"/>
      <c r="F235" s="259">
        <f t="shared" si="145"/>
        <v>0</v>
      </c>
      <c r="G235" s="151"/>
      <c r="H235" s="169">
        <f t="shared" si="137"/>
        <v>0</v>
      </c>
      <c r="I235" s="76"/>
      <c r="J235" s="1"/>
      <c r="K235" s="1"/>
      <c r="L235" s="1"/>
      <c r="M235" s="1"/>
      <c r="N235" s="1"/>
      <c r="O235" s="76"/>
      <c r="P235" s="1"/>
      <c r="Q235" s="1"/>
      <c r="R235" s="1"/>
      <c r="S235" s="1"/>
      <c r="T235" s="82"/>
      <c r="U235" s="1"/>
      <c r="V235" s="42"/>
      <c r="W235" s="82"/>
      <c r="X235" s="1"/>
      <c r="Y235" s="42"/>
      <c r="Z235" s="44"/>
    </row>
    <row r="236" spans="1:26" ht="15.75" hidden="1" thickBot="1" x14ac:dyDescent="0.3">
      <c r="B236" s="57"/>
      <c r="C236" s="20"/>
      <c r="D236" s="429" t="s">
        <v>567</v>
      </c>
      <c r="E236" s="429"/>
      <c r="F236" s="261">
        <f t="shared" si="145"/>
        <v>0</v>
      </c>
      <c r="G236" s="153"/>
      <c r="H236" s="169">
        <f t="shared" si="137"/>
        <v>0</v>
      </c>
      <c r="I236" s="76"/>
      <c r="J236" s="1"/>
      <c r="K236" s="1"/>
      <c r="L236" s="1"/>
      <c r="M236" s="1"/>
      <c r="N236" s="1"/>
      <c r="O236" s="76"/>
      <c r="P236" s="1"/>
      <c r="Q236" s="1"/>
      <c r="R236" s="1"/>
      <c r="S236" s="1"/>
      <c r="T236" s="82"/>
      <c r="U236" s="1"/>
      <c r="V236" s="42"/>
      <c r="W236" s="82"/>
      <c r="X236" s="1"/>
      <c r="Y236" s="42"/>
      <c r="Z236" s="44"/>
    </row>
    <row r="237" spans="1:26" ht="15.75" thickBot="1" x14ac:dyDescent="0.3">
      <c r="B237" s="101" t="s">
        <v>284</v>
      </c>
      <c r="C237" s="430" t="s">
        <v>285</v>
      </c>
      <c r="D237" s="431"/>
      <c r="E237" s="431"/>
      <c r="F237" s="262">
        <f>F238+F259+F265+F266</f>
        <v>549172</v>
      </c>
      <c r="G237" s="154">
        <f t="shared" ref="G237:Z237" si="146">G238+G259+G265+G266</f>
        <v>0</v>
      </c>
      <c r="H237" s="166">
        <f t="shared" si="137"/>
        <v>549172</v>
      </c>
      <c r="I237" s="87">
        <f t="shared" ref="I237:N237" si="147">I238+I259+I265+I266</f>
        <v>549172</v>
      </c>
      <c r="J237" s="88">
        <f t="shared" si="147"/>
        <v>0</v>
      </c>
      <c r="K237" s="88">
        <f t="shared" si="147"/>
        <v>0</v>
      </c>
      <c r="L237" s="88">
        <f t="shared" si="147"/>
        <v>0</v>
      </c>
      <c r="M237" s="88">
        <f t="shared" ref="M237" si="148">M238+M259+M265+M266</f>
        <v>0</v>
      </c>
      <c r="N237" s="88">
        <f t="shared" si="147"/>
        <v>0</v>
      </c>
      <c r="O237" s="87">
        <f t="shared" si="146"/>
        <v>549172</v>
      </c>
      <c r="P237" s="88">
        <f t="shared" si="146"/>
        <v>0</v>
      </c>
      <c r="Q237" s="88">
        <f t="shared" si="146"/>
        <v>0</v>
      </c>
      <c r="R237" s="88">
        <f t="shared" si="146"/>
        <v>0</v>
      </c>
      <c r="S237" s="88">
        <f t="shared" si="146"/>
        <v>0</v>
      </c>
      <c r="T237" s="91">
        <f t="shared" si="146"/>
        <v>0</v>
      </c>
      <c r="U237" s="88">
        <f t="shared" si="146"/>
        <v>0</v>
      </c>
      <c r="V237" s="90">
        <f t="shared" si="146"/>
        <v>0</v>
      </c>
      <c r="W237" s="91">
        <f t="shared" si="146"/>
        <v>0</v>
      </c>
      <c r="X237" s="88">
        <f t="shared" si="146"/>
        <v>0</v>
      </c>
      <c r="Y237" s="90">
        <f t="shared" si="146"/>
        <v>0</v>
      </c>
      <c r="Z237" s="92">
        <f t="shared" si="146"/>
        <v>0</v>
      </c>
    </row>
    <row r="238" spans="1:26" hidden="1" x14ac:dyDescent="0.25">
      <c r="B238" s="117" t="s">
        <v>692</v>
      </c>
      <c r="C238" s="432" t="s">
        <v>286</v>
      </c>
      <c r="D238" s="433"/>
      <c r="E238" s="433"/>
      <c r="F238" s="258">
        <f>F239+F243+F250+F251+F252+F253+F254+F255+F256</f>
        <v>549172</v>
      </c>
      <c r="G238" s="150">
        <f t="shared" ref="G238:Z238" si="149">G239+G243+G250+G251+G252+G253+G254+G255+G256</f>
        <v>0</v>
      </c>
      <c r="H238" s="167">
        <f t="shared" si="137"/>
        <v>549172</v>
      </c>
      <c r="I238" s="119">
        <f t="shared" ref="I238:N238" si="150">I239+I243+I250+I251+I252+I253+I254+I255+I256</f>
        <v>549172</v>
      </c>
      <c r="J238" s="120">
        <f t="shared" si="150"/>
        <v>0</v>
      </c>
      <c r="K238" s="120">
        <f t="shared" si="150"/>
        <v>0</v>
      </c>
      <c r="L238" s="120">
        <f t="shared" si="150"/>
        <v>0</v>
      </c>
      <c r="M238" s="120">
        <f t="shared" ref="M238" si="151">M239+M243+M250+M251+M252+M253+M254+M255+M256</f>
        <v>0</v>
      </c>
      <c r="N238" s="120">
        <f t="shared" si="150"/>
        <v>0</v>
      </c>
      <c r="O238" s="119">
        <f t="shared" si="149"/>
        <v>549172</v>
      </c>
      <c r="P238" s="120">
        <f t="shared" si="149"/>
        <v>0</v>
      </c>
      <c r="Q238" s="120">
        <f t="shared" si="149"/>
        <v>0</v>
      </c>
      <c r="R238" s="120">
        <f t="shared" si="149"/>
        <v>0</v>
      </c>
      <c r="S238" s="120">
        <f t="shared" si="149"/>
        <v>0</v>
      </c>
      <c r="T238" s="123">
        <f t="shared" si="149"/>
        <v>0</v>
      </c>
      <c r="U238" s="120">
        <f t="shared" si="149"/>
        <v>0</v>
      </c>
      <c r="V238" s="122">
        <f t="shared" si="149"/>
        <v>0</v>
      </c>
      <c r="W238" s="123">
        <f t="shared" si="149"/>
        <v>0</v>
      </c>
      <c r="X238" s="120">
        <f t="shared" si="149"/>
        <v>0</v>
      </c>
      <c r="Y238" s="122">
        <f t="shared" si="149"/>
        <v>0</v>
      </c>
      <c r="Z238" s="124">
        <f t="shared" si="149"/>
        <v>0</v>
      </c>
    </row>
    <row r="239" spans="1:26" s="18" customFormat="1" hidden="1" x14ac:dyDescent="0.25">
      <c r="A239" s="128"/>
      <c r="B239" s="53" t="s">
        <v>693</v>
      </c>
      <c r="C239" s="415" t="s">
        <v>287</v>
      </c>
      <c r="D239" s="416"/>
      <c r="E239" s="416"/>
      <c r="F239" s="266">
        <f>F240+F241+F242</f>
        <v>0</v>
      </c>
      <c r="G239" s="158">
        <f t="shared" ref="G239:Z239" si="152">G240+G241+G242</f>
        <v>0</v>
      </c>
      <c r="H239" s="170">
        <f t="shared" si="137"/>
        <v>0</v>
      </c>
      <c r="I239" s="78">
        <f t="shared" ref="I239:N239" si="153">I240+I241+I242</f>
        <v>0</v>
      </c>
      <c r="J239" s="13">
        <f t="shared" si="153"/>
        <v>0</v>
      </c>
      <c r="K239" s="13">
        <f t="shared" si="153"/>
        <v>0</v>
      </c>
      <c r="L239" s="13">
        <f t="shared" si="153"/>
        <v>0</v>
      </c>
      <c r="M239" s="13">
        <f t="shared" ref="M239" si="154">M240+M241+M242</f>
        <v>0</v>
      </c>
      <c r="N239" s="13">
        <f t="shared" si="153"/>
        <v>0</v>
      </c>
      <c r="O239" s="78">
        <f t="shared" si="152"/>
        <v>0</v>
      </c>
      <c r="P239" s="13">
        <f t="shared" si="152"/>
        <v>0</v>
      </c>
      <c r="Q239" s="13">
        <f t="shared" si="152"/>
        <v>0</v>
      </c>
      <c r="R239" s="13">
        <f t="shared" si="152"/>
        <v>0</v>
      </c>
      <c r="S239" s="13">
        <f t="shared" si="152"/>
        <v>0</v>
      </c>
      <c r="T239" s="83">
        <f t="shared" si="152"/>
        <v>0</v>
      </c>
      <c r="U239" s="13">
        <f t="shared" si="152"/>
        <v>0</v>
      </c>
      <c r="V239" s="43">
        <f t="shared" si="152"/>
        <v>0</v>
      </c>
      <c r="W239" s="83">
        <f t="shared" si="152"/>
        <v>0</v>
      </c>
      <c r="X239" s="13">
        <f t="shared" si="152"/>
        <v>0</v>
      </c>
      <c r="Y239" s="43">
        <f t="shared" si="152"/>
        <v>0</v>
      </c>
      <c r="Z239" s="45">
        <f t="shared" si="152"/>
        <v>0</v>
      </c>
    </row>
    <row r="240" spans="1:26" s="211" customFormat="1" hidden="1" x14ac:dyDescent="0.25">
      <c r="A240" s="128" t="s">
        <v>288</v>
      </c>
      <c r="B240" s="191" t="s">
        <v>694</v>
      </c>
      <c r="C240" s="253"/>
      <c r="D240" s="513" t="s">
        <v>706</v>
      </c>
      <c r="E240" s="513"/>
      <c r="F240" s="299">
        <f t="shared" ref="F240:F242" si="155">SUM(O240:Z240)</f>
        <v>0</v>
      </c>
      <c r="G240" s="300"/>
      <c r="H240" s="193">
        <f t="shared" si="137"/>
        <v>0</v>
      </c>
      <c r="I240" s="201"/>
      <c r="J240" s="195"/>
      <c r="K240" s="195"/>
      <c r="L240" s="195"/>
      <c r="M240" s="195"/>
      <c r="N240" s="195"/>
      <c r="O240" s="201"/>
      <c r="P240" s="195"/>
      <c r="Q240" s="195"/>
      <c r="R240" s="195"/>
      <c r="S240" s="195"/>
      <c r="T240" s="196"/>
      <c r="U240" s="195"/>
      <c r="V240" s="194"/>
      <c r="W240" s="196"/>
      <c r="X240" s="195"/>
      <c r="Y240" s="194"/>
      <c r="Z240" s="197"/>
    </row>
    <row r="241" spans="1:26" s="211" customFormat="1" hidden="1" x14ac:dyDescent="0.25">
      <c r="A241" s="128" t="s">
        <v>289</v>
      </c>
      <c r="B241" s="191" t="s">
        <v>695</v>
      </c>
      <c r="C241" s="200"/>
      <c r="D241" s="417" t="s">
        <v>707</v>
      </c>
      <c r="E241" s="417"/>
      <c r="F241" s="282">
        <f t="shared" si="155"/>
        <v>0</v>
      </c>
      <c r="G241" s="192"/>
      <c r="H241" s="193">
        <f t="shared" si="137"/>
        <v>0</v>
      </c>
      <c r="I241" s="201"/>
      <c r="J241" s="195"/>
      <c r="K241" s="195"/>
      <c r="L241" s="195"/>
      <c r="M241" s="195"/>
      <c r="N241" s="195"/>
      <c r="O241" s="201"/>
      <c r="P241" s="195"/>
      <c r="Q241" s="195"/>
      <c r="R241" s="195"/>
      <c r="S241" s="195"/>
      <c r="T241" s="196"/>
      <c r="U241" s="195"/>
      <c r="V241" s="194"/>
      <c r="W241" s="196"/>
      <c r="X241" s="195"/>
      <c r="Y241" s="194"/>
      <c r="Z241" s="197"/>
    </row>
    <row r="242" spans="1:26" s="211" customFormat="1" hidden="1" x14ac:dyDescent="0.25">
      <c r="A242" s="128" t="s">
        <v>290</v>
      </c>
      <c r="B242" s="191" t="s">
        <v>696</v>
      </c>
      <c r="C242" s="200"/>
      <c r="D242" s="417" t="s">
        <v>708</v>
      </c>
      <c r="E242" s="417"/>
      <c r="F242" s="282">
        <f t="shared" si="155"/>
        <v>0</v>
      </c>
      <c r="G242" s="192"/>
      <c r="H242" s="193">
        <f t="shared" si="137"/>
        <v>0</v>
      </c>
      <c r="I242" s="201"/>
      <c r="J242" s="195"/>
      <c r="K242" s="195"/>
      <c r="L242" s="195"/>
      <c r="M242" s="195"/>
      <c r="N242" s="195"/>
      <c r="O242" s="201"/>
      <c r="P242" s="195"/>
      <c r="Q242" s="195"/>
      <c r="R242" s="195"/>
      <c r="S242" s="195"/>
      <c r="T242" s="196"/>
      <c r="U242" s="195"/>
      <c r="V242" s="194"/>
      <c r="W242" s="196"/>
      <c r="X242" s="195"/>
      <c r="Y242" s="194"/>
      <c r="Z242" s="197"/>
    </row>
    <row r="243" spans="1:26" s="18" customFormat="1" hidden="1" x14ac:dyDescent="0.25">
      <c r="A243" s="128"/>
      <c r="B243" s="53" t="s">
        <v>697</v>
      </c>
      <c r="C243" s="415" t="s">
        <v>291</v>
      </c>
      <c r="D243" s="416"/>
      <c r="E243" s="416"/>
      <c r="F243" s="266">
        <f>F244+F245+F246+F247+F248+F249</f>
        <v>0</v>
      </c>
      <c r="G243" s="158">
        <f t="shared" ref="G243:Z243" si="156">G244+G245+G246+G247+G248+G249</f>
        <v>0</v>
      </c>
      <c r="H243" s="170">
        <f t="shared" si="137"/>
        <v>0</v>
      </c>
      <c r="I243" s="78">
        <f t="shared" ref="I243:N243" si="157">I244+I245+I246+I247+I248+I249</f>
        <v>0</v>
      </c>
      <c r="J243" s="13">
        <f t="shared" si="157"/>
        <v>0</v>
      </c>
      <c r="K243" s="13">
        <f t="shared" si="157"/>
        <v>0</v>
      </c>
      <c r="L243" s="13">
        <f t="shared" si="157"/>
        <v>0</v>
      </c>
      <c r="M243" s="13">
        <f t="shared" ref="M243" si="158">M244+M245+M246+M247+M248+M249</f>
        <v>0</v>
      </c>
      <c r="N243" s="13">
        <f t="shared" si="157"/>
        <v>0</v>
      </c>
      <c r="O243" s="78">
        <f t="shared" si="156"/>
        <v>0</v>
      </c>
      <c r="P243" s="13">
        <f t="shared" si="156"/>
        <v>0</v>
      </c>
      <c r="Q243" s="13">
        <f t="shared" si="156"/>
        <v>0</v>
      </c>
      <c r="R243" s="13">
        <f t="shared" si="156"/>
        <v>0</v>
      </c>
      <c r="S243" s="13">
        <f t="shared" si="156"/>
        <v>0</v>
      </c>
      <c r="T243" s="83">
        <f t="shared" si="156"/>
        <v>0</v>
      </c>
      <c r="U243" s="13">
        <f t="shared" si="156"/>
        <v>0</v>
      </c>
      <c r="V243" s="43">
        <f t="shared" si="156"/>
        <v>0</v>
      </c>
      <c r="W243" s="83">
        <f t="shared" si="156"/>
        <v>0</v>
      </c>
      <c r="X243" s="13">
        <f t="shared" si="156"/>
        <v>0</v>
      </c>
      <c r="Y243" s="43">
        <f t="shared" si="156"/>
        <v>0</v>
      </c>
      <c r="Z243" s="45">
        <f t="shared" si="156"/>
        <v>0</v>
      </c>
    </row>
    <row r="244" spans="1:26" s="211" customFormat="1" hidden="1" x14ac:dyDescent="0.25">
      <c r="A244" s="128" t="s">
        <v>292</v>
      </c>
      <c r="B244" s="191" t="s">
        <v>698</v>
      </c>
      <c r="C244" s="200"/>
      <c r="D244" s="417" t="s">
        <v>383</v>
      </c>
      <c r="E244" s="417"/>
      <c r="F244" s="282">
        <f t="shared" ref="F244:F255" si="159">SUM(O244:Z244)</f>
        <v>0</v>
      </c>
      <c r="G244" s="192"/>
      <c r="H244" s="193">
        <f t="shared" si="137"/>
        <v>0</v>
      </c>
      <c r="I244" s="201"/>
      <c r="J244" s="195"/>
      <c r="K244" s="195"/>
      <c r="L244" s="195"/>
      <c r="M244" s="195"/>
      <c r="N244" s="195"/>
      <c r="O244" s="201"/>
      <c r="P244" s="195"/>
      <c r="Q244" s="195"/>
      <c r="R244" s="195"/>
      <c r="S244" s="195"/>
      <c r="T244" s="196"/>
      <c r="U244" s="195"/>
      <c r="V244" s="194"/>
      <c r="W244" s="196"/>
      <c r="X244" s="195"/>
      <c r="Y244" s="194"/>
      <c r="Z244" s="197"/>
    </row>
    <row r="245" spans="1:26" s="211" customFormat="1" hidden="1" x14ac:dyDescent="0.25">
      <c r="A245" s="128" t="s">
        <v>293</v>
      </c>
      <c r="B245" s="191" t="s">
        <v>699</v>
      </c>
      <c r="C245" s="200"/>
      <c r="D245" s="417" t="s">
        <v>384</v>
      </c>
      <c r="E245" s="417"/>
      <c r="F245" s="282">
        <f t="shared" si="159"/>
        <v>0</v>
      </c>
      <c r="G245" s="192"/>
      <c r="H245" s="193">
        <f t="shared" si="137"/>
        <v>0</v>
      </c>
      <c r="I245" s="201"/>
      <c r="J245" s="195"/>
      <c r="K245" s="195"/>
      <c r="L245" s="195"/>
      <c r="M245" s="195"/>
      <c r="N245" s="195"/>
      <c r="O245" s="201"/>
      <c r="P245" s="195"/>
      <c r="Q245" s="195"/>
      <c r="R245" s="195"/>
      <c r="S245" s="195"/>
      <c r="T245" s="196"/>
      <c r="U245" s="195"/>
      <c r="V245" s="194"/>
      <c r="W245" s="196"/>
      <c r="X245" s="195"/>
      <c r="Y245" s="194"/>
      <c r="Z245" s="197"/>
    </row>
    <row r="246" spans="1:26" s="211" customFormat="1" hidden="1" x14ac:dyDescent="0.25">
      <c r="A246" s="128" t="s">
        <v>887</v>
      </c>
      <c r="B246" s="191" t="s">
        <v>888</v>
      </c>
      <c r="C246" s="200"/>
      <c r="D246" s="417" t="s">
        <v>889</v>
      </c>
      <c r="E246" s="417"/>
      <c r="F246" s="282">
        <f t="shared" si="159"/>
        <v>0</v>
      </c>
      <c r="G246" s="192"/>
      <c r="H246" s="193">
        <f t="shared" si="137"/>
        <v>0</v>
      </c>
      <c r="I246" s="201"/>
      <c r="J246" s="195"/>
      <c r="K246" s="195"/>
      <c r="L246" s="195"/>
      <c r="M246" s="195"/>
      <c r="N246" s="195"/>
      <c r="O246" s="201"/>
      <c r="P246" s="195"/>
      <c r="Q246" s="195"/>
      <c r="R246" s="195"/>
      <c r="S246" s="195"/>
      <c r="T246" s="196"/>
      <c r="U246" s="195"/>
      <c r="V246" s="194"/>
      <c r="W246" s="196"/>
      <c r="X246" s="195"/>
      <c r="Y246" s="194"/>
      <c r="Z246" s="197"/>
    </row>
    <row r="247" spans="1:26" s="211" customFormat="1" hidden="1" x14ac:dyDescent="0.25">
      <c r="A247" s="128" t="s">
        <v>294</v>
      </c>
      <c r="B247" s="191" t="s">
        <v>700</v>
      </c>
      <c r="C247" s="200"/>
      <c r="D247" s="417" t="s">
        <v>295</v>
      </c>
      <c r="E247" s="417"/>
      <c r="F247" s="282">
        <f t="shared" si="159"/>
        <v>0</v>
      </c>
      <c r="G247" s="192"/>
      <c r="H247" s="193">
        <f t="shared" si="137"/>
        <v>0</v>
      </c>
      <c r="I247" s="201"/>
      <c r="J247" s="195"/>
      <c r="K247" s="195"/>
      <c r="L247" s="195"/>
      <c r="M247" s="195"/>
      <c r="N247" s="195"/>
      <c r="O247" s="201"/>
      <c r="P247" s="195"/>
      <c r="Q247" s="195"/>
      <c r="R247" s="195"/>
      <c r="S247" s="195"/>
      <c r="T247" s="196"/>
      <c r="U247" s="195"/>
      <c r="V247" s="194"/>
      <c r="W247" s="196"/>
      <c r="X247" s="195"/>
      <c r="Y247" s="194"/>
      <c r="Z247" s="197"/>
    </row>
    <row r="248" spans="1:26" s="211" customFormat="1" hidden="1" x14ac:dyDescent="0.25">
      <c r="A248" s="128" t="s">
        <v>296</v>
      </c>
      <c r="B248" s="191" t="s">
        <v>701</v>
      </c>
      <c r="C248" s="200"/>
      <c r="D248" s="417" t="s">
        <v>297</v>
      </c>
      <c r="E248" s="417"/>
      <c r="F248" s="282">
        <f t="shared" si="159"/>
        <v>0</v>
      </c>
      <c r="G248" s="192"/>
      <c r="H248" s="193">
        <f t="shared" si="137"/>
        <v>0</v>
      </c>
      <c r="I248" s="201"/>
      <c r="J248" s="195"/>
      <c r="K248" s="195"/>
      <c r="L248" s="195"/>
      <c r="M248" s="195"/>
      <c r="N248" s="195"/>
      <c r="O248" s="201"/>
      <c r="P248" s="195"/>
      <c r="Q248" s="195"/>
      <c r="R248" s="195"/>
      <c r="S248" s="195"/>
      <c r="T248" s="196"/>
      <c r="U248" s="195"/>
      <c r="V248" s="194"/>
      <c r="W248" s="196"/>
      <c r="X248" s="195"/>
      <c r="Y248" s="194"/>
      <c r="Z248" s="197"/>
    </row>
    <row r="249" spans="1:26" s="211" customFormat="1" hidden="1" x14ac:dyDescent="0.25">
      <c r="A249" s="128" t="s">
        <v>890</v>
      </c>
      <c r="B249" s="191" t="s">
        <v>891</v>
      </c>
      <c r="C249" s="200"/>
      <c r="D249" s="417" t="s">
        <v>892</v>
      </c>
      <c r="E249" s="417"/>
      <c r="F249" s="282">
        <f t="shared" si="159"/>
        <v>0</v>
      </c>
      <c r="G249" s="192"/>
      <c r="H249" s="193">
        <f t="shared" si="137"/>
        <v>0</v>
      </c>
      <c r="I249" s="201"/>
      <c r="J249" s="195"/>
      <c r="K249" s="195"/>
      <c r="L249" s="195"/>
      <c r="M249" s="195"/>
      <c r="N249" s="195"/>
      <c r="O249" s="201"/>
      <c r="P249" s="195"/>
      <c r="Q249" s="195"/>
      <c r="R249" s="195"/>
      <c r="S249" s="195"/>
      <c r="T249" s="196"/>
      <c r="U249" s="195"/>
      <c r="V249" s="194"/>
      <c r="W249" s="196"/>
      <c r="X249" s="195"/>
      <c r="Y249" s="194"/>
      <c r="Z249" s="197"/>
    </row>
    <row r="250" spans="1:26" s="41" customFormat="1" hidden="1" x14ac:dyDescent="0.25">
      <c r="A250" s="128" t="s">
        <v>893</v>
      </c>
      <c r="B250" s="53" t="s">
        <v>894</v>
      </c>
      <c r="C250" s="415" t="s">
        <v>895</v>
      </c>
      <c r="D250" s="416"/>
      <c r="E250" s="416"/>
      <c r="F250" s="266">
        <f t="shared" si="159"/>
        <v>0</v>
      </c>
      <c r="G250" s="158"/>
      <c r="H250" s="170">
        <f t="shared" si="137"/>
        <v>0</v>
      </c>
      <c r="I250" s="78"/>
      <c r="J250" s="13"/>
      <c r="K250" s="13"/>
      <c r="L250" s="13"/>
      <c r="M250" s="13"/>
      <c r="N250" s="13"/>
      <c r="O250" s="78"/>
      <c r="P250" s="13"/>
      <c r="Q250" s="13"/>
      <c r="R250" s="13"/>
      <c r="S250" s="13"/>
      <c r="T250" s="83"/>
      <c r="U250" s="13"/>
      <c r="V250" s="43"/>
      <c r="W250" s="83"/>
      <c r="X250" s="13"/>
      <c r="Y250" s="43"/>
      <c r="Z250" s="45"/>
    </row>
    <row r="251" spans="1:26" s="41" customFormat="1" ht="15.75" thickBot="1" x14ac:dyDescent="0.3">
      <c r="A251" s="128" t="s">
        <v>298</v>
      </c>
      <c r="B251" s="53" t="s">
        <v>702</v>
      </c>
      <c r="C251" s="415" t="s">
        <v>299</v>
      </c>
      <c r="D251" s="416"/>
      <c r="E251" s="416"/>
      <c r="F251" s="266">
        <f t="shared" si="159"/>
        <v>549172</v>
      </c>
      <c r="G251" s="158"/>
      <c r="H251" s="170">
        <f t="shared" si="137"/>
        <v>549172</v>
      </c>
      <c r="I251" s="78">
        <f>H251</f>
        <v>549172</v>
      </c>
      <c r="J251" s="13"/>
      <c r="K251" s="13"/>
      <c r="L251" s="13"/>
      <c r="M251" s="13"/>
      <c r="N251" s="13"/>
      <c r="O251" s="78">
        <v>549172</v>
      </c>
      <c r="P251" s="13"/>
      <c r="Q251" s="13"/>
      <c r="R251" s="13"/>
      <c r="S251" s="13"/>
      <c r="T251" s="83"/>
      <c r="U251" s="13"/>
      <c r="V251" s="43"/>
      <c r="W251" s="83"/>
      <c r="X251" s="13"/>
      <c r="Y251" s="43"/>
      <c r="Z251" s="45"/>
    </row>
    <row r="252" spans="1:26" s="41" customFormat="1" hidden="1" x14ac:dyDescent="0.25">
      <c r="A252" s="128" t="s">
        <v>300</v>
      </c>
      <c r="B252" s="53" t="s">
        <v>703</v>
      </c>
      <c r="C252" s="415" t="s">
        <v>896</v>
      </c>
      <c r="D252" s="416"/>
      <c r="E252" s="416"/>
      <c r="F252" s="266">
        <f t="shared" si="159"/>
        <v>0</v>
      </c>
      <c r="G252" s="158"/>
      <c r="H252" s="170">
        <f t="shared" si="137"/>
        <v>0</v>
      </c>
      <c r="I252" s="78"/>
      <c r="J252" s="13"/>
      <c r="K252" s="13"/>
      <c r="L252" s="13"/>
      <c r="M252" s="13"/>
      <c r="N252" s="13"/>
      <c r="O252" s="78"/>
      <c r="P252" s="13"/>
      <c r="Q252" s="13"/>
      <c r="R252" s="13"/>
      <c r="S252" s="13"/>
      <c r="T252" s="83"/>
      <c r="U252" s="13"/>
      <c r="V252" s="43"/>
      <c r="W252" s="83"/>
      <c r="X252" s="13"/>
      <c r="Y252" s="43"/>
      <c r="Z252" s="45"/>
    </row>
    <row r="253" spans="1:26" s="41" customFormat="1" hidden="1" x14ac:dyDescent="0.25">
      <c r="A253" s="128" t="s">
        <v>301</v>
      </c>
      <c r="B253" s="53" t="s">
        <v>704</v>
      </c>
      <c r="C253" s="415" t="s">
        <v>897</v>
      </c>
      <c r="D253" s="416"/>
      <c r="E253" s="416"/>
      <c r="F253" s="266">
        <f t="shared" si="159"/>
        <v>0</v>
      </c>
      <c r="G253" s="158"/>
      <c r="H253" s="170">
        <f t="shared" si="137"/>
        <v>0</v>
      </c>
      <c r="I253" s="78"/>
      <c r="J253" s="13"/>
      <c r="K253" s="13"/>
      <c r="L253" s="13"/>
      <c r="M253" s="13"/>
      <c r="N253" s="13"/>
      <c r="O253" s="78"/>
      <c r="P253" s="13"/>
      <c r="Q253" s="13"/>
      <c r="R253" s="13"/>
      <c r="S253" s="13"/>
      <c r="T253" s="83"/>
      <c r="U253" s="13"/>
      <c r="V253" s="43"/>
      <c r="W253" s="83"/>
      <c r="X253" s="13"/>
      <c r="Y253" s="43"/>
      <c r="Z253" s="45"/>
    </row>
    <row r="254" spans="1:26" s="41" customFormat="1" hidden="1" x14ac:dyDescent="0.25">
      <c r="A254" s="128" t="s">
        <v>302</v>
      </c>
      <c r="B254" s="53" t="s">
        <v>705</v>
      </c>
      <c r="C254" s="415" t="s">
        <v>303</v>
      </c>
      <c r="D254" s="416"/>
      <c r="E254" s="416"/>
      <c r="F254" s="266">
        <f t="shared" si="159"/>
        <v>0</v>
      </c>
      <c r="G254" s="158"/>
      <c r="H254" s="170">
        <f t="shared" si="137"/>
        <v>0</v>
      </c>
      <c r="I254" s="78"/>
      <c r="J254" s="13"/>
      <c r="K254" s="13"/>
      <c r="L254" s="13"/>
      <c r="M254" s="13"/>
      <c r="N254" s="13"/>
      <c r="O254" s="78"/>
      <c r="P254" s="13"/>
      <c r="Q254" s="13"/>
      <c r="R254" s="13"/>
      <c r="S254" s="13"/>
      <c r="T254" s="83"/>
      <c r="U254" s="13"/>
      <c r="V254" s="43"/>
      <c r="W254" s="83"/>
      <c r="X254" s="13"/>
      <c r="Y254" s="43"/>
      <c r="Z254" s="45"/>
    </row>
    <row r="255" spans="1:26" s="41" customFormat="1" hidden="1" x14ac:dyDescent="0.25">
      <c r="A255" s="128" t="s">
        <v>898</v>
      </c>
      <c r="B255" s="53" t="s">
        <v>899</v>
      </c>
      <c r="C255" s="415" t="s">
        <v>901</v>
      </c>
      <c r="D255" s="416"/>
      <c r="E255" s="416"/>
      <c r="F255" s="266">
        <f t="shared" si="159"/>
        <v>0</v>
      </c>
      <c r="G255" s="158"/>
      <c r="H255" s="170">
        <f t="shared" si="137"/>
        <v>0</v>
      </c>
      <c r="I255" s="78"/>
      <c r="J255" s="13"/>
      <c r="K255" s="13"/>
      <c r="L255" s="13"/>
      <c r="M255" s="13"/>
      <c r="N255" s="13"/>
      <c r="O255" s="78"/>
      <c r="P255" s="13"/>
      <c r="Q255" s="13"/>
      <c r="R255" s="13"/>
      <c r="S255" s="13"/>
      <c r="T255" s="83"/>
      <c r="U255" s="13"/>
      <c r="V255" s="43"/>
      <c r="W255" s="83"/>
      <c r="X255" s="13"/>
      <c r="Y255" s="43"/>
      <c r="Z255" s="45"/>
    </row>
    <row r="256" spans="1:26" s="41" customFormat="1" hidden="1" x14ac:dyDescent="0.25">
      <c r="A256" s="128"/>
      <c r="B256" s="53" t="s">
        <v>900</v>
      </c>
      <c r="C256" s="415" t="s">
        <v>902</v>
      </c>
      <c r="D256" s="416"/>
      <c r="E256" s="416"/>
      <c r="F256" s="266">
        <f>F257+F258</f>
        <v>0</v>
      </c>
      <c r="G256" s="158">
        <f t="shared" ref="G256:Z256" si="160">G257+G258</f>
        <v>0</v>
      </c>
      <c r="H256" s="170">
        <f t="shared" si="137"/>
        <v>0</v>
      </c>
      <c r="I256" s="78">
        <f t="shared" ref="I256:N256" si="161">I257+I258</f>
        <v>0</v>
      </c>
      <c r="J256" s="13">
        <f t="shared" si="161"/>
        <v>0</v>
      </c>
      <c r="K256" s="13">
        <f t="shared" si="161"/>
        <v>0</v>
      </c>
      <c r="L256" s="13">
        <f t="shared" si="161"/>
        <v>0</v>
      </c>
      <c r="M256" s="13">
        <f t="shared" ref="M256" si="162">M257+M258</f>
        <v>0</v>
      </c>
      <c r="N256" s="13">
        <f t="shared" si="161"/>
        <v>0</v>
      </c>
      <c r="O256" s="78">
        <f t="shared" si="160"/>
        <v>0</v>
      </c>
      <c r="P256" s="13">
        <f t="shared" si="160"/>
        <v>0</v>
      </c>
      <c r="Q256" s="13">
        <f t="shared" si="160"/>
        <v>0</v>
      </c>
      <c r="R256" s="13">
        <f t="shared" si="160"/>
        <v>0</v>
      </c>
      <c r="S256" s="13">
        <f t="shared" si="160"/>
        <v>0</v>
      </c>
      <c r="T256" s="83">
        <f t="shared" si="160"/>
        <v>0</v>
      </c>
      <c r="U256" s="13">
        <f t="shared" si="160"/>
        <v>0</v>
      </c>
      <c r="V256" s="43">
        <f t="shared" si="160"/>
        <v>0</v>
      </c>
      <c r="W256" s="83">
        <f t="shared" si="160"/>
        <v>0</v>
      </c>
      <c r="X256" s="13">
        <f t="shared" si="160"/>
        <v>0</v>
      </c>
      <c r="Y256" s="43">
        <f t="shared" si="160"/>
        <v>0</v>
      </c>
      <c r="Z256" s="45">
        <f t="shared" si="160"/>
        <v>0</v>
      </c>
    </row>
    <row r="257" spans="1:26" s="211" customFormat="1" hidden="1" x14ac:dyDescent="0.25">
      <c r="A257" s="128" t="s">
        <v>904</v>
      </c>
      <c r="B257" s="191" t="s">
        <v>903</v>
      </c>
      <c r="C257" s="200"/>
      <c r="D257" s="417" t="s">
        <v>907</v>
      </c>
      <c r="E257" s="417"/>
      <c r="F257" s="282">
        <f t="shared" ref="F257:F258" si="163">SUM(O257:Z257)</f>
        <v>0</v>
      </c>
      <c r="G257" s="192"/>
      <c r="H257" s="193">
        <f t="shared" si="137"/>
        <v>0</v>
      </c>
      <c r="I257" s="201"/>
      <c r="J257" s="195"/>
      <c r="K257" s="195"/>
      <c r="L257" s="195"/>
      <c r="M257" s="195"/>
      <c r="N257" s="195"/>
      <c r="O257" s="201"/>
      <c r="P257" s="195"/>
      <c r="Q257" s="195"/>
      <c r="R257" s="195"/>
      <c r="S257" s="195"/>
      <c r="T257" s="196"/>
      <c r="U257" s="195"/>
      <c r="V257" s="194"/>
      <c r="W257" s="196"/>
      <c r="X257" s="195"/>
      <c r="Y257" s="194"/>
      <c r="Z257" s="197"/>
    </row>
    <row r="258" spans="1:26" s="211" customFormat="1" hidden="1" x14ac:dyDescent="0.25">
      <c r="A258" s="128" t="s">
        <v>905</v>
      </c>
      <c r="B258" s="191" t="s">
        <v>906</v>
      </c>
      <c r="C258" s="200"/>
      <c r="D258" s="417" t="s">
        <v>908</v>
      </c>
      <c r="E258" s="417"/>
      <c r="F258" s="282">
        <f t="shared" si="163"/>
        <v>0</v>
      </c>
      <c r="G258" s="192"/>
      <c r="H258" s="193">
        <f t="shared" si="137"/>
        <v>0</v>
      </c>
      <c r="I258" s="201"/>
      <c r="J258" s="195"/>
      <c r="K258" s="195"/>
      <c r="L258" s="195"/>
      <c r="M258" s="195"/>
      <c r="N258" s="195"/>
      <c r="O258" s="201"/>
      <c r="P258" s="195"/>
      <c r="Q258" s="195"/>
      <c r="R258" s="195"/>
      <c r="S258" s="195"/>
      <c r="T258" s="196"/>
      <c r="U258" s="195"/>
      <c r="V258" s="194"/>
      <c r="W258" s="196"/>
      <c r="X258" s="195"/>
      <c r="Y258" s="194"/>
      <c r="Z258" s="197"/>
    </row>
    <row r="259" spans="1:26" hidden="1" x14ac:dyDescent="0.25">
      <c r="B259" s="93" t="s">
        <v>709</v>
      </c>
      <c r="C259" s="434" t="s">
        <v>304</v>
      </c>
      <c r="D259" s="435"/>
      <c r="E259" s="435"/>
      <c r="F259" s="260">
        <f>F260+F261+F262+F263+F264</f>
        <v>0</v>
      </c>
      <c r="G259" s="152">
        <f t="shared" ref="G259:Z259" si="164">G260+G261+G262+G263+G264</f>
        <v>0</v>
      </c>
      <c r="H259" s="168">
        <f t="shared" si="137"/>
        <v>0</v>
      </c>
      <c r="I259" s="95">
        <f t="shared" ref="I259:N259" si="165">I260+I261+I262+I263+I264</f>
        <v>0</v>
      </c>
      <c r="J259" s="96">
        <f t="shared" si="165"/>
        <v>0</v>
      </c>
      <c r="K259" s="96">
        <f t="shared" si="165"/>
        <v>0</v>
      </c>
      <c r="L259" s="96">
        <f t="shared" si="165"/>
        <v>0</v>
      </c>
      <c r="M259" s="96">
        <f t="shared" ref="M259" si="166">M260+M261+M262+M263+M264</f>
        <v>0</v>
      </c>
      <c r="N259" s="96">
        <f t="shared" si="165"/>
        <v>0</v>
      </c>
      <c r="O259" s="95">
        <f t="shared" si="164"/>
        <v>0</v>
      </c>
      <c r="P259" s="96">
        <f t="shared" si="164"/>
        <v>0</v>
      </c>
      <c r="Q259" s="96">
        <f t="shared" si="164"/>
        <v>0</v>
      </c>
      <c r="R259" s="96">
        <f t="shared" si="164"/>
        <v>0</v>
      </c>
      <c r="S259" s="96">
        <f t="shared" si="164"/>
        <v>0</v>
      </c>
      <c r="T259" s="99">
        <f t="shared" si="164"/>
        <v>0</v>
      </c>
      <c r="U259" s="96">
        <f t="shared" si="164"/>
        <v>0</v>
      </c>
      <c r="V259" s="98">
        <f t="shared" si="164"/>
        <v>0</v>
      </c>
      <c r="W259" s="99">
        <f t="shared" si="164"/>
        <v>0</v>
      </c>
      <c r="X259" s="96">
        <f t="shared" si="164"/>
        <v>0</v>
      </c>
      <c r="Y259" s="98">
        <f t="shared" si="164"/>
        <v>0</v>
      </c>
      <c r="Z259" s="100">
        <f t="shared" si="164"/>
        <v>0</v>
      </c>
    </row>
    <row r="260" spans="1:26" s="41" customFormat="1" hidden="1" x14ac:dyDescent="0.25">
      <c r="A260" s="128" t="s">
        <v>305</v>
      </c>
      <c r="B260" s="198" t="s">
        <v>710</v>
      </c>
      <c r="C260" s="495" t="s">
        <v>385</v>
      </c>
      <c r="D260" s="496"/>
      <c r="E260" s="496"/>
      <c r="F260" s="283">
        <f t="shared" ref="F260:F266" si="167">SUM(O260:Z260)</f>
        <v>0</v>
      </c>
      <c r="G260" s="199"/>
      <c r="H260" s="213">
        <f t="shared" si="137"/>
        <v>0</v>
      </c>
      <c r="I260" s="214"/>
      <c r="J260" s="215"/>
      <c r="K260" s="215"/>
      <c r="L260" s="215"/>
      <c r="M260" s="215"/>
      <c r="N260" s="215"/>
      <c r="O260" s="214"/>
      <c r="P260" s="215"/>
      <c r="Q260" s="215"/>
      <c r="R260" s="215"/>
      <c r="S260" s="215"/>
      <c r="T260" s="219"/>
      <c r="U260" s="215"/>
      <c r="V260" s="217"/>
      <c r="W260" s="219"/>
      <c r="X260" s="215"/>
      <c r="Y260" s="217"/>
      <c r="Z260" s="216"/>
    </row>
    <row r="261" spans="1:26" s="41" customFormat="1" hidden="1" x14ac:dyDescent="0.25">
      <c r="A261" s="128" t="s">
        <v>306</v>
      </c>
      <c r="B261" s="198" t="s">
        <v>711</v>
      </c>
      <c r="C261" s="495" t="s">
        <v>386</v>
      </c>
      <c r="D261" s="496"/>
      <c r="E261" s="496"/>
      <c r="F261" s="283">
        <f t="shared" si="167"/>
        <v>0</v>
      </c>
      <c r="G261" s="199"/>
      <c r="H261" s="213">
        <f t="shared" si="137"/>
        <v>0</v>
      </c>
      <c r="I261" s="214"/>
      <c r="J261" s="215"/>
      <c r="K261" s="215"/>
      <c r="L261" s="215"/>
      <c r="M261" s="215"/>
      <c r="N261" s="215"/>
      <c r="O261" s="214"/>
      <c r="P261" s="215"/>
      <c r="Q261" s="215"/>
      <c r="R261" s="215"/>
      <c r="S261" s="215"/>
      <c r="T261" s="219"/>
      <c r="U261" s="215"/>
      <c r="V261" s="217"/>
      <c r="W261" s="219"/>
      <c r="X261" s="215"/>
      <c r="Y261" s="217"/>
      <c r="Z261" s="216"/>
    </row>
    <row r="262" spans="1:26" s="41" customFormat="1" hidden="1" x14ac:dyDescent="0.25">
      <c r="A262" s="128" t="s">
        <v>307</v>
      </c>
      <c r="B262" s="198" t="s">
        <v>712</v>
      </c>
      <c r="C262" s="495" t="s">
        <v>308</v>
      </c>
      <c r="D262" s="496"/>
      <c r="E262" s="496"/>
      <c r="F262" s="283">
        <f t="shared" si="167"/>
        <v>0</v>
      </c>
      <c r="G262" s="199"/>
      <c r="H262" s="213">
        <f t="shared" si="137"/>
        <v>0</v>
      </c>
      <c r="I262" s="214"/>
      <c r="J262" s="215"/>
      <c r="K262" s="215"/>
      <c r="L262" s="215"/>
      <c r="M262" s="215"/>
      <c r="N262" s="215"/>
      <c r="O262" s="214"/>
      <c r="P262" s="215"/>
      <c r="Q262" s="215"/>
      <c r="R262" s="215"/>
      <c r="S262" s="215"/>
      <c r="T262" s="219"/>
      <c r="U262" s="215"/>
      <c r="V262" s="217"/>
      <c r="W262" s="219"/>
      <c r="X262" s="215"/>
      <c r="Y262" s="217"/>
      <c r="Z262" s="216"/>
    </row>
    <row r="263" spans="1:26" s="41" customFormat="1" hidden="1" x14ac:dyDescent="0.25">
      <c r="A263" s="128" t="s">
        <v>309</v>
      </c>
      <c r="B263" s="198" t="s">
        <v>713</v>
      </c>
      <c r="C263" s="495" t="s">
        <v>310</v>
      </c>
      <c r="D263" s="496"/>
      <c r="E263" s="496"/>
      <c r="F263" s="283">
        <f t="shared" si="167"/>
        <v>0</v>
      </c>
      <c r="G263" s="199"/>
      <c r="H263" s="213">
        <f t="shared" si="137"/>
        <v>0</v>
      </c>
      <c r="I263" s="214"/>
      <c r="J263" s="215"/>
      <c r="K263" s="215"/>
      <c r="L263" s="215"/>
      <c r="M263" s="215"/>
      <c r="N263" s="215"/>
      <c r="O263" s="214"/>
      <c r="P263" s="215"/>
      <c r="Q263" s="215"/>
      <c r="R263" s="215"/>
      <c r="S263" s="215"/>
      <c r="T263" s="219"/>
      <c r="U263" s="215"/>
      <c r="V263" s="217"/>
      <c r="W263" s="219"/>
      <c r="X263" s="215"/>
      <c r="Y263" s="217"/>
      <c r="Z263" s="216"/>
    </row>
    <row r="264" spans="1:26" s="41" customFormat="1" hidden="1" x14ac:dyDescent="0.25">
      <c r="A264" s="128" t="s">
        <v>311</v>
      </c>
      <c r="B264" s="198" t="s">
        <v>714</v>
      </c>
      <c r="C264" s="495" t="s">
        <v>387</v>
      </c>
      <c r="D264" s="496"/>
      <c r="E264" s="496"/>
      <c r="F264" s="283">
        <f t="shared" si="167"/>
        <v>0</v>
      </c>
      <c r="G264" s="199"/>
      <c r="H264" s="213">
        <f t="shared" si="137"/>
        <v>0</v>
      </c>
      <c r="I264" s="214"/>
      <c r="J264" s="215"/>
      <c r="K264" s="215"/>
      <c r="L264" s="215"/>
      <c r="M264" s="215"/>
      <c r="N264" s="215"/>
      <c r="O264" s="214"/>
      <c r="P264" s="215"/>
      <c r="Q264" s="215"/>
      <c r="R264" s="215"/>
      <c r="S264" s="215"/>
      <c r="T264" s="219"/>
      <c r="U264" s="215"/>
      <c r="V264" s="217"/>
      <c r="W264" s="219"/>
      <c r="X264" s="215"/>
      <c r="Y264" s="217"/>
      <c r="Z264" s="216"/>
    </row>
    <row r="265" spans="1:26" hidden="1" x14ac:dyDescent="0.25">
      <c r="A265" s="128" t="s">
        <v>313</v>
      </c>
      <c r="B265" s="93" t="s">
        <v>715</v>
      </c>
      <c r="C265" s="434" t="s">
        <v>312</v>
      </c>
      <c r="D265" s="435"/>
      <c r="E265" s="435"/>
      <c r="F265" s="260">
        <f t="shared" si="167"/>
        <v>0</v>
      </c>
      <c r="G265" s="152"/>
      <c r="H265" s="168">
        <f t="shared" si="137"/>
        <v>0</v>
      </c>
      <c r="I265" s="95"/>
      <c r="J265" s="96"/>
      <c r="K265" s="96"/>
      <c r="L265" s="96"/>
      <c r="M265" s="96"/>
      <c r="N265" s="96"/>
      <c r="O265" s="95"/>
      <c r="P265" s="96"/>
      <c r="Q265" s="96"/>
      <c r="R265" s="96"/>
      <c r="S265" s="96"/>
      <c r="T265" s="99"/>
      <c r="U265" s="96"/>
      <c r="V265" s="98"/>
      <c r="W265" s="99"/>
      <c r="X265" s="96"/>
      <c r="Y265" s="98"/>
      <c r="Z265" s="100"/>
    </row>
    <row r="266" spans="1:26" ht="15.75" hidden="1" thickBot="1" x14ac:dyDescent="0.3">
      <c r="A266" s="128" t="s">
        <v>909</v>
      </c>
      <c r="B266" s="93" t="s">
        <v>910</v>
      </c>
      <c r="C266" s="434" t="s">
        <v>911</v>
      </c>
      <c r="D266" s="435"/>
      <c r="E266" s="435"/>
      <c r="F266" s="260">
        <f t="shared" si="167"/>
        <v>0</v>
      </c>
      <c r="G266" s="152"/>
      <c r="H266" s="168">
        <f t="shared" si="137"/>
        <v>0</v>
      </c>
      <c r="I266" s="95"/>
      <c r="J266" s="96"/>
      <c r="K266" s="96"/>
      <c r="L266" s="96"/>
      <c r="M266" s="96"/>
      <c r="N266" s="96"/>
      <c r="O266" s="95"/>
      <c r="P266" s="96"/>
      <c r="Q266" s="96"/>
      <c r="R266" s="96"/>
      <c r="S266" s="96"/>
      <c r="T266" s="99"/>
      <c r="U266" s="96"/>
      <c r="V266" s="98"/>
      <c r="W266" s="99"/>
      <c r="X266" s="96"/>
      <c r="Y266" s="98"/>
      <c r="Z266" s="100"/>
    </row>
    <row r="267" spans="1:26" ht="15.75" thickBot="1" x14ac:dyDescent="0.3">
      <c r="B267" s="511" t="s">
        <v>314</v>
      </c>
      <c r="C267" s="512"/>
      <c r="D267" s="512"/>
      <c r="E267" s="512"/>
      <c r="F267" s="257">
        <f>F5+F24+F32+F59+F77+F159+F169+F174+F237</f>
        <v>6049293</v>
      </c>
      <c r="G267" s="149">
        <f>G5+G24+G32+G59+G77+G159+G169+G174+G237</f>
        <v>400000</v>
      </c>
      <c r="H267" s="166">
        <f t="shared" si="137"/>
        <v>6449293</v>
      </c>
      <c r="I267" s="87">
        <f t="shared" ref="I267:Z267" si="168">I5+I24+I32+I59+I77+I159+I169+I174+I237</f>
        <v>949172</v>
      </c>
      <c r="J267" s="88">
        <f t="shared" si="168"/>
        <v>2326121</v>
      </c>
      <c r="K267" s="88">
        <f t="shared" si="168"/>
        <v>750000</v>
      </c>
      <c r="L267" s="88">
        <f t="shared" si="168"/>
        <v>288248</v>
      </c>
      <c r="M267" s="88">
        <f t="shared" si="168"/>
        <v>600000</v>
      </c>
      <c r="N267" s="88">
        <f t="shared" si="168"/>
        <v>1535752</v>
      </c>
      <c r="O267" s="87">
        <f t="shared" si="168"/>
        <v>853604</v>
      </c>
      <c r="P267" s="88">
        <f t="shared" si="168"/>
        <v>269184</v>
      </c>
      <c r="Q267" s="88">
        <f t="shared" si="168"/>
        <v>516929</v>
      </c>
      <c r="R267" s="88">
        <f t="shared" si="168"/>
        <v>466904</v>
      </c>
      <c r="S267" s="88">
        <f t="shared" si="168"/>
        <v>817184</v>
      </c>
      <c r="T267" s="91">
        <f t="shared" si="168"/>
        <v>317184</v>
      </c>
      <c r="U267" s="88">
        <f t="shared" si="168"/>
        <v>317184</v>
      </c>
      <c r="V267" s="90">
        <f t="shared" si="168"/>
        <v>417184</v>
      </c>
      <c r="W267" s="91">
        <f t="shared" si="168"/>
        <v>567184</v>
      </c>
      <c r="X267" s="88">
        <f t="shared" si="168"/>
        <v>717184</v>
      </c>
      <c r="Y267" s="90">
        <f t="shared" si="168"/>
        <v>317184</v>
      </c>
      <c r="Z267" s="92">
        <f t="shared" si="168"/>
        <v>872384</v>
      </c>
    </row>
    <row r="268" spans="1:26" x14ac:dyDescent="0.25">
      <c r="B268" s="22"/>
      <c r="C268" s="23"/>
      <c r="D268" s="23"/>
      <c r="E268" s="24"/>
      <c r="F268" s="24"/>
      <c r="G268" s="24"/>
      <c r="H268" s="6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25">
      <c r="B269" s="25"/>
      <c r="C269" s="26"/>
      <c r="D269" s="26"/>
      <c r="E269" s="24"/>
      <c r="F269" s="24"/>
      <c r="G269" s="24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25">
      <c r="B270" s="27"/>
      <c r="C270" s="24"/>
      <c r="D270" s="24"/>
      <c r="E270" s="28"/>
      <c r="F270" s="28"/>
      <c r="G270" s="28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25"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25"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25"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25"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25"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25">
      <c r="B276" s="27"/>
      <c r="C276" s="28"/>
      <c r="D276" s="28"/>
      <c r="E276" s="24"/>
      <c r="F276" s="24"/>
      <c r="G276" s="24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25">
      <c r="B277" s="27"/>
      <c r="C277" s="28"/>
      <c r="D277" s="28"/>
      <c r="E277" s="24"/>
      <c r="F277" s="24"/>
      <c r="G277" s="24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25">
      <c r="B278" s="27"/>
      <c r="C278" s="28"/>
      <c r="D278" s="28"/>
      <c r="E278" s="24"/>
      <c r="F278" s="24"/>
      <c r="G278" s="24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25">
      <c r="B279" s="27"/>
      <c r="C279" s="24"/>
      <c r="D279" s="24"/>
      <c r="E279" s="28"/>
      <c r="F279" s="28"/>
      <c r="G279" s="28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25"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25"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25">
      <c r="A282" s="130"/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25">
      <c r="A288" s="130"/>
      <c r="B288" s="27"/>
      <c r="C288" s="24"/>
      <c r="D288" s="24"/>
      <c r="E288" s="28"/>
      <c r="F288" s="28"/>
      <c r="G288" s="28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25">
      <c r="A289" s="130"/>
      <c r="B289" s="27"/>
      <c r="C289" s="28"/>
      <c r="D289" s="28"/>
      <c r="E289" s="24"/>
      <c r="F289" s="24"/>
      <c r="G289" s="24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25">
      <c r="A290" s="130"/>
      <c r="B290" s="27"/>
      <c r="C290" s="24"/>
      <c r="D290" s="24"/>
      <c r="E290" s="28"/>
      <c r="F290" s="28"/>
      <c r="G290" s="28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25">
      <c r="A299" s="130"/>
      <c r="B299" s="27"/>
      <c r="C299" s="24"/>
      <c r="D299" s="24"/>
      <c r="E299" s="28"/>
      <c r="F299" s="28"/>
      <c r="G299" s="28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25">
      <c r="A300" s="130"/>
      <c r="B300" s="27"/>
      <c r="C300" s="28"/>
      <c r="D300" s="28"/>
      <c r="E300" s="24"/>
      <c r="F300" s="24"/>
      <c r="G300" s="24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25">
      <c r="A301" s="130"/>
      <c r="B301" s="27"/>
      <c r="C301" s="24"/>
      <c r="D301" s="24"/>
      <c r="E301" s="28"/>
      <c r="F301" s="28"/>
      <c r="G301" s="28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25">
      <c r="A302" s="130"/>
      <c r="B302" s="27"/>
      <c r="C302" s="24"/>
      <c r="D302" s="24"/>
      <c r="E302" s="28"/>
      <c r="F302" s="28"/>
      <c r="G302" s="28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25">
      <c r="A311" s="130"/>
      <c r="B311" s="29"/>
      <c r="C311" s="23"/>
      <c r="D311" s="23"/>
      <c r="E311" s="24"/>
      <c r="F311" s="24"/>
      <c r="G311" s="24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25">
      <c r="A312" s="130"/>
      <c r="B312" s="27"/>
      <c r="C312" s="28"/>
      <c r="D312" s="28"/>
      <c r="E312" s="24"/>
      <c r="F312" s="24"/>
      <c r="G312" s="24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25">
      <c r="A313" s="130"/>
      <c r="B313" s="27"/>
      <c r="C313" s="28"/>
      <c r="D313" s="28"/>
      <c r="E313" s="24"/>
      <c r="F313" s="24"/>
      <c r="G313" s="24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25">
      <c r="A314" s="130"/>
      <c r="B314" s="27"/>
      <c r="C314" s="28"/>
      <c r="D314" s="28"/>
      <c r="E314" s="24"/>
      <c r="F314" s="24"/>
      <c r="G314" s="24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25">
      <c r="A317" s="130"/>
      <c r="B317" s="27"/>
      <c r="C317" s="24"/>
      <c r="D317" s="24"/>
      <c r="E317" s="28"/>
      <c r="F317" s="28"/>
      <c r="G317" s="28"/>
      <c r="H317" s="6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25">
      <c r="A318" s="130"/>
      <c r="B318" s="27"/>
      <c r="C318" s="24"/>
      <c r="D318" s="24"/>
      <c r="E318" s="28"/>
      <c r="F318" s="28"/>
      <c r="G318" s="28"/>
      <c r="H318" s="6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25">
      <c r="A319" s="130"/>
      <c r="B319" s="27"/>
      <c r="C319" s="24"/>
      <c r="D319" s="24"/>
      <c r="E319" s="28"/>
      <c r="F319" s="28"/>
      <c r="G319" s="28"/>
      <c r="H319" s="60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25">
      <c r="A320" s="130"/>
      <c r="B320" s="27"/>
      <c r="C320" s="24"/>
      <c r="D320" s="24"/>
      <c r="E320" s="28"/>
      <c r="F320" s="28"/>
      <c r="G320" s="28"/>
      <c r="H320" s="60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25">
      <c r="A321" s="130"/>
      <c r="B321" s="27"/>
      <c r="C321" s="24"/>
      <c r="D321" s="24"/>
      <c r="E321" s="28"/>
      <c r="F321" s="28"/>
      <c r="G321" s="28"/>
      <c r="H321" s="60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25">
      <c r="A322" s="130"/>
      <c r="B322" s="27"/>
      <c r="C322" s="24"/>
      <c r="D322" s="24"/>
      <c r="E322" s="28"/>
      <c r="F322" s="28"/>
      <c r="G322" s="28"/>
      <c r="H322" s="60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25">
      <c r="A323" s="130"/>
      <c r="B323" s="27"/>
      <c r="C323" s="24"/>
      <c r="D323" s="24"/>
      <c r="E323" s="28"/>
      <c r="F323" s="28"/>
      <c r="G323" s="28"/>
      <c r="H323" s="60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25">
      <c r="A324" s="130"/>
      <c r="B324" s="27"/>
      <c r="C324" s="24"/>
      <c r="D324" s="24"/>
      <c r="E324" s="28"/>
      <c r="F324" s="28"/>
      <c r="G324" s="28"/>
      <c r="H324" s="60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25">
      <c r="A325" s="130"/>
      <c r="B325" s="27"/>
      <c r="C325" s="28"/>
      <c r="D325" s="28"/>
      <c r="E325" s="24"/>
      <c r="F325" s="24"/>
      <c r="G325" s="24"/>
      <c r="H325" s="60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25">
      <c r="A326" s="130"/>
      <c r="B326" s="27"/>
      <c r="C326" s="24"/>
      <c r="D326" s="24"/>
      <c r="E326" s="28"/>
      <c r="F326" s="28"/>
      <c r="G326" s="28"/>
      <c r="H326" s="60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25">
      <c r="A327" s="130"/>
      <c r="B327" s="27"/>
      <c r="C327" s="24"/>
      <c r="D327" s="24"/>
      <c r="E327" s="28"/>
      <c r="F327" s="28"/>
      <c r="G327" s="28"/>
      <c r="H327" s="60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25">
      <c r="A328" s="130"/>
      <c r="B328" s="27"/>
      <c r="C328" s="24"/>
      <c r="D328" s="24"/>
      <c r="E328" s="28"/>
      <c r="F328" s="28"/>
      <c r="G328" s="28"/>
      <c r="H328" s="60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25">
      <c r="A329" s="130"/>
      <c r="B329" s="27"/>
      <c r="C329" s="24"/>
      <c r="D329" s="24"/>
      <c r="E329" s="28"/>
      <c r="F329" s="28"/>
      <c r="G329" s="28"/>
    </row>
    <row r="330" spans="1:26" x14ac:dyDescent="0.25">
      <c r="B330" s="27"/>
      <c r="C330" s="24"/>
      <c r="D330" s="24"/>
      <c r="E330" s="28"/>
      <c r="F330" s="28"/>
      <c r="G330" s="28"/>
      <c r="H330" s="18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s="12" customFormat="1" x14ac:dyDescent="0.25">
      <c r="A331" s="131"/>
      <c r="B331" s="27"/>
      <c r="C331" s="24"/>
      <c r="D331" s="24"/>
      <c r="E331" s="28"/>
      <c r="F331" s="28"/>
      <c r="G331" s="28"/>
      <c r="H331" s="49"/>
    </row>
    <row r="332" spans="1:26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26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26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26" s="12" customFormat="1" x14ac:dyDescent="0.25">
      <c r="A335" s="131"/>
      <c r="B335" s="27"/>
      <c r="C335" s="24"/>
      <c r="D335" s="24"/>
      <c r="E335" s="28"/>
      <c r="F335" s="28"/>
      <c r="G335" s="28"/>
      <c r="H335" s="49"/>
    </row>
    <row r="336" spans="1:26" s="12" customFormat="1" x14ac:dyDescent="0.25">
      <c r="A336" s="131"/>
      <c r="B336" s="27"/>
      <c r="C336" s="28"/>
      <c r="D336" s="28"/>
      <c r="E336" s="24"/>
      <c r="F336" s="24"/>
      <c r="G336" s="24"/>
      <c r="H336" s="49"/>
    </row>
    <row r="337" spans="1:26" s="12" customFormat="1" x14ac:dyDescent="0.25">
      <c r="A337" s="131"/>
      <c r="B337" s="27"/>
      <c r="C337" s="24"/>
      <c r="D337" s="24"/>
      <c r="E337" s="28"/>
      <c r="F337" s="28"/>
      <c r="G337" s="28"/>
      <c r="H337" s="49"/>
    </row>
    <row r="338" spans="1:26" s="12" customFormat="1" x14ac:dyDescent="0.25">
      <c r="A338" s="131"/>
      <c r="B338" s="27"/>
      <c r="C338" s="24"/>
      <c r="D338" s="24"/>
      <c r="E338" s="28"/>
      <c r="F338" s="28"/>
      <c r="G338" s="28"/>
      <c r="H338" s="49"/>
    </row>
    <row r="339" spans="1:26" s="12" customFormat="1" x14ac:dyDescent="0.25">
      <c r="A339" s="131"/>
      <c r="B339" s="27"/>
      <c r="C339" s="24"/>
      <c r="D339" s="24"/>
      <c r="E339" s="28"/>
      <c r="F339" s="28"/>
      <c r="G339" s="28"/>
      <c r="H339" s="49"/>
    </row>
    <row r="340" spans="1:26" s="12" customFormat="1" x14ac:dyDescent="0.25">
      <c r="A340" s="131"/>
      <c r="B340" s="27"/>
      <c r="C340" s="24"/>
      <c r="D340" s="24"/>
      <c r="E340" s="28"/>
      <c r="F340" s="28"/>
      <c r="G340" s="28"/>
      <c r="H340" s="49"/>
    </row>
    <row r="341" spans="1:26" s="12" customFormat="1" x14ac:dyDescent="0.25">
      <c r="A341" s="131"/>
      <c r="B341" s="27"/>
      <c r="C341" s="24"/>
      <c r="D341" s="24"/>
      <c r="E341" s="28"/>
      <c r="F341" s="28"/>
      <c r="G341" s="28"/>
      <c r="H341" s="49"/>
    </row>
    <row r="342" spans="1:26" s="12" customFormat="1" x14ac:dyDescent="0.25">
      <c r="A342" s="131"/>
      <c r="B342" s="27"/>
      <c r="C342" s="24"/>
      <c r="D342" s="24"/>
      <c r="E342" s="28"/>
      <c r="F342" s="28"/>
      <c r="G342" s="28"/>
      <c r="H342" s="49"/>
    </row>
    <row r="343" spans="1:26" s="12" customFormat="1" x14ac:dyDescent="0.25">
      <c r="A343" s="131"/>
      <c r="B343" s="27"/>
      <c r="C343" s="24"/>
      <c r="D343" s="24"/>
      <c r="E343" s="28"/>
      <c r="F343" s="28"/>
      <c r="G343" s="28"/>
      <c r="H343" s="49"/>
    </row>
    <row r="344" spans="1:26" s="12" customFormat="1" x14ac:dyDescent="0.25">
      <c r="A344" s="131"/>
      <c r="B344" s="27"/>
      <c r="C344" s="24"/>
      <c r="D344" s="24"/>
      <c r="E344" s="28"/>
      <c r="F344" s="28"/>
      <c r="G344" s="28"/>
      <c r="H344" s="49"/>
    </row>
    <row r="345" spans="1:26" s="12" customFormat="1" x14ac:dyDescent="0.25">
      <c r="A345" s="131"/>
      <c r="B345" s="27"/>
      <c r="C345" s="24"/>
      <c r="D345" s="24"/>
      <c r="E345" s="28"/>
      <c r="F345" s="28"/>
      <c r="G345" s="28"/>
      <c r="H345" s="49"/>
    </row>
    <row r="346" spans="1:26" s="12" customFormat="1" x14ac:dyDescent="0.25">
      <c r="A346" s="131"/>
      <c r="B346" s="27"/>
      <c r="C346" s="24"/>
      <c r="D346" s="24"/>
      <c r="E346" s="28"/>
      <c r="F346" s="28"/>
      <c r="G346" s="28"/>
      <c r="H346" s="49"/>
    </row>
    <row r="347" spans="1:26" x14ac:dyDescent="0.25">
      <c r="B347" s="29"/>
      <c r="C347" s="23"/>
      <c r="D347" s="23"/>
      <c r="E347" s="28"/>
      <c r="F347" s="28"/>
      <c r="G347" s="28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x14ac:dyDescent="0.25">
      <c r="B348" s="30"/>
      <c r="C348" s="26"/>
      <c r="D348" s="26"/>
      <c r="E348" s="24"/>
      <c r="F348" s="24"/>
      <c r="G348" s="24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x14ac:dyDescent="0.25">
      <c r="B349" s="27"/>
      <c r="C349" s="24"/>
      <c r="D349" s="24"/>
      <c r="E349" s="28"/>
      <c r="F349" s="28"/>
      <c r="G349" s="28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x14ac:dyDescent="0.25">
      <c r="B350" s="27"/>
      <c r="C350" s="28"/>
      <c r="D350" s="28"/>
      <c r="E350" s="24"/>
      <c r="F350" s="24"/>
      <c r="G350" s="24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x14ac:dyDescent="0.25">
      <c r="B351" s="27"/>
      <c r="C351" s="24"/>
      <c r="D351" s="24"/>
      <c r="E351" s="28"/>
      <c r="F351" s="28"/>
      <c r="G351" s="28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x14ac:dyDescent="0.25">
      <c r="B352" s="27"/>
      <c r="C352" s="24"/>
      <c r="D352" s="24"/>
      <c r="E352" s="28"/>
      <c r="F352" s="28"/>
      <c r="G352" s="28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x14ac:dyDescent="0.25">
      <c r="B353" s="27"/>
      <c r="C353" s="24"/>
      <c r="D353" s="24"/>
      <c r="E353" s="28"/>
      <c r="F353" s="28"/>
      <c r="G353" s="28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x14ac:dyDescent="0.25">
      <c r="B354" s="27"/>
      <c r="C354" s="24"/>
      <c r="D354" s="24"/>
      <c r="E354" s="28"/>
      <c r="F354" s="28"/>
      <c r="G354" s="28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x14ac:dyDescent="0.25">
      <c r="B355" s="27"/>
      <c r="C355" s="28"/>
      <c r="D355" s="28"/>
      <c r="E355" s="24"/>
      <c r="F355" s="24"/>
      <c r="G355" s="24"/>
      <c r="H355" s="6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x14ac:dyDescent="0.25">
      <c r="B356" s="27"/>
      <c r="C356" s="24"/>
      <c r="D356" s="24"/>
      <c r="E356" s="28"/>
      <c r="F356" s="28"/>
      <c r="G356" s="28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x14ac:dyDescent="0.25"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x14ac:dyDescent="0.25">
      <c r="B358" s="27"/>
      <c r="C358" s="28"/>
      <c r="D358" s="28"/>
      <c r="E358" s="24"/>
      <c r="F358" s="24"/>
      <c r="G358" s="24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x14ac:dyDescent="0.25">
      <c r="B359" s="27"/>
      <c r="C359" s="28"/>
      <c r="D359" s="28"/>
      <c r="E359" s="24"/>
      <c r="F359" s="24"/>
      <c r="G359" s="24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x14ac:dyDescent="0.25">
      <c r="B360" s="27"/>
      <c r="C360" s="24"/>
      <c r="D360" s="24"/>
      <c r="E360" s="28"/>
      <c r="F360" s="28"/>
      <c r="G360" s="28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x14ac:dyDescent="0.25"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x14ac:dyDescent="0.25">
      <c r="A362" s="130"/>
      <c r="B362" s="27"/>
      <c r="C362" s="24"/>
      <c r="D362" s="24"/>
      <c r="E362" s="28"/>
      <c r="F362" s="28"/>
      <c r="G362" s="28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x14ac:dyDescent="0.25">
      <c r="A363" s="130"/>
      <c r="B363" s="27"/>
      <c r="C363" s="28"/>
      <c r="D363" s="28"/>
      <c r="E363" s="24"/>
      <c r="F363" s="24"/>
      <c r="G363" s="24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x14ac:dyDescent="0.25">
      <c r="A364" s="130"/>
      <c r="B364" s="27"/>
      <c r="C364" s="24"/>
      <c r="D364" s="24"/>
      <c r="E364" s="28"/>
      <c r="F364" s="28"/>
      <c r="G364" s="28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x14ac:dyDescent="0.25">
      <c r="A365" s="130"/>
      <c r="B365" s="27"/>
      <c r="C365" s="24"/>
      <c r="D365" s="24"/>
      <c r="E365" s="28"/>
      <c r="F365" s="28"/>
      <c r="G365" s="28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x14ac:dyDescent="0.25">
      <c r="A366" s="130"/>
      <c r="B366" s="27"/>
      <c r="C366" s="24"/>
      <c r="D366" s="24"/>
      <c r="E366" s="28"/>
      <c r="F366" s="28"/>
      <c r="G366" s="28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x14ac:dyDescent="0.25">
      <c r="A368" s="130"/>
      <c r="B368" s="27"/>
      <c r="C368" s="24"/>
      <c r="D368" s="24"/>
      <c r="E368" s="28"/>
      <c r="F368" s="28"/>
      <c r="G368" s="28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x14ac:dyDescent="0.25">
      <c r="A370" s="130"/>
      <c r="B370" s="27"/>
      <c r="C370" s="24"/>
      <c r="D370" s="24"/>
      <c r="E370" s="28"/>
      <c r="F370" s="28"/>
      <c r="G370" s="28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x14ac:dyDescent="0.25">
      <c r="A371" s="130"/>
      <c r="B371" s="27"/>
      <c r="C371" s="24"/>
      <c r="D371" s="24"/>
      <c r="E371" s="28"/>
      <c r="F371" s="28"/>
      <c r="G371" s="28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x14ac:dyDescent="0.25">
      <c r="A373" s="130"/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x14ac:dyDescent="0.25">
      <c r="A374" s="130"/>
      <c r="B374" s="29"/>
      <c r="C374" s="23"/>
      <c r="D374" s="23"/>
      <c r="E374" s="24"/>
      <c r="F374" s="24"/>
      <c r="G374" s="24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x14ac:dyDescent="0.25">
      <c r="A375" s="130"/>
      <c r="B375" s="27"/>
      <c r="C375" s="28"/>
      <c r="D375" s="28"/>
      <c r="E375" s="24"/>
      <c r="F375" s="24"/>
      <c r="G375" s="24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x14ac:dyDescent="0.25">
      <c r="A376" s="130"/>
      <c r="B376" s="27"/>
      <c r="C376" s="28"/>
      <c r="D376" s="28"/>
      <c r="E376" s="24"/>
      <c r="F376" s="24"/>
      <c r="G376" s="24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x14ac:dyDescent="0.25">
      <c r="A377" s="130"/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x14ac:dyDescent="0.25">
      <c r="A379" s="130"/>
      <c r="B379" s="27"/>
      <c r="C379" s="24"/>
      <c r="D379" s="24"/>
      <c r="E379" s="28"/>
      <c r="F379" s="28"/>
      <c r="G379" s="28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x14ac:dyDescent="0.25">
      <c r="A380" s="130"/>
      <c r="B380" s="27"/>
      <c r="C380" s="28"/>
      <c r="D380" s="28"/>
      <c r="E380" s="24"/>
      <c r="F380" s="24"/>
      <c r="G380" s="24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x14ac:dyDescent="0.25">
      <c r="A381" s="130"/>
      <c r="B381" s="27"/>
      <c r="C381" s="24"/>
      <c r="D381" s="24"/>
      <c r="E381" s="28"/>
      <c r="F381" s="28"/>
      <c r="G381" s="28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x14ac:dyDescent="0.25">
      <c r="A382" s="130"/>
      <c r="B382" s="27"/>
      <c r="C382" s="24"/>
      <c r="D382" s="24"/>
      <c r="E382" s="28"/>
      <c r="F382" s="28"/>
      <c r="G382" s="28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x14ac:dyDescent="0.25">
      <c r="A383" s="130"/>
      <c r="B383" s="27"/>
      <c r="C383" s="28"/>
      <c r="D383" s="28"/>
      <c r="E383" s="24"/>
      <c r="F383" s="24"/>
      <c r="G383" s="24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x14ac:dyDescent="0.25">
      <c r="A384" s="130"/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x14ac:dyDescent="0.25">
      <c r="A387" s="130"/>
      <c r="B387" s="27"/>
      <c r="C387" s="24"/>
      <c r="D387" s="24"/>
      <c r="E387" s="28"/>
      <c r="F387" s="28"/>
      <c r="G387" s="28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x14ac:dyDescent="0.25">
      <c r="A391" s="130"/>
      <c r="B391" s="27"/>
      <c r="C391" s="28"/>
      <c r="D391" s="28"/>
      <c r="E391" s="24"/>
      <c r="F391" s="24"/>
      <c r="G391" s="24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x14ac:dyDescent="0.25">
      <c r="A392" s="130"/>
      <c r="B392" s="27"/>
      <c r="C392" s="28"/>
      <c r="D392" s="28"/>
      <c r="E392" s="24"/>
      <c r="F392" s="24"/>
      <c r="G392" s="24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x14ac:dyDescent="0.25">
      <c r="A393" s="130"/>
      <c r="B393" s="27"/>
      <c r="C393" s="28"/>
      <c r="D393" s="28"/>
      <c r="E393" s="24"/>
      <c r="F393" s="24"/>
      <c r="G393" s="24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x14ac:dyDescent="0.25">
      <c r="A394" s="130"/>
      <c r="B394" s="27"/>
      <c r="C394" s="28"/>
      <c r="D394" s="28"/>
      <c r="E394" s="24"/>
      <c r="F394" s="24"/>
      <c r="G394" s="24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x14ac:dyDescent="0.25">
      <c r="A398" s="130"/>
      <c r="B398" s="27"/>
      <c r="C398" s="24"/>
      <c r="D398" s="24"/>
      <c r="E398" s="28"/>
      <c r="F398" s="28"/>
      <c r="G398" s="28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x14ac:dyDescent="0.25">
      <c r="A400" s="130"/>
      <c r="B400" s="27"/>
      <c r="C400" s="24"/>
      <c r="D400" s="24"/>
      <c r="E400" s="28"/>
      <c r="F400" s="28"/>
      <c r="G400" s="28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x14ac:dyDescent="0.25">
      <c r="A403" s="130"/>
      <c r="B403" s="27"/>
      <c r="C403" s="24"/>
      <c r="D403" s="24"/>
      <c r="E403" s="28"/>
      <c r="F403" s="28"/>
      <c r="G403" s="28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x14ac:dyDescent="0.25">
      <c r="A404" s="130"/>
      <c r="B404" s="27"/>
      <c r="C404" s="24"/>
      <c r="D404" s="24"/>
      <c r="E404" s="28"/>
      <c r="F404" s="28"/>
      <c r="G404" s="28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x14ac:dyDescent="0.25">
      <c r="A405" s="130"/>
      <c r="B405" s="27"/>
      <c r="C405" s="28"/>
      <c r="D405" s="28"/>
      <c r="E405" s="24"/>
      <c r="F405" s="24"/>
      <c r="G405" s="24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x14ac:dyDescent="0.25">
      <c r="A406" s="130"/>
      <c r="B406" s="27"/>
      <c r="C406" s="28"/>
      <c r="D406" s="28"/>
      <c r="E406" s="24"/>
      <c r="F406" s="24"/>
      <c r="G406" s="24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x14ac:dyDescent="0.25">
      <c r="A407" s="130"/>
      <c r="B407" s="27"/>
      <c r="C407" s="24"/>
      <c r="D407" s="24"/>
      <c r="E407" s="28"/>
      <c r="F407" s="28"/>
      <c r="G407" s="28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x14ac:dyDescent="0.25">
      <c r="A408" s="130"/>
      <c r="B408" s="27"/>
      <c r="C408" s="24"/>
      <c r="D408" s="24"/>
      <c r="E408" s="28"/>
      <c r="F408" s="28"/>
      <c r="G408" s="28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x14ac:dyDescent="0.25">
      <c r="A409" s="130"/>
      <c r="B409" s="27"/>
      <c r="C409" s="24"/>
      <c r="D409" s="24"/>
      <c r="E409" s="28"/>
      <c r="F409" s="28"/>
      <c r="G409" s="28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x14ac:dyDescent="0.25">
      <c r="A410" s="130"/>
      <c r="B410" s="29"/>
      <c r="C410" s="23"/>
      <c r="D410" s="23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x14ac:dyDescent="0.25">
      <c r="A411" s="130"/>
      <c r="B411" s="27"/>
      <c r="C411" s="28"/>
      <c r="D411" s="28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x14ac:dyDescent="0.25">
      <c r="A415" s="130"/>
      <c r="B415" s="27"/>
      <c r="C415" s="28"/>
      <c r="D415" s="28"/>
      <c r="E415" s="24"/>
      <c r="F415" s="24"/>
      <c r="G415" s="24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x14ac:dyDescent="0.25">
      <c r="A416" s="130"/>
      <c r="B416" s="27"/>
      <c r="C416" s="28"/>
      <c r="D416" s="28"/>
      <c r="E416" s="24"/>
      <c r="F416" s="24"/>
      <c r="G416" s="24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x14ac:dyDescent="0.25">
      <c r="A419" s="130"/>
      <c r="B419" s="27"/>
      <c r="C419" s="28"/>
      <c r="D419" s="28"/>
      <c r="E419" s="24"/>
      <c r="F419" s="24"/>
      <c r="G419" s="24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x14ac:dyDescent="0.25">
      <c r="A420" s="130"/>
      <c r="B420" s="29"/>
      <c r="C420" s="23"/>
      <c r="D420" s="23"/>
      <c r="E420" s="24"/>
      <c r="F420" s="24"/>
      <c r="G420" s="24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x14ac:dyDescent="0.25">
      <c r="A421" s="130"/>
      <c r="B421" s="27"/>
      <c r="C421" s="28"/>
      <c r="D421" s="28"/>
      <c r="E421" s="24"/>
      <c r="F421" s="24"/>
      <c r="G421" s="24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x14ac:dyDescent="0.25">
      <c r="A423" s="130"/>
      <c r="B423" s="27"/>
      <c r="C423" s="28"/>
      <c r="D423" s="28"/>
      <c r="E423" s="24"/>
      <c r="F423" s="24"/>
      <c r="G423" s="24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x14ac:dyDescent="0.25">
      <c r="A424" s="130"/>
      <c r="B424" s="27"/>
      <c r="C424" s="28"/>
      <c r="D424" s="28"/>
      <c r="E424" s="24"/>
      <c r="F424" s="24"/>
      <c r="G424" s="24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x14ac:dyDescent="0.25">
      <c r="A434" s="130"/>
      <c r="B434" s="27"/>
      <c r="C434" s="28"/>
      <c r="D434" s="28"/>
      <c r="E434" s="24"/>
      <c r="F434" s="24"/>
      <c r="G434" s="24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x14ac:dyDescent="0.25">
      <c r="A435" s="130"/>
      <c r="B435" s="27"/>
      <c r="C435" s="24"/>
      <c r="D435" s="24"/>
      <c r="E435" s="28"/>
      <c r="F435" s="28"/>
      <c r="G435" s="28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x14ac:dyDescent="0.25">
      <c r="A436" s="130"/>
      <c r="B436" s="27"/>
      <c r="C436" s="24"/>
      <c r="D436" s="24"/>
      <c r="E436" s="28"/>
      <c r="F436" s="28"/>
      <c r="G436" s="28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x14ac:dyDescent="0.25">
      <c r="A437" s="130"/>
      <c r="B437" s="27"/>
      <c r="C437" s="24"/>
      <c r="D437" s="24"/>
      <c r="E437" s="28"/>
      <c r="F437" s="28"/>
      <c r="G437" s="28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x14ac:dyDescent="0.25">
      <c r="A438" s="130"/>
      <c r="B438" s="27"/>
      <c r="C438" s="24"/>
      <c r="D438" s="24"/>
      <c r="E438" s="28"/>
      <c r="F438" s="28"/>
      <c r="G438" s="28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x14ac:dyDescent="0.25">
      <c r="A439" s="130"/>
      <c r="B439" s="27"/>
      <c r="C439" s="24"/>
      <c r="D439" s="24"/>
      <c r="E439" s="28"/>
      <c r="F439" s="28"/>
      <c r="G439" s="28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x14ac:dyDescent="0.25">
      <c r="A446" s="130"/>
      <c r="B446" s="29"/>
      <c r="C446" s="23"/>
      <c r="D446" s="23"/>
      <c r="E446" s="24"/>
      <c r="F446" s="24"/>
      <c r="G446" s="24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x14ac:dyDescent="0.25">
      <c r="A447" s="130"/>
      <c r="B447" s="27"/>
      <c r="C447" s="28"/>
      <c r="D447" s="28"/>
      <c r="E447" s="24"/>
      <c r="F447" s="24"/>
      <c r="G447" s="24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x14ac:dyDescent="0.25">
      <c r="A448" s="130"/>
      <c r="B448" s="27"/>
      <c r="C448" s="28"/>
      <c r="D448" s="28"/>
      <c r="E448" s="24"/>
      <c r="F448" s="24"/>
      <c r="G448" s="24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x14ac:dyDescent="0.25">
      <c r="A449" s="130"/>
      <c r="B449" s="27"/>
      <c r="C449" s="28"/>
      <c r="D449" s="28"/>
      <c r="E449" s="24"/>
      <c r="F449" s="24"/>
      <c r="G449" s="24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x14ac:dyDescent="0.25">
      <c r="A450" s="130"/>
      <c r="B450" s="27"/>
      <c r="C450" s="28"/>
      <c r="D450" s="28"/>
      <c r="E450" s="24"/>
      <c r="F450" s="24"/>
      <c r="G450" s="24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x14ac:dyDescent="0.25">
      <c r="A460" s="130"/>
      <c r="B460" s="27"/>
      <c r="C460" s="28"/>
      <c r="D460" s="28"/>
      <c r="E460" s="24"/>
      <c r="F460" s="24"/>
      <c r="G460" s="24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x14ac:dyDescent="0.25">
      <c r="A461" s="130"/>
      <c r="B461" s="27"/>
      <c r="C461" s="24"/>
      <c r="D461" s="24"/>
      <c r="E461" s="28"/>
      <c r="F461" s="28"/>
      <c r="G461" s="28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x14ac:dyDescent="0.25">
      <c r="A462" s="130"/>
      <c r="B462" s="27"/>
      <c r="C462" s="24"/>
      <c r="D462" s="24"/>
      <c r="E462" s="28"/>
      <c r="F462" s="28"/>
      <c r="G462" s="28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x14ac:dyDescent="0.25">
      <c r="A463" s="130"/>
      <c r="B463" s="27"/>
      <c r="C463" s="24"/>
      <c r="D463" s="24"/>
      <c r="E463" s="28"/>
      <c r="F463" s="28"/>
      <c r="G463" s="28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x14ac:dyDescent="0.25">
      <c r="A464" s="130"/>
      <c r="B464" s="27"/>
      <c r="C464" s="24"/>
      <c r="D464" s="24"/>
      <c r="E464" s="28"/>
      <c r="F464" s="28"/>
      <c r="G464" s="28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x14ac:dyDescent="0.25">
      <c r="A465" s="130"/>
      <c r="B465" s="27"/>
      <c r="C465" s="24"/>
      <c r="D465" s="24"/>
      <c r="E465" s="28"/>
      <c r="F465" s="28"/>
      <c r="G465" s="28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x14ac:dyDescent="0.25">
      <c r="A466" s="130"/>
      <c r="B466" s="27"/>
      <c r="C466" s="24"/>
      <c r="D466" s="24"/>
      <c r="E466" s="28"/>
      <c r="F466" s="28"/>
      <c r="G466" s="28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x14ac:dyDescent="0.25">
      <c r="A467" s="130"/>
      <c r="B467" s="27"/>
      <c r="C467" s="24"/>
      <c r="D467" s="24"/>
      <c r="E467" s="28"/>
      <c r="F467" s="28"/>
      <c r="G467" s="28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x14ac:dyDescent="0.25">
      <c r="A468" s="130"/>
      <c r="B468" s="27"/>
      <c r="C468" s="24"/>
      <c r="D468" s="24"/>
      <c r="E468" s="28"/>
      <c r="F468" s="28"/>
      <c r="G468" s="28"/>
      <c r="H468" s="6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x14ac:dyDescent="0.25">
      <c r="A469" s="130"/>
      <c r="B469" s="27"/>
      <c r="C469" s="24"/>
      <c r="D469" s="24"/>
      <c r="E469" s="28"/>
      <c r="F469" s="28"/>
      <c r="G469" s="28"/>
      <c r="H469" s="6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x14ac:dyDescent="0.25">
      <c r="A470" s="130"/>
      <c r="B470" s="27"/>
      <c r="C470" s="24"/>
      <c r="D470" s="24"/>
      <c r="E470" s="28"/>
      <c r="F470" s="28"/>
      <c r="G470" s="28"/>
      <c r="H470" s="60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x14ac:dyDescent="0.25">
      <c r="A471" s="130"/>
      <c r="B471" s="27"/>
      <c r="C471" s="24"/>
      <c r="D471" s="24"/>
      <c r="E471" s="28"/>
      <c r="F471" s="28"/>
      <c r="G471" s="28"/>
      <c r="H471" s="60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x14ac:dyDescent="0.25">
      <c r="A472" s="130"/>
      <c r="B472" s="29"/>
      <c r="C472" s="23"/>
      <c r="D472" s="23"/>
      <c r="E472" s="24"/>
      <c r="F472" s="24"/>
      <c r="G472" s="24"/>
      <c r="H472" s="60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x14ac:dyDescent="0.25">
      <c r="A473" s="130"/>
      <c r="B473" s="32"/>
      <c r="C473" s="33"/>
      <c r="D473" s="33"/>
      <c r="E473" s="24"/>
      <c r="F473" s="24"/>
      <c r="G473" s="24"/>
      <c r="H473" s="60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x14ac:dyDescent="0.25">
      <c r="A474" s="130"/>
      <c r="B474" s="34"/>
      <c r="C474" s="35"/>
      <c r="D474" s="35"/>
      <c r="E474" s="36"/>
      <c r="F474" s="36"/>
      <c r="G474" s="36"/>
      <c r="H474" s="60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x14ac:dyDescent="0.25">
      <c r="A475" s="130"/>
      <c r="B475" s="19"/>
      <c r="C475" s="37"/>
      <c r="D475" s="37"/>
      <c r="E475" s="24"/>
      <c r="F475" s="24"/>
      <c r="G475" s="24"/>
      <c r="H475" s="60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x14ac:dyDescent="0.25">
      <c r="A476" s="130"/>
      <c r="B476" s="19"/>
      <c r="C476" s="37"/>
      <c r="D476" s="37"/>
      <c r="E476" s="24"/>
      <c r="F476" s="24"/>
      <c r="G476" s="24"/>
      <c r="H476" s="60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x14ac:dyDescent="0.25">
      <c r="A477" s="130"/>
      <c r="B477" s="19"/>
      <c r="C477" s="37"/>
      <c r="D477" s="37"/>
      <c r="E477" s="24"/>
      <c r="F477" s="24"/>
      <c r="G477" s="24"/>
      <c r="H477" s="60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x14ac:dyDescent="0.25">
      <c r="A478" s="130"/>
      <c r="B478" s="34"/>
      <c r="C478" s="35"/>
      <c r="D478" s="35"/>
      <c r="E478" s="36"/>
      <c r="F478" s="36"/>
      <c r="G478" s="36"/>
      <c r="H478" s="60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x14ac:dyDescent="0.25">
      <c r="A479" s="130"/>
      <c r="B479" s="19"/>
      <c r="C479" s="37"/>
      <c r="D479" s="37"/>
      <c r="E479" s="24"/>
      <c r="F479" s="24"/>
      <c r="G479" s="24"/>
      <c r="H479" s="60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x14ac:dyDescent="0.25">
      <c r="A480" s="130"/>
      <c r="B480" s="19"/>
      <c r="C480" s="24"/>
      <c r="D480" s="24"/>
      <c r="E480" s="37"/>
      <c r="F480" s="37"/>
      <c r="G480" s="37"/>
    </row>
    <row r="481" spans="1:26" x14ac:dyDescent="0.25">
      <c r="A481" s="130"/>
      <c r="B481" s="19"/>
      <c r="C481" s="24"/>
      <c r="D481" s="24"/>
      <c r="E481" s="37"/>
      <c r="F481" s="37"/>
      <c r="G481" s="37"/>
    </row>
    <row r="482" spans="1:26" x14ac:dyDescent="0.25">
      <c r="A482" s="130"/>
      <c r="B482" s="19"/>
      <c r="C482" s="24"/>
      <c r="D482" s="24"/>
      <c r="E482" s="37"/>
      <c r="F482" s="37"/>
      <c r="G482" s="37"/>
    </row>
    <row r="483" spans="1:26" x14ac:dyDescent="0.25">
      <c r="A483" s="130"/>
      <c r="B483" s="19"/>
      <c r="C483" s="24"/>
      <c r="D483" s="24"/>
      <c r="E483" s="37"/>
      <c r="F483" s="37"/>
      <c r="G483" s="37"/>
    </row>
    <row r="484" spans="1:26" x14ac:dyDescent="0.25">
      <c r="A484" s="130"/>
      <c r="B484" s="19"/>
      <c r="C484" s="24"/>
      <c r="D484" s="24"/>
      <c r="E484" s="37"/>
      <c r="F484" s="37"/>
      <c r="G484" s="37"/>
    </row>
    <row r="485" spans="1:26" x14ac:dyDescent="0.25">
      <c r="A485" s="130"/>
      <c r="B485" s="19"/>
      <c r="C485" s="24"/>
      <c r="D485" s="24"/>
      <c r="E485" s="37"/>
      <c r="F485" s="37"/>
      <c r="G485" s="37"/>
    </row>
    <row r="486" spans="1:26" x14ac:dyDescent="0.25">
      <c r="A486" s="130"/>
      <c r="B486" s="34"/>
      <c r="C486" s="35"/>
      <c r="D486" s="35"/>
      <c r="E486" s="36"/>
      <c r="F486" s="36"/>
      <c r="G486" s="36"/>
    </row>
    <row r="487" spans="1:26" x14ac:dyDescent="0.25">
      <c r="A487" s="130"/>
      <c r="B487" s="19"/>
      <c r="C487" s="37"/>
      <c r="D487" s="37"/>
      <c r="E487" s="24"/>
      <c r="F487" s="24"/>
      <c r="G487" s="24"/>
    </row>
    <row r="488" spans="1:26" x14ac:dyDescent="0.25">
      <c r="A488" s="130"/>
      <c r="B488" s="19"/>
      <c r="C488" s="37"/>
      <c r="D488" s="37"/>
      <c r="E488" s="24"/>
      <c r="F488" s="24"/>
      <c r="G488" s="24"/>
    </row>
    <row r="489" spans="1:26" x14ac:dyDescent="0.25">
      <c r="A489" s="130"/>
      <c r="B489" s="19"/>
      <c r="C489" s="37"/>
      <c r="D489" s="37"/>
      <c r="E489" s="24"/>
      <c r="F489" s="24"/>
      <c r="G489" s="24"/>
    </row>
    <row r="490" spans="1:26" x14ac:dyDescent="0.25">
      <c r="B490" s="19"/>
      <c r="C490" s="37"/>
      <c r="D490" s="37"/>
      <c r="E490" s="24"/>
      <c r="F490" s="24"/>
      <c r="G490" s="24"/>
      <c r="H490" s="18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s="12" customFormat="1" x14ac:dyDescent="0.25">
      <c r="A491" s="131"/>
      <c r="B491" s="19"/>
      <c r="C491" s="37"/>
      <c r="D491" s="37"/>
      <c r="E491" s="24"/>
      <c r="F491" s="24"/>
      <c r="G491" s="24"/>
      <c r="H491" s="49"/>
    </row>
    <row r="492" spans="1:26" s="12" customFormat="1" x14ac:dyDescent="0.25">
      <c r="A492" s="131"/>
      <c r="B492" s="32"/>
      <c r="C492" s="33"/>
      <c r="D492" s="33"/>
      <c r="E492" s="24"/>
      <c r="F492" s="24"/>
      <c r="G492" s="24"/>
      <c r="H492" s="49"/>
    </row>
    <row r="493" spans="1:26" s="12" customFormat="1" x14ac:dyDescent="0.25">
      <c r="A493" s="131"/>
      <c r="B493" s="19"/>
      <c r="C493" s="37"/>
      <c r="D493" s="37"/>
      <c r="E493" s="24"/>
      <c r="F493" s="24"/>
      <c r="G493" s="24"/>
      <c r="H493" s="49"/>
    </row>
    <row r="494" spans="1:26" s="12" customFormat="1" x14ac:dyDescent="0.25">
      <c r="A494" s="131"/>
      <c r="B494" s="19"/>
      <c r="C494" s="37"/>
      <c r="D494" s="37"/>
      <c r="E494" s="24"/>
      <c r="F494" s="24"/>
      <c r="G494" s="24"/>
      <c r="H494" s="49"/>
    </row>
    <row r="495" spans="1:26" s="12" customFormat="1" x14ac:dyDescent="0.25">
      <c r="A495" s="131"/>
      <c r="B495" s="19"/>
      <c r="C495" s="37"/>
      <c r="D495" s="37"/>
      <c r="E495" s="24"/>
      <c r="F495" s="24"/>
      <c r="G495" s="24"/>
      <c r="H495" s="49"/>
    </row>
    <row r="496" spans="1:26" s="12" customFormat="1" x14ac:dyDescent="0.25">
      <c r="A496" s="131"/>
      <c r="B496" s="19"/>
      <c r="C496" s="37"/>
      <c r="D496" s="37"/>
      <c r="E496" s="24"/>
      <c r="F496" s="24"/>
      <c r="G496" s="24"/>
      <c r="H496" s="49"/>
    </row>
    <row r="497" spans="1:26" s="12" customFormat="1" x14ac:dyDescent="0.25">
      <c r="A497" s="131"/>
      <c r="B497" s="19"/>
      <c r="C497" s="37"/>
      <c r="D497" s="37"/>
      <c r="E497" s="24"/>
      <c r="F497" s="24"/>
      <c r="G497" s="24"/>
      <c r="H497" s="49"/>
    </row>
    <row r="498" spans="1:26" s="12" customFormat="1" x14ac:dyDescent="0.25">
      <c r="A498" s="131"/>
      <c r="B498" s="19"/>
      <c r="C498" s="37"/>
      <c r="D498" s="37"/>
      <c r="E498" s="24"/>
      <c r="F498" s="24"/>
      <c r="G498" s="24"/>
      <c r="H498" s="49"/>
    </row>
    <row r="499" spans="1:26" x14ac:dyDescent="0.25">
      <c r="A499" s="130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x14ac:dyDescent="0.25">
      <c r="A720" s="130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x14ac:dyDescent="0.25">
      <c r="A721" s="130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x14ac:dyDescent="0.25">
      <c r="A722" s="130"/>
      <c r="B722" s="17"/>
      <c r="C722" s="17"/>
      <c r="D722" s="17"/>
      <c r="E722" s="17"/>
      <c r="F722" s="17"/>
      <c r="G722" s="17"/>
      <c r="H722" s="18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x14ac:dyDescent="0.25">
      <c r="A723" s="130"/>
      <c r="B723" s="17"/>
      <c r="C723" s="17"/>
      <c r="D723" s="17"/>
      <c r="E723" s="17"/>
      <c r="F723" s="17"/>
      <c r="G723" s="17"/>
      <c r="H723" s="18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x14ac:dyDescent="0.25">
      <c r="A724" s="130"/>
      <c r="B724" s="17"/>
      <c r="C724" s="17"/>
      <c r="D724" s="17"/>
      <c r="E724" s="17"/>
      <c r="F724" s="17"/>
      <c r="G724" s="17"/>
      <c r="H724" s="18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x14ac:dyDescent="0.25">
      <c r="A725" s="130"/>
      <c r="B725" s="17"/>
      <c r="C725" s="17"/>
      <c r="D725" s="17"/>
      <c r="E725" s="17"/>
      <c r="F725" s="17"/>
      <c r="G725" s="17"/>
      <c r="H725" s="18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x14ac:dyDescent="0.25">
      <c r="A726" s="130"/>
      <c r="B726" s="17"/>
      <c r="C726" s="17"/>
      <c r="D726" s="17"/>
      <c r="E726" s="17"/>
      <c r="F726" s="17"/>
      <c r="G726" s="17"/>
      <c r="H726" s="18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x14ac:dyDescent="0.25">
      <c r="A727" s="130"/>
      <c r="B727" s="17"/>
      <c r="C727" s="17"/>
      <c r="D727" s="17"/>
      <c r="E727" s="17"/>
      <c r="F727" s="17"/>
      <c r="G727" s="17"/>
      <c r="H727" s="18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x14ac:dyDescent="0.25">
      <c r="A728" s="130"/>
      <c r="B728" s="17"/>
      <c r="C728" s="17"/>
      <c r="D728" s="17"/>
      <c r="E728" s="17"/>
      <c r="F728" s="17"/>
      <c r="G728" s="17"/>
      <c r="H728" s="18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x14ac:dyDescent="0.25">
      <c r="A729" s="130"/>
      <c r="B729" s="17"/>
      <c r="C729" s="17"/>
      <c r="D729" s="17"/>
      <c r="E729" s="17"/>
      <c r="F729" s="17"/>
      <c r="G729" s="17"/>
      <c r="H729" s="18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x14ac:dyDescent="0.25">
      <c r="A730" s="130"/>
      <c r="B730" s="17"/>
      <c r="C730" s="17"/>
      <c r="D730" s="17"/>
      <c r="E730" s="17"/>
      <c r="F730" s="17"/>
      <c r="G730" s="17"/>
      <c r="H730" s="18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x14ac:dyDescent="0.25">
      <c r="A731" s="130"/>
      <c r="B731" s="17"/>
      <c r="C731" s="17"/>
      <c r="D731" s="17"/>
      <c r="E731" s="17"/>
      <c r="F731" s="17"/>
      <c r="G731" s="17"/>
      <c r="H731" s="18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</sheetData>
  <mergeCells count="248">
    <mergeCell ref="B267:E267"/>
    <mergeCell ref="I2:N2"/>
    <mergeCell ref="I3:I4"/>
    <mergeCell ref="J3:J4"/>
    <mergeCell ref="K3:K4"/>
    <mergeCell ref="L3:L4"/>
    <mergeCell ref="N3:N4"/>
    <mergeCell ref="C261:E261"/>
    <mergeCell ref="C262:E262"/>
    <mergeCell ref="C263:E263"/>
    <mergeCell ref="C264:E264"/>
    <mergeCell ref="C265:E265"/>
    <mergeCell ref="C266:E266"/>
    <mergeCell ref="C255:E255"/>
    <mergeCell ref="C256:E256"/>
    <mergeCell ref="D257:E257"/>
    <mergeCell ref="D258:E258"/>
    <mergeCell ref="C259:E259"/>
    <mergeCell ref="C260:E260"/>
    <mergeCell ref="D249:E249"/>
    <mergeCell ref="C250:E250"/>
    <mergeCell ref="C251:E251"/>
    <mergeCell ref="C252:E252"/>
    <mergeCell ref="C253:E253"/>
    <mergeCell ref="C254:E254"/>
    <mergeCell ref="C243:E243"/>
    <mergeCell ref="D244:E244"/>
    <mergeCell ref="D245:E245"/>
    <mergeCell ref="D246:E246"/>
    <mergeCell ref="D247:E247"/>
    <mergeCell ref="D248:E248"/>
    <mergeCell ref="C237:E237"/>
    <mergeCell ref="C238:E238"/>
    <mergeCell ref="C239:E239"/>
    <mergeCell ref="D240:E240"/>
    <mergeCell ref="D241:E241"/>
    <mergeCell ref="D242:E242"/>
    <mergeCell ref="D231:E231"/>
    <mergeCell ref="D232:E232"/>
    <mergeCell ref="D233:E233"/>
    <mergeCell ref="D234:E234"/>
    <mergeCell ref="D235:E235"/>
    <mergeCell ref="D236:E236"/>
    <mergeCell ref="C225:E225"/>
    <mergeCell ref="C226:E226"/>
    <mergeCell ref="D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C224:E224"/>
    <mergeCell ref="D213:E213"/>
    <mergeCell ref="D214:E214"/>
    <mergeCell ref="D215:E215"/>
    <mergeCell ref="D216:E216"/>
    <mergeCell ref="D217:E217"/>
    <mergeCell ref="D218:E218"/>
    <mergeCell ref="D207:E207"/>
    <mergeCell ref="D208:E208"/>
    <mergeCell ref="C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D197:E197"/>
    <mergeCell ref="C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D186:E186"/>
    <mergeCell ref="C187:E187"/>
    <mergeCell ref="D188:E188"/>
    <mergeCell ref="D177:E177"/>
    <mergeCell ref="D178:E178"/>
    <mergeCell ref="D179:E179"/>
    <mergeCell ref="D180:E180"/>
    <mergeCell ref="D181:E181"/>
    <mergeCell ref="D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D162:E162"/>
    <mergeCell ref="D163:E163"/>
    <mergeCell ref="C164:E164"/>
    <mergeCell ref="D153:E153"/>
    <mergeCell ref="D154:E154"/>
    <mergeCell ref="D155:E155"/>
    <mergeCell ref="D156:E156"/>
    <mergeCell ref="D157:E157"/>
    <mergeCell ref="C158:E158"/>
    <mergeCell ref="C144:E144"/>
    <mergeCell ref="D145:E145"/>
    <mergeCell ref="D146:E146"/>
    <mergeCell ref="D147:E147"/>
    <mergeCell ref="D151:E151"/>
    <mergeCell ref="D152:E152"/>
    <mergeCell ref="D138:E138"/>
    <mergeCell ref="D139:E139"/>
    <mergeCell ref="D140:E140"/>
    <mergeCell ref="C141:E141"/>
    <mergeCell ref="C142:E142"/>
    <mergeCell ref="C143:E143"/>
    <mergeCell ref="D132:E132"/>
    <mergeCell ref="D133:E133"/>
    <mergeCell ref="D134:E134"/>
    <mergeCell ref="D135:E135"/>
    <mergeCell ref="D136:E136"/>
    <mergeCell ref="D137:E137"/>
    <mergeCell ref="C126:E126"/>
    <mergeCell ref="D127:E127"/>
    <mergeCell ref="D128:E128"/>
    <mergeCell ref="C129:E129"/>
    <mergeCell ref="D130:E130"/>
    <mergeCell ref="D131:E131"/>
    <mergeCell ref="D113:E113"/>
    <mergeCell ref="D114:E114"/>
    <mergeCell ref="D115:E115"/>
    <mergeCell ref="D119:E119"/>
    <mergeCell ref="D124:E124"/>
    <mergeCell ref="D125:E125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F2:H2"/>
    <mergeCell ref="O2:Z3"/>
    <mergeCell ref="F3:F4"/>
    <mergeCell ref="G3:G4"/>
    <mergeCell ref="H3:H4"/>
    <mergeCell ref="C24:E24"/>
    <mergeCell ref="C25:E25"/>
    <mergeCell ref="C26:E26"/>
    <mergeCell ref="M3:M4"/>
  </mergeCells>
  <pageMargins left="0.25" right="0.25" top="0.75" bottom="0.75" header="0.3" footer="0.3"/>
  <pageSetup paperSize="9" scale="48" orientation="landscape" horizontalDpi="4294967293" r:id="rId1"/>
  <headerFooter>
    <oddHeader>&amp;C&amp;"Times New Roman,Félkövér"&amp;12TámogatásokKiadások - 2017. év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view="pageBreakPreview" zoomScale="6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34" sqref="K34"/>
    </sheetView>
  </sheetViews>
  <sheetFormatPr defaultColWidth="9" defaultRowHeight="15" x14ac:dyDescent="0.25"/>
  <cols>
    <col min="1" max="1" width="2.7109375" style="140" customWidth="1"/>
    <col min="2" max="2" width="11.5703125" style="141" customWidth="1"/>
    <col min="3" max="3" width="11.85546875" style="141" bestFit="1" customWidth="1"/>
    <col min="4" max="4" width="12.5703125" style="140" bestFit="1" customWidth="1"/>
    <col min="5" max="5" width="11.7109375" style="140" customWidth="1"/>
    <col min="6" max="6" width="14" style="140" customWidth="1"/>
    <col min="7" max="7" width="13.42578125" style="140" customWidth="1"/>
    <col min="8" max="8" width="13.140625" style="140" customWidth="1"/>
    <col min="9" max="10" width="9.7109375" style="140" bestFit="1" customWidth="1"/>
    <col min="11" max="11" width="12.28515625" style="140" customWidth="1"/>
    <col min="12" max="12" width="9.7109375" style="140" bestFit="1" customWidth="1"/>
    <col min="13" max="13" width="11.42578125" style="140" bestFit="1" customWidth="1"/>
    <col min="14" max="15" width="12" style="140" customWidth="1"/>
    <col min="16" max="16" width="11.42578125" style="140" bestFit="1" customWidth="1"/>
    <col min="17" max="17" width="14.28515625" style="140" customWidth="1"/>
    <col min="18" max="18" width="11.42578125" style="140" bestFit="1" customWidth="1"/>
    <col min="19" max="19" width="11.85546875" style="140" bestFit="1" customWidth="1"/>
    <col min="20" max="16384" width="9" style="140"/>
  </cols>
  <sheetData>
    <row r="1" spans="1:19" ht="15.75" thickBot="1" x14ac:dyDescent="0.3">
      <c r="S1" s="224" t="s">
        <v>828</v>
      </c>
    </row>
    <row r="2" spans="1:19" ht="51.75" thickBot="1" x14ac:dyDescent="0.3">
      <c r="A2" s="411"/>
      <c r="B2" s="412"/>
      <c r="C2" s="302" t="s">
        <v>571</v>
      </c>
      <c r="D2" s="303" t="s">
        <v>840</v>
      </c>
      <c r="E2" s="304" t="s">
        <v>841</v>
      </c>
      <c r="F2" s="304" t="s">
        <v>842</v>
      </c>
      <c r="G2" s="304" t="s">
        <v>856</v>
      </c>
      <c r="H2" s="304" t="s">
        <v>857</v>
      </c>
      <c r="I2" s="304" t="s">
        <v>843</v>
      </c>
      <c r="J2" s="304" t="s">
        <v>858</v>
      </c>
      <c r="K2" s="304" t="s">
        <v>869</v>
      </c>
      <c r="L2" s="304" t="s">
        <v>845</v>
      </c>
      <c r="M2" s="304" t="s">
        <v>846</v>
      </c>
      <c r="N2" s="304" t="s">
        <v>847</v>
      </c>
      <c r="O2" s="304" t="s">
        <v>980</v>
      </c>
      <c r="P2" s="304" t="s">
        <v>851</v>
      </c>
      <c r="Q2" s="304" t="s">
        <v>1037</v>
      </c>
      <c r="R2" s="305" t="s">
        <v>852</v>
      </c>
      <c r="S2" s="306" t="s">
        <v>853</v>
      </c>
    </row>
    <row r="3" spans="1:19" ht="25.5" x14ac:dyDescent="0.25">
      <c r="A3" s="406" t="s">
        <v>848</v>
      </c>
      <c r="B3" s="220" t="s">
        <v>44</v>
      </c>
      <c r="C3" s="233">
        <f>SUM(D3:S3)</f>
        <v>25415948</v>
      </c>
      <c r="D3" s="226">
        <f>(Bevételek!G5+Bevételek!G92+Bevételek!G127+Bevételek!G178)</f>
        <v>289244</v>
      </c>
      <c r="E3" s="179">
        <f>(Bevételek!H5+Bevételek!H92+Bevételek!H127+Bevételek!H178)</f>
        <v>2500</v>
      </c>
      <c r="F3" s="179">
        <f>(Bevételek!I5+Bevételek!I92+Bevételek!I127+Bevételek!I178)</f>
        <v>893000</v>
      </c>
      <c r="G3" s="179">
        <f>(Bevételek!J5+Bevételek!J92+Bevételek!J127+Bevételek!J178)</f>
        <v>13743024</v>
      </c>
      <c r="H3" s="179">
        <f>(Bevételek!K5+Bevételek!K92+Bevételek!K127+Bevételek!K178)</f>
        <v>120000</v>
      </c>
      <c r="I3" s="179"/>
      <c r="J3" s="179"/>
      <c r="K3" s="179"/>
      <c r="L3" s="179"/>
      <c r="M3" s="179"/>
      <c r="N3" s="179"/>
      <c r="O3" s="179"/>
      <c r="P3" s="179"/>
      <c r="Q3" s="179"/>
      <c r="R3" s="180"/>
      <c r="S3" s="181">
        <f>(Bevételek!L5+Bevételek!L92+Bevételek!L127+Bevételek!L178)</f>
        <v>10368180</v>
      </c>
    </row>
    <row r="4" spans="1:19" s="142" customFormat="1" ht="25.5" x14ac:dyDescent="0.25">
      <c r="A4" s="407"/>
      <c r="B4" s="221" t="s">
        <v>59</v>
      </c>
      <c r="C4" s="234">
        <f t="shared" ref="C4:C6" si="0">SUM(D4:S4)</f>
        <v>0</v>
      </c>
      <c r="D4" s="227">
        <f>(Bevételek!G56+Bevételek!G168+Bevételek!G204)</f>
        <v>0</v>
      </c>
      <c r="E4" s="182">
        <f>(Bevételek!H56+Bevételek!H168+Bevételek!H204)</f>
        <v>0</v>
      </c>
      <c r="F4" s="182">
        <f>(Bevételek!I56+Bevételek!I168+Bevételek!I204)</f>
        <v>0</v>
      </c>
      <c r="G4" s="182">
        <f>(Bevételek!J56+Bevételek!J168+Bevételek!J204)</f>
        <v>0</v>
      </c>
      <c r="H4" s="182">
        <f>(Bevételek!K56+Bevételek!K168+Bevételek!K204)</f>
        <v>0</v>
      </c>
      <c r="I4" s="182"/>
      <c r="J4" s="182"/>
      <c r="K4" s="182"/>
      <c r="L4" s="182"/>
      <c r="M4" s="182"/>
      <c r="N4" s="182"/>
      <c r="O4" s="182"/>
      <c r="P4" s="182"/>
      <c r="Q4" s="182"/>
      <c r="R4" s="183"/>
      <c r="S4" s="184">
        <f>(Bevételek!L56+Bevételek!L168+Bevételek!L204)</f>
        <v>0</v>
      </c>
    </row>
    <row r="5" spans="1:19" ht="25.5" x14ac:dyDescent="0.25">
      <c r="A5" s="407"/>
      <c r="B5" s="221" t="s">
        <v>570</v>
      </c>
      <c r="C5" s="234">
        <f t="shared" si="0"/>
        <v>13478835</v>
      </c>
      <c r="D5" s="227">
        <f>Bevételek!G244</f>
        <v>0</v>
      </c>
      <c r="E5" s="182">
        <f>Bevételek!H244</f>
        <v>0</v>
      </c>
      <c r="F5" s="182">
        <f>Bevételek!I244</f>
        <v>0</v>
      </c>
      <c r="G5" s="182">
        <f>Bevételek!J244</f>
        <v>0</v>
      </c>
      <c r="H5" s="182">
        <f>Bevételek!K244</f>
        <v>13478835</v>
      </c>
      <c r="I5" s="182"/>
      <c r="J5" s="182"/>
      <c r="K5" s="182"/>
      <c r="L5" s="182"/>
      <c r="M5" s="182"/>
      <c r="N5" s="182"/>
      <c r="O5" s="182"/>
      <c r="P5" s="182"/>
      <c r="Q5" s="182"/>
      <c r="R5" s="183"/>
      <c r="S5" s="184">
        <f>Bevételek!L244</f>
        <v>0</v>
      </c>
    </row>
    <row r="6" spans="1:19" ht="25.5" x14ac:dyDescent="0.25">
      <c r="A6" s="407"/>
      <c r="B6" s="221" t="s">
        <v>88</v>
      </c>
      <c r="C6" s="234">
        <f t="shared" si="0"/>
        <v>0</v>
      </c>
      <c r="D6" s="227">
        <f>(Bevételek!G230-Bevételek!G244)</f>
        <v>0</v>
      </c>
      <c r="E6" s="182">
        <f>(Bevételek!H230-Bevételek!H244)</f>
        <v>0</v>
      </c>
      <c r="F6" s="182">
        <f>(Bevételek!I230-Bevételek!I244)</f>
        <v>0</v>
      </c>
      <c r="G6" s="182">
        <f>(Bevételek!J230-Bevételek!J244)</f>
        <v>0</v>
      </c>
      <c r="H6" s="182">
        <f>(Bevételek!K230-Bevételek!K244)</f>
        <v>0</v>
      </c>
      <c r="I6" s="182"/>
      <c r="J6" s="182"/>
      <c r="K6" s="182"/>
      <c r="L6" s="182"/>
      <c r="M6" s="182"/>
      <c r="N6" s="182"/>
      <c r="O6" s="182"/>
      <c r="P6" s="182"/>
      <c r="Q6" s="182"/>
      <c r="R6" s="183"/>
      <c r="S6" s="184">
        <f>(Bevételek!L230-Bevételek!L244)</f>
        <v>0</v>
      </c>
    </row>
    <row r="7" spans="1:19" s="143" customFormat="1" ht="16.5" thickBot="1" x14ac:dyDescent="0.3">
      <c r="A7" s="408"/>
      <c r="B7" s="222" t="s">
        <v>571</v>
      </c>
      <c r="C7" s="231">
        <f t="shared" ref="C7" si="1">SUM(C3:C6)</f>
        <v>38894783</v>
      </c>
      <c r="D7" s="228">
        <f>SUM(D3:D6)</f>
        <v>289244</v>
      </c>
      <c r="E7" s="185">
        <f t="shared" ref="E7:S7" si="2">SUM(E3:E6)</f>
        <v>2500</v>
      </c>
      <c r="F7" s="185">
        <f t="shared" si="2"/>
        <v>893000</v>
      </c>
      <c r="G7" s="185">
        <f t="shared" si="2"/>
        <v>13743024</v>
      </c>
      <c r="H7" s="185">
        <f t="shared" si="2"/>
        <v>13598835</v>
      </c>
      <c r="I7" s="185">
        <f t="shared" si="2"/>
        <v>0</v>
      </c>
      <c r="J7" s="185">
        <f t="shared" si="2"/>
        <v>0</v>
      </c>
      <c r="K7" s="185">
        <f t="shared" si="2"/>
        <v>0</v>
      </c>
      <c r="L7" s="185">
        <f t="shared" si="2"/>
        <v>0</v>
      </c>
      <c r="M7" s="185">
        <f t="shared" si="2"/>
        <v>0</v>
      </c>
      <c r="N7" s="185">
        <f t="shared" si="2"/>
        <v>0</v>
      </c>
      <c r="O7" s="185">
        <f t="shared" ref="O7" si="3">SUM(O3:O6)</f>
        <v>0</v>
      </c>
      <c r="P7" s="185">
        <f t="shared" si="2"/>
        <v>0</v>
      </c>
      <c r="Q7" s="185">
        <f t="shared" ref="Q7" si="4">SUM(Q3:Q6)</f>
        <v>0</v>
      </c>
      <c r="R7" s="186">
        <f t="shared" ref="R7" si="5">SUM(R3:R6)</f>
        <v>0</v>
      </c>
      <c r="S7" s="187">
        <f t="shared" si="2"/>
        <v>10368180</v>
      </c>
    </row>
    <row r="8" spans="1:19" ht="25.5" x14ac:dyDescent="0.25">
      <c r="A8" s="407" t="s">
        <v>849</v>
      </c>
      <c r="B8" s="223" t="s">
        <v>572</v>
      </c>
      <c r="C8" s="235">
        <f t="shared" ref="C8:C10" si="6">SUM(D8:S8)</f>
        <v>37795610.999999993</v>
      </c>
      <c r="D8" s="229">
        <f>Igazgatás!H5+Igazgatás!H24+Igazgatás!H32+Igazgatás!H84+Igazgatás!H100</f>
        <v>21258761.494199995</v>
      </c>
      <c r="E8" s="188">
        <f>Községgazd!I5+Községgazd!I24+Községgazd!I32+Községgazd!I72+Községgazd!I88</f>
        <v>361823.89240000001</v>
      </c>
      <c r="F8" s="188">
        <f>Vagyongazd!H5+Vagyongazd!H24+Vagyongazd!H32+Vagyongazd!H59+Vagyongazd!H75</f>
        <v>2287142</v>
      </c>
      <c r="G8" s="188">
        <f>Támogatás!I5+Támogatás!I24+Támogatás!I32+Támogatás!I59+Támogatás!I77</f>
        <v>400000</v>
      </c>
      <c r="H8" s="188">
        <f>Támogatás!J5+Támogatás!J24+Támogatás!J32+Támogatás!J59+Támogatás!J77</f>
        <v>2326121</v>
      </c>
      <c r="I8" s="188">
        <f>Közút!H5+Közút!H24+Közút!H32+Közút!H59+Közút!H75</f>
        <v>572500</v>
      </c>
      <c r="J8" s="188">
        <f>Községgazd!J5+Községgazd!J24+Községgazd!J32+Községgazd!J72+Községgazd!J88</f>
        <v>877200</v>
      </c>
      <c r="K8" s="188">
        <f>Községgazd!K5+Községgazd!K24+Községgazd!K32+Községgazd!K72+Községgazd!K88</f>
        <v>3055720.4473999999</v>
      </c>
      <c r="L8" s="188">
        <f>Sport!F5+Sport!F24+Sport!F32+Sport!F61+Sport!F77</f>
        <v>104000</v>
      </c>
      <c r="M8" s="188">
        <f>Közművelődés!I5+Közművelődés!I34+Közművelődés!I48+Közművelődés!I94+Közművelődés!I110</f>
        <v>1658522.263</v>
      </c>
      <c r="N8" s="188">
        <f>Közművelődés!J5+Közművelődés!J34+Közművelődés!J48+Közművelődés!J94+Közművelődés!J110</f>
        <v>1719819.9029999999</v>
      </c>
      <c r="O8" s="188">
        <f>Támogatás!K5+Támogatás!K24+Támogatás!K32+Támogatás!K59+Támogatás!K77</f>
        <v>750000</v>
      </c>
      <c r="P8" s="188">
        <f>Támogatás!L5+Támogatás!L24+Támogatás!L32+Támogatás!L59+Támogatás!L77</f>
        <v>288248</v>
      </c>
      <c r="Q8" s="188">
        <f>Támogatás!M5+Támogatás!M24+Támogatás!M32+Támogatás!M59+Támogatás!M77</f>
        <v>600000</v>
      </c>
      <c r="R8" s="188">
        <f>Támogatás!N5+Támogatás!N24+Támogatás!N32+Támogatás!N59+Támogatás!N77</f>
        <v>1535752</v>
      </c>
      <c r="S8" s="189"/>
    </row>
    <row r="9" spans="1:19" ht="25.5" x14ac:dyDescent="0.25">
      <c r="A9" s="407"/>
      <c r="B9" s="221" t="s">
        <v>573</v>
      </c>
      <c r="C9" s="234">
        <f t="shared" si="6"/>
        <v>550000</v>
      </c>
      <c r="D9" s="227">
        <f>Igazgatás!H175+Igazgatás!H185+Igazgatás!H190</f>
        <v>0</v>
      </c>
      <c r="E9" s="182">
        <f>Községgazd!I160+Községgazd!I170+Községgazd!I175</f>
        <v>0</v>
      </c>
      <c r="F9" s="182">
        <f>Vagyongazd!H147+Vagyongazd!H157+Vagyongazd!H162</f>
        <v>0</v>
      </c>
      <c r="G9" s="182">
        <f>Támogatás!I159+Támogatás!I169+Támogatás!I174</f>
        <v>0</v>
      </c>
      <c r="H9" s="182">
        <f>Támogatás!J159+Támogatás!J169+Támogatás!J174</f>
        <v>0</v>
      </c>
      <c r="I9" s="182">
        <f>Közút!H147+Közút!H157+Közút!H162</f>
        <v>0</v>
      </c>
      <c r="J9" s="182">
        <f>Községgazd!J160+Községgazd!J170+Községgazd!J175</f>
        <v>0</v>
      </c>
      <c r="K9" s="182">
        <f>Községgazd!K160+Községgazd!K170+Községgazd!K175</f>
        <v>200000</v>
      </c>
      <c r="L9" s="182">
        <f>Sport!F149+Sport!F159+Sport!F164</f>
        <v>0</v>
      </c>
      <c r="M9" s="182">
        <f>Közművelődés!I182+Közművelődés!I192+Közművelődés!I197</f>
        <v>350000</v>
      </c>
      <c r="N9" s="182">
        <f>Közművelődés!J182+Közművelődés!J192+Közművelődés!J197</f>
        <v>0</v>
      </c>
      <c r="O9" s="182">
        <f>Támogatás!K159+Támogatás!K169+Támogatás!K174</f>
        <v>0</v>
      </c>
      <c r="P9" s="182">
        <f>Támogatás!L159+Támogatás!L169+Támogatás!L174</f>
        <v>0</v>
      </c>
      <c r="Q9" s="182">
        <f>Támogatás!M159+Támogatás!M169+Támogatás!M174</f>
        <v>0</v>
      </c>
      <c r="R9" s="182">
        <f>Támogatás!N159+Támogatás!N169+Támogatás!N174</f>
        <v>0</v>
      </c>
      <c r="S9" s="184"/>
    </row>
    <row r="10" spans="1:19" ht="25.5" x14ac:dyDescent="0.25">
      <c r="A10" s="407"/>
      <c r="B10" s="221" t="s">
        <v>285</v>
      </c>
      <c r="C10" s="234">
        <f t="shared" si="6"/>
        <v>549172</v>
      </c>
      <c r="D10" s="227">
        <f>Igazgatás!H253</f>
        <v>0</v>
      </c>
      <c r="E10" s="182">
        <f>Községgazd!I238</f>
        <v>0</v>
      </c>
      <c r="F10" s="182">
        <f>Vagyongazd!H225</f>
        <v>0</v>
      </c>
      <c r="G10" s="182">
        <f>Támogatás!I237</f>
        <v>549172</v>
      </c>
      <c r="H10" s="182">
        <f>Támogatás!J237</f>
        <v>0</v>
      </c>
      <c r="I10" s="182">
        <f>Közút!H225</f>
        <v>0</v>
      </c>
      <c r="J10" s="182">
        <f>Községgazd!J238</f>
        <v>0</v>
      </c>
      <c r="K10" s="182">
        <f>Községgazd!K238</f>
        <v>0</v>
      </c>
      <c r="L10" s="182">
        <f>Sport!F227</f>
        <v>0</v>
      </c>
      <c r="M10" s="182">
        <f>Közművelődés!I260</f>
        <v>0</v>
      </c>
      <c r="N10" s="182">
        <f>Közművelődés!J260</f>
        <v>0</v>
      </c>
      <c r="O10" s="182">
        <f>Támogatás!K237</f>
        <v>0</v>
      </c>
      <c r="P10" s="182">
        <f>Támogatás!L237</f>
        <v>0</v>
      </c>
      <c r="Q10" s="182">
        <f>Támogatás!M237</f>
        <v>0</v>
      </c>
      <c r="R10" s="182">
        <f>Támogatás!N237</f>
        <v>0</v>
      </c>
      <c r="S10" s="184"/>
    </row>
    <row r="11" spans="1:19" s="144" customFormat="1" ht="16.5" thickBot="1" x14ac:dyDescent="0.3">
      <c r="A11" s="408"/>
      <c r="B11" s="222" t="s">
        <v>571</v>
      </c>
      <c r="C11" s="231">
        <f t="shared" ref="C11" si="7">SUM(C8:C10)</f>
        <v>38894782.999999993</v>
      </c>
      <c r="D11" s="228">
        <f>SUM(D8:D10)</f>
        <v>21258761.494199995</v>
      </c>
      <c r="E11" s="185">
        <f t="shared" ref="E11:S11" si="8">SUM(E8:E10)</f>
        <v>361823.89240000001</v>
      </c>
      <c r="F11" s="185">
        <f t="shared" si="8"/>
        <v>2287142</v>
      </c>
      <c r="G11" s="185">
        <f t="shared" si="8"/>
        <v>949172</v>
      </c>
      <c r="H11" s="185">
        <f t="shared" si="8"/>
        <v>2326121</v>
      </c>
      <c r="I11" s="185">
        <f t="shared" si="8"/>
        <v>572500</v>
      </c>
      <c r="J11" s="185">
        <f t="shared" si="8"/>
        <v>877200</v>
      </c>
      <c r="K11" s="185">
        <f t="shared" si="8"/>
        <v>3255720.4473999999</v>
      </c>
      <c r="L11" s="185">
        <f t="shared" si="8"/>
        <v>104000</v>
      </c>
      <c r="M11" s="185">
        <f t="shared" si="8"/>
        <v>2008522.263</v>
      </c>
      <c r="N11" s="185">
        <f t="shared" si="8"/>
        <v>1719819.9029999999</v>
      </c>
      <c r="O11" s="185">
        <f t="shared" ref="O11" si="9">SUM(O8:O10)</f>
        <v>750000</v>
      </c>
      <c r="P11" s="185">
        <f t="shared" si="8"/>
        <v>288248</v>
      </c>
      <c r="Q11" s="185">
        <f t="shared" ref="Q11" si="10">SUM(Q8:Q10)</f>
        <v>600000</v>
      </c>
      <c r="R11" s="186">
        <f t="shared" ref="R11" si="11">SUM(R8:R10)</f>
        <v>1535752</v>
      </c>
      <c r="S11" s="187">
        <f t="shared" si="8"/>
        <v>0</v>
      </c>
    </row>
    <row r="12" spans="1:19" s="146" customFormat="1" ht="15" customHeight="1" thickBot="1" x14ac:dyDescent="0.3">
      <c r="A12" s="409" t="s">
        <v>850</v>
      </c>
      <c r="B12" s="410"/>
      <c r="C12" s="232">
        <f t="shared" ref="C12" si="12">C7-C11</f>
        <v>0</v>
      </c>
      <c r="D12" s="230">
        <f>D7-D11</f>
        <v>-20969517.494199995</v>
      </c>
      <c r="E12" s="145">
        <f t="shared" ref="E12:S12" si="13">E7-E11</f>
        <v>-359323.89240000001</v>
      </c>
      <c r="F12" s="145">
        <f t="shared" si="13"/>
        <v>-1394142</v>
      </c>
      <c r="G12" s="145">
        <f t="shared" si="13"/>
        <v>12793852</v>
      </c>
      <c r="H12" s="145">
        <f t="shared" si="13"/>
        <v>11272714</v>
      </c>
      <c r="I12" s="145">
        <f t="shared" si="13"/>
        <v>-572500</v>
      </c>
      <c r="J12" s="145">
        <f t="shared" si="13"/>
        <v>-877200</v>
      </c>
      <c r="K12" s="145">
        <f t="shared" si="13"/>
        <v>-3255720.4473999999</v>
      </c>
      <c r="L12" s="145">
        <f t="shared" si="13"/>
        <v>-104000</v>
      </c>
      <c r="M12" s="145">
        <f t="shared" si="13"/>
        <v>-2008522.263</v>
      </c>
      <c r="N12" s="145">
        <f t="shared" si="13"/>
        <v>-1719819.9029999999</v>
      </c>
      <c r="O12" s="145">
        <f t="shared" ref="O12" si="14">O7-O11</f>
        <v>-750000</v>
      </c>
      <c r="P12" s="145">
        <f t="shared" si="13"/>
        <v>-288248</v>
      </c>
      <c r="Q12" s="145">
        <f t="shared" ref="Q12" si="15">Q7-Q11</f>
        <v>-600000</v>
      </c>
      <c r="R12" s="174">
        <f t="shared" ref="R12" si="16">R7-R11</f>
        <v>-1535752</v>
      </c>
      <c r="S12" s="225">
        <f t="shared" si="13"/>
        <v>10368180</v>
      </c>
    </row>
    <row r="13" spans="1:19" ht="15" customHeight="1" x14ac:dyDescent="0.25">
      <c r="A13" s="147"/>
      <c r="B13" s="148"/>
      <c r="C13" s="1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4">
    <mergeCell ref="A3:A7"/>
    <mergeCell ref="A8:A11"/>
    <mergeCell ref="A12:B12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&amp;C&amp;"Times New Roman,Félkövér"&amp;12Újbarok Községi Önkormányzat - Előirányzati összessítő kormányzati funkciónként 2017. év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448"/>
  <sheetViews>
    <sheetView view="pageBreakPreview" zoomScale="60" zoomScaleNormal="100" workbookViewId="0">
      <pane xSplit="5" ySplit="4" topLeftCell="F16" activePane="bottomRight" state="frozen"/>
      <selection pane="topRight" activeCell="F1" sqref="F1"/>
      <selection pane="bottomLeft" activeCell="A5" sqref="A5"/>
      <selection pane="bottomRight" activeCell="E141" sqref="E141"/>
    </sheetView>
  </sheetViews>
  <sheetFormatPr defaultColWidth="9.140625" defaultRowHeight="15" x14ac:dyDescent="0.25"/>
  <cols>
    <col min="1" max="1" width="7.85546875" style="128" bestFit="1" customWidth="1"/>
    <col min="2" max="2" width="6.7109375" style="16" bestFit="1" customWidth="1"/>
    <col min="3" max="4" width="3.28515625" style="12" customWidth="1"/>
    <col min="5" max="5" width="48.85546875" style="12" customWidth="1"/>
    <col min="6" max="6" width="13.5703125" style="12" customWidth="1"/>
    <col min="7" max="8" width="9.28515625" style="12" customWidth="1"/>
    <col min="9" max="9" width="11.140625" style="12" customWidth="1"/>
    <col min="10" max="10" width="15.42578125" style="12" customWidth="1"/>
    <col min="11" max="11" width="13.5703125" style="12" customWidth="1"/>
    <col min="12" max="12" width="14" style="12" customWidth="1"/>
    <col min="13" max="13" width="13.140625" style="12" customWidth="1"/>
    <col min="14" max="14" width="10.85546875" style="12" bestFit="1" customWidth="1"/>
    <col min="15" max="15" width="11.28515625" style="12" bestFit="1" customWidth="1"/>
    <col min="16" max="17" width="10.85546875" style="12" bestFit="1" customWidth="1"/>
    <col min="18" max="18" width="10.85546875" style="12" customWidth="1"/>
    <col min="19" max="19" width="11.28515625" style="12" customWidth="1"/>
    <col min="20" max="21" width="11.5703125" style="12" customWidth="1"/>
    <col min="22" max="22" width="11.140625" style="12" customWidth="1"/>
    <col min="23" max="23" width="11.5703125" style="12" customWidth="1"/>
    <col min="24" max="24" width="12.5703125" style="12" customWidth="1"/>
    <col min="25" max="25" width="7.42578125" style="50" customWidth="1"/>
    <col min="26" max="16384" width="9.140625" style="17"/>
  </cols>
  <sheetData>
    <row r="1" spans="1:27" ht="15.75" thickBot="1" x14ac:dyDescent="0.3">
      <c r="X1" s="11" t="s">
        <v>828</v>
      </c>
    </row>
    <row r="2" spans="1:27" ht="15" customHeight="1" x14ac:dyDescent="0.25">
      <c r="B2" s="464" t="s">
        <v>0</v>
      </c>
      <c r="C2" s="456"/>
      <c r="D2" s="456"/>
      <c r="E2" s="456"/>
      <c r="F2" s="455" t="s">
        <v>969</v>
      </c>
      <c r="G2" s="471" t="s">
        <v>967</v>
      </c>
      <c r="H2" s="472"/>
      <c r="I2" s="472"/>
      <c r="J2" s="472"/>
      <c r="K2" s="472"/>
      <c r="L2" s="473"/>
      <c r="M2" s="455" t="s">
        <v>968</v>
      </c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7"/>
      <c r="Y2" s="51"/>
    </row>
    <row r="3" spans="1:27" ht="15" customHeight="1" x14ac:dyDescent="0.25">
      <c r="B3" s="465"/>
      <c r="C3" s="466"/>
      <c r="D3" s="466"/>
      <c r="E3" s="466"/>
      <c r="F3" s="469"/>
      <c r="G3" s="474" t="s">
        <v>840</v>
      </c>
      <c r="H3" s="453" t="s">
        <v>841</v>
      </c>
      <c r="I3" s="453" t="s">
        <v>842</v>
      </c>
      <c r="J3" s="453" t="s">
        <v>827</v>
      </c>
      <c r="K3" s="453" t="s">
        <v>857</v>
      </c>
      <c r="L3" s="476" t="s">
        <v>853</v>
      </c>
      <c r="M3" s="458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60"/>
      <c r="Y3" s="51"/>
    </row>
    <row r="4" spans="1:27" ht="28.5" customHeight="1" thickBot="1" x14ac:dyDescent="0.3">
      <c r="B4" s="467"/>
      <c r="C4" s="468"/>
      <c r="D4" s="468"/>
      <c r="E4" s="468"/>
      <c r="F4" s="470"/>
      <c r="G4" s="475"/>
      <c r="H4" s="454"/>
      <c r="I4" s="454"/>
      <c r="J4" s="454"/>
      <c r="K4" s="454"/>
      <c r="L4" s="477"/>
      <c r="M4" s="132" t="s">
        <v>593</v>
      </c>
      <c r="N4" s="66" t="s">
        <v>594</v>
      </c>
      <c r="O4" s="66" t="s">
        <v>595</v>
      </c>
      <c r="P4" s="84" t="s">
        <v>596</v>
      </c>
      <c r="Q4" s="84" t="s">
        <v>597</v>
      </c>
      <c r="R4" s="84" t="s">
        <v>598</v>
      </c>
      <c r="S4" s="84" t="s">
        <v>599</v>
      </c>
      <c r="T4" s="84" t="s">
        <v>600</v>
      </c>
      <c r="U4" s="236" t="s">
        <v>601</v>
      </c>
      <c r="V4" s="84" t="s">
        <v>602</v>
      </c>
      <c r="W4" s="249" t="s">
        <v>603</v>
      </c>
      <c r="X4" s="67" t="s">
        <v>604</v>
      </c>
      <c r="Y4" s="51"/>
    </row>
    <row r="5" spans="1:27" ht="15.75" thickBot="1" x14ac:dyDescent="0.3">
      <c r="B5" s="85" t="s">
        <v>1</v>
      </c>
      <c r="C5" s="452" t="s">
        <v>2</v>
      </c>
      <c r="D5" s="452"/>
      <c r="E5" s="438"/>
      <c r="F5" s="86">
        <f t="shared" ref="F5:F7" si="0">SUM(M5:X5)</f>
        <v>13743024</v>
      </c>
      <c r="G5" s="87">
        <f t="shared" ref="G5:L5" si="1">G6+G21+G22+G23+G34+G45</f>
        <v>0</v>
      </c>
      <c r="H5" s="90">
        <f t="shared" si="1"/>
        <v>0</v>
      </c>
      <c r="I5" s="90">
        <f t="shared" si="1"/>
        <v>0</v>
      </c>
      <c r="J5" s="90">
        <f t="shared" si="1"/>
        <v>13743024</v>
      </c>
      <c r="K5" s="88">
        <f t="shared" si="1"/>
        <v>0</v>
      </c>
      <c r="L5" s="89">
        <f t="shared" si="1"/>
        <v>0</v>
      </c>
      <c r="M5" s="87">
        <f>M6+M21+M22+M23+M34+M45</f>
        <v>1157823</v>
      </c>
      <c r="N5" s="88">
        <f t="shared" ref="N5:X5" si="2">N6+N21+N22+N23+N34+N45</f>
        <v>1144107</v>
      </c>
      <c r="O5" s="88">
        <f t="shared" si="2"/>
        <v>1144107</v>
      </c>
      <c r="P5" s="88">
        <f t="shared" si="2"/>
        <v>1144107</v>
      </c>
      <c r="Q5" s="88">
        <f t="shared" si="2"/>
        <v>1144107</v>
      </c>
      <c r="R5" s="88">
        <f t="shared" si="2"/>
        <v>1144107</v>
      </c>
      <c r="S5" s="88">
        <f t="shared" si="2"/>
        <v>1144107</v>
      </c>
      <c r="T5" s="88">
        <f t="shared" si="2"/>
        <v>1144107</v>
      </c>
      <c r="U5" s="91">
        <f t="shared" si="2"/>
        <v>1144107</v>
      </c>
      <c r="V5" s="88">
        <f t="shared" si="2"/>
        <v>1144107</v>
      </c>
      <c r="W5" s="90">
        <f t="shared" si="2"/>
        <v>1144107</v>
      </c>
      <c r="X5" s="92">
        <f t="shared" si="2"/>
        <v>1144131</v>
      </c>
      <c r="Y5" s="52"/>
      <c r="AA5" s="190"/>
    </row>
    <row r="6" spans="1:27" s="18" customFormat="1" x14ac:dyDescent="0.25">
      <c r="A6" s="128"/>
      <c r="B6" s="125" t="s">
        <v>716</v>
      </c>
      <c r="C6" s="443" t="s">
        <v>3</v>
      </c>
      <c r="D6" s="444"/>
      <c r="E6" s="444"/>
      <c r="F6" s="118">
        <f t="shared" si="0"/>
        <v>13743024</v>
      </c>
      <c r="G6" s="119">
        <f t="shared" ref="G6:L6" si="3">G7+G16+G17+G18+G19+G20</f>
        <v>0</v>
      </c>
      <c r="H6" s="122">
        <f t="shared" si="3"/>
        <v>0</v>
      </c>
      <c r="I6" s="122">
        <f t="shared" si="3"/>
        <v>0</v>
      </c>
      <c r="J6" s="122">
        <f t="shared" si="3"/>
        <v>13743024</v>
      </c>
      <c r="K6" s="120">
        <f t="shared" si="3"/>
        <v>0</v>
      </c>
      <c r="L6" s="121">
        <f t="shared" si="3"/>
        <v>0</v>
      </c>
      <c r="M6" s="119">
        <f>M7+M16+M17+M18+M19+M20</f>
        <v>1157823</v>
      </c>
      <c r="N6" s="120">
        <f t="shared" ref="N6:X6" si="4">N7+N16+N17+N18+N19+N20</f>
        <v>1144107</v>
      </c>
      <c r="O6" s="120">
        <f t="shared" si="4"/>
        <v>1144107</v>
      </c>
      <c r="P6" s="120">
        <f t="shared" si="4"/>
        <v>1144107</v>
      </c>
      <c r="Q6" s="120">
        <f t="shared" si="4"/>
        <v>1144107</v>
      </c>
      <c r="R6" s="120">
        <f t="shared" si="4"/>
        <v>1144107</v>
      </c>
      <c r="S6" s="120">
        <f t="shared" si="4"/>
        <v>1144107</v>
      </c>
      <c r="T6" s="120">
        <f t="shared" si="4"/>
        <v>1144107</v>
      </c>
      <c r="U6" s="123">
        <f t="shared" si="4"/>
        <v>1144107</v>
      </c>
      <c r="V6" s="120">
        <f t="shared" si="4"/>
        <v>1144107</v>
      </c>
      <c r="W6" s="122">
        <f t="shared" si="4"/>
        <v>1144107</v>
      </c>
      <c r="X6" s="124">
        <f t="shared" si="4"/>
        <v>1144131</v>
      </c>
      <c r="Y6" s="52"/>
      <c r="AA6" s="190"/>
    </row>
    <row r="7" spans="1:27" x14ac:dyDescent="0.25">
      <c r="A7" s="128" t="s">
        <v>4</v>
      </c>
      <c r="B7" s="53" t="s">
        <v>717</v>
      </c>
      <c r="C7" s="245" t="s">
        <v>5</v>
      </c>
      <c r="D7" s="246"/>
      <c r="E7" s="274"/>
      <c r="F7" s="81">
        <f t="shared" si="0"/>
        <v>10119024</v>
      </c>
      <c r="G7" s="78">
        <f t="shared" ref="G7:L7" si="5">SUM(G8:G15)</f>
        <v>0</v>
      </c>
      <c r="H7" s="43">
        <f t="shared" si="5"/>
        <v>0</v>
      </c>
      <c r="I7" s="43">
        <f t="shared" si="5"/>
        <v>0</v>
      </c>
      <c r="J7" s="43">
        <f t="shared" si="5"/>
        <v>10119024</v>
      </c>
      <c r="K7" s="13">
        <f t="shared" si="5"/>
        <v>0</v>
      </c>
      <c r="L7" s="79">
        <f t="shared" si="5"/>
        <v>0</v>
      </c>
      <c r="M7" s="78">
        <f>SUM(M8:M15)</f>
        <v>855823</v>
      </c>
      <c r="N7" s="13">
        <f t="shared" ref="N7:X7" si="6">SUM(N8:N15)</f>
        <v>842107</v>
      </c>
      <c r="O7" s="13">
        <f t="shared" si="6"/>
        <v>842107</v>
      </c>
      <c r="P7" s="13">
        <f t="shared" si="6"/>
        <v>842107</v>
      </c>
      <c r="Q7" s="13">
        <f t="shared" si="6"/>
        <v>842107</v>
      </c>
      <c r="R7" s="13">
        <f t="shared" si="6"/>
        <v>842107</v>
      </c>
      <c r="S7" s="13">
        <f t="shared" si="6"/>
        <v>842107</v>
      </c>
      <c r="T7" s="13">
        <f t="shared" si="6"/>
        <v>842107</v>
      </c>
      <c r="U7" s="83">
        <f t="shared" si="6"/>
        <v>842107</v>
      </c>
      <c r="V7" s="13">
        <f t="shared" si="6"/>
        <v>842107</v>
      </c>
      <c r="W7" s="43">
        <f t="shared" si="6"/>
        <v>842107</v>
      </c>
      <c r="X7" s="45">
        <f t="shared" si="6"/>
        <v>842131</v>
      </c>
      <c r="Y7" s="56"/>
      <c r="Z7" s="190"/>
      <c r="AA7" s="190"/>
    </row>
    <row r="8" spans="1:27" x14ac:dyDescent="0.25">
      <c r="B8" s="55"/>
      <c r="C8" s="176"/>
      <c r="D8" s="175" t="s">
        <v>859</v>
      </c>
      <c r="E8" s="175"/>
      <c r="F8" s="80">
        <f>SUM(M8:X8)</f>
        <v>1139530</v>
      </c>
      <c r="G8" s="76"/>
      <c r="H8" s="42"/>
      <c r="I8" s="42"/>
      <c r="J8" s="42">
        <f>F8</f>
        <v>1139530</v>
      </c>
      <c r="K8" s="1"/>
      <c r="L8" s="77"/>
      <c r="M8" s="76">
        <v>94960</v>
      </c>
      <c r="N8" s="1">
        <v>94960</v>
      </c>
      <c r="O8" s="1">
        <v>94960</v>
      </c>
      <c r="P8" s="1">
        <v>94960</v>
      </c>
      <c r="Q8" s="1">
        <v>94960</v>
      </c>
      <c r="R8" s="1">
        <v>94960</v>
      </c>
      <c r="S8" s="1">
        <v>94960</v>
      </c>
      <c r="T8" s="1">
        <v>94960</v>
      </c>
      <c r="U8" s="82">
        <v>94960</v>
      </c>
      <c r="V8" s="1">
        <v>94960</v>
      </c>
      <c r="W8" s="42">
        <v>94960</v>
      </c>
      <c r="X8" s="44">
        <v>94970</v>
      </c>
      <c r="Y8" s="56"/>
      <c r="Z8" s="190"/>
      <c r="AA8" s="190"/>
    </row>
    <row r="9" spans="1:27" x14ac:dyDescent="0.25">
      <c r="B9" s="55"/>
      <c r="C9" s="176"/>
      <c r="D9" s="175" t="s">
        <v>860</v>
      </c>
      <c r="E9" s="175"/>
      <c r="F9" s="80">
        <f t="shared" ref="F9:F71" si="7">SUM(M9:X9)</f>
        <v>1600000</v>
      </c>
      <c r="G9" s="76"/>
      <c r="H9" s="42"/>
      <c r="I9" s="42"/>
      <c r="J9" s="42">
        <f t="shared" ref="J9:J15" si="8">F9</f>
        <v>1600000</v>
      </c>
      <c r="K9" s="1"/>
      <c r="L9" s="77"/>
      <c r="M9" s="76">
        <v>133333</v>
      </c>
      <c r="N9" s="1">
        <v>133333</v>
      </c>
      <c r="O9" s="1">
        <v>133333</v>
      </c>
      <c r="P9" s="1">
        <v>133333</v>
      </c>
      <c r="Q9" s="1">
        <v>133333</v>
      </c>
      <c r="R9" s="1">
        <v>133333</v>
      </c>
      <c r="S9" s="1">
        <v>133333</v>
      </c>
      <c r="T9" s="1">
        <v>133333</v>
      </c>
      <c r="U9" s="82">
        <v>133333</v>
      </c>
      <c r="V9" s="1">
        <v>133333</v>
      </c>
      <c r="W9" s="42">
        <v>133333</v>
      </c>
      <c r="X9" s="44">
        <v>133337</v>
      </c>
      <c r="Y9" s="56"/>
      <c r="Z9" s="190"/>
      <c r="AA9" s="190"/>
    </row>
    <row r="10" spans="1:27" x14ac:dyDescent="0.25">
      <c r="B10" s="55"/>
      <c r="C10" s="176"/>
      <c r="D10" s="175" t="s">
        <v>861</v>
      </c>
      <c r="E10" s="175"/>
      <c r="F10" s="80">
        <f t="shared" si="7"/>
        <v>100000</v>
      </c>
      <c r="G10" s="76"/>
      <c r="H10" s="42"/>
      <c r="I10" s="42"/>
      <c r="J10" s="42">
        <f t="shared" si="8"/>
        <v>100000</v>
      </c>
      <c r="K10" s="1"/>
      <c r="L10" s="77"/>
      <c r="M10" s="76">
        <v>8333</v>
      </c>
      <c r="N10" s="1">
        <v>8333</v>
      </c>
      <c r="O10" s="1">
        <v>8333</v>
      </c>
      <c r="P10" s="1">
        <v>8333</v>
      </c>
      <c r="Q10" s="1">
        <v>8333</v>
      </c>
      <c r="R10" s="1">
        <v>8333</v>
      </c>
      <c r="S10" s="1">
        <v>8333</v>
      </c>
      <c r="T10" s="1">
        <v>8333</v>
      </c>
      <c r="U10" s="82">
        <v>8333</v>
      </c>
      <c r="V10" s="1">
        <v>8333</v>
      </c>
      <c r="W10" s="42">
        <v>8333</v>
      </c>
      <c r="X10" s="44">
        <v>8337</v>
      </c>
      <c r="Y10" s="56"/>
      <c r="Z10" s="190"/>
      <c r="AA10" s="190"/>
    </row>
    <row r="11" spans="1:27" x14ac:dyDescent="0.25">
      <c r="B11" s="55"/>
      <c r="C11" s="176"/>
      <c r="D11" s="175" t="s">
        <v>862</v>
      </c>
      <c r="E11" s="175"/>
      <c r="F11" s="80">
        <f t="shared" si="7"/>
        <v>640140</v>
      </c>
      <c r="G11" s="76"/>
      <c r="H11" s="42"/>
      <c r="I11" s="42"/>
      <c r="J11" s="42">
        <f t="shared" si="8"/>
        <v>640140</v>
      </c>
      <c r="K11" s="1"/>
      <c r="L11" s="77"/>
      <c r="M11" s="76">
        <v>53345</v>
      </c>
      <c r="N11" s="1">
        <v>53345</v>
      </c>
      <c r="O11" s="1">
        <v>53345</v>
      </c>
      <c r="P11" s="1">
        <v>53345</v>
      </c>
      <c r="Q11" s="1">
        <v>53345</v>
      </c>
      <c r="R11" s="1">
        <v>53345</v>
      </c>
      <c r="S11" s="1">
        <v>53345</v>
      </c>
      <c r="T11" s="1">
        <v>53345</v>
      </c>
      <c r="U11" s="82">
        <v>53345</v>
      </c>
      <c r="V11" s="1">
        <v>53345</v>
      </c>
      <c r="W11" s="42">
        <v>53345</v>
      </c>
      <c r="X11" s="44">
        <v>53345</v>
      </c>
      <c r="Y11" s="56"/>
      <c r="Z11" s="190"/>
      <c r="AA11" s="190"/>
    </row>
    <row r="12" spans="1:27" x14ac:dyDescent="0.25">
      <c r="B12" s="55"/>
      <c r="C12" s="176"/>
      <c r="D12" s="175" t="s">
        <v>863</v>
      </c>
      <c r="E12" s="175"/>
      <c r="F12" s="80">
        <f t="shared" si="7"/>
        <v>5000000</v>
      </c>
      <c r="G12" s="76"/>
      <c r="H12" s="42"/>
      <c r="I12" s="42"/>
      <c r="J12" s="42">
        <f t="shared" si="8"/>
        <v>5000000</v>
      </c>
      <c r="K12" s="1"/>
      <c r="L12" s="77"/>
      <c r="M12" s="76">
        <v>416666</v>
      </c>
      <c r="N12" s="1">
        <v>416666</v>
      </c>
      <c r="O12" s="1">
        <v>416666</v>
      </c>
      <c r="P12" s="1">
        <v>416666</v>
      </c>
      <c r="Q12" s="1">
        <v>416666</v>
      </c>
      <c r="R12" s="1">
        <v>416666</v>
      </c>
      <c r="S12" s="1">
        <v>416666</v>
      </c>
      <c r="T12" s="1">
        <v>416666</v>
      </c>
      <c r="U12" s="82">
        <v>416666</v>
      </c>
      <c r="V12" s="1">
        <v>416666</v>
      </c>
      <c r="W12" s="42">
        <v>416666</v>
      </c>
      <c r="X12" s="44">
        <v>416674</v>
      </c>
      <c r="Y12" s="56"/>
      <c r="Z12" s="190"/>
      <c r="AA12" s="190"/>
    </row>
    <row r="13" spans="1:27" x14ac:dyDescent="0.25">
      <c r="B13" s="55"/>
      <c r="C13" s="176"/>
      <c r="D13" s="175" t="s">
        <v>864</v>
      </c>
      <c r="E13" s="175"/>
      <c r="F13" s="80">
        <f t="shared" si="7"/>
        <v>84150</v>
      </c>
      <c r="G13" s="76"/>
      <c r="H13" s="42"/>
      <c r="I13" s="42"/>
      <c r="J13" s="42">
        <f t="shared" si="8"/>
        <v>84150</v>
      </c>
      <c r="K13" s="1"/>
      <c r="L13" s="77"/>
      <c r="M13" s="76">
        <v>7013</v>
      </c>
      <c r="N13" s="1">
        <v>7013</v>
      </c>
      <c r="O13" s="1">
        <v>7013</v>
      </c>
      <c r="P13" s="1">
        <v>7013</v>
      </c>
      <c r="Q13" s="1">
        <v>7013</v>
      </c>
      <c r="R13" s="1">
        <v>7013</v>
      </c>
      <c r="S13" s="1">
        <v>7013</v>
      </c>
      <c r="T13" s="1">
        <v>7013</v>
      </c>
      <c r="U13" s="82">
        <v>7013</v>
      </c>
      <c r="V13" s="1">
        <v>7013</v>
      </c>
      <c r="W13" s="42">
        <v>7013</v>
      </c>
      <c r="X13" s="44">
        <v>7007</v>
      </c>
      <c r="Y13" s="56"/>
      <c r="Z13" s="190"/>
      <c r="AA13" s="190"/>
    </row>
    <row r="14" spans="1:27" x14ac:dyDescent="0.25">
      <c r="B14" s="55"/>
      <c r="C14" s="248"/>
      <c r="D14" s="244" t="s">
        <v>971</v>
      </c>
      <c r="E14" s="244"/>
      <c r="F14" s="80">
        <f t="shared" si="7"/>
        <v>1541488</v>
      </c>
      <c r="G14" s="76"/>
      <c r="H14" s="42"/>
      <c r="I14" s="42"/>
      <c r="J14" s="42">
        <f t="shared" si="8"/>
        <v>1541488</v>
      </c>
      <c r="K14" s="1"/>
      <c r="L14" s="77"/>
      <c r="M14" s="76">
        <v>128457</v>
      </c>
      <c r="N14" s="1">
        <v>128457</v>
      </c>
      <c r="O14" s="1">
        <v>128457</v>
      </c>
      <c r="P14" s="1">
        <v>128457</v>
      </c>
      <c r="Q14" s="1">
        <v>128457</v>
      </c>
      <c r="R14" s="1">
        <v>128457</v>
      </c>
      <c r="S14" s="1">
        <v>128457</v>
      </c>
      <c r="T14" s="1">
        <v>128457</v>
      </c>
      <c r="U14" s="82">
        <v>128457</v>
      </c>
      <c r="V14" s="1">
        <v>128457</v>
      </c>
      <c r="W14" s="42">
        <v>128457</v>
      </c>
      <c r="X14" s="44">
        <v>128461</v>
      </c>
      <c r="Y14" s="56"/>
      <c r="Z14" s="190"/>
      <c r="AA14" s="190"/>
    </row>
    <row r="15" spans="1:27" x14ac:dyDescent="0.25">
      <c r="B15" s="55"/>
      <c r="C15" s="176"/>
      <c r="D15" s="308" t="s">
        <v>984</v>
      </c>
      <c r="E15" s="206"/>
      <c r="F15" s="80">
        <f t="shared" si="7"/>
        <v>13716</v>
      </c>
      <c r="G15" s="76"/>
      <c r="H15" s="42"/>
      <c r="I15" s="42"/>
      <c r="J15" s="42">
        <f t="shared" si="8"/>
        <v>13716</v>
      </c>
      <c r="K15" s="1"/>
      <c r="L15" s="77"/>
      <c r="M15" s="76">
        <v>13716</v>
      </c>
      <c r="N15" s="1"/>
      <c r="O15" s="1"/>
      <c r="P15" s="1"/>
      <c r="Q15" s="1"/>
      <c r="R15" s="1"/>
      <c r="S15" s="1"/>
      <c r="T15" s="1"/>
      <c r="U15" s="82"/>
      <c r="V15" s="1"/>
      <c r="W15" s="42"/>
      <c r="X15" s="44"/>
      <c r="Y15" s="56"/>
      <c r="Z15" s="190"/>
      <c r="AA15" s="190"/>
    </row>
    <row r="16" spans="1:27" x14ac:dyDescent="0.25">
      <c r="A16" s="128" t="s">
        <v>6</v>
      </c>
      <c r="B16" s="53" t="s">
        <v>718</v>
      </c>
      <c r="C16" s="177" t="s">
        <v>790</v>
      </c>
      <c r="D16" s="246"/>
      <c r="E16" s="274"/>
      <c r="F16" s="81">
        <f t="shared" si="7"/>
        <v>0</v>
      </c>
      <c r="G16" s="78"/>
      <c r="H16" s="43"/>
      <c r="I16" s="43"/>
      <c r="J16" s="43"/>
      <c r="K16" s="13"/>
      <c r="L16" s="79"/>
      <c r="M16" s="78"/>
      <c r="N16" s="13"/>
      <c r="O16" s="13"/>
      <c r="P16" s="13"/>
      <c r="Q16" s="13"/>
      <c r="R16" s="13"/>
      <c r="S16" s="13"/>
      <c r="T16" s="13"/>
      <c r="U16" s="83"/>
      <c r="V16" s="13"/>
      <c r="W16" s="43"/>
      <c r="X16" s="45"/>
      <c r="Y16" s="56"/>
      <c r="Z16" s="190"/>
      <c r="AA16" s="190"/>
    </row>
    <row r="17" spans="1:27" ht="27.75" customHeight="1" x14ac:dyDescent="0.25">
      <c r="A17" s="128" t="s">
        <v>7</v>
      </c>
      <c r="B17" s="53" t="s">
        <v>719</v>
      </c>
      <c r="C17" s="461" t="s">
        <v>8</v>
      </c>
      <c r="D17" s="462"/>
      <c r="E17" s="463"/>
      <c r="F17" s="81">
        <f t="shared" si="7"/>
        <v>2424000</v>
      </c>
      <c r="G17" s="78"/>
      <c r="H17" s="43"/>
      <c r="I17" s="43"/>
      <c r="J17" s="43">
        <f t="shared" ref="J17:J18" si="9">F17</f>
        <v>2424000</v>
      </c>
      <c r="K17" s="13"/>
      <c r="L17" s="79"/>
      <c r="M17" s="78">
        <v>202000</v>
      </c>
      <c r="N17" s="13">
        <v>202000</v>
      </c>
      <c r="O17" s="13">
        <v>202000</v>
      </c>
      <c r="P17" s="13">
        <v>202000</v>
      </c>
      <c r="Q17" s="13">
        <v>202000</v>
      </c>
      <c r="R17" s="13">
        <v>202000</v>
      </c>
      <c r="S17" s="13">
        <v>202000</v>
      </c>
      <c r="T17" s="13">
        <v>202000</v>
      </c>
      <c r="U17" s="83">
        <v>202000</v>
      </c>
      <c r="V17" s="13">
        <v>202000</v>
      </c>
      <c r="W17" s="43">
        <v>202000</v>
      </c>
      <c r="X17" s="45">
        <v>202000</v>
      </c>
      <c r="Y17" s="56"/>
      <c r="Z17" s="190"/>
      <c r="AA17" s="190"/>
    </row>
    <row r="18" spans="1:27" ht="15.75" thickBot="1" x14ac:dyDescent="0.3">
      <c r="A18" s="128" t="s">
        <v>9</v>
      </c>
      <c r="B18" s="53" t="s">
        <v>720</v>
      </c>
      <c r="C18" s="177" t="s">
        <v>10</v>
      </c>
      <c r="D18" s="246"/>
      <c r="E18" s="274"/>
      <c r="F18" s="81">
        <f t="shared" si="7"/>
        <v>1200000</v>
      </c>
      <c r="G18" s="78"/>
      <c r="H18" s="43"/>
      <c r="I18" s="43"/>
      <c r="J18" s="43">
        <f t="shared" si="9"/>
        <v>1200000</v>
      </c>
      <c r="K18" s="13"/>
      <c r="L18" s="79"/>
      <c r="M18" s="78">
        <v>100000</v>
      </c>
      <c r="N18" s="13">
        <v>100000</v>
      </c>
      <c r="O18" s="13">
        <v>100000</v>
      </c>
      <c r="P18" s="13">
        <v>100000</v>
      </c>
      <c r="Q18" s="13">
        <v>100000</v>
      </c>
      <c r="R18" s="13">
        <v>100000</v>
      </c>
      <c r="S18" s="13">
        <v>100000</v>
      </c>
      <c r="T18" s="13">
        <v>100000</v>
      </c>
      <c r="U18" s="83">
        <v>100000</v>
      </c>
      <c r="V18" s="13">
        <v>100000</v>
      </c>
      <c r="W18" s="43">
        <v>100000</v>
      </c>
      <c r="X18" s="45">
        <v>100000</v>
      </c>
      <c r="Y18" s="56"/>
      <c r="Z18" s="190"/>
      <c r="AA18" s="190"/>
    </row>
    <row r="19" spans="1:27" hidden="1" x14ac:dyDescent="0.25">
      <c r="A19" s="128" t="s">
        <v>11</v>
      </c>
      <c r="B19" s="53" t="s">
        <v>721</v>
      </c>
      <c r="C19" s="177" t="s">
        <v>791</v>
      </c>
      <c r="D19" s="246"/>
      <c r="E19" s="274"/>
      <c r="F19" s="81">
        <f t="shared" si="7"/>
        <v>0</v>
      </c>
      <c r="G19" s="78"/>
      <c r="H19" s="43"/>
      <c r="I19" s="43"/>
      <c r="J19" s="43"/>
      <c r="K19" s="13"/>
      <c r="L19" s="79"/>
      <c r="M19" s="209"/>
      <c r="N19" s="13"/>
      <c r="O19" s="13"/>
      <c r="P19" s="13"/>
      <c r="Q19" s="13"/>
      <c r="R19" s="13"/>
      <c r="S19" s="13"/>
      <c r="T19" s="13"/>
      <c r="U19" s="83"/>
      <c r="V19" s="13"/>
      <c r="W19" s="43"/>
      <c r="X19" s="45"/>
      <c r="Y19" s="56"/>
      <c r="Z19" s="190"/>
      <c r="AA19" s="190"/>
    </row>
    <row r="20" spans="1:27" hidden="1" x14ac:dyDescent="0.25">
      <c r="A20" s="128" t="s">
        <v>12</v>
      </c>
      <c r="B20" s="53" t="s">
        <v>722</v>
      </c>
      <c r="C20" s="177" t="s">
        <v>13</v>
      </c>
      <c r="D20" s="246"/>
      <c r="E20" s="274"/>
      <c r="F20" s="81">
        <f t="shared" si="7"/>
        <v>0</v>
      </c>
      <c r="G20" s="78"/>
      <c r="H20" s="43"/>
      <c r="I20" s="43"/>
      <c r="J20" s="43"/>
      <c r="K20" s="13"/>
      <c r="L20" s="79"/>
      <c r="M20" s="78"/>
      <c r="N20" s="13"/>
      <c r="O20" s="13"/>
      <c r="P20" s="13"/>
      <c r="Q20" s="13"/>
      <c r="R20" s="13"/>
      <c r="S20" s="13"/>
      <c r="T20" s="13"/>
      <c r="U20" s="83"/>
      <c r="V20" s="13"/>
      <c r="W20" s="43"/>
      <c r="X20" s="45"/>
      <c r="Y20" s="56"/>
      <c r="Z20" s="190"/>
      <c r="AA20" s="190"/>
    </row>
    <row r="21" spans="1:27" s="18" customFormat="1" hidden="1" x14ac:dyDescent="0.25">
      <c r="A21" s="128" t="s">
        <v>14</v>
      </c>
      <c r="B21" s="93" t="s">
        <v>723</v>
      </c>
      <c r="C21" s="420" t="s">
        <v>393</v>
      </c>
      <c r="D21" s="421"/>
      <c r="E21" s="421"/>
      <c r="F21" s="94">
        <f t="shared" si="7"/>
        <v>0</v>
      </c>
      <c r="G21" s="95"/>
      <c r="H21" s="98"/>
      <c r="I21" s="98"/>
      <c r="J21" s="98"/>
      <c r="K21" s="96"/>
      <c r="L21" s="97"/>
      <c r="M21" s="95"/>
      <c r="N21" s="96"/>
      <c r="O21" s="96"/>
      <c r="P21" s="96"/>
      <c r="Q21" s="96"/>
      <c r="R21" s="96"/>
      <c r="S21" s="96"/>
      <c r="T21" s="96"/>
      <c r="U21" s="99"/>
      <c r="V21" s="96"/>
      <c r="W21" s="98"/>
      <c r="X21" s="100"/>
      <c r="Y21" s="52"/>
      <c r="Z21" s="190"/>
      <c r="AA21" s="190"/>
    </row>
    <row r="22" spans="1:27" s="18" customFormat="1" ht="25.5" hidden="1" customHeight="1" x14ac:dyDescent="0.25">
      <c r="A22" s="128" t="s">
        <v>15</v>
      </c>
      <c r="B22" s="93" t="s">
        <v>724</v>
      </c>
      <c r="C22" s="436" t="s">
        <v>350</v>
      </c>
      <c r="D22" s="437"/>
      <c r="E22" s="437"/>
      <c r="F22" s="94">
        <f t="shared" si="7"/>
        <v>0</v>
      </c>
      <c r="G22" s="95"/>
      <c r="H22" s="98"/>
      <c r="I22" s="98"/>
      <c r="J22" s="98"/>
      <c r="K22" s="96"/>
      <c r="L22" s="97"/>
      <c r="M22" s="95"/>
      <c r="N22" s="96"/>
      <c r="O22" s="96"/>
      <c r="P22" s="96"/>
      <c r="Q22" s="96"/>
      <c r="R22" s="96"/>
      <c r="S22" s="96"/>
      <c r="T22" s="96"/>
      <c r="U22" s="99"/>
      <c r="V22" s="96"/>
      <c r="W22" s="98"/>
      <c r="X22" s="100"/>
      <c r="Y22" s="52"/>
      <c r="Z22" s="190"/>
      <c r="AA22" s="190"/>
    </row>
    <row r="23" spans="1:27" s="18" customFormat="1" ht="25.5" hidden="1" customHeight="1" x14ac:dyDescent="0.25">
      <c r="A23" s="128" t="s">
        <v>16</v>
      </c>
      <c r="B23" s="93" t="s">
        <v>725</v>
      </c>
      <c r="C23" s="436" t="s">
        <v>608</v>
      </c>
      <c r="D23" s="437"/>
      <c r="E23" s="437"/>
      <c r="F23" s="94">
        <f t="shared" si="7"/>
        <v>0</v>
      </c>
      <c r="G23" s="95">
        <f t="shared" ref="G23:L23" si="10">G24+G25+G26+G27+G28+G29+G30+G31+G32+G33</f>
        <v>0</v>
      </c>
      <c r="H23" s="98">
        <f t="shared" si="10"/>
        <v>0</v>
      </c>
      <c r="I23" s="98">
        <f t="shared" si="10"/>
        <v>0</v>
      </c>
      <c r="J23" s="98">
        <f t="shared" si="10"/>
        <v>0</v>
      </c>
      <c r="K23" s="96">
        <f t="shared" si="10"/>
        <v>0</v>
      </c>
      <c r="L23" s="97">
        <f t="shared" si="10"/>
        <v>0</v>
      </c>
      <c r="M23" s="95">
        <f>M24+M25+M26+M27+M28+M29+M30+M31+M32+M33</f>
        <v>0</v>
      </c>
      <c r="N23" s="96">
        <f t="shared" ref="N23:X23" si="11">N24+N25+N26+N27+N28+N29+N30+N31+N32+N33</f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9">
        <f t="shared" si="11"/>
        <v>0</v>
      </c>
      <c r="V23" s="96">
        <f t="shared" si="11"/>
        <v>0</v>
      </c>
      <c r="W23" s="98">
        <f t="shared" si="11"/>
        <v>0</v>
      </c>
      <c r="X23" s="100">
        <f t="shared" si="11"/>
        <v>0</v>
      </c>
      <c r="Y23" s="52"/>
      <c r="Z23" s="190"/>
      <c r="AA23" s="190"/>
    </row>
    <row r="24" spans="1:27" ht="25.5" hidden="1" customHeight="1" x14ac:dyDescent="0.25">
      <c r="B24" s="55"/>
      <c r="C24" s="47"/>
      <c r="D24" s="428" t="s">
        <v>443</v>
      </c>
      <c r="E24" s="428"/>
      <c r="F24" s="80">
        <f t="shared" si="7"/>
        <v>0</v>
      </c>
      <c r="G24" s="76"/>
      <c r="H24" s="42"/>
      <c r="I24" s="42"/>
      <c r="J24" s="42"/>
      <c r="K24" s="1"/>
      <c r="L24" s="77"/>
      <c r="M24" s="76"/>
      <c r="N24" s="1"/>
      <c r="O24" s="1"/>
      <c r="P24" s="1"/>
      <c r="Q24" s="1"/>
      <c r="R24" s="1"/>
      <c r="S24" s="1"/>
      <c r="T24" s="1"/>
      <c r="U24" s="82"/>
      <c r="V24" s="1"/>
      <c r="W24" s="42"/>
      <c r="X24" s="44"/>
      <c r="Y24" s="56"/>
      <c r="Z24" s="190"/>
      <c r="AA24" s="190"/>
    </row>
    <row r="25" spans="1:27" hidden="1" x14ac:dyDescent="0.25">
      <c r="B25" s="55"/>
      <c r="C25" s="47"/>
      <c r="D25" s="427" t="s">
        <v>467</v>
      </c>
      <c r="E25" s="427"/>
      <c r="F25" s="80">
        <f t="shared" si="7"/>
        <v>0</v>
      </c>
      <c r="G25" s="76"/>
      <c r="H25" s="42"/>
      <c r="I25" s="42"/>
      <c r="J25" s="42"/>
      <c r="K25" s="1"/>
      <c r="L25" s="77"/>
      <c r="M25" s="76"/>
      <c r="N25" s="1"/>
      <c r="O25" s="1"/>
      <c r="P25" s="1"/>
      <c r="Q25" s="1"/>
      <c r="R25" s="1"/>
      <c r="S25" s="1"/>
      <c r="T25" s="1"/>
      <c r="U25" s="82"/>
      <c r="V25" s="1"/>
      <c r="W25" s="42"/>
      <c r="X25" s="44"/>
      <c r="Y25" s="56"/>
      <c r="Z25" s="190"/>
      <c r="AA25" s="190"/>
    </row>
    <row r="26" spans="1:27" hidden="1" x14ac:dyDescent="0.25">
      <c r="B26" s="55"/>
      <c r="C26" s="47"/>
      <c r="D26" s="427" t="s">
        <v>444</v>
      </c>
      <c r="E26" s="427"/>
      <c r="F26" s="80">
        <f t="shared" si="7"/>
        <v>0</v>
      </c>
      <c r="G26" s="76"/>
      <c r="H26" s="42"/>
      <c r="I26" s="42"/>
      <c r="J26" s="42"/>
      <c r="K26" s="1"/>
      <c r="L26" s="77"/>
      <c r="M26" s="76"/>
      <c r="N26" s="1"/>
      <c r="O26" s="1"/>
      <c r="P26" s="1"/>
      <c r="Q26" s="1"/>
      <c r="R26" s="1"/>
      <c r="S26" s="1"/>
      <c r="T26" s="1"/>
      <c r="U26" s="82"/>
      <c r="V26" s="1"/>
      <c r="W26" s="42"/>
      <c r="X26" s="44"/>
      <c r="Y26" s="56"/>
      <c r="Z26" s="190"/>
      <c r="AA26" s="190"/>
    </row>
    <row r="27" spans="1:27" ht="25.5" hidden="1" customHeight="1" x14ac:dyDescent="0.25">
      <c r="B27" s="55"/>
      <c r="C27" s="47"/>
      <c r="D27" s="428" t="s">
        <v>445</v>
      </c>
      <c r="E27" s="428"/>
      <c r="F27" s="80">
        <f t="shared" si="7"/>
        <v>0</v>
      </c>
      <c r="G27" s="76"/>
      <c r="H27" s="42"/>
      <c r="I27" s="42"/>
      <c r="J27" s="42"/>
      <c r="K27" s="1"/>
      <c r="L27" s="77"/>
      <c r="M27" s="76"/>
      <c r="N27" s="1"/>
      <c r="O27" s="1"/>
      <c r="P27" s="1"/>
      <c r="Q27" s="1"/>
      <c r="R27" s="1"/>
      <c r="S27" s="1"/>
      <c r="T27" s="1"/>
      <c r="U27" s="82"/>
      <c r="V27" s="1"/>
      <c r="W27" s="42"/>
      <c r="X27" s="44"/>
      <c r="Y27" s="56"/>
      <c r="Z27" s="190"/>
      <c r="AA27" s="190"/>
    </row>
    <row r="28" spans="1:27" hidden="1" x14ac:dyDescent="0.25">
      <c r="B28" s="55"/>
      <c r="C28" s="47"/>
      <c r="D28" s="427" t="s">
        <v>446</v>
      </c>
      <c r="E28" s="427"/>
      <c r="F28" s="80">
        <f t="shared" si="7"/>
        <v>0</v>
      </c>
      <c r="G28" s="76"/>
      <c r="H28" s="42"/>
      <c r="I28" s="42"/>
      <c r="J28" s="42"/>
      <c r="K28" s="1"/>
      <c r="L28" s="77"/>
      <c r="M28" s="76"/>
      <c r="N28" s="1"/>
      <c r="O28" s="1"/>
      <c r="P28" s="1"/>
      <c r="Q28" s="1"/>
      <c r="R28" s="1"/>
      <c r="S28" s="1"/>
      <c r="T28" s="1"/>
      <c r="U28" s="82"/>
      <c r="V28" s="1"/>
      <c r="W28" s="42"/>
      <c r="X28" s="44"/>
      <c r="Y28" s="56"/>
      <c r="Z28" s="190"/>
      <c r="AA28" s="190"/>
    </row>
    <row r="29" spans="1:27" hidden="1" x14ac:dyDescent="0.25">
      <c r="B29" s="55"/>
      <c r="C29" s="47"/>
      <c r="D29" s="427" t="s">
        <v>792</v>
      </c>
      <c r="E29" s="427"/>
      <c r="F29" s="80">
        <f t="shared" si="7"/>
        <v>0</v>
      </c>
      <c r="G29" s="76"/>
      <c r="H29" s="42"/>
      <c r="I29" s="42"/>
      <c r="J29" s="42"/>
      <c r="K29" s="1"/>
      <c r="L29" s="77"/>
      <c r="M29" s="76"/>
      <c r="N29" s="1"/>
      <c r="O29" s="1"/>
      <c r="P29" s="1"/>
      <c r="Q29" s="1"/>
      <c r="R29" s="1"/>
      <c r="S29" s="1"/>
      <c r="T29" s="1"/>
      <c r="U29" s="82"/>
      <c r="V29" s="1"/>
      <c r="W29" s="42"/>
      <c r="X29" s="44"/>
      <c r="Y29" s="56"/>
      <c r="Z29" s="190"/>
      <c r="AA29" s="190"/>
    </row>
    <row r="30" spans="1:27" ht="25.5" hidden="1" customHeight="1" x14ac:dyDescent="0.25">
      <c r="B30" s="55"/>
      <c r="C30" s="47"/>
      <c r="D30" s="428" t="s">
        <v>447</v>
      </c>
      <c r="E30" s="428"/>
      <c r="F30" s="80">
        <f t="shared" si="7"/>
        <v>0</v>
      </c>
      <c r="G30" s="76"/>
      <c r="H30" s="42"/>
      <c r="I30" s="42"/>
      <c r="J30" s="42"/>
      <c r="K30" s="1"/>
      <c r="L30" s="77"/>
      <c r="M30" s="76"/>
      <c r="N30" s="1"/>
      <c r="O30" s="1"/>
      <c r="P30" s="1"/>
      <c r="Q30" s="1"/>
      <c r="R30" s="1"/>
      <c r="S30" s="1"/>
      <c r="T30" s="1"/>
      <c r="U30" s="82"/>
      <c r="V30" s="1"/>
      <c r="W30" s="42"/>
      <c r="X30" s="44"/>
      <c r="Y30" s="56"/>
      <c r="Z30" s="190"/>
      <c r="AA30" s="190"/>
    </row>
    <row r="31" spans="1:27" ht="25.5" hidden="1" customHeight="1" x14ac:dyDescent="0.25">
      <c r="B31" s="55"/>
      <c r="C31" s="47"/>
      <c r="D31" s="428" t="s">
        <v>448</v>
      </c>
      <c r="E31" s="428"/>
      <c r="F31" s="80">
        <f t="shared" si="7"/>
        <v>0</v>
      </c>
      <c r="G31" s="76"/>
      <c r="H31" s="42"/>
      <c r="I31" s="42"/>
      <c r="J31" s="42"/>
      <c r="K31" s="1"/>
      <c r="L31" s="77"/>
      <c r="M31" s="76"/>
      <c r="N31" s="1"/>
      <c r="O31" s="1"/>
      <c r="P31" s="1"/>
      <c r="Q31" s="1"/>
      <c r="R31" s="1"/>
      <c r="S31" s="1"/>
      <c r="T31" s="1"/>
      <c r="U31" s="82"/>
      <c r="V31" s="1"/>
      <c r="W31" s="42"/>
      <c r="X31" s="44"/>
      <c r="Y31" s="56"/>
      <c r="Z31" s="190"/>
      <c r="AA31" s="190"/>
    </row>
    <row r="32" spans="1:27" ht="25.5" hidden="1" customHeight="1" x14ac:dyDescent="0.25">
      <c r="B32" s="55"/>
      <c r="C32" s="47"/>
      <c r="D32" s="428" t="s">
        <v>449</v>
      </c>
      <c r="E32" s="428"/>
      <c r="F32" s="80">
        <f t="shared" si="7"/>
        <v>0</v>
      </c>
      <c r="G32" s="76"/>
      <c r="H32" s="42"/>
      <c r="I32" s="42"/>
      <c r="J32" s="42"/>
      <c r="K32" s="1"/>
      <c r="L32" s="77"/>
      <c r="M32" s="76"/>
      <c r="N32" s="1"/>
      <c r="O32" s="1"/>
      <c r="P32" s="1"/>
      <c r="Q32" s="1"/>
      <c r="R32" s="1"/>
      <c r="S32" s="1"/>
      <c r="T32" s="1"/>
      <c r="U32" s="82"/>
      <c r="V32" s="1"/>
      <c r="W32" s="42"/>
      <c r="X32" s="44"/>
      <c r="Y32" s="56"/>
      <c r="Z32" s="190"/>
      <c r="AA32" s="190"/>
    </row>
    <row r="33" spans="1:27" ht="25.5" hidden="1" customHeight="1" x14ac:dyDescent="0.25">
      <c r="B33" s="55"/>
      <c r="C33" s="47"/>
      <c r="D33" s="428" t="s">
        <v>450</v>
      </c>
      <c r="E33" s="428"/>
      <c r="F33" s="80">
        <f t="shared" si="7"/>
        <v>0</v>
      </c>
      <c r="G33" s="76"/>
      <c r="H33" s="42"/>
      <c r="I33" s="42"/>
      <c r="J33" s="42"/>
      <c r="K33" s="1"/>
      <c r="L33" s="77"/>
      <c r="M33" s="76"/>
      <c r="N33" s="1"/>
      <c r="O33" s="1"/>
      <c r="P33" s="1"/>
      <c r="Q33" s="1"/>
      <c r="R33" s="1"/>
      <c r="S33" s="1"/>
      <c r="T33" s="1"/>
      <c r="U33" s="82"/>
      <c r="V33" s="1"/>
      <c r="W33" s="42"/>
      <c r="X33" s="44"/>
      <c r="Y33" s="56"/>
      <c r="Z33" s="190"/>
      <c r="AA33" s="190"/>
    </row>
    <row r="34" spans="1:27" s="18" customFormat="1" hidden="1" x14ac:dyDescent="0.25">
      <c r="A34" s="128" t="s">
        <v>17</v>
      </c>
      <c r="B34" s="93" t="s">
        <v>726</v>
      </c>
      <c r="C34" s="436" t="s">
        <v>793</v>
      </c>
      <c r="D34" s="437"/>
      <c r="E34" s="437"/>
      <c r="F34" s="94">
        <f t="shared" si="7"/>
        <v>0</v>
      </c>
      <c r="G34" s="95">
        <f t="shared" ref="G34:L34" si="12">G35+G36+G37+G38+G39+G40+G41+G42+G43+G44</f>
        <v>0</v>
      </c>
      <c r="H34" s="98">
        <f t="shared" si="12"/>
        <v>0</v>
      </c>
      <c r="I34" s="98">
        <f t="shared" si="12"/>
        <v>0</v>
      </c>
      <c r="J34" s="98">
        <f t="shared" si="12"/>
        <v>0</v>
      </c>
      <c r="K34" s="96">
        <f t="shared" si="12"/>
        <v>0</v>
      </c>
      <c r="L34" s="97">
        <f t="shared" si="12"/>
        <v>0</v>
      </c>
      <c r="M34" s="95">
        <f>M35+M36+M37+M38+M39+M40+M41+M42+M43+M44</f>
        <v>0</v>
      </c>
      <c r="N34" s="96">
        <f t="shared" ref="N34:X34" si="13">N35+N36+N37+N38+N39+N40+N41+N42+N43+N44</f>
        <v>0</v>
      </c>
      <c r="O34" s="96">
        <f t="shared" si="13"/>
        <v>0</v>
      </c>
      <c r="P34" s="96">
        <f t="shared" si="13"/>
        <v>0</v>
      </c>
      <c r="Q34" s="96">
        <f t="shared" si="13"/>
        <v>0</v>
      </c>
      <c r="R34" s="96">
        <f t="shared" si="13"/>
        <v>0</v>
      </c>
      <c r="S34" s="96">
        <f t="shared" si="13"/>
        <v>0</v>
      </c>
      <c r="T34" s="96">
        <f t="shared" si="13"/>
        <v>0</v>
      </c>
      <c r="U34" s="99">
        <f t="shared" si="13"/>
        <v>0</v>
      </c>
      <c r="V34" s="96">
        <f t="shared" si="13"/>
        <v>0</v>
      </c>
      <c r="W34" s="98">
        <f t="shared" si="13"/>
        <v>0</v>
      </c>
      <c r="X34" s="100">
        <f t="shared" si="13"/>
        <v>0</v>
      </c>
      <c r="Y34" s="52"/>
      <c r="Z34" s="190"/>
      <c r="AA34" s="190"/>
    </row>
    <row r="35" spans="1:27" ht="25.5" hidden="1" customHeight="1" x14ac:dyDescent="0.25">
      <c r="B35" s="55"/>
      <c r="C35" s="47"/>
      <c r="D35" s="428" t="s">
        <v>451</v>
      </c>
      <c r="E35" s="428"/>
      <c r="F35" s="80">
        <f t="shared" si="7"/>
        <v>0</v>
      </c>
      <c r="G35" s="76"/>
      <c r="H35" s="42"/>
      <c r="I35" s="42"/>
      <c r="J35" s="42"/>
      <c r="K35" s="1"/>
      <c r="L35" s="77"/>
      <c r="M35" s="76"/>
      <c r="N35" s="1"/>
      <c r="O35" s="1"/>
      <c r="P35" s="1"/>
      <c r="Q35" s="1"/>
      <c r="R35" s="1"/>
      <c r="S35" s="1"/>
      <c r="T35" s="1"/>
      <c r="U35" s="82"/>
      <c r="V35" s="1"/>
      <c r="W35" s="42"/>
      <c r="X35" s="44"/>
      <c r="Y35" s="56"/>
      <c r="Z35" s="190"/>
      <c r="AA35" s="190"/>
    </row>
    <row r="36" spans="1:27" ht="25.5" hidden="1" customHeight="1" x14ac:dyDescent="0.25">
      <c r="B36" s="55"/>
      <c r="C36" s="47"/>
      <c r="D36" s="428" t="s">
        <v>455</v>
      </c>
      <c r="E36" s="428"/>
      <c r="F36" s="80">
        <f t="shared" si="7"/>
        <v>0</v>
      </c>
      <c r="G36" s="76"/>
      <c r="H36" s="42"/>
      <c r="I36" s="42"/>
      <c r="J36" s="42"/>
      <c r="K36" s="1"/>
      <c r="L36" s="77"/>
      <c r="M36" s="76"/>
      <c r="N36" s="1"/>
      <c r="O36" s="1"/>
      <c r="P36" s="1"/>
      <c r="Q36" s="1"/>
      <c r="R36" s="1"/>
      <c r="S36" s="1"/>
      <c r="T36" s="1"/>
      <c r="U36" s="82"/>
      <c r="V36" s="1"/>
      <c r="W36" s="42"/>
      <c r="X36" s="44"/>
      <c r="Y36" s="56"/>
      <c r="Z36" s="190"/>
      <c r="AA36" s="190"/>
    </row>
    <row r="37" spans="1:27" hidden="1" x14ac:dyDescent="0.25">
      <c r="B37" s="55"/>
      <c r="C37" s="47"/>
      <c r="D37" s="428" t="s">
        <v>795</v>
      </c>
      <c r="E37" s="428"/>
      <c r="F37" s="80">
        <f t="shared" si="7"/>
        <v>0</v>
      </c>
      <c r="G37" s="76"/>
      <c r="H37" s="42"/>
      <c r="I37" s="42"/>
      <c r="J37" s="42"/>
      <c r="K37" s="1"/>
      <c r="L37" s="77"/>
      <c r="M37" s="76"/>
      <c r="N37" s="1"/>
      <c r="O37" s="1"/>
      <c r="P37" s="1"/>
      <c r="Q37" s="1"/>
      <c r="R37" s="1"/>
      <c r="S37" s="1"/>
      <c r="T37" s="1"/>
      <c r="U37" s="82"/>
      <c r="V37" s="1"/>
      <c r="W37" s="42"/>
      <c r="X37" s="44"/>
      <c r="Y37" s="56"/>
      <c r="Z37" s="190"/>
      <c r="AA37" s="190"/>
    </row>
    <row r="38" spans="1:27" ht="25.5" hidden="1" customHeight="1" x14ac:dyDescent="0.25">
      <c r="B38" s="55"/>
      <c r="C38" s="47"/>
      <c r="D38" s="428" t="s">
        <v>463</v>
      </c>
      <c r="E38" s="428"/>
      <c r="F38" s="80">
        <f t="shared" si="7"/>
        <v>0</v>
      </c>
      <c r="G38" s="76"/>
      <c r="H38" s="42"/>
      <c r="I38" s="42"/>
      <c r="J38" s="42"/>
      <c r="K38" s="1"/>
      <c r="L38" s="77"/>
      <c r="M38" s="76"/>
      <c r="N38" s="1"/>
      <c r="O38" s="1"/>
      <c r="P38" s="1"/>
      <c r="Q38" s="1"/>
      <c r="R38" s="1"/>
      <c r="S38" s="1"/>
      <c r="T38" s="1"/>
      <c r="U38" s="82"/>
      <c r="V38" s="1"/>
      <c r="W38" s="42"/>
      <c r="X38" s="44"/>
      <c r="Y38" s="56"/>
      <c r="Z38" s="190"/>
      <c r="AA38" s="190"/>
    </row>
    <row r="39" spans="1:27" hidden="1" x14ac:dyDescent="0.25">
      <c r="B39" s="55"/>
      <c r="C39" s="47"/>
      <c r="D39" s="427" t="s">
        <v>794</v>
      </c>
      <c r="E39" s="427"/>
      <c r="F39" s="80">
        <f t="shared" si="7"/>
        <v>0</v>
      </c>
      <c r="G39" s="76"/>
      <c r="H39" s="42"/>
      <c r="I39" s="42"/>
      <c r="J39" s="42"/>
      <c r="K39" s="1"/>
      <c r="L39" s="77"/>
      <c r="M39" s="76"/>
      <c r="N39" s="1"/>
      <c r="O39" s="1"/>
      <c r="P39" s="1"/>
      <c r="Q39" s="1"/>
      <c r="R39" s="1"/>
      <c r="S39" s="1"/>
      <c r="T39" s="1"/>
      <c r="U39" s="82"/>
      <c r="V39" s="1"/>
      <c r="W39" s="42"/>
      <c r="X39" s="44"/>
      <c r="Y39" s="56"/>
      <c r="Z39" s="190"/>
      <c r="AA39" s="190"/>
    </row>
    <row r="40" spans="1:27" ht="25.5" hidden="1" customHeight="1" x14ac:dyDescent="0.25">
      <c r="B40" s="55"/>
      <c r="C40" s="47"/>
      <c r="D40" s="428" t="s">
        <v>468</v>
      </c>
      <c r="E40" s="428"/>
      <c r="F40" s="80">
        <f t="shared" si="7"/>
        <v>0</v>
      </c>
      <c r="G40" s="76"/>
      <c r="H40" s="42"/>
      <c r="I40" s="42"/>
      <c r="J40" s="42"/>
      <c r="K40" s="1"/>
      <c r="L40" s="77"/>
      <c r="M40" s="76"/>
      <c r="N40" s="1"/>
      <c r="O40" s="1"/>
      <c r="P40" s="1"/>
      <c r="Q40" s="1"/>
      <c r="R40" s="1"/>
      <c r="S40" s="1"/>
      <c r="T40" s="1"/>
      <c r="U40" s="82"/>
      <c r="V40" s="1"/>
      <c r="W40" s="42"/>
      <c r="X40" s="44"/>
      <c r="Y40" s="56"/>
      <c r="Z40" s="190"/>
      <c r="AA40" s="190"/>
    </row>
    <row r="41" spans="1:27" ht="25.5" hidden="1" customHeight="1" x14ac:dyDescent="0.25">
      <c r="B41" s="55"/>
      <c r="C41" s="47"/>
      <c r="D41" s="428" t="s">
        <v>472</v>
      </c>
      <c r="E41" s="428"/>
      <c r="F41" s="80">
        <f t="shared" si="7"/>
        <v>0</v>
      </c>
      <c r="G41" s="76"/>
      <c r="H41" s="42"/>
      <c r="I41" s="42"/>
      <c r="J41" s="42"/>
      <c r="K41" s="1"/>
      <c r="L41" s="77"/>
      <c r="M41" s="76"/>
      <c r="N41" s="1"/>
      <c r="O41" s="1"/>
      <c r="P41" s="1"/>
      <c r="Q41" s="1"/>
      <c r="R41" s="1"/>
      <c r="S41" s="1"/>
      <c r="T41" s="1"/>
      <c r="U41" s="82"/>
      <c r="V41" s="1"/>
      <c r="W41" s="42"/>
      <c r="X41" s="44"/>
      <c r="Y41" s="56"/>
      <c r="Z41" s="190"/>
      <c r="AA41" s="190"/>
    </row>
    <row r="42" spans="1:27" ht="25.5" hidden="1" customHeight="1" x14ac:dyDescent="0.25">
      <c r="B42" s="55"/>
      <c r="C42" s="47"/>
      <c r="D42" s="428" t="s">
        <v>477</v>
      </c>
      <c r="E42" s="428"/>
      <c r="F42" s="80">
        <f t="shared" si="7"/>
        <v>0</v>
      </c>
      <c r="G42" s="76"/>
      <c r="H42" s="42"/>
      <c r="I42" s="42"/>
      <c r="J42" s="42"/>
      <c r="K42" s="1"/>
      <c r="L42" s="77"/>
      <c r="M42" s="76"/>
      <c r="N42" s="1"/>
      <c r="O42" s="1"/>
      <c r="P42" s="1"/>
      <c r="Q42" s="1"/>
      <c r="R42" s="1"/>
      <c r="S42" s="1"/>
      <c r="T42" s="1"/>
      <c r="U42" s="82"/>
      <c r="V42" s="1"/>
      <c r="W42" s="42"/>
      <c r="X42" s="44"/>
      <c r="Y42" s="56"/>
      <c r="Z42" s="190"/>
      <c r="AA42" s="190"/>
    </row>
    <row r="43" spans="1:27" ht="25.5" hidden="1" customHeight="1" x14ac:dyDescent="0.25">
      <c r="B43" s="55"/>
      <c r="C43" s="47"/>
      <c r="D43" s="428" t="s">
        <v>481</v>
      </c>
      <c r="E43" s="428"/>
      <c r="F43" s="80">
        <f t="shared" si="7"/>
        <v>0</v>
      </c>
      <c r="G43" s="76"/>
      <c r="H43" s="42"/>
      <c r="I43" s="42"/>
      <c r="J43" s="42"/>
      <c r="K43" s="1"/>
      <c r="L43" s="77"/>
      <c r="M43" s="76"/>
      <c r="N43" s="1"/>
      <c r="O43" s="1"/>
      <c r="P43" s="1"/>
      <c r="Q43" s="1"/>
      <c r="R43" s="1"/>
      <c r="S43" s="1"/>
      <c r="T43" s="1"/>
      <c r="U43" s="82"/>
      <c r="V43" s="1"/>
      <c r="W43" s="42"/>
      <c r="X43" s="44"/>
      <c r="Y43" s="56"/>
      <c r="Z43" s="190"/>
      <c r="AA43" s="190"/>
    </row>
    <row r="44" spans="1:27" ht="25.5" hidden="1" customHeight="1" x14ac:dyDescent="0.25">
      <c r="B44" s="55"/>
      <c r="C44" s="47"/>
      <c r="D44" s="428" t="s">
        <v>486</v>
      </c>
      <c r="E44" s="428"/>
      <c r="F44" s="80">
        <f t="shared" si="7"/>
        <v>0</v>
      </c>
      <c r="G44" s="76"/>
      <c r="H44" s="42"/>
      <c r="I44" s="42"/>
      <c r="J44" s="42"/>
      <c r="K44" s="1"/>
      <c r="L44" s="77"/>
      <c r="M44" s="76"/>
      <c r="N44" s="1"/>
      <c r="O44" s="1"/>
      <c r="P44" s="1"/>
      <c r="Q44" s="1"/>
      <c r="R44" s="1"/>
      <c r="S44" s="1"/>
      <c r="T44" s="1"/>
      <c r="U44" s="82"/>
      <c r="V44" s="1"/>
      <c r="W44" s="42"/>
      <c r="X44" s="44"/>
      <c r="Y44" s="56"/>
      <c r="Z44" s="190"/>
      <c r="AA44" s="190"/>
    </row>
    <row r="45" spans="1:27" s="18" customFormat="1" hidden="1" x14ac:dyDescent="0.25">
      <c r="A45" s="128" t="s">
        <v>18</v>
      </c>
      <c r="B45" s="93" t="s">
        <v>727</v>
      </c>
      <c r="C45" s="420" t="s">
        <v>19</v>
      </c>
      <c r="D45" s="421"/>
      <c r="E45" s="421"/>
      <c r="F45" s="94">
        <f t="shared" si="7"/>
        <v>0</v>
      </c>
      <c r="G45" s="95">
        <f t="shared" ref="G45:L45" si="14">G46+G47+G48+G49+G50+G51+G52+G53+G54+G55</f>
        <v>0</v>
      </c>
      <c r="H45" s="98">
        <f t="shared" si="14"/>
        <v>0</v>
      </c>
      <c r="I45" s="98">
        <f t="shared" si="14"/>
        <v>0</v>
      </c>
      <c r="J45" s="98">
        <f t="shared" si="14"/>
        <v>0</v>
      </c>
      <c r="K45" s="96">
        <f t="shared" si="14"/>
        <v>0</v>
      </c>
      <c r="L45" s="97">
        <f t="shared" si="14"/>
        <v>0</v>
      </c>
      <c r="M45" s="95">
        <f>M46+M47+M48+M49+M50+M51+M52+M53+M54+M55</f>
        <v>0</v>
      </c>
      <c r="N45" s="96">
        <f t="shared" ref="N45:X45" si="15">N46+N47+N48+N49+N50+N51+N52+N53+N54+N55</f>
        <v>0</v>
      </c>
      <c r="O45" s="96">
        <f t="shared" si="15"/>
        <v>0</v>
      </c>
      <c r="P45" s="96">
        <f t="shared" si="15"/>
        <v>0</v>
      </c>
      <c r="Q45" s="96">
        <f t="shared" si="15"/>
        <v>0</v>
      </c>
      <c r="R45" s="96">
        <f t="shared" si="15"/>
        <v>0</v>
      </c>
      <c r="S45" s="96">
        <f t="shared" si="15"/>
        <v>0</v>
      </c>
      <c r="T45" s="96">
        <f t="shared" si="15"/>
        <v>0</v>
      </c>
      <c r="U45" s="99">
        <f t="shared" si="15"/>
        <v>0</v>
      </c>
      <c r="V45" s="96">
        <f t="shared" si="15"/>
        <v>0</v>
      </c>
      <c r="W45" s="98">
        <f t="shared" si="15"/>
        <v>0</v>
      </c>
      <c r="X45" s="100">
        <f t="shared" si="15"/>
        <v>0</v>
      </c>
      <c r="Y45" s="52"/>
      <c r="Z45" s="190"/>
      <c r="AA45" s="190"/>
    </row>
    <row r="46" spans="1:27" hidden="1" x14ac:dyDescent="0.25">
      <c r="B46" s="55"/>
      <c r="C46" s="47"/>
      <c r="D46" s="427" t="s">
        <v>452</v>
      </c>
      <c r="E46" s="427"/>
      <c r="F46" s="80">
        <f t="shared" si="7"/>
        <v>0</v>
      </c>
      <c r="G46" s="76"/>
      <c r="H46" s="42"/>
      <c r="I46" s="42"/>
      <c r="J46" s="42"/>
      <c r="K46" s="1"/>
      <c r="L46" s="77"/>
      <c r="M46" s="76"/>
      <c r="N46" s="1"/>
      <c r="O46" s="1"/>
      <c r="P46" s="1"/>
      <c r="Q46" s="1"/>
      <c r="R46" s="1"/>
      <c r="S46" s="1"/>
      <c r="T46" s="1"/>
      <c r="U46" s="82"/>
      <c r="V46" s="1"/>
      <c r="W46" s="42"/>
      <c r="X46" s="44"/>
      <c r="Y46" s="56"/>
      <c r="Z46" s="190"/>
    </row>
    <row r="47" spans="1:27" hidden="1" x14ac:dyDescent="0.25">
      <c r="B47" s="55"/>
      <c r="C47" s="47"/>
      <c r="D47" s="427" t="s">
        <v>456</v>
      </c>
      <c r="E47" s="427"/>
      <c r="F47" s="80">
        <f t="shared" si="7"/>
        <v>0</v>
      </c>
      <c r="G47" s="76"/>
      <c r="H47" s="42"/>
      <c r="I47" s="42"/>
      <c r="J47" s="42"/>
      <c r="K47" s="1"/>
      <c r="L47" s="77"/>
      <c r="M47" s="76"/>
      <c r="N47" s="1"/>
      <c r="O47" s="1"/>
      <c r="P47" s="1"/>
      <c r="Q47" s="1"/>
      <c r="R47" s="1"/>
      <c r="S47" s="1"/>
      <c r="T47" s="1"/>
      <c r="U47" s="82"/>
      <c r="V47" s="1"/>
      <c r="W47" s="42"/>
      <c r="X47" s="44"/>
      <c r="Y47" s="56"/>
      <c r="Z47" s="190"/>
    </row>
    <row r="48" spans="1:27" hidden="1" x14ac:dyDescent="0.25">
      <c r="B48" s="55"/>
      <c r="C48" s="47"/>
      <c r="D48" s="427" t="s">
        <v>459</v>
      </c>
      <c r="E48" s="427"/>
      <c r="F48" s="80">
        <f t="shared" si="7"/>
        <v>0</v>
      </c>
      <c r="G48" s="76"/>
      <c r="H48" s="42"/>
      <c r="I48" s="42"/>
      <c r="J48" s="42"/>
      <c r="K48" s="1"/>
      <c r="L48" s="77"/>
      <c r="M48" s="76"/>
      <c r="N48" s="1"/>
      <c r="O48" s="1"/>
      <c r="P48" s="1"/>
      <c r="Q48" s="1"/>
      <c r="R48" s="1"/>
      <c r="S48" s="1"/>
      <c r="T48" s="1"/>
      <c r="U48" s="82"/>
      <c r="V48" s="1"/>
      <c r="W48" s="42"/>
      <c r="X48" s="44"/>
      <c r="Y48" s="56"/>
      <c r="Z48" s="190"/>
    </row>
    <row r="49" spans="1:26" hidden="1" x14ac:dyDescent="0.25">
      <c r="B49" s="55"/>
      <c r="C49" s="47"/>
      <c r="D49" s="427" t="s">
        <v>464</v>
      </c>
      <c r="E49" s="427"/>
      <c r="F49" s="80">
        <f t="shared" si="7"/>
        <v>0</v>
      </c>
      <c r="G49" s="76"/>
      <c r="H49" s="42"/>
      <c r="I49" s="42"/>
      <c r="J49" s="42"/>
      <c r="K49" s="1"/>
      <c r="L49" s="77"/>
      <c r="M49" s="76"/>
      <c r="N49" s="1"/>
      <c r="O49" s="1"/>
      <c r="P49" s="1"/>
      <c r="Q49" s="1"/>
      <c r="R49" s="1"/>
      <c r="S49" s="1"/>
      <c r="T49" s="1"/>
      <c r="U49" s="82"/>
      <c r="V49" s="1"/>
      <c r="W49" s="42"/>
      <c r="X49" s="44"/>
      <c r="Y49" s="56"/>
      <c r="Z49" s="190"/>
    </row>
    <row r="50" spans="1:26" hidden="1" x14ac:dyDescent="0.25">
      <c r="B50" s="55"/>
      <c r="C50" s="47"/>
      <c r="D50" s="427" t="s">
        <v>394</v>
      </c>
      <c r="E50" s="427"/>
      <c r="F50" s="80">
        <f t="shared" si="7"/>
        <v>0</v>
      </c>
      <c r="G50" s="76"/>
      <c r="H50" s="42"/>
      <c r="I50" s="42"/>
      <c r="J50" s="42"/>
      <c r="K50" s="1"/>
      <c r="L50" s="77"/>
      <c r="M50" s="76"/>
      <c r="N50" s="1"/>
      <c r="O50" s="1"/>
      <c r="P50" s="1"/>
      <c r="Q50" s="1"/>
      <c r="R50" s="1"/>
      <c r="S50" s="1"/>
      <c r="T50" s="1"/>
      <c r="U50" s="82"/>
      <c r="V50" s="1"/>
      <c r="W50" s="42"/>
      <c r="X50" s="44"/>
      <c r="Y50" s="56"/>
      <c r="Z50" s="190"/>
    </row>
    <row r="51" spans="1:26" hidden="1" x14ac:dyDescent="0.25">
      <c r="B51" s="55"/>
      <c r="C51" s="47"/>
      <c r="D51" s="427" t="s">
        <v>469</v>
      </c>
      <c r="E51" s="427"/>
      <c r="F51" s="80">
        <f t="shared" si="7"/>
        <v>0</v>
      </c>
      <c r="G51" s="76"/>
      <c r="H51" s="42"/>
      <c r="I51" s="42"/>
      <c r="J51" s="42"/>
      <c r="K51" s="1"/>
      <c r="L51" s="77"/>
      <c r="M51" s="76"/>
      <c r="N51" s="1"/>
      <c r="O51" s="1"/>
      <c r="P51" s="1"/>
      <c r="Q51" s="1"/>
      <c r="R51" s="1"/>
      <c r="S51" s="1"/>
      <c r="T51" s="1"/>
      <c r="U51" s="82"/>
      <c r="V51" s="1"/>
      <c r="W51" s="42"/>
      <c r="X51" s="44"/>
      <c r="Y51" s="56"/>
      <c r="Z51" s="190"/>
    </row>
    <row r="52" spans="1:26" ht="25.5" hidden="1" customHeight="1" x14ac:dyDescent="0.25">
      <c r="B52" s="55"/>
      <c r="C52" s="248"/>
      <c r="D52" s="428" t="s">
        <v>473</v>
      </c>
      <c r="E52" s="428"/>
      <c r="F52" s="80">
        <f t="shared" si="7"/>
        <v>0</v>
      </c>
      <c r="G52" s="76"/>
      <c r="H52" s="42"/>
      <c r="I52" s="42"/>
      <c r="J52" s="42"/>
      <c r="K52" s="1"/>
      <c r="L52" s="77"/>
      <c r="M52" s="76"/>
      <c r="N52" s="1"/>
      <c r="O52" s="1"/>
      <c r="P52" s="1"/>
      <c r="Q52" s="1"/>
      <c r="R52" s="1"/>
      <c r="S52" s="1"/>
      <c r="T52" s="1"/>
      <c r="U52" s="82"/>
      <c r="V52" s="1"/>
      <c r="W52" s="42"/>
      <c r="X52" s="44"/>
      <c r="Y52" s="56"/>
      <c r="Z52" s="190"/>
    </row>
    <row r="53" spans="1:26" hidden="1" x14ac:dyDescent="0.25">
      <c r="B53" s="55"/>
      <c r="C53" s="47"/>
      <c r="D53" s="427" t="s">
        <v>478</v>
      </c>
      <c r="E53" s="427"/>
      <c r="F53" s="80">
        <f t="shared" si="7"/>
        <v>0</v>
      </c>
      <c r="G53" s="76"/>
      <c r="H53" s="42"/>
      <c r="I53" s="42"/>
      <c r="J53" s="42"/>
      <c r="K53" s="1"/>
      <c r="L53" s="77"/>
      <c r="M53" s="76"/>
      <c r="N53" s="1"/>
      <c r="O53" s="1"/>
      <c r="P53" s="1"/>
      <c r="Q53" s="1"/>
      <c r="R53" s="1"/>
      <c r="S53" s="1"/>
      <c r="T53" s="1"/>
      <c r="U53" s="82"/>
      <c r="V53" s="1"/>
      <c r="W53" s="42"/>
      <c r="X53" s="44"/>
      <c r="Y53" s="56"/>
      <c r="Z53" s="190"/>
    </row>
    <row r="54" spans="1:26" ht="25.5" hidden="1" customHeight="1" x14ac:dyDescent="0.25">
      <c r="B54" s="55"/>
      <c r="C54" s="47"/>
      <c r="D54" s="428" t="s">
        <v>482</v>
      </c>
      <c r="E54" s="428"/>
      <c r="F54" s="80">
        <f t="shared" si="7"/>
        <v>0</v>
      </c>
      <c r="G54" s="76"/>
      <c r="H54" s="42"/>
      <c r="I54" s="42"/>
      <c r="J54" s="42"/>
      <c r="K54" s="1"/>
      <c r="L54" s="77"/>
      <c r="M54" s="76"/>
      <c r="N54" s="1"/>
      <c r="O54" s="1"/>
      <c r="P54" s="1"/>
      <c r="Q54" s="1"/>
      <c r="R54" s="1"/>
      <c r="S54" s="1"/>
      <c r="T54" s="1"/>
      <c r="U54" s="82"/>
      <c r="V54" s="1"/>
      <c r="W54" s="42"/>
      <c r="X54" s="44"/>
      <c r="Y54" s="56"/>
      <c r="Z54" s="190"/>
    </row>
    <row r="55" spans="1:26" ht="25.5" hidden="1" customHeight="1" thickBot="1" x14ac:dyDescent="0.3">
      <c r="B55" s="57"/>
      <c r="C55" s="48"/>
      <c r="D55" s="451" t="s">
        <v>487</v>
      </c>
      <c r="E55" s="451"/>
      <c r="F55" s="80">
        <f t="shared" si="7"/>
        <v>0</v>
      </c>
      <c r="G55" s="76"/>
      <c r="H55" s="42"/>
      <c r="I55" s="42"/>
      <c r="J55" s="42"/>
      <c r="K55" s="1"/>
      <c r="L55" s="77"/>
      <c r="M55" s="76"/>
      <c r="N55" s="1"/>
      <c r="O55" s="1"/>
      <c r="P55" s="1"/>
      <c r="Q55" s="1"/>
      <c r="R55" s="1"/>
      <c r="S55" s="1"/>
      <c r="T55" s="1"/>
      <c r="U55" s="82"/>
      <c r="V55" s="1"/>
      <c r="W55" s="42"/>
      <c r="X55" s="44"/>
      <c r="Y55" s="56"/>
      <c r="Z55" s="190"/>
    </row>
    <row r="56" spans="1:26" ht="15.75" thickBot="1" x14ac:dyDescent="0.3">
      <c r="B56" s="101" t="s">
        <v>20</v>
      </c>
      <c r="C56" s="452" t="s">
        <v>21</v>
      </c>
      <c r="D56" s="452"/>
      <c r="E56" s="438"/>
      <c r="F56" s="86">
        <f t="shared" si="7"/>
        <v>0</v>
      </c>
      <c r="G56" s="87">
        <f t="shared" ref="G56:L56" si="16">G57+G58+G59+G70+G81</f>
        <v>0</v>
      </c>
      <c r="H56" s="90">
        <f t="shared" si="16"/>
        <v>0</v>
      </c>
      <c r="I56" s="90">
        <f t="shared" si="16"/>
        <v>0</v>
      </c>
      <c r="J56" s="90">
        <f t="shared" si="16"/>
        <v>0</v>
      </c>
      <c r="K56" s="88">
        <f t="shared" si="16"/>
        <v>0</v>
      </c>
      <c r="L56" s="89">
        <f t="shared" si="16"/>
        <v>0</v>
      </c>
      <c r="M56" s="87">
        <f>M57+M58+M59+M70+M81</f>
        <v>0</v>
      </c>
      <c r="N56" s="88">
        <f t="shared" ref="N56:X56" si="17">N57+N58+N59+N70+N81</f>
        <v>0</v>
      </c>
      <c r="O56" s="88">
        <f t="shared" si="17"/>
        <v>0</v>
      </c>
      <c r="P56" s="88">
        <f t="shared" si="17"/>
        <v>0</v>
      </c>
      <c r="Q56" s="88">
        <f t="shared" si="17"/>
        <v>0</v>
      </c>
      <c r="R56" s="88">
        <f t="shared" si="17"/>
        <v>0</v>
      </c>
      <c r="S56" s="88">
        <f t="shared" si="17"/>
        <v>0</v>
      </c>
      <c r="T56" s="88">
        <f t="shared" si="17"/>
        <v>0</v>
      </c>
      <c r="U56" s="91">
        <f t="shared" si="17"/>
        <v>0</v>
      </c>
      <c r="V56" s="88">
        <f t="shared" si="17"/>
        <v>0</v>
      </c>
      <c r="W56" s="90">
        <f t="shared" si="17"/>
        <v>0</v>
      </c>
      <c r="X56" s="92">
        <f t="shared" si="17"/>
        <v>0</v>
      </c>
      <c r="Y56" s="52"/>
      <c r="Z56" s="190"/>
    </row>
    <row r="57" spans="1:26" s="18" customFormat="1" hidden="1" x14ac:dyDescent="0.25">
      <c r="A57" s="128" t="s">
        <v>22</v>
      </c>
      <c r="B57" s="117" t="s">
        <v>728</v>
      </c>
      <c r="C57" s="443" t="s">
        <v>395</v>
      </c>
      <c r="D57" s="444"/>
      <c r="E57" s="444"/>
      <c r="F57" s="94">
        <f t="shared" si="7"/>
        <v>0</v>
      </c>
      <c r="G57" s="95"/>
      <c r="H57" s="98"/>
      <c r="I57" s="98"/>
      <c r="J57" s="98"/>
      <c r="K57" s="96"/>
      <c r="L57" s="97"/>
      <c r="M57" s="95"/>
      <c r="N57" s="96"/>
      <c r="O57" s="96"/>
      <c r="P57" s="96"/>
      <c r="Q57" s="96"/>
      <c r="R57" s="96"/>
      <c r="S57" s="96"/>
      <c r="T57" s="96"/>
      <c r="U57" s="99"/>
      <c r="V57" s="96"/>
      <c r="W57" s="98"/>
      <c r="X57" s="100"/>
      <c r="Y57" s="52"/>
      <c r="Z57" s="190"/>
    </row>
    <row r="58" spans="1:26" s="18" customFormat="1" ht="25.5" hidden="1" customHeight="1" x14ac:dyDescent="0.25">
      <c r="A58" s="128" t="s">
        <v>23</v>
      </c>
      <c r="B58" s="93" t="s">
        <v>729</v>
      </c>
      <c r="C58" s="436" t="s">
        <v>24</v>
      </c>
      <c r="D58" s="437"/>
      <c r="E58" s="437"/>
      <c r="F58" s="94">
        <f t="shared" si="7"/>
        <v>0</v>
      </c>
      <c r="G58" s="95"/>
      <c r="H58" s="98"/>
      <c r="I58" s="98"/>
      <c r="J58" s="98"/>
      <c r="K58" s="96"/>
      <c r="L58" s="97"/>
      <c r="M58" s="95"/>
      <c r="N58" s="96"/>
      <c r="O58" s="96"/>
      <c r="P58" s="96"/>
      <c r="Q58" s="96"/>
      <c r="R58" s="96"/>
      <c r="S58" s="96"/>
      <c r="T58" s="96"/>
      <c r="U58" s="99"/>
      <c r="V58" s="96"/>
      <c r="W58" s="98"/>
      <c r="X58" s="100"/>
      <c r="Y58" s="52"/>
      <c r="Z58" s="190"/>
    </row>
    <row r="59" spans="1:26" s="18" customFormat="1" ht="25.5" hidden="1" customHeight="1" x14ac:dyDescent="0.25">
      <c r="A59" s="128" t="s">
        <v>25</v>
      </c>
      <c r="B59" s="93" t="s">
        <v>730</v>
      </c>
      <c r="C59" s="436" t="s">
        <v>26</v>
      </c>
      <c r="D59" s="437"/>
      <c r="E59" s="437"/>
      <c r="F59" s="94">
        <f t="shared" si="7"/>
        <v>0</v>
      </c>
      <c r="G59" s="95">
        <f t="shared" ref="G59:L59" si="18">G60+G61+G62+G63+G64+G65+G66+G67+G68+G69</f>
        <v>0</v>
      </c>
      <c r="H59" s="98">
        <f t="shared" si="18"/>
        <v>0</v>
      </c>
      <c r="I59" s="98">
        <f t="shared" si="18"/>
        <v>0</v>
      </c>
      <c r="J59" s="98">
        <f t="shared" si="18"/>
        <v>0</v>
      </c>
      <c r="K59" s="96">
        <f t="shared" si="18"/>
        <v>0</v>
      </c>
      <c r="L59" s="97">
        <f t="shared" si="18"/>
        <v>0</v>
      </c>
      <c r="M59" s="95">
        <f>M60+M61+M62+M63+M64+M65+M66+M67+M68+M69</f>
        <v>0</v>
      </c>
      <c r="N59" s="96">
        <f t="shared" ref="N59:X59" si="19">N60+N61+N62+N63+N64+N65+N66+N67+N68+N69</f>
        <v>0</v>
      </c>
      <c r="O59" s="96">
        <f t="shared" si="19"/>
        <v>0</v>
      </c>
      <c r="P59" s="96">
        <f t="shared" si="19"/>
        <v>0</v>
      </c>
      <c r="Q59" s="96">
        <f t="shared" si="19"/>
        <v>0</v>
      </c>
      <c r="R59" s="96">
        <f t="shared" si="19"/>
        <v>0</v>
      </c>
      <c r="S59" s="96">
        <f t="shared" si="19"/>
        <v>0</v>
      </c>
      <c r="T59" s="96">
        <f t="shared" si="19"/>
        <v>0</v>
      </c>
      <c r="U59" s="99">
        <f t="shared" si="19"/>
        <v>0</v>
      </c>
      <c r="V59" s="96">
        <f t="shared" si="19"/>
        <v>0</v>
      </c>
      <c r="W59" s="98">
        <f t="shared" si="19"/>
        <v>0</v>
      </c>
      <c r="X59" s="100">
        <f t="shared" si="19"/>
        <v>0</v>
      </c>
      <c r="Y59" s="52"/>
      <c r="Z59" s="190"/>
    </row>
    <row r="60" spans="1:26" hidden="1" x14ac:dyDescent="0.25">
      <c r="B60" s="55"/>
      <c r="C60" s="47"/>
      <c r="D60" s="427" t="s">
        <v>796</v>
      </c>
      <c r="E60" s="427"/>
      <c r="F60" s="80">
        <f t="shared" si="7"/>
        <v>0</v>
      </c>
      <c r="G60" s="76"/>
      <c r="H60" s="42"/>
      <c r="I60" s="42"/>
      <c r="J60" s="42"/>
      <c r="K60" s="1"/>
      <c r="L60" s="77"/>
      <c r="M60" s="76"/>
      <c r="N60" s="1"/>
      <c r="O60" s="1"/>
      <c r="P60" s="1"/>
      <c r="Q60" s="1"/>
      <c r="R60" s="1"/>
      <c r="S60" s="1"/>
      <c r="T60" s="1"/>
      <c r="U60" s="82"/>
      <c r="V60" s="1"/>
      <c r="W60" s="42"/>
      <c r="X60" s="44"/>
      <c r="Y60" s="56"/>
      <c r="Z60" s="190"/>
    </row>
    <row r="61" spans="1:26" hidden="1" x14ac:dyDescent="0.25">
      <c r="B61" s="55"/>
      <c r="C61" s="47"/>
      <c r="D61" s="427" t="s">
        <v>797</v>
      </c>
      <c r="E61" s="427"/>
      <c r="F61" s="80">
        <f t="shared" si="7"/>
        <v>0</v>
      </c>
      <c r="G61" s="76"/>
      <c r="H61" s="42"/>
      <c r="I61" s="42"/>
      <c r="J61" s="42"/>
      <c r="K61" s="1"/>
      <c r="L61" s="77"/>
      <c r="M61" s="76"/>
      <c r="N61" s="1"/>
      <c r="O61" s="1"/>
      <c r="P61" s="1"/>
      <c r="Q61" s="1"/>
      <c r="R61" s="1"/>
      <c r="S61" s="1"/>
      <c r="T61" s="1"/>
      <c r="U61" s="82"/>
      <c r="V61" s="1"/>
      <c r="W61" s="42"/>
      <c r="X61" s="44"/>
      <c r="Y61" s="56"/>
      <c r="Z61" s="190"/>
    </row>
    <row r="62" spans="1:26" hidden="1" x14ac:dyDescent="0.25">
      <c r="B62" s="55"/>
      <c r="C62" s="47"/>
      <c r="D62" s="427" t="s">
        <v>460</v>
      </c>
      <c r="E62" s="427"/>
      <c r="F62" s="80">
        <f t="shared" si="7"/>
        <v>0</v>
      </c>
      <c r="G62" s="76"/>
      <c r="H62" s="42"/>
      <c r="I62" s="42"/>
      <c r="J62" s="42"/>
      <c r="K62" s="1"/>
      <c r="L62" s="77"/>
      <c r="M62" s="76"/>
      <c r="N62" s="1"/>
      <c r="O62" s="1"/>
      <c r="P62" s="1"/>
      <c r="Q62" s="1"/>
      <c r="R62" s="1"/>
      <c r="S62" s="1"/>
      <c r="T62" s="1"/>
      <c r="U62" s="82"/>
      <c r="V62" s="1"/>
      <c r="W62" s="42"/>
      <c r="X62" s="44"/>
      <c r="Y62" s="56"/>
      <c r="Z62" s="190"/>
    </row>
    <row r="63" spans="1:26" ht="25.5" hidden="1" customHeight="1" x14ac:dyDescent="0.25">
      <c r="B63" s="55"/>
      <c r="C63" s="47"/>
      <c r="D63" s="428" t="s">
        <v>465</v>
      </c>
      <c r="E63" s="428"/>
      <c r="F63" s="80">
        <f t="shared" si="7"/>
        <v>0</v>
      </c>
      <c r="G63" s="76"/>
      <c r="H63" s="42"/>
      <c r="I63" s="42"/>
      <c r="J63" s="42"/>
      <c r="K63" s="1"/>
      <c r="L63" s="77"/>
      <c r="M63" s="76"/>
      <c r="N63" s="1"/>
      <c r="O63" s="1"/>
      <c r="P63" s="1"/>
      <c r="Q63" s="1"/>
      <c r="R63" s="1"/>
      <c r="S63" s="1"/>
      <c r="T63" s="1"/>
      <c r="U63" s="82"/>
      <c r="V63" s="1"/>
      <c r="W63" s="42"/>
      <c r="X63" s="44"/>
      <c r="Y63" s="56"/>
      <c r="Z63" s="190"/>
    </row>
    <row r="64" spans="1:26" hidden="1" x14ac:dyDescent="0.25">
      <c r="B64" s="55"/>
      <c r="C64" s="47"/>
      <c r="D64" s="427" t="s">
        <v>396</v>
      </c>
      <c r="E64" s="427"/>
      <c r="F64" s="80">
        <f t="shared" si="7"/>
        <v>0</v>
      </c>
      <c r="G64" s="76"/>
      <c r="H64" s="42"/>
      <c r="I64" s="42"/>
      <c r="J64" s="42"/>
      <c r="K64" s="1"/>
      <c r="L64" s="77"/>
      <c r="M64" s="76"/>
      <c r="N64" s="1"/>
      <c r="O64" s="1"/>
      <c r="P64" s="1"/>
      <c r="Q64" s="1"/>
      <c r="R64" s="1"/>
      <c r="S64" s="1"/>
      <c r="T64" s="1"/>
      <c r="U64" s="82"/>
      <c r="V64" s="1"/>
      <c r="W64" s="42"/>
      <c r="X64" s="44"/>
      <c r="Y64" s="56"/>
      <c r="Z64" s="190"/>
    </row>
    <row r="65" spans="1:26" hidden="1" x14ac:dyDescent="0.25">
      <c r="B65" s="55"/>
      <c r="C65" s="47"/>
      <c r="D65" s="427" t="s">
        <v>798</v>
      </c>
      <c r="E65" s="427"/>
      <c r="F65" s="80">
        <f t="shared" si="7"/>
        <v>0</v>
      </c>
      <c r="G65" s="76"/>
      <c r="H65" s="42"/>
      <c r="I65" s="42"/>
      <c r="J65" s="42"/>
      <c r="K65" s="1"/>
      <c r="L65" s="77"/>
      <c r="M65" s="76"/>
      <c r="N65" s="1"/>
      <c r="O65" s="1"/>
      <c r="P65" s="1"/>
      <c r="Q65" s="1"/>
      <c r="R65" s="1"/>
      <c r="S65" s="1"/>
      <c r="T65" s="1"/>
      <c r="U65" s="82"/>
      <c r="V65" s="1"/>
      <c r="W65" s="42"/>
      <c r="X65" s="44"/>
      <c r="Y65" s="56"/>
      <c r="Z65" s="190"/>
    </row>
    <row r="66" spans="1:26" ht="25.5" hidden="1" customHeight="1" x14ac:dyDescent="0.25">
      <c r="B66" s="55"/>
      <c r="C66" s="47"/>
      <c r="D66" s="428" t="s">
        <v>474</v>
      </c>
      <c r="E66" s="428"/>
      <c r="F66" s="80">
        <f t="shared" si="7"/>
        <v>0</v>
      </c>
      <c r="G66" s="76"/>
      <c r="H66" s="42"/>
      <c r="I66" s="42"/>
      <c r="J66" s="42"/>
      <c r="K66" s="1"/>
      <c r="L66" s="77"/>
      <c r="M66" s="76"/>
      <c r="N66" s="1"/>
      <c r="O66" s="1"/>
      <c r="P66" s="1"/>
      <c r="Q66" s="1"/>
      <c r="R66" s="1"/>
      <c r="S66" s="1"/>
      <c r="T66" s="1"/>
      <c r="U66" s="82"/>
      <c r="V66" s="1"/>
      <c r="W66" s="42"/>
      <c r="X66" s="44"/>
      <c r="Y66" s="56"/>
      <c r="Z66" s="190"/>
    </row>
    <row r="67" spans="1:26" ht="25.5" hidden="1" customHeight="1" x14ac:dyDescent="0.25">
      <c r="B67" s="55"/>
      <c r="C67" s="47"/>
      <c r="D67" s="428" t="s">
        <v>479</v>
      </c>
      <c r="E67" s="428"/>
      <c r="F67" s="80">
        <f t="shared" si="7"/>
        <v>0</v>
      </c>
      <c r="G67" s="76"/>
      <c r="H67" s="42"/>
      <c r="I67" s="42"/>
      <c r="J67" s="42"/>
      <c r="K67" s="1"/>
      <c r="L67" s="77"/>
      <c r="M67" s="76"/>
      <c r="N67" s="1"/>
      <c r="O67" s="1"/>
      <c r="P67" s="1"/>
      <c r="Q67" s="1"/>
      <c r="R67" s="1"/>
      <c r="S67" s="1"/>
      <c r="T67" s="1"/>
      <c r="U67" s="82"/>
      <c r="V67" s="1"/>
      <c r="W67" s="42"/>
      <c r="X67" s="44"/>
      <c r="Y67" s="56"/>
      <c r="Z67" s="190"/>
    </row>
    <row r="68" spans="1:26" ht="25.5" hidden="1" customHeight="1" x14ac:dyDescent="0.25">
      <c r="B68" s="55"/>
      <c r="C68" s="47"/>
      <c r="D68" s="428" t="s">
        <v>483</v>
      </c>
      <c r="E68" s="428"/>
      <c r="F68" s="80">
        <f t="shared" si="7"/>
        <v>0</v>
      </c>
      <c r="G68" s="76"/>
      <c r="H68" s="42"/>
      <c r="I68" s="42"/>
      <c r="J68" s="42"/>
      <c r="K68" s="1"/>
      <c r="L68" s="77"/>
      <c r="M68" s="76"/>
      <c r="N68" s="1"/>
      <c r="O68" s="1"/>
      <c r="P68" s="1"/>
      <c r="Q68" s="1"/>
      <c r="R68" s="1"/>
      <c r="S68" s="1"/>
      <c r="T68" s="1"/>
      <c r="U68" s="82"/>
      <c r="V68" s="1"/>
      <c r="W68" s="42"/>
      <c r="X68" s="44"/>
      <c r="Y68" s="56"/>
      <c r="Z68" s="190"/>
    </row>
    <row r="69" spans="1:26" ht="25.5" hidden="1" customHeight="1" x14ac:dyDescent="0.25">
      <c r="B69" s="55"/>
      <c r="C69" s="47"/>
      <c r="D69" s="428" t="s">
        <v>488</v>
      </c>
      <c r="E69" s="428"/>
      <c r="F69" s="80">
        <f t="shared" si="7"/>
        <v>0</v>
      </c>
      <c r="G69" s="76"/>
      <c r="H69" s="42"/>
      <c r="I69" s="42"/>
      <c r="J69" s="42"/>
      <c r="K69" s="1"/>
      <c r="L69" s="77"/>
      <c r="M69" s="76"/>
      <c r="N69" s="1"/>
      <c r="O69" s="1"/>
      <c r="P69" s="1"/>
      <c r="Q69" s="1"/>
      <c r="R69" s="1"/>
      <c r="S69" s="1"/>
      <c r="T69" s="1"/>
      <c r="U69" s="82"/>
      <c r="V69" s="1"/>
      <c r="W69" s="42"/>
      <c r="X69" s="44"/>
      <c r="Y69" s="56"/>
      <c r="Z69" s="190"/>
    </row>
    <row r="70" spans="1:26" s="18" customFormat="1" ht="25.5" hidden="1" customHeight="1" x14ac:dyDescent="0.25">
      <c r="A70" s="128" t="s">
        <v>27</v>
      </c>
      <c r="B70" s="93" t="s">
        <v>731</v>
      </c>
      <c r="C70" s="436" t="s">
        <v>28</v>
      </c>
      <c r="D70" s="437"/>
      <c r="E70" s="437"/>
      <c r="F70" s="94">
        <f t="shared" si="7"/>
        <v>0</v>
      </c>
      <c r="G70" s="95">
        <f t="shared" ref="G70:L70" si="20">G71+G72+G73+G74+G75+G76+G77+G78+G79+G80</f>
        <v>0</v>
      </c>
      <c r="H70" s="98">
        <f t="shared" si="20"/>
        <v>0</v>
      </c>
      <c r="I70" s="98">
        <f t="shared" si="20"/>
        <v>0</v>
      </c>
      <c r="J70" s="98">
        <f t="shared" si="20"/>
        <v>0</v>
      </c>
      <c r="K70" s="96">
        <f t="shared" si="20"/>
        <v>0</v>
      </c>
      <c r="L70" s="97">
        <f t="shared" si="20"/>
        <v>0</v>
      </c>
      <c r="M70" s="95">
        <f t="shared" ref="M70" si="21">M71+M72+M73+M74+M75+M76+M77+M78+M79+M80</f>
        <v>0</v>
      </c>
      <c r="N70" s="96">
        <f t="shared" ref="N70:X70" si="22">N71+N72+N73+N74+N75+N76+N77+N78+N79+N80</f>
        <v>0</v>
      </c>
      <c r="O70" s="96">
        <f t="shared" si="22"/>
        <v>0</v>
      </c>
      <c r="P70" s="96">
        <f t="shared" si="22"/>
        <v>0</v>
      </c>
      <c r="Q70" s="96">
        <f t="shared" si="22"/>
        <v>0</v>
      </c>
      <c r="R70" s="96">
        <f t="shared" si="22"/>
        <v>0</v>
      </c>
      <c r="S70" s="96">
        <f t="shared" si="22"/>
        <v>0</v>
      </c>
      <c r="T70" s="96">
        <f t="shared" si="22"/>
        <v>0</v>
      </c>
      <c r="U70" s="99">
        <f t="shared" si="22"/>
        <v>0</v>
      </c>
      <c r="V70" s="96">
        <f t="shared" si="22"/>
        <v>0</v>
      </c>
      <c r="W70" s="98">
        <f t="shared" si="22"/>
        <v>0</v>
      </c>
      <c r="X70" s="100">
        <f t="shared" si="22"/>
        <v>0</v>
      </c>
      <c r="Y70" s="52"/>
      <c r="Z70" s="190"/>
    </row>
    <row r="71" spans="1:26" ht="25.5" hidden="1" customHeight="1" x14ac:dyDescent="0.25">
      <c r="B71" s="55"/>
      <c r="C71" s="47"/>
      <c r="D71" s="428" t="s">
        <v>453</v>
      </c>
      <c r="E71" s="428"/>
      <c r="F71" s="80">
        <f t="shared" si="7"/>
        <v>0</v>
      </c>
      <c r="G71" s="76"/>
      <c r="H71" s="42"/>
      <c r="I71" s="42"/>
      <c r="J71" s="42"/>
      <c r="K71" s="1"/>
      <c r="L71" s="77"/>
      <c r="M71" s="76"/>
      <c r="N71" s="1"/>
      <c r="O71" s="1"/>
      <c r="P71" s="1"/>
      <c r="Q71" s="1"/>
      <c r="R71" s="1"/>
      <c r="S71" s="1"/>
      <c r="T71" s="1"/>
      <c r="U71" s="82"/>
      <c r="V71" s="1"/>
      <c r="W71" s="42"/>
      <c r="X71" s="44"/>
      <c r="Y71" s="56"/>
      <c r="Z71" s="190"/>
    </row>
    <row r="72" spans="1:26" ht="25.5" hidden="1" customHeight="1" x14ac:dyDescent="0.25">
      <c r="B72" s="55"/>
      <c r="C72" s="47"/>
      <c r="D72" s="428" t="s">
        <v>457</v>
      </c>
      <c r="E72" s="428"/>
      <c r="F72" s="80">
        <f t="shared" ref="F72:F103" si="23">SUM(M72:X72)</f>
        <v>0</v>
      </c>
      <c r="G72" s="76"/>
      <c r="H72" s="42"/>
      <c r="I72" s="42"/>
      <c r="J72" s="42"/>
      <c r="K72" s="1"/>
      <c r="L72" s="77"/>
      <c r="M72" s="76"/>
      <c r="N72" s="1"/>
      <c r="O72" s="1"/>
      <c r="P72" s="1"/>
      <c r="Q72" s="1"/>
      <c r="R72" s="1"/>
      <c r="S72" s="1"/>
      <c r="T72" s="1"/>
      <c r="U72" s="82"/>
      <c r="V72" s="1"/>
      <c r="W72" s="42"/>
      <c r="X72" s="44"/>
      <c r="Y72" s="56"/>
      <c r="Z72" s="190"/>
    </row>
    <row r="73" spans="1:26" ht="25.5" hidden="1" customHeight="1" x14ac:dyDescent="0.25">
      <c r="B73" s="55"/>
      <c r="C73" s="47"/>
      <c r="D73" s="428" t="s">
        <v>461</v>
      </c>
      <c r="E73" s="428"/>
      <c r="F73" s="80">
        <f t="shared" si="23"/>
        <v>0</v>
      </c>
      <c r="G73" s="76"/>
      <c r="H73" s="42"/>
      <c r="I73" s="42"/>
      <c r="J73" s="42"/>
      <c r="K73" s="1"/>
      <c r="L73" s="77"/>
      <c r="M73" s="76"/>
      <c r="N73" s="1"/>
      <c r="O73" s="1"/>
      <c r="P73" s="1"/>
      <c r="Q73" s="1"/>
      <c r="R73" s="1"/>
      <c r="S73" s="1"/>
      <c r="T73" s="1"/>
      <c r="U73" s="82"/>
      <c r="V73" s="1"/>
      <c r="W73" s="42"/>
      <c r="X73" s="44"/>
      <c r="Y73" s="56"/>
      <c r="Z73" s="190"/>
    </row>
    <row r="74" spans="1:26" ht="25.5" hidden="1" customHeight="1" x14ac:dyDescent="0.25">
      <c r="B74" s="55"/>
      <c r="C74" s="47"/>
      <c r="D74" s="428" t="s">
        <v>466</v>
      </c>
      <c r="E74" s="428"/>
      <c r="F74" s="80">
        <f t="shared" si="23"/>
        <v>0</v>
      </c>
      <c r="G74" s="76"/>
      <c r="H74" s="42"/>
      <c r="I74" s="42"/>
      <c r="J74" s="42"/>
      <c r="K74" s="1"/>
      <c r="L74" s="77"/>
      <c r="M74" s="76"/>
      <c r="N74" s="1"/>
      <c r="O74" s="1"/>
      <c r="P74" s="1"/>
      <c r="Q74" s="1"/>
      <c r="R74" s="1"/>
      <c r="S74" s="1"/>
      <c r="T74" s="1"/>
      <c r="U74" s="82"/>
      <c r="V74" s="1"/>
      <c r="W74" s="42"/>
      <c r="X74" s="44"/>
      <c r="Y74" s="56"/>
      <c r="Z74" s="190"/>
    </row>
    <row r="75" spans="1:26" ht="25.5" hidden="1" customHeight="1" x14ac:dyDescent="0.25">
      <c r="B75" s="55"/>
      <c r="C75" s="47"/>
      <c r="D75" s="428" t="s">
        <v>397</v>
      </c>
      <c r="E75" s="428"/>
      <c r="F75" s="80">
        <f t="shared" si="23"/>
        <v>0</v>
      </c>
      <c r="G75" s="76"/>
      <c r="H75" s="42"/>
      <c r="I75" s="42"/>
      <c r="J75" s="42"/>
      <c r="K75" s="1"/>
      <c r="L75" s="77"/>
      <c r="M75" s="76"/>
      <c r="N75" s="1"/>
      <c r="O75" s="1"/>
      <c r="P75" s="1"/>
      <c r="Q75" s="1"/>
      <c r="R75" s="1"/>
      <c r="S75" s="1"/>
      <c r="T75" s="1"/>
      <c r="U75" s="82"/>
      <c r="V75" s="1"/>
      <c r="W75" s="42"/>
      <c r="X75" s="44"/>
      <c r="Y75" s="56"/>
      <c r="Z75" s="190"/>
    </row>
    <row r="76" spans="1:26" ht="25.5" hidden="1" customHeight="1" x14ac:dyDescent="0.25">
      <c r="B76" s="55"/>
      <c r="C76" s="47"/>
      <c r="D76" s="428" t="s">
        <v>470</v>
      </c>
      <c r="E76" s="428"/>
      <c r="F76" s="80">
        <f t="shared" si="23"/>
        <v>0</v>
      </c>
      <c r="G76" s="76"/>
      <c r="H76" s="42"/>
      <c r="I76" s="42"/>
      <c r="J76" s="42"/>
      <c r="K76" s="1"/>
      <c r="L76" s="77"/>
      <c r="M76" s="76"/>
      <c r="N76" s="1"/>
      <c r="O76" s="1"/>
      <c r="P76" s="1"/>
      <c r="Q76" s="1"/>
      <c r="R76" s="1"/>
      <c r="S76" s="1"/>
      <c r="T76" s="1"/>
      <c r="U76" s="82"/>
      <c r="V76" s="1"/>
      <c r="W76" s="42"/>
      <c r="X76" s="44"/>
      <c r="Y76" s="56"/>
      <c r="Z76" s="190"/>
    </row>
    <row r="77" spans="1:26" ht="25.5" hidden="1" customHeight="1" x14ac:dyDescent="0.25">
      <c r="B77" s="55"/>
      <c r="C77" s="47"/>
      <c r="D77" s="428" t="s">
        <v>475</v>
      </c>
      <c r="E77" s="428"/>
      <c r="F77" s="80">
        <f t="shared" si="23"/>
        <v>0</v>
      </c>
      <c r="G77" s="76"/>
      <c r="H77" s="42"/>
      <c r="I77" s="42"/>
      <c r="J77" s="42"/>
      <c r="K77" s="1"/>
      <c r="L77" s="77"/>
      <c r="M77" s="76"/>
      <c r="N77" s="1"/>
      <c r="O77" s="1"/>
      <c r="P77" s="1"/>
      <c r="Q77" s="1"/>
      <c r="R77" s="1"/>
      <c r="S77" s="1"/>
      <c r="T77" s="1"/>
      <c r="U77" s="82"/>
      <c r="V77" s="1"/>
      <c r="W77" s="42"/>
      <c r="X77" s="44"/>
      <c r="Y77" s="56"/>
      <c r="Z77" s="190"/>
    </row>
    <row r="78" spans="1:26" ht="25.5" hidden="1" customHeight="1" x14ac:dyDescent="0.25">
      <c r="B78" s="55"/>
      <c r="C78" s="47"/>
      <c r="D78" s="428" t="s">
        <v>480</v>
      </c>
      <c r="E78" s="428"/>
      <c r="F78" s="80">
        <f t="shared" si="23"/>
        <v>0</v>
      </c>
      <c r="G78" s="76"/>
      <c r="H78" s="42"/>
      <c r="I78" s="42"/>
      <c r="J78" s="42"/>
      <c r="K78" s="1"/>
      <c r="L78" s="77"/>
      <c r="M78" s="76"/>
      <c r="N78" s="1"/>
      <c r="O78" s="1"/>
      <c r="P78" s="1"/>
      <c r="Q78" s="1"/>
      <c r="R78" s="1"/>
      <c r="S78" s="1"/>
      <c r="T78" s="1"/>
      <c r="U78" s="82"/>
      <c r="V78" s="1"/>
      <c r="W78" s="42"/>
      <c r="X78" s="44"/>
      <c r="Y78" s="56"/>
      <c r="Z78" s="190"/>
    </row>
    <row r="79" spans="1:26" ht="25.5" hidden="1" customHeight="1" x14ac:dyDescent="0.25">
      <c r="B79" s="55"/>
      <c r="C79" s="47"/>
      <c r="D79" s="428" t="s">
        <v>484</v>
      </c>
      <c r="E79" s="428"/>
      <c r="F79" s="80">
        <f t="shared" si="23"/>
        <v>0</v>
      </c>
      <c r="G79" s="76"/>
      <c r="H79" s="42"/>
      <c r="I79" s="42"/>
      <c r="J79" s="42"/>
      <c r="K79" s="1"/>
      <c r="L79" s="77"/>
      <c r="M79" s="76"/>
      <c r="N79" s="1"/>
      <c r="O79" s="1"/>
      <c r="P79" s="1"/>
      <c r="Q79" s="1"/>
      <c r="R79" s="1"/>
      <c r="S79" s="1"/>
      <c r="T79" s="1"/>
      <c r="U79" s="82"/>
      <c r="V79" s="1"/>
      <c r="W79" s="42"/>
      <c r="X79" s="44"/>
      <c r="Y79" s="56"/>
      <c r="Z79" s="190"/>
    </row>
    <row r="80" spans="1:26" ht="25.5" hidden="1" customHeight="1" x14ac:dyDescent="0.25">
      <c r="B80" s="55"/>
      <c r="C80" s="47"/>
      <c r="D80" s="428" t="s">
        <v>489</v>
      </c>
      <c r="E80" s="428"/>
      <c r="F80" s="80">
        <f t="shared" si="23"/>
        <v>0</v>
      </c>
      <c r="G80" s="76"/>
      <c r="H80" s="42"/>
      <c r="I80" s="42"/>
      <c r="J80" s="42"/>
      <c r="K80" s="1"/>
      <c r="L80" s="77"/>
      <c r="M80" s="76"/>
      <c r="N80" s="1"/>
      <c r="O80" s="1"/>
      <c r="P80" s="1"/>
      <c r="Q80" s="1"/>
      <c r="R80" s="1"/>
      <c r="S80" s="1"/>
      <c r="T80" s="1"/>
      <c r="U80" s="82"/>
      <c r="V80" s="1"/>
      <c r="W80" s="42"/>
      <c r="X80" s="44"/>
      <c r="Y80" s="56"/>
      <c r="Z80" s="190"/>
    </row>
    <row r="81" spans="1:26" s="18" customFormat="1" hidden="1" x14ac:dyDescent="0.25">
      <c r="A81" s="128" t="s">
        <v>29</v>
      </c>
      <c r="B81" s="93" t="s">
        <v>732</v>
      </c>
      <c r="C81" s="420" t="s">
        <v>799</v>
      </c>
      <c r="D81" s="421"/>
      <c r="E81" s="421"/>
      <c r="F81" s="94">
        <f t="shared" si="23"/>
        <v>0</v>
      </c>
      <c r="G81" s="95">
        <f t="shared" ref="G81:L81" si="24">G82+G83+G84+G85+G86+G87+G88+G89+G90+G91</f>
        <v>0</v>
      </c>
      <c r="H81" s="98">
        <f t="shared" si="24"/>
        <v>0</v>
      </c>
      <c r="I81" s="98">
        <f t="shared" si="24"/>
        <v>0</v>
      </c>
      <c r="J81" s="98">
        <f t="shared" si="24"/>
        <v>0</v>
      </c>
      <c r="K81" s="96">
        <f t="shared" si="24"/>
        <v>0</v>
      </c>
      <c r="L81" s="97">
        <f t="shared" si="24"/>
        <v>0</v>
      </c>
      <c r="M81" s="95">
        <f t="shared" ref="M81" si="25">M82+M83+M84+M85+M86+M87+M88+M89+M90+M91</f>
        <v>0</v>
      </c>
      <c r="N81" s="96">
        <f t="shared" ref="N81:X81" si="26">N82+N83+N84+N85+N86+N87+N88+N89+N90+N91</f>
        <v>0</v>
      </c>
      <c r="O81" s="96">
        <f t="shared" si="26"/>
        <v>0</v>
      </c>
      <c r="P81" s="96">
        <f t="shared" si="26"/>
        <v>0</v>
      </c>
      <c r="Q81" s="96">
        <f t="shared" si="26"/>
        <v>0</v>
      </c>
      <c r="R81" s="96">
        <f t="shared" si="26"/>
        <v>0</v>
      </c>
      <c r="S81" s="96">
        <f t="shared" si="26"/>
        <v>0</v>
      </c>
      <c r="T81" s="96">
        <f t="shared" si="26"/>
        <v>0</v>
      </c>
      <c r="U81" s="99">
        <f t="shared" si="26"/>
        <v>0</v>
      </c>
      <c r="V81" s="96">
        <f t="shared" si="26"/>
        <v>0</v>
      </c>
      <c r="W81" s="98">
        <f t="shared" si="26"/>
        <v>0</v>
      </c>
      <c r="X81" s="100">
        <f t="shared" si="26"/>
        <v>0</v>
      </c>
      <c r="Y81" s="52"/>
      <c r="Z81" s="190"/>
    </row>
    <row r="82" spans="1:26" hidden="1" x14ac:dyDescent="0.25">
      <c r="B82" s="55"/>
      <c r="C82" s="47"/>
      <c r="D82" s="427" t="s">
        <v>454</v>
      </c>
      <c r="E82" s="427"/>
      <c r="F82" s="80">
        <f t="shared" si="23"/>
        <v>0</v>
      </c>
      <c r="G82" s="76"/>
      <c r="H82" s="42"/>
      <c r="I82" s="42"/>
      <c r="J82" s="42"/>
      <c r="K82" s="1"/>
      <c r="L82" s="77"/>
      <c r="M82" s="76"/>
      <c r="N82" s="1"/>
      <c r="O82" s="1"/>
      <c r="P82" s="1"/>
      <c r="Q82" s="1"/>
      <c r="R82" s="1"/>
      <c r="S82" s="1"/>
      <c r="T82" s="1"/>
      <c r="U82" s="82"/>
      <c r="V82" s="1"/>
      <c r="W82" s="42"/>
      <c r="X82" s="44"/>
      <c r="Y82" s="56"/>
      <c r="Z82" s="190"/>
    </row>
    <row r="83" spans="1:26" hidden="1" x14ac:dyDescent="0.25">
      <c r="B83" s="55"/>
      <c r="C83" s="47"/>
      <c r="D83" s="427" t="s">
        <v>458</v>
      </c>
      <c r="E83" s="427"/>
      <c r="F83" s="80">
        <f t="shared" si="23"/>
        <v>0</v>
      </c>
      <c r="G83" s="76"/>
      <c r="H83" s="42"/>
      <c r="I83" s="42"/>
      <c r="J83" s="42"/>
      <c r="K83" s="1"/>
      <c r="L83" s="77"/>
      <c r="M83" s="76"/>
      <c r="N83" s="1"/>
      <c r="O83" s="1"/>
      <c r="P83" s="1"/>
      <c r="Q83" s="1"/>
      <c r="R83" s="1"/>
      <c r="S83" s="1"/>
      <c r="T83" s="1"/>
      <c r="U83" s="82"/>
      <c r="V83" s="1"/>
      <c r="W83" s="42"/>
      <c r="X83" s="44"/>
      <c r="Y83" s="56"/>
      <c r="Z83" s="190"/>
    </row>
    <row r="84" spans="1:26" hidden="1" x14ac:dyDescent="0.25">
      <c r="B84" s="55"/>
      <c r="C84" s="47"/>
      <c r="D84" s="427" t="s">
        <v>462</v>
      </c>
      <c r="E84" s="427"/>
      <c r="F84" s="80">
        <f t="shared" si="23"/>
        <v>0</v>
      </c>
      <c r="G84" s="76"/>
      <c r="H84" s="42"/>
      <c r="I84" s="42"/>
      <c r="J84" s="42"/>
      <c r="K84" s="1"/>
      <c r="L84" s="77"/>
      <c r="M84" s="76"/>
      <c r="N84" s="1"/>
      <c r="O84" s="1"/>
      <c r="P84" s="1"/>
      <c r="Q84" s="1"/>
      <c r="R84" s="1"/>
      <c r="S84" s="1"/>
      <c r="T84" s="1"/>
      <c r="U84" s="82"/>
      <c r="V84" s="1"/>
      <c r="W84" s="42"/>
      <c r="X84" s="44"/>
      <c r="Y84" s="56"/>
      <c r="Z84" s="190"/>
    </row>
    <row r="85" spans="1:26" hidden="1" x14ac:dyDescent="0.25">
      <c r="B85" s="55"/>
      <c r="C85" s="47"/>
      <c r="D85" s="427" t="s">
        <v>800</v>
      </c>
      <c r="E85" s="427"/>
      <c r="F85" s="80">
        <f t="shared" si="23"/>
        <v>0</v>
      </c>
      <c r="G85" s="76"/>
      <c r="H85" s="42"/>
      <c r="I85" s="42"/>
      <c r="J85" s="42"/>
      <c r="K85" s="1"/>
      <c r="L85" s="77"/>
      <c r="M85" s="76"/>
      <c r="N85" s="1"/>
      <c r="O85" s="1"/>
      <c r="P85" s="1"/>
      <c r="Q85" s="1"/>
      <c r="R85" s="1"/>
      <c r="S85" s="1"/>
      <c r="T85" s="1"/>
      <c r="U85" s="82"/>
      <c r="V85" s="1"/>
      <c r="W85" s="42"/>
      <c r="X85" s="44"/>
      <c r="Y85" s="56"/>
      <c r="Z85" s="190"/>
    </row>
    <row r="86" spans="1:26" hidden="1" x14ac:dyDescent="0.25">
      <c r="B86" s="55"/>
      <c r="C86" s="47"/>
      <c r="D86" s="427" t="s">
        <v>398</v>
      </c>
      <c r="E86" s="427"/>
      <c r="F86" s="80">
        <f t="shared" si="23"/>
        <v>0</v>
      </c>
      <c r="G86" s="76"/>
      <c r="H86" s="42"/>
      <c r="I86" s="42"/>
      <c r="J86" s="42"/>
      <c r="K86" s="1"/>
      <c r="L86" s="77"/>
      <c r="M86" s="76"/>
      <c r="N86" s="1"/>
      <c r="O86" s="1"/>
      <c r="P86" s="1"/>
      <c r="Q86" s="1"/>
      <c r="R86" s="1"/>
      <c r="S86" s="1"/>
      <c r="T86" s="1"/>
      <c r="U86" s="82"/>
      <c r="V86" s="1"/>
      <c r="W86" s="42"/>
      <c r="X86" s="44"/>
      <c r="Y86" s="56"/>
      <c r="Z86" s="190"/>
    </row>
    <row r="87" spans="1:26" hidden="1" x14ac:dyDescent="0.25">
      <c r="B87" s="55"/>
      <c r="C87" s="47"/>
      <c r="D87" s="427" t="s">
        <v>471</v>
      </c>
      <c r="E87" s="427"/>
      <c r="F87" s="80">
        <f t="shared" si="23"/>
        <v>0</v>
      </c>
      <c r="G87" s="76"/>
      <c r="H87" s="42"/>
      <c r="I87" s="42"/>
      <c r="J87" s="42"/>
      <c r="K87" s="1"/>
      <c r="L87" s="77"/>
      <c r="M87" s="76"/>
      <c r="N87" s="1"/>
      <c r="O87" s="1"/>
      <c r="P87" s="1"/>
      <c r="Q87" s="1"/>
      <c r="R87" s="1"/>
      <c r="S87" s="1"/>
      <c r="T87" s="1"/>
      <c r="U87" s="82"/>
      <c r="V87" s="1"/>
      <c r="W87" s="42"/>
      <c r="X87" s="44"/>
      <c r="Y87" s="56"/>
      <c r="Z87" s="190"/>
    </row>
    <row r="88" spans="1:26" ht="25.5" hidden="1" customHeight="1" x14ac:dyDescent="0.25">
      <c r="B88" s="55"/>
      <c r="C88" s="47"/>
      <c r="D88" s="428" t="s">
        <v>476</v>
      </c>
      <c r="E88" s="428"/>
      <c r="F88" s="80">
        <f t="shared" si="23"/>
        <v>0</v>
      </c>
      <c r="G88" s="76"/>
      <c r="H88" s="42"/>
      <c r="I88" s="42"/>
      <c r="J88" s="42"/>
      <c r="K88" s="1"/>
      <c r="L88" s="77"/>
      <c r="M88" s="76"/>
      <c r="N88" s="1"/>
      <c r="O88" s="1"/>
      <c r="P88" s="1"/>
      <c r="Q88" s="1"/>
      <c r="R88" s="1"/>
      <c r="S88" s="1"/>
      <c r="T88" s="1"/>
      <c r="U88" s="82"/>
      <c r="V88" s="1"/>
      <c r="W88" s="42"/>
      <c r="X88" s="44"/>
      <c r="Y88" s="56"/>
      <c r="Z88" s="190"/>
    </row>
    <row r="89" spans="1:26" hidden="1" x14ac:dyDescent="0.25">
      <c r="B89" s="55"/>
      <c r="C89" s="47"/>
      <c r="D89" s="427" t="s">
        <v>801</v>
      </c>
      <c r="E89" s="427"/>
      <c r="F89" s="80">
        <f t="shared" si="23"/>
        <v>0</v>
      </c>
      <c r="G89" s="76"/>
      <c r="H89" s="42"/>
      <c r="I89" s="42"/>
      <c r="J89" s="42"/>
      <c r="K89" s="1"/>
      <c r="L89" s="77"/>
      <c r="M89" s="76"/>
      <c r="N89" s="1"/>
      <c r="O89" s="1"/>
      <c r="P89" s="1"/>
      <c r="Q89" s="1"/>
      <c r="R89" s="1"/>
      <c r="S89" s="1"/>
      <c r="T89" s="1"/>
      <c r="U89" s="82"/>
      <c r="V89" s="1"/>
      <c r="W89" s="42"/>
      <c r="X89" s="44"/>
      <c r="Y89" s="56"/>
      <c r="Z89" s="190"/>
    </row>
    <row r="90" spans="1:26" ht="25.5" hidden="1" customHeight="1" x14ac:dyDescent="0.25">
      <c r="B90" s="55"/>
      <c r="C90" s="47"/>
      <c r="D90" s="428" t="s">
        <v>485</v>
      </c>
      <c r="E90" s="428"/>
      <c r="F90" s="80">
        <f t="shared" si="23"/>
        <v>0</v>
      </c>
      <c r="G90" s="76"/>
      <c r="H90" s="42"/>
      <c r="I90" s="42"/>
      <c r="J90" s="42"/>
      <c r="K90" s="1"/>
      <c r="L90" s="77"/>
      <c r="M90" s="76"/>
      <c r="N90" s="1"/>
      <c r="O90" s="1"/>
      <c r="P90" s="1"/>
      <c r="Q90" s="1"/>
      <c r="R90" s="1"/>
      <c r="S90" s="1"/>
      <c r="T90" s="1"/>
      <c r="U90" s="82"/>
      <c r="V90" s="1"/>
      <c r="W90" s="42"/>
      <c r="X90" s="44"/>
      <c r="Y90" s="56"/>
      <c r="Z90" s="190"/>
    </row>
    <row r="91" spans="1:26" ht="25.5" hidden="1" customHeight="1" thickBot="1" x14ac:dyDescent="0.3">
      <c r="B91" s="57"/>
      <c r="C91" s="48"/>
      <c r="D91" s="451" t="s">
        <v>490</v>
      </c>
      <c r="E91" s="451"/>
      <c r="F91" s="80">
        <f t="shared" si="23"/>
        <v>0</v>
      </c>
      <c r="G91" s="76"/>
      <c r="H91" s="42"/>
      <c r="I91" s="42"/>
      <c r="J91" s="42"/>
      <c r="K91" s="1"/>
      <c r="L91" s="77"/>
      <c r="M91" s="76"/>
      <c r="N91" s="1"/>
      <c r="O91" s="1"/>
      <c r="P91" s="1"/>
      <c r="Q91" s="1"/>
      <c r="R91" s="1"/>
      <c r="S91" s="1"/>
      <c r="T91" s="1"/>
      <c r="U91" s="82"/>
      <c r="V91" s="1"/>
      <c r="W91" s="42"/>
      <c r="X91" s="44"/>
      <c r="Y91" s="56"/>
      <c r="Z91" s="190"/>
    </row>
    <row r="92" spans="1:26" ht="15.75" thickBot="1" x14ac:dyDescent="0.3">
      <c r="B92" s="101" t="s">
        <v>30</v>
      </c>
      <c r="C92" s="438" t="s">
        <v>31</v>
      </c>
      <c r="D92" s="439"/>
      <c r="E92" s="439"/>
      <c r="F92" s="86">
        <f t="shared" si="23"/>
        <v>10368180</v>
      </c>
      <c r="G92" s="87">
        <f t="shared" ref="G92:L92" si="27">G93+G96+G97+G98+G103+G114</f>
        <v>0</v>
      </c>
      <c r="H92" s="90">
        <f t="shared" si="27"/>
        <v>0</v>
      </c>
      <c r="I92" s="90">
        <f t="shared" si="27"/>
        <v>0</v>
      </c>
      <c r="J92" s="90">
        <f t="shared" si="27"/>
        <v>0</v>
      </c>
      <c r="K92" s="88">
        <f t="shared" si="27"/>
        <v>0</v>
      </c>
      <c r="L92" s="89">
        <f t="shared" si="27"/>
        <v>10368180</v>
      </c>
      <c r="M92" s="87">
        <f>M93+M96+M97+M98+M103+M114</f>
        <v>1668180</v>
      </c>
      <c r="N92" s="88">
        <f t="shared" ref="N92:X92" si="28">N93+N96+N97+N98+N103+N114</f>
        <v>500000</v>
      </c>
      <c r="O92" s="88">
        <f t="shared" si="28"/>
        <v>3800000</v>
      </c>
      <c r="P92" s="88">
        <f t="shared" si="28"/>
        <v>0</v>
      </c>
      <c r="Q92" s="88">
        <f t="shared" si="28"/>
        <v>600000</v>
      </c>
      <c r="R92" s="88">
        <f t="shared" si="28"/>
        <v>0</v>
      </c>
      <c r="S92" s="88">
        <f t="shared" si="28"/>
        <v>0</v>
      </c>
      <c r="T92" s="88">
        <f t="shared" si="28"/>
        <v>0</v>
      </c>
      <c r="U92" s="91">
        <f t="shared" si="28"/>
        <v>3800000</v>
      </c>
      <c r="V92" s="88">
        <f t="shared" si="28"/>
        <v>0</v>
      </c>
      <c r="W92" s="90">
        <f t="shared" si="28"/>
        <v>0</v>
      </c>
      <c r="X92" s="92">
        <f t="shared" si="28"/>
        <v>0</v>
      </c>
      <c r="Y92" s="52"/>
      <c r="Z92" s="190"/>
    </row>
    <row r="93" spans="1:26" s="18" customFormat="1" hidden="1" x14ac:dyDescent="0.25">
      <c r="A93" s="128"/>
      <c r="B93" s="117" t="s">
        <v>733</v>
      </c>
      <c r="C93" s="443" t="s">
        <v>32</v>
      </c>
      <c r="D93" s="444"/>
      <c r="E93" s="444"/>
      <c r="F93" s="118">
        <f t="shared" si="23"/>
        <v>0</v>
      </c>
      <c r="G93" s="119">
        <f t="shared" ref="G93:L93" si="29">G94+G95</f>
        <v>0</v>
      </c>
      <c r="H93" s="122">
        <f t="shared" si="29"/>
        <v>0</v>
      </c>
      <c r="I93" s="122">
        <f t="shared" si="29"/>
        <v>0</v>
      </c>
      <c r="J93" s="122">
        <f t="shared" si="29"/>
        <v>0</v>
      </c>
      <c r="K93" s="120">
        <f t="shared" si="29"/>
        <v>0</v>
      </c>
      <c r="L93" s="121">
        <f t="shared" si="29"/>
        <v>0</v>
      </c>
      <c r="M93" s="119">
        <f>M94+M95</f>
        <v>0</v>
      </c>
      <c r="N93" s="120">
        <f t="shared" ref="N93:X93" si="30">N94+N95</f>
        <v>0</v>
      </c>
      <c r="O93" s="120">
        <f t="shared" si="30"/>
        <v>0</v>
      </c>
      <c r="P93" s="120">
        <f t="shared" si="30"/>
        <v>0</v>
      </c>
      <c r="Q93" s="120">
        <f t="shared" si="30"/>
        <v>0</v>
      </c>
      <c r="R93" s="120">
        <f t="shared" si="30"/>
        <v>0</v>
      </c>
      <c r="S93" s="120">
        <f t="shared" si="30"/>
        <v>0</v>
      </c>
      <c r="T93" s="120">
        <f t="shared" si="30"/>
        <v>0</v>
      </c>
      <c r="U93" s="123">
        <f t="shared" si="30"/>
        <v>0</v>
      </c>
      <c r="V93" s="120">
        <f t="shared" si="30"/>
        <v>0</v>
      </c>
      <c r="W93" s="122">
        <f t="shared" si="30"/>
        <v>0</v>
      </c>
      <c r="X93" s="124">
        <f t="shared" si="30"/>
        <v>0</v>
      </c>
      <c r="Y93" s="52"/>
      <c r="Z93" s="190"/>
    </row>
    <row r="94" spans="1:26" s="41" customFormat="1" hidden="1" x14ac:dyDescent="0.25">
      <c r="A94" s="128" t="s">
        <v>33</v>
      </c>
      <c r="B94" s="53" t="s">
        <v>734</v>
      </c>
      <c r="C94" s="178" t="s">
        <v>315</v>
      </c>
      <c r="D94" s="246"/>
      <c r="E94" s="274"/>
      <c r="F94" s="81">
        <f t="shared" si="23"/>
        <v>0</v>
      </c>
      <c r="G94" s="78"/>
      <c r="H94" s="43"/>
      <c r="I94" s="43"/>
      <c r="J94" s="43"/>
      <c r="K94" s="13"/>
      <c r="L94" s="79">
        <f>F94</f>
        <v>0</v>
      </c>
      <c r="M94" s="78"/>
      <c r="N94" s="13"/>
      <c r="O94" s="13"/>
      <c r="P94" s="13"/>
      <c r="Q94" s="13"/>
      <c r="R94" s="13"/>
      <c r="S94" s="13"/>
      <c r="T94" s="13"/>
      <c r="U94" s="83"/>
      <c r="V94" s="13"/>
      <c r="W94" s="43"/>
      <c r="X94" s="45"/>
      <c r="Y94" s="54"/>
      <c r="Z94" s="205"/>
    </row>
    <row r="95" spans="1:26" s="41" customFormat="1" hidden="1" x14ac:dyDescent="0.25">
      <c r="A95" s="128" t="s">
        <v>912</v>
      </c>
      <c r="B95" s="53" t="s">
        <v>913</v>
      </c>
      <c r="C95" s="178" t="s">
        <v>914</v>
      </c>
      <c r="D95" s="246"/>
      <c r="E95" s="274"/>
      <c r="F95" s="81">
        <f t="shared" si="23"/>
        <v>0</v>
      </c>
      <c r="G95" s="78"/>
      <c r="H95" s="43"/>
      <c r="I95" s="43"/>
      <c r="J95" s="43"/>
      <c r="K95" s="13"/>
      <c r="L95" s="79">
        <f t="shared" ref="L95:L97" si="31">F95</f>
        <v>0</v>
      </c>
      <c r="M95" s="78"/>
      <c r="N95" s="13"/>
      <c r="O95" s="13"/>
      <c r="P95" s="13"/>
      <c r="Q95" s="13"/>
      <c r="R95" s="13"/>
      <c r="S95" s="13"/>
      <c r="T95" s="13"/>
      <c r="U95" s="83"/>
      <c r="V95" s="13"/>
      <c r="W95" s="43"/>
      <c r="X95" s="45"/>
      <c r="Y95" s="54"/>
      <c r="Z95" s="205"/>
    </row>
    <row r="96" spans="1:26" s="18" customFormat="1" hidden="1" x14ac:dyDescent="0.25">
      <c r="A96" s="128" t="s">
        <v>915</v>
      </c>
      <c r="B96" s="93" t="s">
        <v>917</v>
      </c>
      <c r="C96" s="434" t="s">
        <v>919</v>
      </c>
      <c r="D96" s="435"/>
      <c r="E96" s="435"/>
      <c r="F96" s="94">
        <f t="shared" si="23"/>
        <v>0</v>
      </c>
      <c r="G96" s="95"/>
      <c r="H96" s="98"/>
      <c r="I96" s="98"/>
      <c r="J96" s="98"/>
      <c r="K96" s="96"/>
      <c r="L96" s="97">
        <f t="shared" si="31"/>
        <v>0</v>
      </c>
      <c r="M96" s="95"/>
      <c r="N96" s="96"/>
      <c r="O96" s="96"/>
      <c r="P96" s="96"/>
      <c r="Q96" s="96"/>
      <c r="R96" s="96"/>
      <c r="S96" s="96"/>
      <c r="T96" s="96"/>
      <c r="U96" s="99"/>
      <c r="V96" s="96"/>
      <c r="W96" s="98"/>
      <c r="X96" s="100"/>
      <c r="Y96" s="52"/>
      <c r="Z96" s="190"/>
    </row>
    <row r="97" spans="1:27" s="18" customFormat="1" hidden="1" x14ac:dyDescent="0.25">
      <c r="A97" s="128" t="s">
        <v>916</v>
      </c>
      <c r="B97" s="93" t="s">
        <v>918</v>
      </c>
      <c r="C97" s="434" t="s">
        <v>920</v>
      </c>
      <c r="D97" s="435"/>
      <c r="E97" s="435"/>
      <c r="F97" s="94">
        <f t="shared" si="23"/>
        <v>0</v>
      </c>
      <c r="G97" s="95"/>
      <c r="H97" s="98"/>
      <c r="I97" s="98"/>
      <c r="J97" s="98"/>
      <c r="K97" s="96"/>
      <c r="L97" s="97">
        <f t="shared" si="31"/>
        <v>0</v>
      </c>
      <c r="M97" s="95"/>
      <c r="N97" s="96"/>
      <c r="O97" s="96"/>
      <c r="P97" s="96"/>
      <c r="Q97" s="96"/>
      <c r="R97" s="96"/>
      <c r="S97" s="96"/>
      <c r="T97" s="96"/>
      <c r="U97" s="99"/>
      <c r="V97" s="96"/>
      <c r="W97" s="98"/>
      <c r="X97" s="100"/>
      <c r="Y97" s="52"/>
      <c r="Z97" s="190"/>
    </row>
    <row r="98" spans="1:27" s="18" customFormat="1" x14ac:dyDescent="0.25">
      <c r="A98" s="128" t="s">
        <v>34</v>
      </c>
      <c r="B98" s="93" t="s">
        <v>735</v>
      </c>
      <c r="C98" s="434" t="s">
        <v>35</v>
      </c>
      <c r="D98" s="435"/>
      <c r="E98" s="435"/>
      <c r="F98" s="94">
        <f t="shared" si="23"/>
        <v>2865790</v>
      </c>
      <c r="G98" s="95">
        <f t="shared" ref="G98:L98" si="32">G99+G100+G101+G102</f>
        <v>0</v>
      </c>
      <c r="H98" s="98">
        <f t="shared" si="32"/>
        <v>0</v>
      </c>
      <c r="I98" s="98">
        <f t="shared" si="32"/>
        <v>0</v>
      </c>
      <c r="J98" s="98">
        <f t="shared" si="32"/>
        <v>0</v>
      </c>
      <c r="K98" s="96">
        <f t="shared" si="32"/>
        <v>0</v>
      </c>
      <c r="L98" s="97">
        <f t="shared" si="32"/>
        <v>2865790</v>
      </c>
      <c r="M98" s="95">
        <f>M99+M100+M101+M102</f>
        <v>665790</v>
      </c>
      <c r="N98" s="96">
        <f t="shared" ref="N98:X98" si="33">N99+N100+N101+N102</f>
        <v>0</v>
      </c>
      <c r="O98" s="96">
        <f t="shared" si="33"/>
        <v>1100000</v>
      </c>
      <c r="P98" s="96">
        <f t="shared" si="33"/>
        <v>0</v>
      </c>
      <c r="Q98" s="96">
        <f t="shared" si="33"/>
        <v>0</v>
      </c>
      <c r="R98" s="96">
        <f t="shared" si="33"/>
        <v>0</v>
      </c>
      <c r="S98" s="96">
        <f t="shared" si="33"/>
        <v>0</v>
      </c>
      <c r="T98" s="96">
        <f t="shared" si="33"/>
        <v>0</v>
      </c>
      <c r="U98" s="99">
        <f t="shared" si="33"/>
        <v>1100000</v>
      </c>
      <c r="V98" s="96">
        <f t="shared" si="33"/>
        <v>0</v>
      </c>
      <c r="W98" s="98">
        <f t="shared" si="33"/>
        <v>0</v>
      </c>
      <c r="X98" s="100">
        <f t="shared" si="33"/>
        <v>0</v>
      </c>
      <c r="Y98" s="52"/>
      <c r="Z98" s="190"/>
    </row>
    <row r="99" spans="1:27" hidden="1" x14ac:dyDescent="0.25">
      <c r="B99" s="55"/>
      <c r="C99" s="2"/>
      <c r="D99" s="427" t="s">
        <v>316</v>
      </c>
      <c r="E99" s="427"/>
      <c r="F99" s="80">
        <f t="shared" si="23"/>
        <v>0</v>
      </c>
      <c r="G99" s="76"/>
      <c r="H99" s="42"/>
      <c r="I99" s="42"/>
      <c r="J99" s="42"/>
      <c r="K99" s="1"/>
      <c r="L99" s="77">
        <f t="shared" ref="L99:L102" si="34">F99</f>
        <v>0</v>
      </c>
      <c r="M99" s="76"/>
      <c r="N99" s="1"/>
      <c r="O99" s="1"/>
      <c r="P99" s="1"/>
      <c r="Q99" s="1"/>
      <c r="R99" s="1"/>
      <c r="S99" s="1"/>
      <c r="T99" s="1"/>
      <c r="U99" s="82"/>
      <c r="V99" s="1"/>
      <c r="W99" s="42"/>
      <c r="X99" s="44"/>
      <c r="Y99" s="56"/>
      <c r="Z99" s="190"/>
    </row>
    <row r="100" spans="1:27" hidden="1" x14ac:dyDescent="0.25">
      <c r="B100" s="55"/>
      <c r="C100" s="2"/>
      <c r="D100" s="427" t="s">
        <v>317</v>
      </c>
      <c r="E100" s="427"/>
      <c r="F100" s="80">
        <f t="shared" si="23"/>
        <v>0</v>
      </c>
      <c r="G100" s="76"/>
      <c r="H100" s="42"/>
      <c r="I100" s="42"/>
      <c r="J100" s="42"/>
      <c r="K100" s="1"/>
      <c r="L100" s="77">
        <f t="shared" si="34"/>
        <v>0</v>
      </c>
      <c r="M100" s="76"/>
      <c r="N100" s="1"/>
      <c r="O100" s="1"/>
      <c r="P100" s="1"/>
      <c r="Q100" s="1"/>
      <c r="R100" s="1"/>
      <c r="S100" s="1"/>
      <c r="T100" s="1"/>
      <c r="U100" s="82"/>
      <c r="V100" s="1"/>
      <c r="W100" s="42"/>
      <c r="X100" s="44"/>
      <c r="Y100" s="56"/>
      <c r="Z100" s="190"/>
    </row>
    <row r="101" spans="1:27" hidden="1" x14ac:dyDescent="0.25">
      <c r="B101" s="55"/>
      <c r="C101" s="2"/>
      <c r="D101" s="427" t="s">
        <v>318</v>
      </c>
      <c r="E101" s="427"/>
      <c r="F101" s="80">
        <f t="shared" si="23"/>
        <v>0</v>
      </c>
      <c r="G101" s="76"/>
      <c r="H101" s="42"/>
      <c r="I101" s="42"/>
      <c r="J101" s="42"/>
      <c r="K101" s="1"/>
      <c r="L101" s="77">
        <f t="shared" si="34"/>
        <v>0</v>
      </c>
      <c r="M101" s="76"/>
      <c r="N101" s="1"/>
      <c r="O101" s="1"/>
      <c r="P101" s="1"/>
      <c r="Q101" s="1"/>
      <c r="R101" s="1"/>
      <c r="S101" s="1"/>
      <c r="T101" s="1"/>
      <c r="U101" s="82"/>
      <c r="V101" s="1"/>
      <c r="W101" s="42"/>
      <c r="X101" s="44"/>
      <c r="Y101" s="56"/>
      <c r="Z101" s="190"/>
    </row>
    <row r="102" spans="1:27" x14ac:dyDescent="0.25">
      <c r="B102" s="55"/>
      <c r="C102" s="2"/>
      <c r="D102" s="427" t="s">
        <v>319</v>
      </c>
      <c r="E102" s="427"/>
      <c r="F102" s="80">
        <f t="shared" si="23"/>
        <v>2865790</v>
      </c>
      <c r="G102" s="76"/>
      <c r="H102" s="42"/>
      <c r="I102" s="42"/>
      <c r="J102" s="42"/>
      <c r="K102" s="1"/>
      <c r="L102" s="77">
        <f t="shared" si="34"/>
        <v>2865790</v>
      </c>
      <c r="M102" s="76">
        <v>665790</v>
      </c>
      <c r="N102" s="1"/>
      <c r="O102" s="1">
        <v>1100000</v>
      </c>
      <c r="P102" s="1"/>
      <c r="Q102" s="1"/>
      <c r="R102" s="1"/>
      <c r="S102" s="1"/>
      <c r="T102" s="1"/>
      <c r="U102" s="82">
        <v>1100000</v>
      </c>
      <c r="V102" s="1"/>
      <c r="W102" s="42"/>
      <c r="X102" s="44"/>
      <c r="Y102" s="56"/>
      <c r="Z102" s="190"/>
      <c r="AA102" s="190"/>
    </row>
    <row r="103" spans="1:27" s="18" customFormat="1" x14ac:dyDescent="0.25">
      <c r="A103" s="128"/>
      <c r="B103" s="93" t="s">
        <v>736</v>
      </c>
      <c r="C103" s="434" t="s">
        <v>37</v>
      </c>
      <c r="D103" s="435"/>
      <c r="E103" s="435"/>
      <c r="F103" s="94">
        <f t="shared" si="23"/>
        <v>5147376</v>
      </c>
      <c r="G103" s="95">
        <f t="shared" ref="G103:L103" si="35">G104+G107+G108+G109+G110</f>
        <v>0</v>
      </c>
      <c r="H103" s="98">
        <f t="shared" si="35"/>
        <v>0</v>
      </c>
      <c r="I103" s="98">
        <f t="shared" si="35"/>
        <v>0</v>
      </c>
      <c r="J103" s="98">
        <f t="shared" si="35"/>
        <v>0</v>
      </c>
      <c r="K103" s="96">
        <f t="shared" si="35"/>
        <v>0</v>
      </c>
      <c r="L103" s="97">
        <f t="shared" si="35"/>
        <v>5147376</v>
      </c>
      <c r="M103" s="95">
        <f>M104+M107+M108+M109+M110</f>
        <v>847376</v>
      </c>
      <c r="N103" s="96">
        <f t="shared" ref="N103:X103" si="36">N104+N107+N108+N109+N110</f>
        <v>0</v>
      </c>
      <c r="O103" s="96">
        <f t="shared" si="36"/>
        <v>1850000</v>
      </c>
      <c r="P103" s="96">
        <f t="shared" si="36"/>
        <v>0</v>
      </c>
      <c r="Q103" s="96">
        <f t="shared" si="36"/>
        <v>600000</v>
      </c>
      <c r="R103" s="96">
        <f t="shared" si="36"/>
        <v>0</v>
      </c>
      <c r="S103" s="96">
        <f t="shared" si="36"/>
        <v>0</v>
      </c>
      <c r="T103" s="96">
        <f t="shared" si="36"/>
        <v>0</v>
      </c>
      <c r="U103" s="99">
        <f t="shared" si="36"/>
        <v>1850000</v>
      </c>
      <c r="V103" s="96">
        <f t="shared" si="36"/>
        <v>0</v>
      </c>
      <c r="W103" s="98">
        <f t="shared" si="36"/>
        <v>0</v>
      </c>
      <c r="X103" s="100">
        <f t="shared" si="36"/>
        <v>0</v>
      </c>
      <c r="Y103" s="52"/>
      <c r="Z103" s="190"/>
      <c r="AA103" s="190"/>
    </row>
    <row r="104" spans="1:27" s="41" customFormat="1" x14ac:dyDescent="0.25">
      <c r="A104" s="128" t="s">
        <v>36</v>
      </c>
      <c r="B104" s="53" t="s">
        <v>921</v>
      </c>
      <c r="C104" s="178" t="s">
        <v>922</v>
      </c>
      <c r="D104" s="246"/>
      <c r="E104" s="274"/>
      <c r="F104" s="81">
        <f t="shared" ref="F104:F135" si="37">SUM(M104:X104)</f>
        <v>3697774</v>
      </c>
      <c r="G104" s="78">
        <f t="shared" ref="G104:L104" si="38">G105+G106</f>
        <v>0</v>
      </c>
      <c r="H104" s="43">
        <f t="shared" si="38"/>
        <v>0</v>
      </c>
      <c r="I104" s="43">
        <f t="shared" si="38"/>
        <v>0</v>
      </c>
      <c r="J104" s="43">
        <f t="shared" si="38"/>
        <v>0</v>
      </c>
      <c r="K104" s="13">
        <f t="shared" si="38"/>
        <v>0</v>
      </c>
      <c r="L104" s="79">
        <f t="shared" si="38"/>
        <v>3697774</v>
      </c>
      <c r="M104" s="78">
        <f>M105+M106</f>
        <v>697774</v>
      </c>
      <c r="N104" s="13">
        <f t="shared" ref="N104:X104" si="39">N105+N106</f>
        <v>0</v>
      </c>
      <c r="O104" s="13">
        <f t="shared" si="39"/>
        <v>1200000</v>
      </c>
      <c r="P104" s="13">
        <f t="shared" si="39"/>
        <v>0</v>
      </c>
      <c r="Q104" s="13">
        <f t="shared" si="39"/>
        <v>600000</v>
      </c>
      <c r="R104" s="13">
        <f t="shared" si="39"/>
        <v>0</v>
      </c>
      <c r="S104" s="13">
        <f t="shared" si="39"/>
        <v>0</v>
      </c>
      <c r="T104" s="13">
        <f t="shared" si="39"/>
        <v>0</v>
      </c>
      <c r="U104" s="83">
        <f t="shared" si="39"/>
        <v>1200000</v>
      </c>
      <c r="V104" s="13">
        <f t="shared" si="39"/>
        <v>0</v>
      </c>
      <c r="W104" s="43">
        <f t="shared" si="39"/>
        <v>0</v>
      </c>
      <c r="X104" s="45">
        <f t="shared" si="39"/>
        <v>0</v>
      </c>
      <c r="Y104" s="54"/>
      <c r="Z104" s="205"/>
    </row>
    <row r="105" spans="1:27" x14ac:dyDescent="0.25">
      <c r="B105" s="55"/>
      <c r="C105" s="2"/>
      <c r="D105" s="427" t="s">
        <v>399</v>
      </c>
      <c r="E105" s="448"/>
      <c r="F105" s="80">
        <f t="shared" si="37"/>
        <v>3697774</v>
      </c>
      <c r="G105" s="76"/>
      <c r="H105" s="42"/>
      <c r="I105" s="42"/>
      <c r="J105" s="42"/>
      <c r="K105" s="1"/>
      <c r="L105" s="77">
        <f t="shared" ref="L105:L109" si="40">F105</f>
        <v>3697774</v>
      </c>
      <c r="M105" s="76">
        <v>697774</v>
      </c>
      <c r="N105" s="1"/>
      <c r="O105" s="1">
        <f>3000000*0.4</f>
        <v>1200000</v>
      </c>
      <c r="P105" s="1"/>
      <c r="Q105" s="1">
        <v>600000</v>
      </c>
      <c r="R105" s="1"/>
      <c r="S105" s="1"/>
      <c r="T105" s="1"/>
      <c r="U105" s="82">
        <v>1200000</v>
      </c>
      <c r="V105" s="1"/>
      <c r="W105" s="42"/>
      <c r="X105" s="44"/>
      <c r="Y105" s="56"/>
      <c r="Z105" s="190"/>
      <c r="AA105" s="190"/>
    </row>
    <row r="106" spans="1:27" hidden="1" x14ac:dyDescent="0.25">
      <c r="B106" s="55"/>
      <c r="C106" s="2"/>
      <c r="D106" s="427" t="s">
        <v>400</v>
      </c>
      <c r="E106" s="448"/>
      <c r="F106" s="80">
        <f t="shared" si="37"/>
        <v>0</v>
      </c>
      <c r="G106" s="76"/>
      <c r="H106" s="42"/>
      <c r="I106" s="42"/>
      <c r="J106" s="42"/>
      <c r="K106" s="1"/>
      <c r="L106" s="77">
        <f t="shared" si="40"/>
        <v>0</v>
      </c>
      <c r="M106" s="210"/>
      <c r="N106" s="1"/>
      <c r="O106" s="1"/>
      <c r="P106" s="1"/>
      <c r="Q106" s="1"/>
      <c r="R106" s="1"/>
      <c r="S106" s="1"/>
      <c r="T106" s="1"/>
      <c r="U106" s="82"/>
      <c r="V106" s="1"/>
      <c r="W106" s="42"/>
      <c r="X106" s="44"/>
      <c r="Y106" s="56"/>
      <c r="Z106" s="190"/>
      <c r="AA106" s="190"/>
    </row>
    <row r="107" spans="1:27" s="41" customFormat="1" hidden="1" x14ac:dyDescent="0.25">
      <c r="A107" s="128" t="s">
        <v>923</v>
      </c>
      <c r="B107" s="53" t="s">
        <v>924</v>
      </c>
      <c r="C107" s="243" t="s">
        <v>927</v>
      </c>
      <c r="D107" s="246"/>
      <c r="E107" s="274"/>
      <c r="F107" s="81">
        <f t="shared" si="37"/>
        <v>0</v>
      </c>
      <c r="G107" s="78"/>
      <c r="H107" s="43"/>
      <c r="I107" s="43"/>
      <c r="J107" s="43"/>
      <c r="K107" s="13"/>
      <c r="L107" s="79">
        <f t="shared" si="40"/>
        <v>0</v>
      </c>
      <c r="M107" s="78"/>
      <c r="N107" s="13"/>
      <c r="O107" s="13"/>
      <c r="P107" s="13"/>
      <c r="Q107" s="13"/>
      <c r="R107" s="13"/>
      <c r="S107" s="13"/>
      <c r="T107" s="13"/>
      <c r="U107" s="83"/>
      <c r="V107" s="13"/>
      <c r="W107" s="43"/>
      <c r="X107" s="45"/>
      <c r="Y107" s="54"/>
      <c r="Z107" s="190"/>
      <c r="AA107" s="190"/>
    </row>
    <row r="108" spans="1:27" s="41" customFormat="1" hidden="1" x14ac:dyDescent="0.25">
      <c r="A108" s="128" t="s">
        <v>926</v>
      </c>
      <c r="B108" s="53" t="s">
        <v>925</v>
      </c>
      <c r="C108" s="243" t="s">
        <v>928</v>
      </c>
      <c r="D108" s="246"/>
      <c r="E108" s="274"/>
      <c r="F108" s="81">
        <f t="shared" si="37"/>
        <v>0</v>
      </c>
      <c r="G108" s="78"/>
      <c r="H108" s="43"/>
      <c r="I108" s="43"/>
      <c r="J108" s="43"/>
      <c r="K108" s="13"/>
      <c r="L108" s="79">
        <f t="shared" si="40"/>
        <v>0</v>
      </c>
      <c r="M108" s="78"/>
      <c r="N108" s="13"/>
      <c r="O108" s="13"/>
      <c r="P108" s="13"/>
      <c r="Q108" s="13"/>
      <c r="R108" s="13"/>
      <c r="S108" s="13"/>
      <c r="T108" s="13"/>
      <c r="U108" s="83"/>
      <c r="V108" s="13"/>
      <c r="W108" s="43"/>
      <c r="X108" s="45"/>
      <c r="Y108" s="54"/>
      <c r="Z108" s="190"/>
      <c r="AA108" s="190"/>
    </row>
    <row r="109" spans="1:27" s="41" customFormat="1" x14ac:dyDescent="0.25">
      <c r="A109" s="128" t="s">
        <v>38</v>
      </c>
      <c r="B109" s="53" t="s">
        <v>737</v>
      </c>
      <c r="C109" s="313" t="s">
        <v>929</v>
      </c>
      <c r="D109" s="246"/>
      <c r="E109" s="274"/>
      <c r="F109" s="81">
        <f t="shared" si="37"/>
        <v>1417252</v>
      </c>
      <c r="G109" s="78"/>
      <c r="H109" s="43"/>
      <c r="I109" s="43"/>
      <c r="J109" s="43"/>
      <c r="K109" s="13"/>
      <c r="L109" s="79">
        <f t="shared" si="40"/>
        <v>1417252</v>
      </c>
      <c r="M109" s="78">
        <v>117252</v>
      </c>
      <c r="N109" s="13"/>
      <c r="O109" s="13">
        <v>650000</v>
      </c>
      <c r="P109" s="13"/>
      <c r="Q109" s="13"/>
      <c r="R109" s="13"/>
      <c r="S109" s="13"/>
      <c r="T109" s="13"/>
      <c r="U109" s="83">
        <v>650000</v>
      </c>
      <c r="V109" s="13"/>
      <c r="W109" s="43"/>
      <c r="X109" s="45"/>
      <c r="Y109" s="54"/>
      <c r="Z109" s="190"/>
      <c r="AA109" s="190"/>
    </row>
    <row r="110" spans="1:27" s="41" customFormat="1" x14ac:dyDescent="0.25">
      <c r="A110" s="128" t="s">
        <v>39</v>
      </c>
      <c r="B110" s="53" t="s">
        <v>738</v>
      </c>
      <c r="C110" s="243" t="s">
        <v>40</v>
      </c>
      <c r="D110" s="246"/>
      <c r="E110" s="274"/>
      <c r="F110" s="81">
        <f t="shared" si="37"/>
        <v>32350</v>
      </c>
      <c r="G110" s="78">
        <f t="shared" ref="G110:L110" si="41">G111+G112+G113</f>
        <v>0</v>
      </c>
      <c r="H110" s="43">
        <f t="shared" si="41"/>
        <v>0</v>
      </c>
      <c r="I110" s="43">
        <f t="shared" si="41"/>
        <v>0</v>
      </c>
      <c r="J110" s="43">
        <f t="shared" si="41"/>
        <v>0</v>
      </c>
      <c r="K110" s="13">
        <f t="shared" si="41"/>
        <v>0</v>
      </c>
      <c r="L110" s="79">
        <f t="shared" si="41"/>
        <v>32350</v>
      </c>
      <c r="M110" s="78">
        <f>M111+M112+M113</f>
        <v>32350</v>
      </c>
      <c r="N110" s="13">
        <f t="shared" ref="N110:X110" si="42">N111+N112+N113</f>
        <v>0</v>
      </c>
      <c r="O110" s="13">
        <f t="shared" si="42"/>
        <v>0</v>
      </c>
      <c r="P110" s="13">
        <f t="shared" si="42"/>
        <v>0</v>
      </c>
      <c r="Q110" s="13">
        <f t="shared" si="42"/>
        <v>0</v>
      </c>
      <c r="R110" s="13">
        <f t="shared" si="42"/>
        <v>0</v>
      </c>
      <c r="S110" s="13">
        <f t="shared" si="42"/>
        <v>0</v>
      </c>
      <c r="T110" s="13">
        <f t="shared" si="42"/>
        <v>0</v>
      </c>
      <c r="U110" s="83">
        <f t="shared" si="42"/>
        <v>0</v>
      </c>
      <c r="V110" s="13">
        <f t="shared" si="42"/>
        <v>0</v>
      </c>
      <c r="W110" s="43">
        <f t="shared" si="42"/>
        <v>0</v>
      </c>
      <c r="X110" s="45">
        <f t="shared" si="42"/>
        <v>0</v>
      </c>
      <c r="Y110" s="54"/>
      <c r="Z110" s="190"/>
      <c r="AA110" s="190"/>
    </row>
    <row r="111" spans="1:27" hidden="1" x14ac:dyDescent="0.25">
      <c r="B111" s="55"/>
      <c r="C111" s="2"/>
      <c r="D111" s="242" t="s">
        <v>320</v>
      </c>
      <c r="E111" s="251"/>
      <c r="F111" s="80">
        <f t="shared" si="37"/>
        <v>0</v>
      </c>
      <c r="G111" s="76"/>
      <c r="H111" s="42"/>
      <c r="I111" s="42"/>
      <c r="J111" s="42"/>
      <c r="K111" s="1"/>
      <c r="L111" s="77">
        <f t="shared" ref="L111:L113" si="43">F111</f>
        <v>0</v>
      </c>
      <c r="M111" s="76"/>
      <c r="N111" s="1"/>
      <c r="O111" s="1"/>
      <c r="P111" s="1"/>
      <c r="Q111" s="1"/>
      <c r="R111" s="1"/>
      <c r="S111" s="1"/>
      <c r="T111" s="1"/>
      <c r="U111" s="82"/>
      <c r="V111" s="1"/>
      <c r="W111" s="42"/>
      <c r="X111" s="44"/>
      <c r="Y111" s="56"/>
      <c r="Z111" s="190"/>
      <c r="AA111" s="190"/>
    </row>
    <row r="112" spans="1:27" hidden="1" x14ac:dyDescent="0.25">
      <c r="B112" s="55"/>
      <c r="C112" s="2"/>
      <c r="D112" s="242" t="s">
        <v>321</v>
      </c>
      <c r="E112" s="251"/>
      <c r="F112" s="80">
        <f t="shared" si="37"/>
        <v>0</v>
      </c>
      <c r="G112" s="76"/>
      <c r="H112" s="42"/>
      <c r="I112" s="42"/>
      <c r="J112" s="42"/>
      <c r="K112" s="1"/>
      <c r="L112" s="77">
        <f t="shared" si="43"/>
        <v>0</v>
      </c>
      <c r="M112" s="76"/>
      <c r="N112" s="1"/>
      <c r="O112" s="1"/>
      <c r="P112" s="1"/>
      <c r="Q112" s="1"/>
      <c r="R112" s="1"/>
      <c r="S112" s="1"/>
      <c r="T112" s="1"/>
      <c r="U112" s="82"/>
      <c r="V112" s="1"/>
      <c r="W112" s="42"/>
      <c r="X112" s="44"/>
      <c r="Y112" s="56"/>
      <c r="Z112" s="190"/>
      <c r="AA112" s="190"/>
    </row>
    <row r="113" spans="1:27" x14ac:dyDescent="0.25">
      <c r="B113" s="55"/>
      <c r="C113" s="2"/>
      <c r="D113" s="247" t="s">
        <v>401</v>
      </c>
      <c r="E113" s="251"/>
      <c r="F113" s="80">
        <f t="shared" si="37"/>
        <v>32350</v>
      </c>
      <c r="G113" s="76"/>
      <c r="H113" s="42"/>
      <c r="I113" s="42"/>
      <c r="J113" s="42"/>
      <c r="K113" s="1"/>
      <c r="L113" s="77">
        <f t="shared" si="43"/>
        <v>32350</v>
      </c>
      <c r="M113" s="76">
        <v>32350</v>
      </c>
      <c r="N113" s="1"/>
      <c r="O113" s="1"/>
      <c r="P113" s="1"/>
      <c r="Q113" s="1"/>
      <c r="R113" s="1"/>
      <c r="S113" s="1"/>
      <c r="T113" s="1"/>
      <c r="U113" s="82"/>
      <c r="V113" s="1"/>
      <c r="W113" s="42"/>
      <c r="X113" s="44"/>
      <c r="Y113" s="56"/>
      <c r="Z113" s="190"/>
      <c r="AA113" s="190"/>
    </row>
    <row r="114" spans="1:27" s="18" customFormat="1" x14ac:dyDescent="0.25">
      <c r="A114" s="128" t="s">
        <v>41</v>
      </c>
      <c r="B114" s="93" t="s">
        <v>739</v>
      </c>
      <c r="C114" s="434" t="s">
        <v>42</v>
      </c>
      <c r="D114" s="435"/>
      <c r="E114" s="435"/>
      <c r="F114" s="94">
        <f t="shared" si="37"/>
        <v>2355014</v>
      </c>
      <c r="G114" s="95">
        <f t="shared" ref="G114:L114" si="44">G115+G116+G117+G118+G119+G120+G121+G122+G123+G124+G125+G126</f>
        <v>0</v>
      </c>
      <c r="H114" s="98">
        <f t="shared" si="44"/>
        <v>0</v>
      </c>
      <c r="I114" s="98">
        <f t="shared" si="44"/>
        <v>0</v>
      </c>
      <c r="J114" s="98">
        <f t="shared" si="44"/>
        <v>0</v>
      </c>
      <c r="K114" s="96">
        <f t="shared" si="44"/>
        <v>0</v>
      </c>
      <c r="L114" s="97">
        <f t="shared" si="44"/>
        <v>2355014</v>
      </c>
      <c r="M114" s="95">
        <f t="shared" ref="M114" si="45">M115+M116+M117+M118+M119+M120+M121+M122+M123+M124+M125+M126</f>
        <v>155014</v>
      </c>
      <c r="N114" s="96">
        <f t="shared" ref="N114:X114" si="46">N115+N116+N117+N118+N119+N120+N121+N122+N123+N124+N125+N126</f>
        <v>500000</v>
      </c>
      <c r="O114" s="96">
        <f t="shared" si="46"/>
        <v>850000</v>
      </c>
      <c r="P114" s="96">
        <f t="shared" si="46"/>
        <v>0</v>
      </c>
      <c r="Q114" s="96">
        <f t="shared" si="46"/>
        <v>0</v>
      </c>
      <c r="R114" s="96">
        <f t="shared" si="46"/>
        <v>0</v>
      </c>
      <c r="S114" s="96">
        <f t="shared" si="46"/>
        <v>0</v>
      </c>
      <c r="T114" s="96">
        <f t="shared" si="46"/>
        <v>0</v>
      </c>
      <c r="U114" s="99">
        <f t="shared" si="46"/>
        <v>850000</v>
      </c>
      <c r="V114" s="96">
        <f t="shared" si="46"/>
        <v>0</v>
      </c>
      <c r="W114" s="98">
        <f t="shared" si="46"/>
        <v>0</v>
      </c>
      <c r="X114" s="100">
        <f t="shared" si="46"/>
        <v>0</v>
      </c>
      <c r="Y114" s="52"/>
      <c r="Z114" s="190"/>
      <c r="AA114" s="190"/>
    </row>
    <row r="115" spans="1:27" hidden="1" x14ac:dyDescent="0.25">
      <c r="B115" s="55"/>
      <c r="C115" s="2"/>
      <c r="D115" s="427" t="s">
        <v>322</v>
      </c>
      <c r="E115" s="427"/>
      <c r="F115" s="80">
        <f t="shared" si="37"/>
        <v>0</v>
      </c>
      <c r="G115" s="76"/>
      <c r="H115" s="42"/>
      <c r="I115" s="42"/>
      <c r="J115" s="42"/>
      <c r="K115" s="1"/>
      <c r="L115" s="77">
        <f t="shared" ref="L115:L126" si="47">F115</f>
        <v>0</v>
      </c>
      <c r="M115" s="76"/>
      <c r="N115" s="1"/>
      <c r="O115" s="1"/>
      <c r="P115" s="1"/>
      <c r="Q115" s="1"/>
      <c r="R115" s="1"/>
      <c r="S115" s="1"/>
      <c r="T115" s="1"/>
      <c r="U115" s="82"/>
      <c r="V115" s="1"/>
      <c r="W115" s="42"/>
      <c r="X115" s="44"/>
      <c r="Y115" s="56"/>
      <c r="Z115" s="190"/>
      <c r="AA115" s="190" t="e">
        <f>Z115-#REF!</f>
        <v>#REF!</v>
      </c>
    </row>
    <row r="116" spans="1:27" hidden="1" x14ac:dyDescent="0.25">
      <c r="B116" s="55"/>
      <c r="C116" s="2"/>
      <c r="D116" s="427" t="s">
        <v>323</v>
      </c>
      <c r="E116" s="427"/>
      <c r="F116" s="80">
        <f t="shared" si="37"/>
        <v>0</v>
      </c>
      <c r="G116" s="76"/>
      <c r="H116" s="42"/>
      <c r="I116" s="42"/>
      <c r="J116" s="42"/>
      <c r="K116" s="1"/>
      <c r="L116" s="77">
        <f t="shared" si="47"/>
        <v>0</v>
      </c>
      <c r="M116" s="76"/>
      <c r="N116" s="1"/>
      <c r="O116" s="1"/>
      <c r="P116" s="1"/>
      <c r="Q116" s="1"/>
      <c r="R116" s="1"/>
      <c r="S116" s="1"/>
      <c r="T116" s="1"/>
      <c r="U116" s="82"/>
      <c r="V116" s="1"/>
      <c r="W116" s="42"/>
      <c r="X116" s="44"/>
      <c r="Y116" s="56"/>
      <c r="Z116" s="190"/>
      <c r="AA116" s="190" t="e">
        <f>Z116-#REF!</f>
        <v>#REF!</v>
      </c>
    </row>
    <row r="117" spans="1:27" hidden="1" x14ac:dyDescent="0.25">
      <c r="B117" s="55"/>
      <c r="C117" s="2"/>
      <c r="D117" s="427" t="s">
        <v>324</v>
      </c>
      <c r="E117" s="427"/>
      <c r="F117" s="80">
        <f t="shared" si="37"/>
        <v>0</v>
      </c>
      <c r="G117" s="76"/>
      <c r="H117" s="42"/>
      <c r="I117" s="42"/>
      <c r="J117" s="42"/>
      <c r="K117" s="1"/>
      <c r="L117" s="77">
        <f t="shared" si="47"/>
        <v>0</v>
      </c>
      <c r="M117" s="76"/>
      <c r="N117" s="1"/>
      <c r="O117" s="1"/>
      <c r="P117" s="1"/>
      <c r="Q117" s="1"/>
      <c r="R117" s="1"/>
      <c r="S117" s="1"/>
      <c r="T117" s="1"/>
      <c r="U117" s="82"/>
      <c r="V117" s="1"/>
      <c r="W117" s="42"/>
      <c r="X117" s="44"/>
      <c r="Y117" s="56"/>
      <c r="Z117" s="190"/>
      <c r="AA117" s="190" t="e">
        <f>Z117-#REF!</f>
        <v>#REF!</v>
      </c>
    </row>
    <row r="118" spans="1:27" hidden="1" x14ac:dyDescent="0.25">
      <c r="B118" s="55"/>
      <c r="C118" s="2"/>
      <c r="D118" s="427" t="s">
        <v>325</v>
      </c>
      <c r="E118" s="427"/>
      <c r="F118" s="80">
        <f t="shared" si="37"/>
        <v>0</v>
      </c>
      <c r="G118" s="76"/>
      <c r="H118" s="42"/>
      <c r="I118" s="42"/>
      <c r="J118" s="42"/>
      <c r="K118" s="1"/>
      <c r="L118" s="77">
        <f t="shared" si="47"/>
        <v>0</v>
      </c>
      <c r="M118" s="76"/>
      <c r="N118" s="1"/>
      <c r="O118" s="1"/>
      <c r="P118" s="1"/>
      <c r="Q118" s="1"/>
      <c r="R118" s="1"/>
      <c r="S118" s="1"/>
      <c r="T118" s="1"/>
      <c r="U118" s="82"/>
      <c r="V118" s="1"/>
      <c r="W118" s="42"/>
      <c r="X118" s="44"/>
      <c r="Y118" s="56"/>
      <c r="Z118" s="190"/>
      <c r="AA118" s="190" t="e">
        <f>Z118-#REF!</f>
        <v>#REF!</v>
      </c>
    </row>
    <row r="119" spans="1:27" hidden="1" x14ac:dyDescent="0.25">
      <c r="B119" s="55"/>
      <c r="C119" s="2"/>
      <c r="D119" s="427" t="s">
        <v>326</v>
      </c>
      <c r="E119" s="427"/>
      <c r="F119" s="80">
        <f t="shared" si="37"/>
        <v>0</v>
      </c>
      <c r="G119" s="76"/>
      <c r="H119" s="42"/>
      <c r="I119" s="42"/>
      <c r="J119" s="42"/>
      <c r="K119" s="1"/>
      <c r="L119" s="77">
        <f t="shared" si="47"/>
        <v>0</v>
      </c>
      <c r="M119" s="76"/>
      <c r="N119" s="1"/>
      <c r="O119" s="1"/>
      <c r="P119" s="1"/>
      <c r="Q119" s="1"/>
      <c r="R119" s="1"/>
      <c r="S119" s="1"/>
      <c r="T119" s="1"/>
      <c r="U119" s="82"/>
      <c r="V119" s="1"/>
      <c r="W119" s="42"/>
      <c r="X119" s="44"/>
      <c r="Y119" s="56"/>
      <c r="Z119" s="190"/>
      <c r="AA119" s="190" t="e">
        <f>Z119-#REF!</f>
        <v>#REF!</v>
      </c>
    </row>
    <row r="120" spans="1:27" hidden="1" x14ac:dyDescent="0.25">
      <c r="B120" s="55"/>
      <c r="C120" s="2"/>
      <c r="D120" s="427" t="s">
        <v>327</v>
      </c>
      <c r="E120" s="427"/>
      <c r="F120" s="80">
        <f t="shared" si="37"/>
        <v>0</v>
      </c>
      <c r="G120" s="76"/>
      <c r="H120" s="42"/>
      <c r="I120" s="42"/>
      <c r="J120" s="42"/>
      <c r="K120" s="1"/>
      <c r="L120" s="77">
        <f t="shared" si="47"/>
        <v>0</v>
      </c>
      <c r="M120" s="76"/>
      <c r="N120" s="1"/>
      <c r="O120" s="1"/>
      <c r="P120" s="1"/>
      <c r="Q120" s="1"/>
      <c r="R120" s="1"/>
      <c r="S120" s="1"/>
      <c r="T120" s="1"/>
      <c r="U120" s="82"/>
      <c r="V120" s="1"/>
      <c r="W120" s="42"/>
      <c r="X120" s="44"/>
      <c r="Y120" s="56"/>
      <c r="Z120" s="190"/>
      <c r="AA120" s="190" t="e">
        <f>Z120-#REF!</f>
        <v>#REF!</v>
      </c>
    </row>
    <row r="121" spans="1:27" hidden="1" x14ac:dyDescent="0.25">
      <c r="B121" s="55"/>
      <c r="C121" s="2"/>
      <c r="D121" s="427" t="s">
        <v>328</v>
      </c>
      <c r="E121" s="427"/>
      <c r="F121" s="80">
        <f t="shared" si="37"/>
        <v>0</v>
      </c>
      <c r="G121" s="76"/>
      <c r="H121" s="42"/>
      <c r="I121" s="42"/>
      <c r="J121" s="42"/>
      <c r="K121" s="1"/>
      <c r="L121" s="77">
        <f t="shared" si="47"/>
        <v>0</v>
      </c>
      <c r="M121" s="76"/>
      <c r="N121" s="1"/>
      <c r="O121" s="1"/>
      <c r="P121" s="1"/>
      <c r="Q121" s="1"/>
      <c r="R121" s="1"/>
      <c r="S121" s="1"/>
      <c r="T121" s="1"/>
      <c r="U121" s="82"/>
      <c r="V121" s="1"/>
      <c r="W121" s="42"/>
      <c r="X121" s="44"/>
      <c r="Y121" s="56"/>
      <c r="Z121" s="190"/>
      <c r="AA121" s="190" t="e">
        <f>Z121-#REF!</f>
        <v>#REF!</v>
      </c>
    </row>
    <row r="122" spans="1:27" hidden="1" x14ac:dyDescent="0.25">
      <c r="B122" s="55"/>
      <c r="C122" s="2"/>
      <c r="D122" s="427" t="s">
        <v>329</v>
      </c>
      <c r="E122" s="427"/>
      <c r="F122" s="80">
        <f t="shared" si="37"/>
        <v>0</v>
      </c>
      <c r="G122" s="76"/>
      <c r="H122" s="42"/>
      <c r="I122" s="42"/>
      <c r="J122" s="42"/>
      <c r="K122" s="1"/>
      <c r="L122" s="77">
        <f t="shared" si="47"/>
        <v>0</v>
      </c>
      <c r="M122" s="76"/>
      <c r="N122" s="1"/>
      <c r="O122" s="1"/>
      <c r="P122" s="1"/>
      <c r="Q122" s="1"/>
      <c r="R122" s="1"/>
      <c r="S122" s="1"/>
      <c r="T122" s="1"/>
      <c r="U122" s="82"/>
      <c r="V122" s="1"/>
      <c r="W122" s="42"/>
      <c r="X122" s="44"/>
      <c r="Y122" s="56"/>
      <c r="Z122" s="190"/>
      <c r="AA122" s="190" t="e">
        <f>Z122-#REF!</f>
        <v>#REF!</v>
      </c>
    </row>
    <row r="123" spans="1:27" hidden="1" x14ac:dyDescent="0.25">
      <c r="B123" s="55"/>
      <c r="C123" s="2"/>
      <c r="D123" s="427" t="s">
        <v>330</v>
      </c>
      <c r="E123" s="427"/>
      <c r="F123" s="80">
        <f t="shared" si="37"/>
        <v>0</v>
      </c>
      <c r="G123" s="76"/>
      <c r="H123" s="42"/>
      <c r="I123" s="42"/>
      <c r="J123" s="42"/>
      <c r="K123" s="1"/>
      <c r="L123" s="77">
        <f t="shared" si="47"/>
        <v>0</v>
      </c>
      <c r="M123" s="76"/>
      <c r="N123" s="1"/>
      <c r="O123" s="1"/>
      <c r="P123" s="1"/>
      <c r="Q123" s="1"/>
      <c r="R123" s="1"/>
      <c r="S123" s="1"/>
      <c r="T123" s="1"/>
      <c r="U123" s="82"/>
      <c r="V123" s="1"/>
      <c r="W123" s="42"/>
      <c r="X123" s="44"/>
      <c r="Y123" s="56"/>
      <c r="Z123" s="190"/>
      <c r="AA123" s="190" t="e">
        <f>Z123-#REF!</f>
        <v>#REF!</v>
      </c>
    </row>
    <row r="124" spans="1:27" hidden="1" x14ac:dyDescent="0.25">
      <c r="B124" s="57"/>
      <c r="C124" s="20"/>
      <c r="D124" s="427" t="s">
        <v>873</v>
      </c>
      <c r="E124" s="448"/>
      <c r="F124" s="80">
        <f t="shared" si="37"/>
        <v>0</v>
      </c>
      <c r="G124" s="76"/>
      <c r="H124" s="42"/>
      <c r="I124" s="42"/>
      <c r="J124" s="42"/>
      <c r="K124" s="1"/>
      <c r="L124" s="77">
        <f t="shared" si="47"/>
        <v>0</v>
      </c>
      <c r="M124" s="76"/>
      <c r="N124" s="1"/>
      <c r="O124" s="1"/>
      <c r="P124" s="1"/>
      <c r="Q124" s="1"/>
      <c r="R124" s="1"/>
      <c r="S124" s="1"/>
      <c r="T124" s="1"/>
      <c r="U124" s="82"/>
      <c r="V124" s="1"/>
      <c r="W124" s="42"/>
      <c r="X124" s="44"/>
      <c r="Y124" s="56"/>
      <c r="Z124" s="190"/>
      <c r="AA124" s="190"/>
    </row>
    <row r="125" spans="1:27" ht="15.75" thickBot="1" x14ac:dyDescent="0.3">
      <c r="B125" s="57"/>
      <c r="C125" s="20"/>
      <c r="D125" s="427" t="s">
        <v>874</v>
      </c>
      <c r="E125" s="448"/>
      <c r="F125" s="80">
        <f t="shared" si="37"/>
        <v>2355014</v>
      </c>
      <c r="G125" s="76"/>
      <c r="H125" s="42"/>
      <c r="I125" s="42"/>
      <c r="J125" s="42"/>
      <c r="K125" s="1"/>
      <c r="L125" s="77">
        <f t="shared" si="47"/>
        <v>2355014</v>
      </c>
      <c r="M125" s="76">
        <v>155014</v>
      </c>
      <c r="N125" s="1">
        <v>500000</v>
      </c>
      <c r="O125" s="1">
        <v>850000</v>
      </c>
      <c r="P125" s="1"/>
      <c r="Q125" s="1"/>
      <c r="R125" s="1"/>
      <c r="S125" s="1"/>
      <c r="T125" s="1"/>
      <c r="U125" s="82">
        <v>850000</v>
      </c>
      <c r="V125" s="1"/>
      <c r="W125" s="42"/>
      <c r="X125" s="44"/>
      <c r="Y125" s="56"/>
      <c r="Z125" s="190"/>
      <c r="AA125" s="190"/>
    </row>
    <row r="126" spans="1:27" ht="15.75" hidden="1" thickBot="1" x14ac:dyDescent="0.3">
      <c r="B126" s="57"/>
      <c r="C126" s="20"/>
      <c r="D126" s="429" t="s">
        <v>331</v>
      </c>
      <c r="E126" s="429"/>
      <c r="F126" s="80">
        <f t="shared" si="37"/>
        <v>0</v>
      </c>
      <c r="G126" s="76"/>
      <c r="H126" s="42"/>
      <c r="I126" s="42"/>
      <c r="J126" s="42"/>
      <c r="K126" s="1"/>
      <c r="L126" s="77">
        <f t="shared" si="47"/>
        <v>0</v>
      </c>
      <c r="M126" s="76"/>
      <c r="N126" s="1"/>
      <c r="O126" s="1"/>
      <c r="P126" s="1"/>
      <c r="Q126" s="1"/>
      <c r="R126" s="1"/>
      <c r="S126" s="1"/>
      <c r="T126" s="1"/>
      <c r="U126" s="82"/>
      <c r="V126" s="1"/>
      <c r="W126" s="42"/>
      <c r="X126" s="44"/>
      <c r="Y126" s="56"/>
      <c r="Z126" s="190"/>
      <c r="AA126" s="190"/>
    </row>
    <row r="127" spans="1:27" ht="15.75" thickBot="1" x14ac:dyDescent="0.3">
      <c r="B127" s="101" t="s">
        <v>43</v>
      </c>
      <c r="C127" s="430" t="s">
        <v>44</v>
      </c>
      <c r="D127" s="431"/>
      <c r="E127" s="431"/>
      <c r="F127" s="86">
        <f t="shared" si="37"/>
        <v>1304744</v>
      </c>
      <c r="G127" s="87">
        <f t="shared" ref="G127:X127" si="48">G128+G129+G136+G143+G151+G152+G153+G154+G160+G163+G164</f>
        <v>289244</v>
      </c>
      <c r="H127" s="90">
        <f t="shared" si="48"/>
        <v>2500</v>
      </c>
      <c r="I127" s="90">
        <f t="shared" si="48"/>
        <v>893000</v>
      </c>
      <c r="J127" s="90">
        <f t="shared" si="48"/>
        <v>0</v>
      </c>
      <c r="K127" s="88">
        <f t="shared" si="48"/>
        <v>120000</v>
      </c>
      <c r="L127" s="89">
        <f t="shared" si="48"/>
        <v>0</v>
      </c>
      <c r="M127" s="87">
        <f t="shared" si="48"/>
        <v>1910</v>
      </c>
      <c r="N127" s="88">
        <f t="shared" si="48"/>
        <v>258440</v>
      </c>
      <c r="O127" s="88">
        <f t="shared" si="48"/>
        <v>34410</v>
      </c>
      <c r="P127" s="88">
        <f t="shared" si="48"/>
        <v>154910</v>
      </c>
      <c r="Q127" s="88">
        <f t="shared" si="48"/>
        <v>1910</v>
      </c>
      <c r="R127" s="88">
        <f t="shared" si="48"/>
        <v>257660</v>
      </c>
      <c r="S127" s="88">
        <f t="shared" si="48"/>
        <v>1910</v>
      </c>
      <c r="T127" s="88">
        <f t="shared" si="48"/>
        <v>225160</v>
      </c>
      <c r="U127" s="91">
        <f t="shared" si="48"/>
        <v>89410</v>
      </c>
      <c r="V127" s="88">
        <f t="shared" si="48"/>
        <v>1910</v>
      </c>
      <c r="W127" s="90">
        <f t="shared" si="48"/>
        <v>33374</v>
      </c>
      <c r="X127" s="92">
        <f t="shared" si="48"/>
        <v>243740</v>
      </c>
      <c r="Y127" s="52"/>
      <c r="Z127" s="190"/>
    </row>
    <row r="128" spans="1:27" s="41" customFormat="1" hidden="1" x14ac:dyDescent="0.25">
      <c r="A128" s="128" t="s">
        <v>45</v>
      </c>
      <c r="B128" s="126" t="s">
        <v>740</v>
      </c>
      <c r="C128" s="449" t="s">
        <v>402</v>
      </c>
      <c r="D128" s="450"/>
      <c r="E128" s="450"/>
      <c r="F128" s="110">
        <f t="shared" si="37"/>
        <v>0</v>
      </c>
      <c r="G128" s="111"/>
      <c r="H128" s="114"/>
      <c r="I128" s="114"/>
      <c r="J128" s="114"/>
      <c r="K128" s="112"/>
      <c r="L128" s="113"/>
      <c r="M128" s="111"/>
      <c r="N128" s="112"/>
      <c r="O128" s="112"/>
      <c r="P128" s="112"/>
      <c r="Q128" s="112"/>
      <c r="R128" s="112"/>
      <c r="S128" s="112"/>
      <c r="T128" s="112"/>
      <c r="U128" s="115"/>
      <c r="V128" s="112"/>
      <c r="W128" s="114"/>
      <c r="X128" s="116"/>
      <c r="Y128" s="54"/>
      <c r="Z128" s="190"/>
    </row>
    <row r="129" spans="1:26" s="41" customFormat="1" x14ac:dyDescent="0.25">
      <c r="A129" s="128" t="s">
        <v>46</v>
      </c>
      <c r="B129" s="109" t="s">
        <v>741</v>
      </c>
      <c r="C129" s="445" t="s">
        <v>47</v>
      </c>
      <c r="D129" s="446"/>
      <c r="E129" s="446"/>
      <c r="F129" s="110">
        <f t="shared" si="37"/>
        <v>174000</v>
      </c>
      <c r="G129" s="111">
        <f t="shared" ref="G129:L129" si="49">G130+G131+G132</f>
        <v>174000</v>
      </c>
      <c r="H129" s="114">
        <f t="shared" si="49"/>
        <v>0</v>
      </c>
      <c r="I129" s="114">
        <f t="shared" si="49"/>
        <v>0</v>
      </c>
      <c r="J129" s="114">
        <f t="shared" si="49"/>
        <v>0</v>
      </c>
      <c r="K129" s="112">
        <f t="shared" si="49"/>
        <v>0</v>
      </c>
      <c r="L129" s="113">
        <f t="shared" si="49"/>
        <v>0</v>
      </c>
      <c r="M129" s="111">
        <f>M130+M131+M132</f>
        <v>0</v>
      </c>
      <c r="N129" s="112">
        <f t="shared" ref="N129:X129" si="50">N130+N131+N132</f>
        <v>33280</v>
      </c>
      <c r="O129" s="112">
        <f t="shared" si="50"/>
        <v>15000</v>
      </c>
      <c r="P129" s="112">
        <f t="shared" si="50"/>
        <v>33000</v>
      </c>
      <c r="Q129" s="112">
        <f t="shared" si="50"/>
        <v>0</v>
      </c>
      <c r="R129" s="112">
        <f t="shared" si="50"/>
        <v>15000</v>
      </c>
      <c r="S129" s="112">
        <f t="shared" si="50"/>
        <v>0</v>
      </c>
      <c r="T129" s="112">
        <f t="shared" si="50"/>
        <v>0</v>
      </c>
      <c r="U129" s="115">
        <f t="shared" si="50"/>
        <v>70000</v>
      </c>
      <c r="V129" s="112">
        <f t="shared" si="50"/>
        <v>0</v>
      </c>
      <c r="W129" s="114">
        <f t="shared" si="50"/>
        <v>6720</v>
      </c>
      <c r="X129" s="116">
        <f t="shared" si="50"/>
        <v>1000</v>
      </c>
      <c r="Y129" s="54"/>
      <c r="Z129" s="190"/>
    </row>
    <row r="130" spans="1:26" s="211" customFormat="1" hidden="1" x14ac:dyDescent="0.25">
      <c r="A130" s="128"/>
      <c r="B130" s="191"/>
      <c r="C130" s="200"/>
      <c r="D130" s="417" t="s">
        <v>332</v>
      </c>
      <c r="E130" s="417"/>
      <c r="F130" s="203">
        <f t="shared" si="37"/>
        <v>0</v>
      </c>
      <c r="G130" s="201"/>
      <c r="H130" s="194"/>
      <c r="I130" s="194"/>
      <c r="J130" s="194"/>
      <c r="K130" s="195"/>
      <c r="L130" s="202"/>
      <c r="M130" s="201"/>
      <c r="N130" s="195"/>
      <c r="O130" s="195"/>
      <c r="P130" s="195"/>
      <c r="Q130" s="195"/>
      <c r="R130" s="195"/>
      <c r="S130" s="195"/>
      <c r="T130" s="195"/>
      <c r="U130" s="196"/>
      <c r="V130" s="195"/>
      <c r="W130" s="194"/>
      <c r="X130" s="197"/>
      <c r="Y130" s="252"/>
      <c r="Z130" s="212"/>
    </row>
    <row r="131" spans="1:26" s="211" customFormat="1" hidden="1" x14ac:dyDescent="0.25">
      <c r="A131" s="128"/>
      <c r="B131" s="191"/>
      <c r="C131" s="200"/>
      <c r="D131" s="417" t="s">
        <v>333</v>
      </c>
      <c r="E131" s="417"/>
      <c r="F131" s="203">
        <f t="shared" si="37"/>
        <v>0</v>
      </c>
      <c r="G131" s="201"/>
      <c r="H131" s="194"/>
      <c r="I131" s="194"/>
      <c r="J131" s="194"/>
      <c r="K131" s="195"/>
      <c r="L131" s="202"/>
      <c r="M131" s="201"/>
      <c r="N131" s="195"/>
      <c r="O131" s="195"/>
      <c r="P131" s="195"/>
      <c r="Q131" s="195"/>
      <c r="R131" s="195"/>
      <c r="S131" s="195"/>
      <c r="T131" s="195"/>
      <c r="U131" s="196"/>
      <c r="V131" s="195"/>
      <c r="W131" s="194"/>
      <c r="X131" s="197"/>
      <c r="Y131" s="252"/>
      <c r="Z131" s="212"/>
    </row>
    <row r="132" spans="1:26" s="211" customFormat="1" x14ac:dyDescent="0.25">
      <c r="A132" s="128"/>
      <c r="B132" s="191"/>
      <c r="C132" s="200"/>
      <c r="D132" s="417" t="s">
        <v>403</v>
      </c>
      <c r="E132" s="417"/>
      <c r="F132" s="203">
        <f t="shared" si="37"/>
        <v>174000</v>
      </c>
      <c r="G132" s="201">
        <f t="shared" ref="G132:L132" si="51">SUM(G133:G135)</f>
        <v>174000</v>
      </c>
      <c r="H132" s="194">
        <f t="shared" si="51"/>
        <v>0</v>
      </c>
      <c r="I132" s="194">
        <f t="shared" si="51"/>
        <v>0</v>
      </c>
      <c r="J132" s="194">
        <f t="shared" si="51"/>
        <v>0</v>
      </c>
      <c r="K132" s="195">
        <f t="shared" si="51"/>
        <v>0</v>
      </c>
      <c r="L132" s="202">
        <f t="shared" si="51"/>
        <v>0</v>
      </c>
      <c r="M132" s="201">
        <f>SUM(M133:M135)</f>
        <v>0</v>
      </c>
      <c r="N132" s="195">
        <f t="shared" ref="N132:X132" si="52">SUM(N133:N135)</f>
        <v>33280</v>
      </c>
      <c r="O132" s="195">
        <f t="shared" si="52"/>
        <v>15000</v>
      </c>
      <c r="P132" s="195">
        <f t="shared" si="52"/>
        <v>33000</v>
      </c>
      <c r="Q132" s="195">
        <f t="shared" si="52"/>
        <v>0</v>
      </c>
      <c r="R132" s="195">
        <f t="shared" si="52"/>
        <v>15000</v>
      </c>
      <c r="S132" s="195">
        <f t="shared" si="52"/>
        <v>0</v>
      </c>
      <c r="T132" s="195">
        <f t="shared" si="52"/>
        <v>0</v>
      </c>
      <c r="U132" s="196">
        <f t="shared" si="52"/>
        <v>70000</v>
      </c>
      <c r="V132" s="195">
        <f t="shared" si="52"/>
        <v>0</v>
      </c>
      <c r="W132" s="194">
        <f t="shared" si="52"/>
        <v>6720</v>
      </c>
      <c r="X132" s="197">
        <f t="shared" si="52"/>
        <v>1000</v>
      </c>
      <c r="Y132" s="252"/>
      <c r="Z132" s="212"/>
    </row>
    <row r="133" spans="1:26" x14ac:dyDescent="0.25">
      <c r="B133" s="55"/>
      <c r="C133" s="2"/>
      <c r="D133" s="207"/>
      <c r="E133" s="207" t="s">
        <v>870</v>
      </c>
      <c r="F133" s="80">
        <f t="shared" si="37"/>
        <v>73000</v>
      </c>
      <c r="G133" s="76">
        <f>F133</f>
        <v>73000</v>
      </c>
      <c r="H133" s="42"/>
      <c r="I133" s="42"/>
      <c r="J133" s="42"/>
      <c r="K133" s="1"/>
      <c r="L133" s="77"/>
      <c r="M133" s="76"/>
      <c r="N133" s="1">
        <v>33280</v>
      </c>
      <c r="O133" s="1"/>
      <c r="P133" s="1">
        <v>33000</v>
      </c>
      <c r="Q133" s="1"/>
      <c r="R133" s="1"/>
      <c r="S133" s="1"/>
      <c r="T133" s="1"/>
      <c r="U133" s="82"/>
      <c r="V133" s="1"/>
      <c r="W133" s="42">
        <v>6720</v>
      </c>
      <c r="X133" s="44"/>
      <c r="Y133" s="56"/>
      <c r="Z133" s="190"/>
    </row>
    <row r="134" spans="1:26" x14ac:dyDescent="0.25">
      <c r="B134" s="55"/>
      <c r="C134" s="2"/>
      <c r="D134" s="308"/>
      <c r="E134" s="308" t="s">
        <v>985</v>
      </c>
      <c r="F134" s="80">
        <f t="shared" si="37"/>
        <v>1000</v>
      </c>
      <c r="G134" s="76">
        <f>F134</f>
        <v>1000</v>
      </c>
      <c r="H134" s="42"/>
      <c r="I134" s="42"/>
      <c r="J134" s="42"/>
      <c r="K134" s="1"/>
      <c r="L134" s="77"/>
      <c r="M134" s="76"/>
      <c r="N134" s="1"/>
      <c r="O134" s="1"/>
      <c r="P134" s="1"/>
      <c r="Q134" s="1"/>
      <c r="R134" s="1"/>
      <c r="S134" s="1"/>
      <c r="T134" s="1"/>
      <c r="U134" s="82"/>
      <c r="V134" s="1"/>
      <c r="W134" s="42"/>
      <c r="X134" s="44">
        <v>1000</v>
      </c>
      <c r="Y134" s="56"/>
      <c r="Z134" s="190"/>
    </row>
    <row r="135" spans="1:26" x14ac:dyDescent="0.25">
      <c r="B135" s="55"/>
      <c r="C135" s="2"/>
      <c r="D135" s="207"/>
      <c r="E135" s="207" t="s">
        <v>871</v>
      </c>
      <c r="F135" s="80">
        <f t="shared" si="37"/>
        <v>100000</v>
      </c>
      <c r="G135" s="76">
        <f>F135</f>
        <v>100000</v>
      </c>
      <c r="H135" s="42"/>
      <c r="I135" s="42"/>
      <c r="J135" s="42"/>
      <c r="K135" s="1"/>
      <c r="L135" s="77"/>
      <c r="M135" s="76"/>
      <c r="N135" s="1"/>
      <c r="O135" s="1">
        <v>15000</v>
      </c>
      <c r="P135" s="1"/>
      <c r="Q135" s="1"/>
      <c r="R135" s="1">
        <v>15000</v>
      </c>
      <c r="S135" s="1"/>
      <c r="T135" s="1"/>
      <c r="U135" s="82">
        <v>70000</v>
      </c>
      <c r="V135" s="1"/>
      <c r="W135" s="42"/>
      <c r="X135" s="44"/>
      <c r="Y135" s="56"/>
      <c r="Z135" s="190"/>
    </row>
    <row r="136" spans="1:26" s="41" customFormat="1" x14ac:dyDescent="0.25">
      <c r="A136" s="128" t="s">
        <v>48</v>
      </c>
      <c r="B136" s="109" t="s">
        <v>742</v>
      </c>
      <c r="C136" s="445" t="s">
        <v>49</v>
      </c>
      <c r="D136" s="446"/>
      <c r="E136" s="446"/>
      <c r="F136" s="110">
        <f t="shared" ref="F136:F197" si="53">SUM(M136:X136)</f>
        <v>94744</v>
      </c>
      <c r="G136" s="111">
        <f t="shared" ref="G136:X136" si="54">G137+G140</f>
        <v>92244</v>
      </c>
      <c r="H136" s="114">
        <f t="shared" si="54"/>
        <v>2500</v>
      </c>
      <c r="I136" s="114">
        <f t="shared" si="54"/>
        <v>0</v>
      </c>
      <c r="J136" s="114">
        <f t="shared" si="54"/>
        <v>0</v>
      </c>
      <c r="K136" s="112">
        <f t="shared" si="54"/>
        <v>0</v>
      </c>
      <c r="L136" s="113">
        <f t="shared" si="54"/>
        <v>0</v>
      </c>
      <c r="M136" s="111">
        <f t="shared" si="54"/>
        <v>0</v>
      </c>
      <c r="N136" s="112">
        <f t="shared" si="54"/>
        <v>0</v>
      </c>
      <c r="O136" s="112">
        <f t="shared" si="54"/>
        <v>17500</v>
      </c>
      <c r="P136" s="112">
        <f t="shared" si="54"/>
        <v>0</v>
      </c>
      <c r="Q136" s="112">
        <f t="shared" si="54"/>
        <v>0</v>
      </c>
      <c r="R136" s="112">
        <f t="shared" si="54"/>
        <v>17500</v>
      </c>
      <c r="S136" s="112">
        <f t="shared" si="54"/>
        <v>0</v>
      </c>
      <c r="T136" s="112">
        <f t="shared" si="54"/>
        <v>0</v>
      </c>
      <c r="U136" s="115">
        <f t="shared" si="54"/>
        <v>17500</v>
      </c>
      <c r="V136" s="112">
        <f t="shared" si="54"/>
        <v>0</v>
      </c>
      <c r="W136" s="114">
        <f t="shared" si="54"/>
        <v>24744</v>
      </c>
      <c r="X136" s="116">
        <f t="shared" si="54"/>
        <v>17500</v>
      </c>
      <c r="Y136" s="54"/>
      <c r="Z136" s="190"/>
    </row>
    <row r="137" spans="1:26" x14ac:dyDescent="0.25">
      <c r="B137" s="191"/>
      <c r="C137" s="200"/>
      <c r="D137" s="417" t="s">
        <v>404</v>
      </c>
      <c r="E137" s="417"/>
      <c r="F137" s="203">
        <f t="shared" si="53"/>
        <v>22244</v>
      </c>
      <c r="G137" s="201">
        <f t="shared" ref="G137:X137" si="55">SUM(G138:G139)</f>
        <v>22244</v>
      </c>
      <c r="H137" s="194">
        <f t="shared" si="55"/>
        <v>0</v>
      </c>
      <c r="I137" s="194">
        <f t="shared" si="55"/>
        <v>0</v>
      </c>
      <c r="J137" s="194">
        <f t="shared" si="55"/>
        <v>0</v>
      </c>
      <c r="K137" s="195">
        <f t="shared" si="55"/>
        <v>0</v>
      </c>
      <c r="L137" s="202">
        <f t="shared" si="55"/>
        <v>0</v>
      </c>
      <c r="M137" s="201">
        <f t="shared" si="55"/>
        <v>0</v>
      </c>
      <c r="N137" s="195">
        <f t="shared" si="55"/>
        <v>0</v>
      </c>
      <c r="O137" s="195">
        <f t="shared" si="55"/>
        <v>0</v>
      </c>
      <c r="P137" s="195">
        <f t="shared" si="55"/>
        <v>0</v>
      </c>
      <c r="Q137" s="195">
        <f t="shared" si="55"/>
        <v>0</v>
      </c>
      <c r="R137" s="195">
        <f t="shared" si="55"/>
        <v>0</v>
      </c>
      <c r="S137" s="195">
        <f t="shared" si="55"/>
        <v>0</v>
      </c>
      <c r="T137" s="195">
        <f t="shared" si="55"/>
        <v>0</v>
      </c>
      <c r="U137" s="196">
        <f t="shared" si="55"/>
        <v>0</v>
      </c>
      <c r="V137" s="195">
        <f t="shared" si="55"/>
        <v>0</v>
      </c>
      <c r="W137" s="194">
        <f t="shared" si="55"/>
        <v>22244</v>
      </c>
      <c r="X137" s="197">
        <f t="shared" si="55"/>
        <v>0</v>
      </c>
      <c r="Y137" s="56"/>
      <c r="Z137" s="190"/>
    </row>
    <row r="138" spans="1:26" x14ac:dyDescent="0.25">
      <c r="B138" s="55"/>
      <c r="C138" s="2"/>
      <c r="D138" s="208"/>
      <c r="E138" s="208" t="s">
        <v>865</v>
      </c>
      <c r="F138" s="80">
        <f t="shared" si="53"/>
        <v>19000</v>
      </c>
      <c r="G138" s="76">
        <f>F138</f>
        <v>19000</v>
      </c>
      <c r="H138" s="42"/>
      <c r="I138" s="42"/>
      <c r="J138" s="42"/>
      <c r="K138" s="1"/>
      <c r="L138" s="77"/>
      <c r="M138" s="76"/>
      <c r="N138" s="1"/>
      <c r="O138" s="1"/>
      <c r="P138" s="1"/>
      <c r="Q138" s="1"/>
      <c r="R138" s="1"/>
      <c r="S138" s="1"/>
      <c r="T138" s="1"/>
      <c r="U138" s="82"/>
      <c r="V138" s="1"/>
      <c r="W138" s="42">
        <v>19000</v>
      </c>
      <c r="X138" s="44"/>
      <c r="Y138" s="56"/>
      <c r="Z138" s="190"/>
    </row>
    <row r="139" spans="1:26" x14ac:dyDescent="0.25">
      <c r="B139" s="55"/>
      <c r="C139" s="2"/>
      <c r="D139" s="175"/>
      <c r="E139" s="175" t="s">
        <v>866</v>
      </c>
      <c r="F139" s="80">
        <f t="shared" si="53"/>
        <v>3244</v>
      </c>
      <c r="G139" s="76">
        <f>F139</f>
        <v>3244</v>
      </c>
      <c r="H139" s="42"/>
      <c r="I139" s="42"/>
      <c r="J139" s="42"/>
      <c r="K139" s="1"/>
      <c r="L139" s="77"/>
      <c r="M139" s="76"/>
      <c r="N139" s="1"/>
      <c r="O139" s="1"/>
      <c r="P139" s="1"/>
      <c r="Q139" s="1"/>
      <c r="R139" s="1"/>
      <c r="S139" s="1"/>
      <c r="T139" s="1"/>
      <c r="U139" s="82"/>
      <c r="V139" s="1"/>
      <c r="W139" s="42">
        <v>3244</v>
      </c>
      <c r="X139" s="44"/>
      <c r="Y139" s="56"/>
      <c r="Z139" s="190"/>
    </row>
    <row r="140" spans="1:26" x14ac:dyDescent="0.25">
      <c r="B140" s="191"/>
      <c r="C140" s="200"/>
      <c r="D140" s="417" t="s">
        <v>405</v>
      </c>
      <c r="E140" s="417"/>
      <c r="F140" s="203">
        <f t="shared" si="53"/>
        <v>72500</v>
      </c>
      <c r="G140" s="201">
        <f t="shared" ref="G140:X140" si="56">SUM(G141:G142)</f>
        <v>70000</v>
      </c>
      <c r="H140" s="194">
        <f t="shared" si="56"/>
        <v>2500</v>
      </c>
      <c r="I140" s="194">
        <f t="shared" si="56"/>
        <v>0</v>
      </c>
      <c r="J140" s="194">
        <f t="shared" si="56"/>
        <v>0</v>
      </c>
      <c r="K140" s="195">
        <f t="shared" si="56"/>
        <v>0</v>
      </c>
      <c r="L140" s="202">
        <f t="shared" si="56"/>
        <v>0</v>
      </c>
      <c r="M140" s="201">
        <f t="shared" si="56"/>
        <v>0</v>
      </c>
      <c r="N140" s="195">
        <f t="shared" si="56"/>
        <v>0</v>
      </c>
      <c r="O140" s="195">
        <f t="shared" si="56"/>
        <v>17500</v>
      </c>
      <c r="P140" s="195">
        <f t="shared" si="56"/>
        <v>0</v>
      </c>
      <c r="Q140" s="195">
        <f t="shared" si="56"/>
        <v>0</v>
      </c>
      <c r="R140" s="195">
        <f t="shared" si="56"/>
        <v>17500</v>
      </c>
      <c r="S140" s="195">
        <f t="shared" si="56"/>
        <v>0</v>
      </c>
      <c r="T140" s="195">
        <f t="shared" si="56"/>
        <v>0</v>
      </c>
      <c r="U140" s="196">
        <f t="shared" si="56"/>
        <v>17500</v>
      </c>
      <c r="V140" s="195">
        <f t="shared" si="56"/>
        <v>0</v>
      </c>
      <c r="W140" s="194">
        <f t="shared" si="56"/>
        <v>2500</v>
      </c>
      <c r="X140" s="197">
        <f t="shared" si="56"/>
        <v>17500</v>
      </c>
      <c r="Y140" s="56"/>
      <c r="Z140" s="190"/>
    </row>
    <row r="141" spans="1:26" x14ac:dyDescent="0.25">
      <c r="B141" s="55"/>
      <c r="C141" s="2"/>
      <c r="D141" s="239"/>
      <c r="E141" s="239" t="s">
        <v>867</v>
      </c>
      <c r="F141" s="80">
        <f t="shared" si="53"/>
        <v>2500</v>
      </c>
      <c r="G141" s="76"/>
      <c r="H141" s="42">
        <f>F141</f>
        <v>2500</v>
      </c>
      <c r="I141" s="42"/>
      <c r="J141" s="42"/>
      <c r="K141" s="1"/>
      <c r="L141" s="77"/>
      <c r="M141" s="76"/>
      <c r="N141" s="1"/>
      <c r="O141" s="1"/>
      <c r="P141" s="1"/>
      <c r="Q141" s="1"/>
      <c r="R141" s="1"/>
      <c r="S141" s="1"/>
      <c r="T141" s="1"/>
      <c r="U141" s="82"/>
      <c r="V141" s="1"/>
      <c r="W141" s="42">
        <v>2500</v>
      </c>
      <c r="X141" s="44"/>
      <c r="Y141" s="56"/>
      <c r="Z141" s="190"/>
    </row>
    <row r="142" spans="1:26" x14ac:dyDescent="0.25">
      <c r="B142" s="55"/>
      <c r="C142" s="2"/>
      <c r="D142" s="175"/>
      <c r="E142" s="175" t="s">
        <v>868</v>
      </c>
      <c r="F142" s="80">
        <f t="shared" si="53"/>
        <v>70000</v>
      </c>
      <c r="G142" s="76">
        <f>F142</f>
        <v>70000</v>
      </c>
      <c r="H142" s="42"/>
      <c r="I142" s="42"/>
      <c r="J142" s="42"/>
      <c r="K142" s="1"/>
      <c r="L142" s="77"/>
      <c r="M142" s="76"/>
      <c r="N142" s="1"/>
      <c r="O142" s="1">
        <v>17500</v>
      </c>
      <c r="P142" s="1"/>
      <c r="Q142" s="1"/>
      <c r="R142" s="1">
        <v>17500</v>
      </c>
      <c r="S142" s="1"/>
      <c r="T142" s="1"/>
      <c r="U142" s="82">
        <v>17500</v>
      </c>
      <c r="V142" s="1"/>
      <c r="W142" s="42"/>
      <c r="X142" s="44">
        <v>17500</v>
      </c>
      <c r="Y142" s="56"/>
      <c r="Z142" s="190"/>
    </row>
    <row r="143" spans="1:26" s="41" customFormat="1" x14ac:dyDescent="0.25">
      <c r="A143" s="128" t="s">
        <v>50</v>
      </c>
      <c r="B143" s="109" t="s">
        <v>743</v>
      </c>
      <c r="C143" s="445" t="s">
        <v>51</v>
      </c>
      <c r="D143" s="446"/>
      <c r="E143" s="446"/>
      <c r="F143" s="110">
        <f t="shared" si="53"/>
        <v>893000</v>
      </c>
      <c r="G143" s="111">
        <f t="shared" ref="G143:L143" si="57">G144+G145+G146+G147+G148+G149+G150</f>
        <v>0</v>
      </c>
      <c r="H143" s="114">
        <f t="shared" si="57"/>
        <v>0</v>
      </c>
      <c r="I143" s="114">
        <f t="shared" si="57"/>
        <v>893000</v>
      </c>
      <c r="J143" s="114">
        <f t="shared" si="57"/>
        <v>0</v>
      </c>
      <c r="K143" s="112">
        <f t="shared" si="57"/>
        <v>0</v>
      </c>
      <c r="L143" s="113">
        <f t="shared" si="57"/>
        <v>0</v>
      </c>
      <c r="M143" s="111">
        <f>M144+M145+M146+M147+M148+M149+M150</f>
        <v>0</v>
      </c>
      <c r="N143" s="112">
        <f t="shared" ref="N143:X143" si="58">N144+N145+N146+N147+N148+N149+N150</f>
        <v>223250</v>
      </c>
      <c r="O143" s="112">
        <f t="shared" si="58"/>
        <v>0</v>
      </c>
      <c r="P143" s="112">
        <f t="shared" si="58"/>
        <v>0</v>
      </c>
      <c r="Q143" s="112">
        <f t="shared" si="58"/>
        <v>0</v>
      </c>
      <c r="R143" s="112">
        <f t="shared" si="58"/>
        <v>223250</v>
      </c>
      <c r="S143" s="112">
        <f t="shared" si="58"/>
        <v>0</v>
      </c>
      <c r="T143" s="112">
        <f t="shared" si="58"/>
        <v>223250</v>
      </c>
      <c r="U143" s="115">
        <f t="shared" si="58"/>
        <v>0</v>
      </c>
      <c r="V143" s="112">
        <f t="shared" si="58"/>
        <v>0</v>
      </c>
      <c r="W143" s="114">
        <f t="shared" si="58"/>
        <v>0</v>
      </c>
      <c r="X143" s="116">
        <f t="shared" si="58"/>
        <v>223250</v>
      </c>
      <c r="Y143" s="54"/>
      <c r="Z143" s="190"/>
    </row>
    <row r="144" spans="1:26" hidden="1" x14ac:dyDescent="0.25">
      <c r="B144" s="55"/>
      <c r="C144" s="2"/>
      <c r="D144" s="427" t="s">
        <v>334</v>
      </c>
      <c r="E144" s="427"/>
      <c r="F144" s="80">
        <f t="shared" si="53"/>
        <v>0</v>
      </c>
      <c r="G144" s="76"/>
      <c r="H144" s="42"/>
      <c r="I144" s="42"/>
      <c r="J144" s="42"/>
      <c r="K144" s="1"/>
      <c r="L144" s="77"/>
      <c r="M144" s="76"/>
      <c r="N144" s="1"/>
      <c r="O144" s="1"/>
      <c r="P144" s="1"/>
      <c r="Q144" s="1"/>
      <c r="R144" s="1"/>
      <c r="S144" s="1"/>
      <c r="T144" s="1"/>
      <c r="U144" s="82"/>
      <c r="V144" s="1"/>
      <c r="W144" s="42"/>
      <c r="X144" s="44"/>
      <c r="Y144" s="56"/>
      <c r="Z144" s="190"/>
    </row>
    <row r="145" spans="1:26" ht="27" customHeight="1" x14ac:dyDescent="0.25">
      <c r="B145" s="55"/>
      <c r="C145" s="2"/>
      <c r="D145" s="428" t="s">
        <v>491</v>
      </c>
      <c r="E145" s="428"/>
      <c r="F145" s="80">
        <f t="shared" si="53"/>
        <v>860000</v>
      </c>
      <c r="G145" s="76"/>
      <c r="H145" s="42"/>
      <c r="I145" s="42">
        <f>F145</f>
        <v>860000</v>
      </c>
      <c r="J145" s="42"/>
      <c r="K145" s="1"/>
      <c r="L145" s="77"/>
      <c r="M145" s="76"/>
      <c r="N145" s="1">
        <v>215000</v>
      </c>
      <c r="O145" s="1"/>
      <c r="P145" s="1"/>
      <c r="Q145" s="1"/>
      <c r="R145" s="1">
        <v>215000</v>
      </c>
      <c r="S145" s="1"/>
      <c r="T145" s="1">
        <v>215000</v>
      </c>
      <c r="U145" s="82"/>
      <c r="V145" s="1"/>
      <c r="W145" s="42"/>
      <c r="X145" s="44">
        <v>215000</v>
      </c>
      <c r="Y145" s="56"/>
      <c r="Z145" s="190"/>
    </row>
    <row r="146" spans="1:26" x14ac:dyDescent="0.25">
      <c r="B146" s="55"/>
      <c r="C146" s="2"/>
      <c r="D146" s="427" t="s">
        <v>802</v>
      </c>
      <c r="E146" s="427"/>
      <c r="F146" s="80">
        <f t="shared" si="53"/>
        <v>33000</v>
      </c>
      <c r="G146" s="76"/>
      <c r="H146" s="42"/>
      <c r="I146" s="42">
        <f>F146</f>
        <v>33000</v>
      </c>
      <c r="J146" s="42"/>
      <c r="K146" s="1"/>
      <c r="L146" s="77"/>
      <c r="M146" s="76"/>
      <c r="N146" s="1">
        <v>8250</v>
      </c>
      <c r="O146" s="1"/>
      <c r="P146" s="1"/>
      <c r="Q146" s="1"/>
      <c r="R146" s="1">
        <v>8250</v>
      </c>
      <c r="S146" s="1"/>
      <c r="T146" s="1">
        <v>8250</v>
      </c>
      <c r="U146" s="82"/>
      <c r="V146" s="1"/>
      <c r="W146" s="42"/>
      <c r="X146" s="44">
        <v>8250</v>
      </c>
      <c r="Y146" s="56"/>
      <c r="Z146" s="190"/>
    </row>
    <row r="147" spans="1:26" hidden="1" x14ac:dyDescent="0.25">
      <c r="B147" s="55"/>
      <c r="C147" s="2"/>
      <c r="D147" s="427" t="s">
        <v>406</v>
      </c>
      <c r="E147" s="427"/>
      <c r="F147" s="80">
        <f t="shared" si="53"/>
        <v>0</v>
      </c>
      <c r="G147" s="76"/>
      <c r="H147" s="42"/>
      <c r="I147" s="42"/>
      <c r="J147" s="42"/>
      <c r="K147" s="1"/>
      <c r="L147" s="77"/>
      <c r="M147" s="76"/>
      <c r="N147" s="1"/>
      <c r="O147" s="1"/>
      <c r="P147" s="1"/>
      <c r="Q147" s="1"/>
      <c r="R147" s="1"/>
      <c r="S147" s="1"/>
      <c r="T147" s="1"/>
      <c r="U147" s="82"/>
      <c r="V147" s="1"/>
      <c r="W147" s="42"/>
      <c r="X147" s="44"/>
      <c r="Y147" s="56"/>
      <c r="Z147" s="190"/>
    </row>
    <row r="148" spans="1:26" hidden="1" x14ac:dyDescent="0.25">
      <c r="B148" s="55"/>
      <c r="C148" s="2"/>
      <c r="D148" s="427" t="s">
        <v>407</v>
      </c>
      <c r="E148" s="427"/>
      <c r="F148" s="80">
        <f t="shared" si="53"/>
        <v>0</v>
      </c>
      <c r="G148" s="76"/>
      <c r="H148" s="42"/>
      <c r="I148" s="42"/>
      <c r="J148" s="42"/>
      <c r="K148" s="1"/>
      <c r="L148" s="77"/>
      <c r="M148" s="76"/>
      <c r="N148" s="1"/>
      <c r="O148" s="1"/>
      <c r="P148" s="1"/>
      <c r="Q148" s="1"/>
      <c r="R148" s="1"/>
      <c r="S148" s="1"/>
      <c r="T148" s="1"/>
      <c r="U148" s="82"/>
      <c r="V148" s="1"/>
      <c r="W148" s="42"/>
      <c r="X148" s="44"/>
      <c r="Y148" s="56"/>
      <c r="Z148" s="190"/>
    </row>
    <row r="149" spans="1:26" hidden="1" x14ac:dyDescent="0.25">
      <c r="B149" s="55"/>
      <c r="C149" s="2"/>
      <c r="D149" s="427" t="s">
        <v>335</v>
      </c>
      <c r="E149" s="427"/>
      <c r="F149" s="80">
        <f t="shared" si="53"/>
        <v>0</v>
      </c>
      <c r="G149" s="76"/>
      <c r="H149" s="42"/>
      <c r="I149" s="42"/>
      <c r="J149" s="42"/>
      <c r="K149" s="1"/>
      <c r="L149" s="77"/>
      <c r="M149" s="76"/>
      <c r="N149" s="1"/>
      <c r="O149" s="1"/>
      <c r="P149" s="1"/>
      <c r="Q149" s="1"/>
      <c r="R149" s="1"/>
      <c r="S149" s="1"/>
      <c r="T149" s="1"/>
      <c r="U149" s="82"/>
      <c r="V149" s="1"/>
      <c r="W149" s="42"/>
      <c r="X149" s="44"/>
      <c r="Y149" s="56"/>
      <c r="Z149" s="190"/>
    </row>
    <row r="150" spans="1:26" hidden="1" x14ac:dyDescent="0.25">
      <c r="B150" s="55"/>
      <c r="C150" s="2"/>
      <c r="D150" s="427" t="s">
        <v>408</v>
      </c>
      <c r="E150" s="427"/>
      <c r="F150" s="80">
        <f t="shared" si="53"/>
        <v>0</v>
      </c>
      <c r="G150" s="76"/>
      <c r="H150" s="42"/>
      <c r="I150" s="42"/>
      <c r="J150" s="42"/>
      <c r="K150" s="1"/>
      <c r="L150" s="77"/>
      <c r="M150" s="76"/>
      <c r="N150" s="1"/>
      <c r="O150" s="1"/>
      <c r="P150" s="1"/>
      <c r="Q150" s="1"/>
      <c r="R150" s="1"/>
      <c r="S150" s="1"/>
      <c r="T150" s="1"/>
      <c r="U150" s="82"/>
      <c r="V150" s="1"/>
      <c r="W150" s="42"/>
      <c r="X150" s="44"/>
      <c r="Y150" s="56"/>
      <c r="Z150" s="190"/>
    </row>
    <row r="151" spans="1:26" s="41" customFormat="1" hidden="1" x14ac:dyDescent="0.25">
      <c r="A151" s="128" t="s">
        <v>52</v>
      </c>
      <c r="B151" s="109" t="s">
        <v>744</v>
      </c>
      <c r="C151" s="445" t="s">
        <v>409</v>
      </c>
      <c r="D151" s="446"/>
      <c r="E151" s="446"/>
      <c r="F151" s="110">
        <f t="shared" si="53"/>
        <v>0</v>
      </c>
      <c r="G151" s="111"/>
      <c r="H151" s="114"/>
      <c r="I151" s="114"/>
      <c r="J151" s="114"/>
      <c r="K151" s="112"/>
      <c r="L151" s="113"/>
      <c r="M151" s="111"/>
      <c r="N151" s="112"/>
      <c r="O151" s="112"/>
      <c r="P151" s="112"/>
      <c r="Q151" s="112"/>
      <c r="R151" s="112"/>
      <c r="S151" s="112"/>
      <c r="T151" s="112"/>
      <c r="U151" s="115"/>
      <c r="V151" s="112"/>
      <c r="W151" s="114"/>
      <c r="X151" s="116"/>
      <c r="Y151" s="54"/>
      <c r="Z151" s="190"/>
    </row>
    <row r="152" spans="1:26" s="41" customFormat="1" hidden="1" x14ac:dyDescent="0.25">
      <c r="A152" s="128" t="s">
        <v>53</v>
      </c>
      <c r="B152" s="109" t="s">
        <v>745</v>
      </c>
      <c r="C152" s="445" t="s">
        <v>410</v>
      </c>
      <c r="D152" s="446"/>
      <c r="E152" s="446"/>
      <c r="F152" s="110">
        <f t="shared" si="53"/>
        <v>0</v>
      </c>
      <c r="G152" s="111"/>
      <c r="H152" s="114"/>
      <c r="I152" s="114"/>
      <c r="J152" s="114"/>
      <c r="K152" s="112"/>
      <c r="L152" s="113"/>
      <c r="M152" s="111"/>
      <c r="N152" s="112"/>
      <c r="O152" s="112"/>
      <c r="P152" s="112"/>
      <c r="Q152" s="112"/>
      <c r="R152" s="112"/>
      <c r="S152" s="112"/>
      <c r="T152" s="112"/>
      <c r="U152" s="115"/>
      <c r="V152" s="112"/>
      <c r="W152" s="114"/>
      <c r="X152" s="116"/>
      <c r="Y152" s="54"/>
      <c r="Z152" s="190"/>
    </row>
    <row r="153" spans="1:26" s="41" customFormat="1" hidden="1" x14ac:dyDescent="0.25">
      <c r="A153" s="128" t="s">
        <v>54</v>
      </c>
      <c r="B153" s="109" t="s">
        <v>746</v>
      </c>
      <c r="C153" s="445" t="s">
        <v>930</v>
      </c>
      <c r="D153" s="446"/>
      <c r="E153" s="446"/>
      <c r="F153" s="110">
        <f t="shared" si="53"/>
        <v>0</v>
      </c>
      <c r="G153" s="111"/>
      <c r="H153" s="114"/>
      <c r="I153" s="114"/>
      <c r="J153" s="114"/>
      <c r="K153" s="112"/>
      <c r="L153" s="113"/>
      <c r="M153" s="111"/>
      <c r="N153" s="112"/>
      <c r="O153" s="112"/>
      <c r="P153" s="112"/>
      <c r="Q153" s="112"/>
      <c r="R153" s="112"/>
      <c r="S153" s="112"/>
      <c r="T153" s="112"/>
      <c r="U153" s="115"/>
      <c r="V153" s="112"/>
      <c r="W153" s="114"/>
      <c r="X153" s="116"/>
      <c r="Y153" s="54"/>
      <c r="Z153" s="190"/>
    </row>
    <row r="154" spans="1:26" s="41" customFormat="1" x14ac:dyDescent="0.25">
      <c r="A154" s="128"/>
      <c r="B154" s="109" t="s">
        <v>931</v>
      </c>
      <c r="C154" s="445" t="s">
        <v>932</v>
      </c>
      <c r="D154" s="446"/>
      <c r="E154" s="447"/>
      <c r="F154" s="110">
        <f t="shared" si="53"/>
        <v>23000</v>
      </c>
      <c r="G154" s="111">
        <f t="shared" ref="G154:L154" si="59">G155+G156</f>
        <v>23000</v>
      </c>
      <c r="H154" s="114">
        <f t="shared" si="59"/>
        <v>0</v>
      </c>
      <c r="I154" s="114">
        <f t="shared" si="59"/>
        <v>0</v>
      </c>
      <c r="J154" s="114">
        <f t="shared" si="59"/>
        <v>0</v>
      </c>
      <c r="K154" s="112">
        <f t="shared" si="59"/>
        <v>0</v>
      </c>
      <c r="L154" s="113">
        <f t="shared" si="59"/>
        <v>0</v>
      </c>
      <c r="M154" s="111">
        <f>M155+M156</f>
        <v>1910</v>
      </c>
      <c r="N154" s="112">
        <f t="shared" ref="N154:X154" si="60">N155+N156</f>
        <v>1910</v>
      </c>
      <c r="O154" s="112">
        <f t="shared" si="60"/>
        <v>1910</v>
      </c>
      <c r="P154" s="112">
        <f t="shared" si="60"/>
        <v>1910</v>
      </c>
      <c r="Q154" s="112">
        <f t="shared" si="60"/>
        <v>1910</v>
      </c>
      <c r="R154" s="112">
        <f t="shared" si="60"/>
        <v>1910</v>
      </c>
      <c r="S154" s="112">
        <f t="shared" si="60"/>
        <v>1910</v>
      </c>
      <c r="T154" s="112">
        <f t="shared" si="60"/>
        <v>1910</v>
      </c>
      <c r="U154" s="115">
        <f t="shared" si="60"/>
        <v>1910</v>
      </c>
      <c r="V154" s="112">
        <f t="shared" si="60"/>
        <v>1910</v>
      </c>
      <c r="W154" s="114">
        <f t="shared" si="60"/>
        <v>1910</v>
      </c>
      <c r="X154" s="116">
        <f t="shared" si="60"/>
        <v>1990</v>
      </c>
      <c r="Y154" s="54"/>
      <c r="Z154" s="190"/>
    </row>
    <row r="155" spans="1:26" s="211" customFormat="1" hidden="1" x14ac:dyDescent="0.25">
      <c r="A155" s="128" t="s">
        <v>933</v>
      </c>
      <c r="B155" s="191" t="s">
        <v>934</v>
      </c>
      <c r="C155" s="253"/>
      <c r="D155" s="250" t="s">
        <v>935</v>
      </c>
      <c r="E155" s="250"/>
      <c r="F155" s="203">
        <f t="shared" si="53"/>
        <v>0</v>
      </c>
      <c r="G155" s="201"/>
      <c r="H155" s="194"/>
      <c r="I155" s="194"/>
      <c r="J155" s="194"/>
      <c r="K155" s="195"/>
      <c r="L155" s="202"/>
      <c r="M155" s="201"/>
      <c r="N155" s="195"/>
      <c r="O155" s="195"/>
      <c r="P155" s="195"/>
      <c r="Q155" s="195"/>
      <c r="R155" s="195"/>
      <c r="S155" s="195"/>
      <c r="T155" s="195"/>
      <c r="U155" s="196"/>
      <c r="V155" s="195"/>
      <c r="W155" s="194"/>
      <c r="X155" s="197"/>
      <c r="Y155" s="252"/>
      <c r="Z155" s="190"/>
    </row>
    <row r="156" spans="1:26" s="211" customFormat="1" x14ac:dyDescent="0.25">
      <c r="A156" s="128" t="s">
        <v>829</v>
      </c>
      <c r="B156" s="191" t="s">
        <v>872</v>
      </c>
      <c r="C156" s="204"/>
      <c r="D156" s="275" t="s">
        <v>830</v>
      </c>
      <c r="E156" s="276"/>
      <c r="F156" s="203">
        <f t="shared" si="53"/>
        <v>23000</v>
      </c>
      <c r="G156" s="201">
        <f t="shared" ref="G156:L156" si="61">G157+G158+G159</f>
        <v>23000</v>
      </c>
      <c r="H156" s="194">
        <f t="shared" si="61"/>
        <v>0</v>
      </c>
      <c r="I156" s="194">
        <f t="shared" si="61"/>
        <v>0</v>
      </c>
      <c r="J156" s="194">
        <f t="shared" si="61"/>
        <v>0</v>
      </c>
      <c r="K156" s="195">
        <f t="shared" si="61"/>
        <v>0</v>
      </c>
      <c r="L156" s="202">
        <f t="shared" si="61"/>
        <v>0</v>
      </c>
      <c r="M156" s="201">
        <f>M157+M158+M159</f>
        <v>1910</v>
      </c>
      <c r="N156" s="195">
        <f t="shared" ref="N156:X156" si="62">N157+N158+N159</f>
        <v>1910</v>
      </c>
      <c r="O156" s="195">
        <f t="shared" si="62"/>
        <v>1910</v>
      </c>
      <c r="P156" s="195">
        <f t="shared" si="62"/>
        <v>1910</v>
      </c>
      <c r="Q156" s="195">
        <f t="shared" si="62"/>
        <v>1910</v>
      </c>
      <c r="R156" s="195">
        <f t="shared" si="62"/>
        <v>1910</v>
      </c>
      <c r="S156" s="195">
        <f t="shared" si="62"/>
        <v>1910</v>
      </c>
      <c r="T156" s="195">
        <f t="shared" si="62"/>
        <v>1910</v>
      </c>
      <c r="U156" s="196">
        <f t="shared" si="62"/>
        <v>1910</v>
      </c>
      <c r="V156" s="195">
        <f t="shared" si="62"/>
        <v>1910</v>
      </c>
      <c r="W156" s="194">
        <f t="shared" si="62"/>
        <v>1910</v>
      </c>
      <c r="X156" s="197">
        <f t="shared" si="62"/>
        <v>1990</v>
      </c>
      <c r="Y156" s="252"/>
      <c r="Z156" s="190"/>
    </row>
    <row r="157" spans="1:26" hidden="1" x14ac:dyDescent="0.25">
      <c r="B157" s="55"/>
      <c r="C157" s="2"/>
      <c r="D157" s="247"/>
      <c r="E157" s="251" t="s">
        <v>831</v>
      </c>
      <c r="F157" s="80">
        <f t="shared" si="53"/>
        <v>0</v>
      </c>
      <c r="G157" s="76"/>
      <c r="H157" s="42"/>
      <c r="I157" s="42"/>
      <c r="J157" s="42"/>
      <c r="K157" s="1"/>
      <c r="L157" s="77"/>
      <c r="M157" s="76"/>
      <c r="N157" s="1"/>
      <c r="O157" s="1"/>
      <c r="P157" s="1"/>
      <c r="Q157" s="1"/>
      <c r="R157" s="1"/>
      <c r="S157" s="1"/>
      <c r="T157" s="1"/>
      <c r="U157" s="82"/>
      <c r="V157" s="1"/>
      <c r="W157" s="42"/>
      <c r="X157" s="44"/>
      <c r="Y157" s="56"/>
      <c r="Z157" s="190"/>
    </row>
    <row r="158" spans="1:26" hidden="1" x14ac:dyDescent="0.25">
      <c r="B158" s="55"/>
      <c r="C158" s="2"/>
      <c r="D158" s="247"/>
      <c r="E158" s="251" t="s">
        <v>336</v>
      </c>
      <c r="F158" s="80">
        <f t="shared" si="53"/>
        <v>0</v>
      </c>
      <c r="G158" s="76"/>
      <c r="H158" s="42"/>
      <c r="I158" s="42"/>
      <c r="J158" s="42"/>
      <c r="K158" s="1"/>
      <c r="L158" s="77"/>
      <c r="M158" s="76"/>
      <c r="N158" s="1"/>
      <c r="O158" s="1"/>
      <c r="P158" s="1"/>
      <c r="Q158" s="1"/>
      <c r="R158" s="1"/>
      <c r="S158" s="1"/>
      <c r="T158" s="1"/>
      <c r="U158" s="82"/>
      <c r="V158" s="1"/>
      <c r="W158" s="42"/>
      <c r="X158" s="44"/>
      <c r="Y158" s="56"/>
      <c r="Z158" s="190"/>
    </row>
    <row r="159" spans="1:26" x14ac:dyDescent="0.25">
      <c r="B159" s="55"/>
      <c r="C159" s="2"/>
      <c r="D159" s="247"/>
      <c r="E159" s="251" t="s">
        <v>832</v>
      </c>
      <c r="F159" s="80">
        <f t="shared" si="53"/>
        <v>23000</v>
      </c>
      <c r="G159" s="76">
        <f>F159</f>
        <v>23000</v>
      </c>
      <c r="H159" s="42"/>
      <c r="I159" s="42"/>
      <c r="J159" s="42"/>
      <c r="K159" s="1"/>
      <c r="L159" s="77"/>
      <c r="M159" s="76">
        <v>1910</v>
      </c>
      <c r="N159" s="1">
        <v>1910</v>
      </c>
      <c r="O159" s="1">
        <v>1910</v>
      </c>
      <c r="P159" s="1">
        <v>1910</v>
      </c>
      <c r="Q159" s="1">
        <v>1910</v>
      </c>
      <c r="R159" s="1">
        <v>1910</v>
      </c>
      <c r="S159" s="1">
        <v>1910</v>
      </c>
      <c r="T159" s="1">
        <v>1910</v>
      </c>
      <c r="U159" s="82">
        <v>1910</v>
      </c>
      <c r="V159" s="1">
        <v>1910</v>
      </c>
      <c r="W159" s="42">
        <v>1910</v>
      </c>
      <c r="X159" s="44">
        <v>1990</v>
      </c>
      <c r="Y159" s="56"/>
      <c r="Z159" s="190"/>
    </row>
    <row r="160" spans="1:26" s="41" customFormat="1" ht="15" hidden="1" customHeight="1" x14ac:dyDescent="0.25">
      <c r="A160" s="128"/>
      <c r="B160" s="109" t="s">
        <v>747</v>
      </c>
      <c r="C160" s="445" t="s">
        <v>936</v>
      </c>
      <c r="D160" s="446"/>
      <c r="E160" s="446"/>
      <c r="F160" s="110">
        <f t="shared" si="53"/>
        <v>0</v>
      </c>
      <c r="G160" s="111">
        <f t="shared" ref="G160:L160" si="63">G161+G162</f>
        <v>0</v>
      </c>
      <c r="H160" s="114">
        <f t="shared" si="63"/>
        <v>0</v>
      </c>
      <c r="I160" s="114">
        <f t="shared" si="63"/>
        <v>0</v>
      </c>
      <c r="J160" s="114">
        <f t="shared" si="63"/>
        <v>0</v>
      </c>
      <c r="K160" s="112">
        <f t="shared" si="63"/>
        <v>0</v>
      </c>
      <c r="L160" s="113">
        <f t="shared" si="63"/>
        <v>0</v>
      </c>
      <c r="M160" s="111">
        <f>M161+M162</f>
        <v>0</v>
      </c>
      <c r="N160" s="112">
        <f t="shared" ref="N160:X160" si="64">N161+N162</f>
        <v>0</v>
      </c>
      <c r="O160" s="112">
        <f t="shared" si="64"/>
        <v>0</v>
      </c>
      <c r="P160" s="112">
        <f t="shared" si="64"/>
        <v>0</v>
      </c>
      <c r="Q160" s="112">
        <f t="shared" si="64"/>
        <v>0</v>
      </c>
      <c r="R160" s="112">
        <f t="shared" si="64"/>
        <v>0</v>
      </c>
      <c r="S160" s="112">
        <f t="shared" si="64"/>
        <v>0</v>
      </c>
      <c r="T160" s="112">
        <f t="shared" si="64"/>
        <v>0</v>
      </c>
      <c r="U160" s="115">
        <f t="shared" si="64"/>
        <v>0</v>
      </c>
      <c r="V160" s="112">
        <f t="shared" si="64"/>
        <v>0</v>
      </c>
      <c r="W160" s="114">
        <f t="shared" si="64"/>
        <v>0</v>
      </c>
      <c r="X160" s="116">
        <f t="shared" si="64"/>
        <v>0</v>
      </c>
      <c r="Y160" s="54"/>
      <c r="Z160" s="190"/>
    </row>
    <row r="161" spans="1:26" s="211" customFormat="1" ht="15" hidden="1" customHeight="1" x14ac:dyDescent="0.25">
      <c r="A161" s="128" t="s">
        <v>940</v>
      </c>
      <c r="B161" s="191" t="s">
        <v>938</v>
      </c>
      <c r="C161" s="200"/>
      <c r="D161" s="417" t="s">
        <v>937</v>
      </c>
      <c r="E161" s="417"/>
      <c r="F161" s="203">
        <f t="shared" si="53"/>
        <v>0</v>
      </c>
      <c r="G161" s="201"/>
      <c r="H161" s="194"/>
      <c r="I161" s="194"/>
      <c r="J161" s="194"/>
      <c r="K161" s="195"/>
      <c r="L161" s="202"/>
      <c r="M161" s="201"/>
      <c r="N161" s="195"/>
      <c r="O161" s="195"/>
      <c r="P161" s="195"/>
      <c r="Q161" s="195"/>
      <c r="R161" s="195"/>
      <c r="S161" s="195"/>
      <c r="T161" s="195"/>
      <c r="U161" s="196"/>
      <c r="V161" s="195"/>
      <c r="W161" s="194"/>
      <c r="X161" s="197"/>
      <c r="Y161" s="252"/>
      <c r="Z161" s="212"/>
    </row>
    <row r="162" spans="1:26" s="211" customFormat="1" ht="15" hidden="1" customHeight="1" x14ac:dyDescent="0.25">
      <c r="A162" s="128" t="s">
        <v>833</v>
      </c>
      <c r="B162" s="191" t="s">
        <v>939</v>
      </c>
      <c r="C162" s="200"/>
      <c r="D162" s="417" t="s">
        <v>834</v>
      </c>
      <c r="E162" s="417"/>
      <c r="F162" s="203">
        <f t="shared" si="53"/>
        <v>0</v>
      </c>
      <c r="G162" s="201"/>
      <c r="H162" s="194"/>
      <c r="I162" s="194"/>
      <c r="J162" s="194"/>
      <c r="K162" s="195"/>
      <c r="L162" s="202"/>
      <c r="M162" s="201"/>
      <c r="N162" s="195"/>
      <c r="O162" s="195"/>
      <c r="P162" s="195"/>
      <c r="Q162" s="195"/>
      <c r="R162" s="195"/>
      <c r="S162" s="195"/>
      <c r="T162" s="195"/>
      <c r="U162" s="196"/>
      <c r="V162" s="195"/>
      <c r="W162" s="194"/>
      <c r="X162" s="197"/>
      <c r="Y162" s="252"/>
      <c r="Z162" s="212"/>
    </row>
    <row r="163" spans="1:26" s="41" customFormat="1" ht="15" hidden="1" customHeight="1" x14ac:dyDescent="0.25">
      <c r="A163" s="128" t="s">
        <v>55</v>
      </c>
      <c r="B163" s="109" t="s">
        <v>748</v>
      </c>
      <c r="C163" s="445" t="s">
        <v>941</v>
      </c>
      <c r="D163" s="446"/>
      <c r="E163" s="446"/>
      <c r="F163" s="110">
        <f t="shared" si="53"/>
        <v>0</v>
      </c>
      <c r="G163" s="111"/>
      <c r="H163" s="114"/>
      <c r="I163" s="114"/>
      <c r="J163" s="114"/>
      <c r="K163" s="112"/>
      <c r="L163" s="113"/>
      <c r="M163" s="111"/>
      <c r="N163" s="112"/>
      <c r="O163" s="112"/>
      <c r="P163" s="112"/>
      <c r="Q163" s="112"/>
      <c r="R163" s="112"/>
      <c r="S163" s="112"/>
      <c r="T163" s="112"/>
      <c r="U163" s="115"/>
      <c r="V163" s="112"/>
      <c r="W163" s="114"/>
      <c r="X163" s="116"/>
      <c r="Y163" s="54"/>
      <c r="Z163" s="190"/>
    </row>
    <row r="164" spans="1:26" s="41" customFormat="1" x14ac:dyDescent="0.25">
      <c r="A164" s="128" t="s">
        <v>56</v>
      </c>
      <c r="B164" s="109" t="s">
        <v>749</v>
      </c>
      <c r="C164" s="445" t="s">
        <v>57</v>
      </c>
      <c r="D164" s="446"/>
      <c r="E164" s="446"/>
      <c r="F164" s="110">
        <f t="shared" si="53"/>
        <v>120000</v>
      </c>
      <c r="G164" s="111">
        <f t="shared" ref="G164:L164" si="65">G165+G166+G167</f>
        <v>0</v>
      </c>
      <c r="H164" s="114">
        <f t="shared" si="65"/>
        <v>0</v>
      </c>
      <c r="I164" s="114">
        <f t="shared" si="65"/>
        <v>0</v>
      </c>
      <c r="J164" s="114">
        <f t="shared" si="65"/>
        <v>0</v>
      </c>
      <c r="K164" s="112">
        <f t="shared" si="65"/>
        <v>120000</v>
      </c>
      <c r="L164" s="113">
        <f t="shared" si="65"/>
        <v>0</v>
      </c>
      <c r="M164" s="111">
        <f>M165+M166+M167</f>
        <v>0</v>
      </c>
      <c r="N164" s="112">
        <f t="shared" ref="N164:X164" si="66">N165+N166+N167</f>
        <v>0</v>
      </c>
      <c r="O164" s="112">
        <f t="shared" si="66"/>
        <v>0</v>
      </c>
      <c r="P164" s="112">
        <f t="shared" si="66"/>
        <v>120000</v>
      </c>
      <c r="Q164" s="112">
        <f t="shared" si="66"/>
        <v>0</v>
      </c>
      <c r="R164" s="112">
        <f t="shared" si="66"/>
        <v>0</v>
      </c>
      <c r="S164" s="112">
        <f t="shared" si="66"/>
        <v>0</v>
      </c>
      <c r="T164" s="112">
        <f t="shared" si="66"/>
        <v>0</v>
      </c>
      <c r="U164" s="115">
        <f t="shared" si="66"/>
        <v>0</v>
      </c>
      <c r="V164" s="112">
        <f t="shared" si="66"/>
        <v>0</v>
      </c>
      <c r="W164" s="114">
        <f t="shared" si="66"/>
        <v>0</v>
      </c>
      <c r="X164" s="116">
        <f t="shared" si="66"/>
        <v>0</v>
      </c>
      <c r="Y164" s="54"/>
      <c r="Z164" s="190"/>
    </row>
    <row r="165" spans="1:26" ht="15" hidden="1" customHeight="1" x14ac:dyDescent="0.25">
      <c r="B165" s="55"/>
      <c r="C165" s="2"/>
      <c r="D165" s="427" t="s">
        <v>411</v>
      </c>
      <c r="E165" s="427"/>
      <c r="F165" s="80">
        <f t="shared" si="53"/>
        <v>0</v>
      </c>
      <c r="G165" s="76"/>
      <c r="H165" s="42"/>
      <c r="I165" s="42"/>
      <c r="J165" s="42"/>
      <c r="K165" s="1"/>
      <c r="L165" s="77"/>
      <c r="M165" s="76"/>
      <c r="N165" s="1"/>
      <c r="O165" s="1"/>
      <c r="P165" s="1"/>
      <c r="Q165" s="1"/>
      <c r="R165" s="1"/>
      <c r="S165" s="1"/>
      <c r="T165" s="1"/>
      <c r="U165" s="82"/>
      <c r="V165" s="1"/>
      <c r="W165" s="42"/>
      <c r="X165" s="44"/>
      <c r="Y165" s="56"/>
      <c r="Z165" s="190"/>
    </row>
    <row r="166" spans="1:26" ht="15" hidden="1" customHeight="1" x14ac:dyDescent="0.25">
      <c r="B166" s="55"/>
      <c r="C166" s="2"/>
      <c r="D166" s="427" t="s">
        <v>337</v>
      </c>
      <c r="E166" s="427"/>
      <c r="F166" s="80">
        <f t="shared" si="53"/>
        <v>0</v>
      </c>
      <c r="G166" s="76"/>
      <c r="H166" s="42"/>
      <c r="I166" s="42"/>
      <c r="J166" s="42"/>
      <c r="K166" s="1"/>
      <c r="L166" s="77"/>
      <c r="M166" s="76"/>
      <c r="N166" s="1"/>
      <c r="O166" s="1"/>
      <c r="P166" s="1"/>
      <c r="Q166" s="1"/>
      <c r="R166" s="1"/>
      <c r="S166" s="1"/>
      <c r="T166" s="1"/>
      <c r="U166" s="82"/>
      <c r="V166" s="1"/>
      <c r="W166" s="42"/>
      <c r="X166" s="44"/>
      <c r="Y166" s="56"/>
      <c r="Z166" s="190"/>
    </row>
    <row r="167" spans="1:26" ht="15.75" thickBot="1" x14ac:dyDescent="0.3">
      <c r="B167" s="57"/>
      <c r="C167" s="20"/>
      <c r="D167" s="429" t="s">
        <v>338</v>
      </c>
      <c r="E167" s="429"/>
      <c r="F167" s="80">
        <f t="shared" si="53"/>
        <v>120000</v>
      </c>
      <c r="G167" s="76"/>
      <c r="H167" s="42"/>
      <c r="I167" s="42"/>
      <c r="J167" s="42"/>
      <c r="K167" s="1">
        <f>F167</f>
        <v>120000</v>
      </c>
      <c r="L167" s="77"/>
      <c r="M167" s="76"/>
      <c r="N167" s="1"/>
      <c r="O167" s="1"/>
      <c r="P167" s="1">
        <v>120000</v>
      </c>
      <c r="Q167" s="1"/>
      <c r="R167" s="1"/>
      <c r="S167" s="1"/>
      <c r="T167" s="1"/>
      <c r="U167" s="82"/>
      <c r="V167" s="1"/>
      <c r="W167" s="42"/>
      <c r="X167" s="44"/>
      <c r="Y167" s="56"/>
      <c r="Z167" s="190"/>
    </row>
    <row r="168" spans="1:26" ht="15.75" thickBot="1" x14ac:dyDescent="0.3">
      <c r="B168" s="101" t="s">
        <v>58</v>
      </c>
      <c r="C168" s="438" t="s">
        <v>59</v>
      </c>
      <c r="D168" s="439"/>
      <c r="E168" s="439"/>
      <c r="F168" s="86">
        <f t="shared" si="53"/>
        <v>0</v>
      </c>
      <c r="G168" s="87">
        <f t="shared" ref="G168:L168" si="67">G169+G170+G173+G174+G177</f>
        <v>0</v>
      </c>
      <c r="H168" s="90">
        <f t="shared" si="67"/>
        <v>0</v>
      </c>
      <c r="I168" s="90">
        <f t="shared" si="67"/>
        <v>0</v>
      </c>
      <c r="J168" s="90">
        <f t="shared" si="67"/>
        <v>0</v>
      </c>
      <c r="K168" s="88">
        <f t="shared" si="67"/>
        <v>0</v>
      </c>
      <c r="L168" s="89">
        <f t="shared" si="67"/>
        <v>0</v>
      </c>
      <c r="M168" s="87">
        <f>M169+M170+M173+M174+M177</f>
        <v>0</v>
      </c>
      <c r="N168" s="88">
        <f t="shared" ref="N168:X168" si="68">N169+N170+N173+N174+N177</f>
        <v>0</v>
      </c>
      <c r="O168" s="88">
        <f t="shared" si="68"/>
        <v>0</v>
      </c>
      <c r="P168" s="88">
        <f t="shared" si="68"/>
        <v>0</v>
      </c>
      <c r="Q168" s="88">
        <f t="shared" si="68"/>
        <v>0</v>
      </c>
      <c r="R168" s="88">
        <f t="shared" si="68"/>
        <v>0</v>
      </c>
      <c r="S168" s="88">
        <f t="shared" si="68"/>
        <v>0</v>
      </c>
      <c r="T168" s="88">
        <f t="shared" si="68"/>
        <v>0</v>
      </c>
      <c r="U168" s="91">
        <f t="shared" si="68"/>
        <v>0</v>
      </c>
      <c r="V168" s="88">
        <f t="shared" si="68"/>
        <v>0</v>
      </c>
      <c r="W168" s="90">
        <f t="shared" si="68"/>
        <v>0</v>
      </c>
      <c r="X168" s="92">
        <f t="shared" si="68"/>
        <v>0</v>
      </c>
      <c r="Y168" s="52"/>
      <c r="Z168" s="190"/>
    </row>
    <row r="169" spans="1:26" s="18" customFormat="1" ht="15" hidden="1" customHeight="1" x14ac:dyDescent="0.25">
      <c r="A169" s="128" t="s">
        <v>60</v>
      </c>
      <c r="B169" s="117" t="s">
        <v>750</v>
      </c>
      <c r="C169" s="443" t="s">
        <v>412</v>
      </c>
      <c r="D169" s="444"/>
      <c r="E169" s="444"/>
      <c r="F169" s="94">
        <f t="shared" si="53"/>
        <v>0</v>
      </c>
      <c r="G169" s="95"/>
      <c r="H169" s="98"/>
      <c r="I169" s="98"/>
      <c r="J169" s="98"/>
      <c r="K169" s="96"/>
      <c r="L169" s="97"/>
      <c r="M169" s="95"/>
      <c r="N169" s="96"/>
      <c r="O169" s="96"/>
      <c r="P169" s="96"/>
      <c r="Q169" s="96"/>
      <c r="R169" s="96"/>
      <c r="S169" s="96"/>
      <c r="T169" s="96"/>
      <c r="U169" s="99"/>
      <c r="V169" s="96"/>
      <c r="W169" s="98"/>
      <c r="X169" s="100"/>
      <c r="Y169" s="52"/>
      <c r="Z169" s="190"/>
    </row>
    <row r="170" spans="1:26" s="18" customFormat="1" ht="15" hidden="1" customHeight="1" x14ac:dyDescent="0.25">
      <c r="A170" s="128" t="s">
        <v>61</v>
      </c>
      <c r="B170" s="93" t="s">
        <v>751</v>
      </c>
      <c r="C170" s="420" t="s">
        <v>62</v>
      </c>
      <c r="D170" s="421"/>
      <c r="E170" s="421"/>
      <c r="F170" s="94">
        <f t="shared" si="53"/>
        <v>0</v>
      </c>
      <c r="G170" s="95">
        <f t="shared" ref="G170:L170" si="69">G171+G172</f>
        <v>0</v>
      </c>
      <c r="H170" s="98">
        <f t="shared" si="69"/>
        <v>0</v>
      </c>
      <c r="I170" s="98">
        <f t="shared" si="69"/>
        <v>0</v>
      </c>
      <c r="J170" s="98">
        <f t="shared" si="69"/>
        <v>0</v>
      </c>
      <c r="K170" s="96">
        <f t="shared" si="69"/>
        <v>0</v>
      </c>
      <c r="L170" s="97">
        <f t="shared" si="69"/>
        <v>0</v>
      </c>
      <c r="M170" s="95">
        <f t="shared" ref="M170" si="70">M171+M172</f>
        <v>0</v>
      </c>
      <c r="N170" s="96">
        <f t="shared" ref="N170:X170" si="71">N171+N172</f>
        <v>0</v>
      </c>
      <c r="O170" s="96">
        <f t="shared" si="71"/>
        <v>0</v>
      </c>
      <c r="P170" s="96">
        <f t="shared" si="71"/>
        <v>0</v>
      </c>
      <c r="Q170" s="96">
        <f t="shared" si="71"/>
        <v>0</v>
      </c>
      <c r="R170" s="96">
        <f t="shared" si="71"/>
        <v>0</v>
      </c>
      <c r="S170" s="96">
        <f t="shared" si="71"/>
        <v>0</v>
      </c>
      <c r="T170" s="96">
        <f t="shared" si="71"/>
        <v>0</v>
      </c>
      <c r="U170" s="99">
        <f t="shared" si="71"/>
        <v>0</v>
      </c>
      <c r="V170" s="96">
        <f t="shared" si="71"/>
        <v>0</v>
      </c>
      <c r="W170" s="98">
        <f t="shared" si="71"/>
        <v>0</v>
      </c>
      <c r="X170" s="100">
        <f t="shared" si="71"/>
        <v>0</v>
      </c>
      <c r="Y170" s="52"/>
      <c r="Z170" s="190"/>
    </row>
    <row r="171" spans="1:26" ht="15" hidden="1" customHeight="1" x14ac:dyDescent="0.25">
      <c r="B171" s="55"/>
      <c r="C171" s="2"/>
      <c r="D171" s="427" t="s">
        <v>339</v>
      </c>
      <c r="E171" s="427"/>
      <c r="F171" s="80">
        <f t="shared" si="53"/>
        <v>0</v>
      </c>
      <c r="G171" s="76"/>
      <c r="H171" s="42"/>
      <c r="I171" s="42"/>
      <c r="J171" s="42"/>
      <c r="K171" s="1"/>
      <c r="L171" s="77"/>
      <c r="M171" s="76"/>
      <c r="N171" s="1"/>
      <c r="O171" s="1"/>
      <c r="P171" s="1"/>
      <c r="Q171" s="1"/>
      <c r="R171" s="1"/>
      <c r="S171" s="1"/>
      <c r="T171" s="1"/>
      <c r="U171" s="82"/>
      <c r="V171" s="1"/>
      <c r="W171" s="42"/>
      <c r="X171" s="44"/>
      <c r="Y171" s="56"/>
      <c r="Z171" s="190"/>
    </row>
    <row r="172" spans="1:26" ht="15" hidden="1" customHeight="1" x14ac:dyDescent="0.25">
      <c r="B172" s="55"/>
      <c r="C172" s="2"/>
      <c r="D172" s="427" t="s">
        <v>340</v>
      </c>
      <c r="E172" s="427"/>
      <c r="F172" s="80">
        <f t="shared" si="53"/>
        <v>0</v>
      </c>
      <c r="G172" s="76"/>
      <c r="H172" s="42"/>
      <c r="I172" s="42"/>
      <c r="J172" s="42"/>
      <c r="K172" s="1"/>
      <c r="L172" s="77"/>
      <c r="M172" s="76"/>
      <c r="N172" s="1"/>
      <c r="O172" s="1"/>
      <c r="P172" s="1"/>
      <c r="Q172" s="1"/>
      <c r="R172" s="1"/>
      <c r="S172" s="1"/>
      <c r="T172" s="1"/>
      <c r="U172" s="82"/>
      <c r="V172" s="1"/>
      <c r="W172" s="42"/>
      <c r="X172" s="44"/>
      <c r="Y172" s="56"/>
      <c r="Z172" s="190"/>
    </row>
    <row r="173" spans="1:26" s="18" customFormat="1" ht="15" hidden="1" customHeight="1" x14ac:dyDescent="0.25">
      <c r="A173" s="128" t="s">
        <v>63</v>
      </c>
      <c r="B173" s="93" t="s">
        <v>752</v>
      </c>
      <c r="C173" s="434" t="s">
        <v>413</v>
      </c>
      <c r="D173" s="435"/>
      <c r="E173" s="435"/>
      <c r="F173" s="94">
        <f t="shared" si="53"/>
        <v>0</v>
      </c>
      <c r="G173" s="95"/>
      <c r="H173" s="98"/>
      <c r="I173" s="98"/>
      <c r="J173" s="98"/>
      <c r="K173" s="96"/>
      <c r="L173" s="97"/>
      <c r="M173" s="95"/>
      <c r="N173" s="96"/>
      <c r="O173" s="96"/>
      <c r="P173" s="96"/>
      <c r="Q173" s="96"/>
      <c r="R173" s="96"/>
      <c r="S173" s="96"/>
      <c r="T173" s="96"/>
      <c r="U173" s="99"/>
      <c r="V173" s="96"/>
      <c r="W173" s="98"/>
      <c r="X173" s="100"/>
      <c r="Y173" s="52"/>
      <c r="Z173" s="190"/>
    </row>
    <row r="174" spans="1:26" s="18" customFormat="1" ht="15" hidden="1" customHeight="1" x14ac:dyDescent="0.25">
      <c r="A174" s="128" t="s">
        <v>64</v>
      </c>
      <c r="B174" s="93" t="s">
        <v>753</v>
      </c>
      <c r="C174" s="434" t="s">
        <v>65</v>
      </c>
      <c r="D174" s="435"/>
      <c r="E174" s="435"/>
      <c r="F174" s="94">
        <f t="shared" si="53"/>
        <v>0</v>
      </c>
      <c r="G174" s="95">
        <f t="shared" ref="G174:L174" si="72">G175+G176</f>
        <v>0</v>
      </c>
      <c r="H174" s="98">
        <f t="shared" si="72"/>
        <v>0</v>
      </c>
      <c r="I174" s="98">
        <f t="shared" si="72"/>
        <v>0</v>
      </c>
      <c r="J174" s="98">
        <f t="shared" si="72"/>
        <v>0</v>
      </c>
      <c r="K174" s="96">
        <f t="shared" si="72"/>
        <v>0</v>
      </c>
      <c r="L174" s="97">
        <f t="shared" si="72"/>
        <v>0</v>
      </c>
      <c r="M174" s="95">
        <f t="shared" ref="M174" si="73">M175+M176</f>
        <v>0</v>
      </c>
      <c r="N174" s="96">
        <f t="shared" ref="N174:X174" si="74">N175+N176</f>
        <v>0</v>
      </c>
      <c r="O174" s="96">
        <f t="shared" si="74"/>
        <v>0</v>
      </c>
      <c r="P174" s="96">
        <f t="shared" si="74"/>
        <v>0</v>
      </c>
      <c r="Q174" s="96">
        <f t="shared" si="74"/>
        <v>0</v>
      </c>
      <c r="R174" s="96">
        <f t="shared" si="74"/>
        <v>0</v>
      </c>
      <c r="S174" s="96">
        <f t="shared" si="74"/>
        <v>0</v>
      </c>
      <c r="T174" s="96">
        <f t="shared" si="74"/>
        <v>0</v>
      </c>
      <c r="U174" s="99">
        <f t="shared" si="74"/>
        <v>0</v>
      </c>
      <c r="V174" s="96">
        <f t="shared" si="74"/>
        <v>0</v>
      </c>
      <c r="W174" s="98">
        <f t="shared" si="74"/>
        <v>0</v>
      </c>
      <c r="X174" s="100">
        <f t="shared" si="74"/>
        <v>0</v>
      </c>
      <c r="Y174" s="52"/>
      <c r="Z174" s="190"/>
    </row>
    <row r="175" spans="1:26" ht="15" hidden="1" customHeight="1" x14ac:dyDescent="0.25">
      <c r="B175" s="55"/>
      <c r="C175" s="2"/>
      <c r="D175" s="427" t="s">
        <v>341</v>
      </c>
      <c r="E175" s="427"/>
      <c r="F175" s="80">
        <f t="shared" si="53"/>
        <v>0</v>
      </c>
      <c r="G175" s="76"/>
      <c r="H175" s="42"/>
      <c r="I175" s="42"/>
      <c r="J175" s="42"/>
      <c r="K175" s="1"/>
      <c r="L175" s="77"/>
      <c r="M175" s="76"/>
      <c r="N175" s="1"/>
      <c r="O175" s="1"/>
      <c r="P175" s="1"/>
      <c r="Q175" s="1"/>
      <c r="R175" s="1"/>
      <c r="S175" s="1"/>
      <c r="T175" s="1"/>
      <c r="U175" s="82"/>
      <c r="V175" s="1"/>
      <c r="W175" s="42"/>
      <c r="X175" s="44"/>
      <c r="Y175" s="56"/>
      <c r="Z175" s="190"/>
    </row>
    <row r="176" spans="1:26" ht="15" hidden="1" customHeight="1" x14ac:dyDescent="0.25">
      <c r="B176" s="55"/>
      <c r="C176" s="2"/>
      <c r="D176" s="427" t="s">
        <v>342</v>
      </c>
      <c r="E176" s="427"/>
      <c r="F176" s="80">
        <f t="shared" si="53"/>
        <v>0</v>
      </c>
      <c r="G176" s="76"/>
      <c r="H176" s="42"/>
      <c r="I176" s="42"/>
      <c r="J176" s="42"/>
      <c r="K176" s="1"/>
      <c r="L176" s="77"/>
      <c r="M176" s="76"/>
      <c r="N176" s="1"/>
      <c r="O176" s="1"/>
      <c r="P176" s="1"/>
      <c r="Q176" s="1"/>
      <c r="R176" s="1"/>
      <c r="S176" s="1"/>
      <c r="T176" s="1"/>
      <c r="U176" s="82"/>
      <c r="V176" s="1"/>
      <c r="W176" s="42"/>
      <c r="X176" s="44"/>
      <c r="Y176" s="56"/>
      <c r="Z176" s="190"/>
    </row>
    <row r="177" spans="1:26" s="18" customFormat="1" ht="15.75" hidden="1" customHeight="1" thickBot="1" x14ac:dyDescent="0.3">
      <c r="A177" s="128" t="s">
        <v>66</v>
      </c>
      <c r="B177" s="127" t="s">
        <v>754</v>
      </c>
      <c r="C177" s="413" t="s">
        <v>414</v>
      </c>
      <c r="D177" s="414"/>
      <c r="E177" s="414"/>
      <c r="F177" s="94">
        <f t="shared" si="53"/>
        <v>0</v>
      </c>
      <c r="G177" s="95"/>
      <c r="H177" s="98"/>
      <c r="I177" s="98"/>
      <c r="J177" s="98"/>
      <c r="K177" s="96"/>
      <c r="L177" s="97"/>
      <c r="M177" s="95"/>
      <c r="N177" s="96"/>
      <c r="O177" s="96"/>
      <c r="P177" s="96"/>
      <c r="Q177" s="96"/>
      <c r="R177" s="96"/>
      <c r="S177" s="96"/>
      <c r="T177" s="96"/>
      <c r="U177" s="99"/>
      <c r="V177" s="96"/>
      <c r="W177" s="98"/>
      <c r="X177" s="100"/>
      <c r="Y177" s="52"/>
      <c r="Z177" s="190"/>
    </row>
    <row r="178" spans="1:26" ht="15.75" thickBot="1" x14ac:dyDescent="0.3">
      <c r="B178" s="101" t="s">
        <v>67</v>
      </c>
      <c r="C178" s="438" t="s">
        <v>68</v>
      </c>
      <c r="D178" s="439"/>
      <c r="E178" s="439"/>
      <c r="F178" s="86">
        <f t="shared" si="53"/>
        <v>0</v>
      </c>
      <c r="G178" s="87">
        <f t="shared" ref="G178:L178" si="75">G179+G180+G181+G182+G192</f>
        <v>0</v>
      </c>
      <c r="H178" s="90">
        <f t="shared" si="75"/>
        <v>0</v>
      </c>
      <c r="I178" s="90">
        <f t="shared" si="75"/>
        <v>0</v>
      </c>
      <c r="J178" s="90">
        <f t="shared" si="75"/>
        <v>0</v>
      </c>
      <c r="K178" s="88">
        <f t="shared" si="75"/>
        <v>0</v>
      </c>
      <c r="L178" s="89">
        <f t="shared" si="75"/>
        <v>0</v>
      </c>
      <c r="M178" s="87">
        <f>M179+M180+M181+M182+M192</f>
        <v>0</v>
      </c>
      <c r="N178" s="88">
        <f t="shared" ref="N178:X178" si="76">N179+N180+N181+N182+N192</f>
        <v>0</v>
      </c>
      <c r="O178" s="88">
        <f t="shared" si="76"/>
        <v>0</v>
      </c>
      <c r="P178" s="88">
        <f t="shared" si="76"/>
        <v>0</v>
      </c>
      <c r="Q178" s="88">
        <f t="shared" si="76"/>
        <v>0</v>
      </c>
      <c r="R178" s="88">
        <f t="shared" si="76"/>
        <v>0</v>
      </c>
      <c r="S178" s="88">
        <f t="shared" si="76"/>
        <v>0</v>
      </c>
      <c r="T178" s="88">
        <f t="shared" si="76"/>
        <v>0</v>
      </c>
      <c r="U178" s="91">
        <f t="shared" si="76"/>
        <v>0</v>
      </c>
      <c r="V178" s="88">
        <f t="shared" si="76"/>
        <v>0</v>
      </c>
      <c r="W178" s="90">
        <f t="shared" si="76"/>
        <v>0</v>
      </c>
      <c r="X178" s="92">
        <f t="shared" si="76"/>
        <v>0</v>
      </c>
      <c r="Y178" s="52"/>
      <c r="Z178" s="190"/>
    </row>
    <row r="179" spans="1:26" s="18" customFormat="1" ht="25.5" hidden="1" customHeight="1" x14ac:dyDescent="0.25">
      <c r="A179" s="128" t="s">
        <v>69</v>
      </c>
      <c r="B179" s="93" t="s">
        <v>755</v>
      </c>
      <c r="C179" s="436" t="s">
        <v>415</v>
      </c>
      <c r="D179" s="437"/>
      <c r="E179" s="437"/>
      <c r="F179" s="94">
        <f t="shared" si="53"/>
        <v>0</v>
      </c>
      <c r="G179" s="95"/>
      <c r="H179" s="98"/>
      <c r="I179" s="98"/>
      <c r="J179" s="98"/>
      <c r="K179" s="96"/>
      <c r="L179" s="97"/>
      <c r="M179" s="95"/>
      <c r="N179" s="96"/>
      <c r="O179" s="96"/>
      <c r="P179" s="96"/>
      <c r="Q179" s="96"/>
      <c r="R179" s="96"/>
      <c r="S179" s="96"/>
      <c r="T179" s="96"/>
      <c r="U179" s="99"/>
      <c r="V179" s="96"/>
      <c r="W179" s="98"/>
      <c r="X179" s="100"/>
      <c r="Y179" s="52"/>
      <c r="Z179" s="190"/>
    </row>
    <row r="180" spans="1:26" s="18" customFormat="1" ht="25.5" hidden="1" customHeight="1" x14ac:dyDescent="0.25">
      <c r="A180" s="128" t="s">
        <v>70</v>
      </c>
      <c r="B180" s="93" t="s">
        <v>756</v>
      </c>
      <c r="C180" s="436" t="s">
        <v>71</v>
      </c>
      <c r="D180" s="437"/>
      <c r="E180" s="437"/>
      <c r="F180" s="94">
        <f t="shared" si="53"/>
        <v>0</v>
      </c>
      <c r="G180" s="95"/>
      <c r="H180" s="98"/>
      <c r="I180" s="98"/>
      <c r="J180" s="98"/>
      <c r="K180" s="96"/>
      <c r="L180" s="97"/>
      <c r="M180" s="95"/>
      <c r="N180" s="96"/>
      <c r="O180" s="96"/>
      <c r="P180" s="96"/>
      <c r="Q180" s="96"/>
      <c r="R180" s="96"/>
      <c r="S180" s="96"/>
      <c r="T180" s="96"/>
      <c r="U180" s="99"/>
      <c r="V180" s="96"/>
      <c r="W180" s="98"/>
      <c r="X180" s="100"/>
      <c r="Y180" s="52"/>
      <c r="Z180" s="190"/>
    </row>
    <row r="181" spans="1:26" s="18" customFormat="1" ht="25.5" hidden="1" customHeight="1" x14ac:dyDescent="0.25">
      <c r="A181" s="128" t="s">
        <v>72</v>
      </c>
      <c r="B181" s="93" t="s">
        <v>757</v>
      </c>
      <c r="C181" s="436" t="s">
        <v>73</v>
      </c>
      <c r="D181" s="437"/>
      <c r="E181" s="437"/>
      <c r="F181" s="94">
        <f t="shared" si="53"/>
        <v>0</v>
      </c>
      <c r="G181" s="95"/>
      <c r="H181" s="98"/>
      <c r="I181" s="98"/>
      <c r="J181" s="98"/>
      <c r="K181" s="96"/>
      <c r="L181" s="97"/>
      <c r="M181" s="95"/>
      <c r="N181" s="96"/>
      <c r="O181" s="96"/>
      <c r="P181" s="96"/>
      <c r="Q181" s="96"/>
      <c r="R181" s="96"/>
      <c r="S181" s="96"/>
      <c r="T181" s="96"/>
      <c r="U181" s="99"/>
      <c r="V181" s="96"/>
      <c r="W181" s="98"/>
      <c r="X181" s="100"/>
      <c r="Y181" s="52"/>
      <c r="Z181" s="190"/>
    </row>
    <row r="182" spans="1:26" s="18" customFormat="1" ht="25.5" hidden="1" customHeight="1" x14ac:dyDescent="0.25">
      <c r="A182" s="128" t="s">
        <v>74</v>
      </c>
      <c r="B182" s="93" t="s">
        <v>758</v>
      </c>
      <c r="C182" s="436" t="s">
        <v>605</v>
      </c>
      <c r="D182" s="437"/>
      <c r="E182" s="437"/>
      <c r="F182" s="94">
        <f t="shared" si="53"/>
        <v>0</v>
      </c>
      <c r="G182" s="95">
        <f t="shared" ref="G182:L182" si="77">G183+G184+G185+G186+G187+G188+G189+G190+G191</f>
        <v>0</v>
      </c>
      <c r="H182" s="98">
        <f t="shared" si="77"/>
        <v>0</v>
      </c>
      <c r="I182" s="98">
        <f t="shared" si="77"/>
        <v>0</v>
      </c>
      <c r="J182" s="98">
        <f t="shared" si="77"/>
        <v>0</v>
      </c>
      <c r="K182" s="96">
        <f t="shared" si="77"/>
        <v>0</v>
      </c>
      <c r="L182" s="97">
        <f t="shared" si="77"/>
        <v>0</v>
      </c>
      <c r="M182" s="95">
        <f>M183+M184+M185+M186+M187+M188+M189+M190+M191</f>
        <v>0</v>
      </c>
      <c r="N182" s="96">
        <f t="shared" ref="N182:X182" si="78">N183+N184+N185+N186+N187+N188+N189+N190+N191</f>
        <v>0</v>
      </c>
      <c r="O182" s="96">
        <f t="shared" si="78"/>
        <v>0</v>
      </c>
      <c r="P182" s="96">
        <f t="shared" si="78"/>
        <v>0</v>
      </c>
      <c r="Q182" s="96">
        <f t="shared" si="78"/>
        <v>0</v>
      </c>
      <c r="R182" s="96">
        <f t="shared" si="78"/>
        <v>0</v>
      </c>
      <c r="S182" s="96">
        <f t="shared" si="78"/>
        <v>0</v>
      </c>
      <c r="T182" s="96">
        <f t="shared" si="78"/>
        <v>0</v>
      </c>
      <c r="U182" s="99">
        <f t="shared" si="78"/>
        <v>0</v>
      </c>
      <c r="V182" s="96">
        <f t="shared" si="78"/>
        <v>0</v>
      </c>
      <c r="W182" s="98">
        <f t="shared" si="78"/>
        <v>0</v>
      </c>
      <c r="X182" s="100">
        <f t="shared" si="78"/>
        <v>0</v>
      </c>
      <c r="Y182" s="52"/>
      <c r="Z182" s="190"/>
    </row>
    <row r="183" spans="1:26" ht="15" hidden="1" customHeight="1" x14ac:dyDescent="0.25">
      <c r="B183" s="55"/>
      <c r="C183" s="2"/>
      <c r="D183" s="427" t="s">
        <v>416</v>
      </c>
      <c r="E183" s="427"/>
      <c r="F183" s="80">
        <f t="shared" si="53"/>
        <v>0</v>
      </c>
      <c r="G183" s="76"/>
      <c r="H183" s="42"/>
      <c r="I183" s="42"/>
      <c r="J183" s="42"/>
      <c r="K183" s="1"/>
      <c r="L183" s="77"/>
      <c r="M183" s="76"/>
      <c r="N183" s="1"/>
      <c r="O183" s="1"/>
      <c r="P183" s="1"/>
      <c r="Q183" s="1"/>
      <c r="R183" s="1"/>
      <c r="S183" s="1"/>
      <c r="T183" s="1"/>
      <c r="U183" s="82"/>
      <c r="V183" s="1"/>
      <c r="W183" s="42"/>
      <c r="X183" s="44"/>
      <c r="Y183" s="56"/>
      <c r="Z183" s="190"/>
    </row>
    <row r="184" spans="1:26" ht="15" hidden="1" customHeight="1" x14ac:dyDescent="0.25">
      <c r="B184" s="55"/>
      <c r="C184" s="2"/>
      <c r="D184" s="427" t="s">
        <v>418</v>
      </c>
      <c r="E184" s="427"/>
      <c r="F184" s="80">
        <f t="shared" si="53"/>
        <v>0</v>
      </c>
      <c r="G184" s="76"/>
      <c r="H184" s="42"/>
      <c r="I184" s="42"/>
      <c r="J184" s="42"/>
      <c r="K184" s="1"/>
      <c r="L184" s="77"/>
      <c r="M184" s="76"/>
      <c r="N184" s="1"/>
      <c r="O184" s="1"/>
      <c r="P184" s="1"/>
      <c r="Q184" s="1"/>
      <c r="R184" s="1"/>
      <c r="S184" s="1"/>
      <c r="T184" s="1"/>
      <c r="U184" s="82"/>
      <c r="V184" s="1"/>
      <c r="W184" s="42"/>
      <c r="X184" s="44"/>
      <c r="Y184" s="56"/>
      <c r="Z184" s="190"/>
    </row>
    <row r="185" spans="1:26" ht="15" hidden="1" customHeight="1" x14ac:dyDescent="0.25">
      <c r="B185" s="55"/>
      <c r="C185" s="2"/>
      <c r="D185" s="427" t="s">
        <v>419</v>
      </c>
      <c r="E185" s="427"/>
      <c r="F185" s="80">
        <f t="shared" si="53"/>
        <v>0</v>
      </c>
      <c r="G185" s="76"/>
      <c r="H185" s="42"/>
      <c r="I185" s="42"/>
      <c r="J185" s="42"/>
      <c r="K185" s="1"/>
      <c r="L185" s="77"/>
      <c r="M185" s="76"/>
      <c r="N185" s="1"/>
      <c r="O185" s="1"/>
      <c r="P185" s="1"/>
      <c r="Q185" s="1"/>
      <c r="R185" s="1"/>
      <c r="S185" s="1"/>
      <c r="T185" s="1"/>
      <c r="U185" s="82"/>
      <c r="V185" s="1"/>
      <c r="W185" s="42"/>
      <c r="X185" s="44"/>
      <c r="Y185" s="56"/>
      <c r="Z185" s="190"/>
    </row>
    <row r="186" spans="1:26" ht="15" hidden="1" customHeight="1" x14ac:dyDescent="0.25">
      <c r="B186" s="55"/>
      <c r="C186" s="2"/>
      <c r="D186" s="427" t="s">
        <v>417</v>
      </c>
      <c r="E186" s="427"/>
      <c r="F186" s="80">
        <f t="shared" si="53"/>
        <v>0</v>
      </c>
      <c r="G186" s="76"/>
      <c r="H186" s="42"/>
      <c r="I186" s="42"/>
      <c r="J186" s="42"/>
      <c r="K186" s="1"/>
      <c r="L186" s="77"/>
      <c r="M186" s="76"/>
      <c r="N186" s="1"/>
      <c r="O186" s="1"/>
      <c r="P186" s="1"/>
      <c r="Q186" s="1"/>
      <c r="R186" s="1"/>
      <c r="S186" s="1"/>
      <c r="T186" s="1"/>
      <c r="U186" s="82"/>
      <c r="V186" s="1"/>
      <c r="W186" s="42"/>
      <c r="X186" s="44"/>
      <c r="Y186" s="56"/>
      <c r="Z186" s="190"/>
    </row>
    <row r="187" spans="1:26" ht="15" hidden="1" customHeight="1" x14ac:dyDescent="0.25">
      <c r="B187" s="55"/>
      <c r="C187" s="2"/>
      <c r="D187" s="427" t="s">
        <v>420</v>
      </c>
      <c r="E187" s="427"/>
      <c r="F187" s="80">
        <f t="shared" si="53"/>
        <v>0</v>
      </c>
      <c r="G187" s="76"/>
      <c r="H187" s="42"/>
      <c r="I187" s="42"/>
      <c r="J187" s="42"/>
      <c r="K187" s="1"/>
      <c r="L187" s="77"/>
      <c r="M187" s="76"/>
      <c r="N187" s="1"/>
      <c r="O187" s="1"/>
      <c r="P187" s="1"/>
      <c r="Q187" s="1"/>
      <c r="R187" s="1"/>
      <c r="S187" s="1"/>
      <c r="T187" s="1"/>
      <c r="U187" s="82"/>
      <c r="V187" s="1"/>
      <c r="W187" s="42"/>
      <c r="X187" s="44"/>
      <c r="Y187" s="56"/>
      <c r="Z187" s="190"/>
    </row>
    <row r="188" spans="1:26" ht="25.5" hidden="1" customHeight="1" x14ac:dyDescent="0.25">
      <c r="B188" s="55"/>
      <c r="C188" s="2"/>
      <c r="D188" s="428" t="s">
        <v>492</v>
      </c>
      <c r="E188" s="428"/>
      <c r="F188" s="80">
        <f t="shared" si="53"/>
        <v>0</v>
      </c>
      <c r="G188" s="76"/>
      <c r="H188" s="42"/>
      <c r="I188" s="42"/>
      <c r="J188" s="42"/>
      <c r="K188" s="1"/>
      <c r="L188" s="77"/>
      <c r="M188" s="76"/>
      <c r="N188" s="1"/>
      <c r="O188" s="1"/>
      <c r="P188" s="1"/>
      <c r="Q188" s="1"/>
      <c r="R188" s="1"/>
      <c r="S188" s="1"/>
      <c r="T188" s="1"/>
      <c r="U188" s="82"/>
      <c r="V188" s="1"/>
      <c r="W188" s="42"/>
      <c r="X188" s="44"/>
      <c r="Y188" s="56"/>
      <c r="Z188" s="190"/>
    </row>
    <row r="189" spans="1:26" ht="25.5" hidden="1" customHeight="1" x14ac:dyDescent="0.25">
      <c r="B189" s="55"/>
      <c r="C189" s="2"/>
      <c r="D189" s="428" t="s">
        <v>493</v>
      </c>
      <c r="E189" s="428"/>
      <c r="F189" s="80">
        <f t="shared" si="53"/>
        <v>0</v>
      </c>
      <c r="G189" s="76"/>
      <c r="H189" s="42"/>
      <c r="I189" s="42"/>
      <c r="J189" s="42"/>
      <c r="K189" s="1"/>
      <c r="L189" s="77"/>
      <c r="M189" s="76"/>
      <c r="N189" s="1"/>
      <c r="O189" s="1"/>
      <c r="P189" s="1"/>
      <c r="Q189" s="1"/>
      <c r="R189" s="1"/>
      <c r="S189" s="1"/>
      <c r="T189" s="1"/>
      <c r="U189" s="82"/>
      <c r="V189" s="1"/>
      <c r="W189" s="42"/>
      <c r="X189" s="44"/>
      <c r="Y189" s="56"/>
      <c r="Z189" s="190"/>
    </row>
    <row r="190" spans="1:26" ht="15" hidden="1" customHeight="1" x14ac:dyDescent="0.25">
      <c r="B190" s="55"/>
      <c r="C190" s="2"/>
      <c r="D190" s="427" t="s">
        <v>421</v>
      </c>
      <c r="E190" s="427"/>
      <c r="F190" s="80">
        <f t="shared" si="53"/>
        <v>0</v>
      </c>
      <c r="G190" s="76"/>
      <c r="H190" s="42"/>
      <c r="I190" s="42"/>
      <c r="J190" s="42"/>
      <c r="K190" s="1"/>
      <c r="L190" s="77"/>
      <c r="M190" s="76"/>
      <c r="N190" s="1"/>
      <c r="O190" s="1"/>
      <c r="P190" s="1"/>
      <c r="Q190" s="1"/>
      <c r="R190" s="1"/>
      <c r="S190" s="1"/>
      <c r="T190" s="1"/>
      <c r="U190" s="82"/>
      <c r="V190" s="1"/>
      <c r="W190" s="42"/>
      <c r="X190" s="44"/>
      <c r="Y190" s="56"/>
      <c r="Z190" s="190"/>
    </row>
    <row r="191" spans="1:26" ht="26.25" hidden="1" customHeight="1" x14ac:dyDescent="0.25">
      <c r="B191" s="55"/>
      <c r="C191" s="2"/>
      <c r="D191" s="428" t="s">
        <v>494</v>
      </c>
      <c r="E191" s="428"/>
      <c r="F191" s="80">
        <f t="shared" si="53"/>
        <v>0</v>
      </c>
      <c r="G191" s="76"/>
      <c r="H191" s="42"/>
      <c r="I191" s="42"/>
      <c r="J191" s="42"/>
      <c r="K191" s="1"/>
      <c r="L191" s="77"/>
      <c r="M191" s="76"/>
      <c r="N191" s="1"/>
      <c r="O191" s="1"/>
      <c r="P191" s="1"/>
      <c r="Q191" s="1"/>
      <c r="R191" s="1"/>
      <c r="S191" s="1"/>
      <c r="T191" s="1"/>
      <c r="U191" s="82"/>
      <c r="V191" s="1"/>
      <c r="W191" s="42"/>
      <c r="X191" s="44"/>
      <c r="Y191" s="56"/>
      <c r="Z191" s="190"/>
    </row>
    <row r="192" spans="1:26" s="18" customFormat="1" ht="15" hidden="1" customHeight="1" x14ac:dyDescent="0.25">
      <c r="A192" s="128" t="s">
        <v>75</v>
      </c>
      <c r="B192" s="93" t="s">
        <v>759</v>
      </c>
      <c r="C192" s="434" t="s">
        <v>76</v>
      </c>
      <c r="D192" s="435"/>
      <c r="E192" s="435"/>
      <c r="F192" s="94">
        <f t="shared" si="53"/>
        <v>0</v>
      </c>
      <c r="G192" s="95">
        <f t="shared" ref="G192:L192" si="79">G193+G194+G195+G196+G197+G198+G199+G200+G201+G202+G203</f>
        <v>0</v>
      </c>
      <c r="H192" s="98">
        <f t="shared" si="79"/>
        <v>0</v>
      </c>
      <c r="I192" s="98">
        <f t="shared" si="79"/>
        <v>0</v>
      </c>
      <c r="J192" s="98">
        <f t="shared" si="79"/>
        <v>0</v>
      </c>
      <c r="K192" s="96">
        <f t="shared" si="79"/>
        <v>0</v>
      </c>
      <c r="L192" s="97">
        <f t="shared" si="79"/>
        <v>0</v>
      </c>
      <c r="M192" s="95">
        <f>M193+M194+M195+M196+M197+M198+M199+M200+M201+M202+M203</f>
        <v>0</v>
      </c>
      <c r="N192" s="96">
        <f t="shared" ref="N192:X192" si="80">N193+N194+N195+N196+N197+N198+N199+N200+N201+N202+N203</f>
        <v>0</v>
      </c>
      <c r="O192" s="96">
        <f t="shared" si="80"/>
        <v>0</v>
      </c>
      <c r="P192" s="96">
        <f t="shared" si="80"/>
        <v>0</v>
      </c>
      <c r="Q192" s="96">
        <f t="shared" si="80"/>
        <v>0</v>
      </c>
      <c r="R192" s="96">
        <f t="shared" si="80"/>
        <v>0</v>
      </c>
      <c r="S192" s="96">
        <f t="shared" si="80"/>
        <v>0</v>
      </c>
      <c r="T192" s="96">
        <f t="shared" si="80"/>
        <v>0</v>
      </c>
      <c r="U192" s="99">
        <f t="shared" si="80"/>
        <v>0</v>
      </c>
      <c r="V192" s="96">
        <f t="shared" si="80"/>
        <v>0</v>
      </c>
      <c r="W192" s="98">
        <f t="shared" si="80"/>
        <v>0</v>
      </c>
      <c r="X192" s="100">
        <f t="shared" si="80"/>
        <v>0</v>
      </c>
      <c r="Y192" s="52"/>
      <c r="Z192" s="190"/>
    </row>
    <row r="193" spans="1:26" ht="15" hidden="1" customHeight="1" x14ac:dyDescent="0.25">
      <c r="B193" s="55"/>
      <c r="C193" s="2"/>
      <c r="D193" s="427" t="s">
        <v>422</v>
      </c>
      <c r="E193" s="427"/>
      <c r="F193" s="80">
        <f t="shared" si="53"/>
        <v>0</v>
      </c>
      <c r="G193" s="76"/>
      <c r="H193" s="42"/>
      <c r="I193" s="42"/>
      <c r="J193" s="42"/>
      <c r="K193" s="1"/>
      <c r="L193" s="77"/>
      <c r="M193" s="76"/>
      <c r="N193" s="1"/>
      <c r="O193" s="1"/>
      <c r="P193" s="1"/>
      <c r="Q193" s="1"/>
      <c r="R193" s="1"/>
      <c r="S193" s="1"/>
      <c r="T193" s="1"/>
      <c r="U193" s="82"/>
      <c r="V193" s="1"/>
      <c r="W193" s="42"/>
      <c r="X193" s="44"/>
      <c r="Y193" s="56"/>
      <c r="Z193" s="190"/>
    </row>
    <row r="194" spans="1:26" ht="15" hidden="1" customHeight="1" x14ac:dyDescent="0.25">
      <c r="B194" s="55"/>
      <c r="C194" s="2"/>
      <c r="D194" s="427" t="s">
        <v>425</v>
      </c>
      <c r="E194" s="427"/>
      <c r="F194" s="80">
        <f t="shared" si="53"/>
        <v>0</v>
      </c>
      <c r="G194" s="76"/>
      <c r="H194" s="42"/>
      <c r="I194" s="42"/>
      <c r="J194" s="42"/>
      <c r="K194" s="1"/>
      <c r="L194" s="77"/>
      <c r="M194" s="76"/>
      <c r="N194" s="1"/>
      <c r="O194" s="1"/>
      <c r="P194" s="1"/>
      <c r="Q194" s="1"/>
      <c r="R194" s="1"/>
      <c r="S194" s="1"/>
      <c r="T194" s="1"/>
      <c r="U194" s="82"/>
      <c r="V194" s="1"/>
      <c r="W194" s="42"/>
      <c r="X194" s="44"/>
      <c r="Y194" s="56"/>
      <c r="Z194" s="190"/>
    </row>
    <row r="195" spans="1:26" ht="15" hidden="1" customHeight="1" x14ac:dyDescent="0.25">
      <c r="B195" s="55"/>
      <c r="C195" s="2"/>
      <c r="D195" s="427" t="s">
        <v>426</v>
      </c>
      <c r="E195" s="427"/>
      <c r="F195" s="80">
        <f t="shared" si="53"/>
        <v>0</v>
      </c>
      <c r="G195" s="76"/>
      <c r="H195" s="42"/>
      <c r="I195" s="42"/>
      <c r="J195" s="42"/>
      <c r="K195" s="1"/>
      <c r="L195" s="77"/>
      <c r="M195" s="76"/>
      <c r="N195" s="1"/>
      <c r="O195" s="1"/>
      <c r="P195" s="1"/>
      <c r="Q195" s="1"/>
      <c r="R195" s="1"/>
      <c r="S195" s="1"/>
      <c r="T195" s="1"/>
      <c r="U195" s="82"/>
      <c r="V195" s="1"/>
      <c r="W195" s="42"/>
      <c r="X195" s="44"/>
      <c r="Y195" s="56"/>
      <c r="Z195" s="190"/>
    </row>
    <row r="196" spans="1:26" ht="15" hidden="1" customHeight="1" x14ac:dyDescent="0.25">
      <c r="B196" s="55"/>
      <c r="C196" s="2"/>
      <c r="D196" s="427" t="s">
        <v>423</v>
      </c>
      <c r="E196" s="427"/>
      <c r="F196" s="80">
        <f t="shared" si="53"/>
        <v>0</v>
      </c>
      <c r="G196" s="76"/>
      <c r="H196" s="42"/>
      <c r="I196" s="42"/>
      <c r="J196" s="42"/>
      <c r="K196" s="1"/>
      <c r="L196" s="77"/>
      <c r="M196" s="76"/>
      <c r="N196" s="1"/>
      <c r="O196" s="1"/>
      <c r="P196" s="1"/>
      <c r="Q196" s="1"/>
      <c r="R196" s="1"/>
      <c r="S196" s="1"/>
      <c r="T196" s="1"/>
      <c r="U196" s="82"/>
      <c r="V196" s="1"/>
      <c r="W196" s="42"/>
      <c r="X196" s="44"/>
      <c r="Y196" s="56"/>
      <c r="Z196" s="190"/>
    </row>
    <row r="197" spans="1:26" ht="15" hidden="1" customHeight="1" x14ac:dyDescent="0.25">
      <c r="B197" s="55"/>
      <c r="C197" s="2"/>
      <c r="D197" s="427" t="s">
        <v>427</v>
      </c>
      <c r="E197" s="427"/>
      <c r="F197" s="80">
        <f t="shared" si="53"/>
        <v>0</v>
      </c>
      <c r="G197" s="76"/>
      <c r="H197" s="42"/>
      <c r="I197" s="42"/>
      <c r="J197" s="42"/>
      <c r="K197" s="1"/>
      <c r="L197" s="77"/>
      <c r="M197" s="76"/>
      <c r="N197" s="1"/>
      <c r="O197" s="1"/>
      <c r="P197" s="1"/>
      <c r="Q197" s="1"/>
      <c r="R197" s="1"/>
      <c r="S197" s="1"/>
      <c r="T197" s="1"/>
      <c r="U197" s="82"/>
      <c r="V197" s="1"/>
      <c r="W197" s="42"/>
      <c r="X197" s="44"/>
      <c r="Y197" s="56"/>
      <c r="Z197" s="190"/>
    </row>
    <row r="198" spans="1:26" ht="25.5" hidden="1" customHeight="1" x14ac:dyDescent="0.25">
      <c r="B198" s="55"/>
      <c r="C198" s="2"/>
      <c r="D198" s="428" t="s">
        <v>495</v>
      </c>
      <c r="E198" s="428"/>
      <c r="F198" s="80">
        <f t="shared" ref="F198:F261" si="81">SUM(M198:X198)</f>
        <v>0</v>
      </c>
      <c r="G198" s="76"/>
      <c r="H198" s="42"/>
      <c r="I198" s="42"/>
      <c r="J198" s="42"/>
      <c r="K198" s="1"/>
      <c r="L198" s="77"/>
      <c r="M198" s="76"/>
      <c r="N198" s="1"/>
      <c r="O198" s="1"/>
      <c r="P198" s="1"/>
      <c r="Q198" s="1"/>
      <c r="R198" s="1"/>
      <c r="S198" s="1"/>
      <c r="T198" s="1"/>
      <c r="U198" s="82"/>
      <c r="V198" s="1"/>
      <c r="W198" s="42"/>
      <c r="X198" s="44"/>
      <c r="Y198" s="56"/>
      <c r="Z198" s="190"/>
    </row>
    <row r="199" spans="1:26" ht="25.5" hidden="1" customHeight="1" x14ac:dyDescent="0.25">
      <c r="B199" s="55"/>
      <c r="C199" s="2"/>
      <c r="D199" s="428" t="s">
        <v>496</v>
      </c>
      <c r="E199" s="428"/>
      <c r="F199" s="80">
        <f t="shared" si="81"/>
        <v>0</v>
      </c>
      <c r="G199" s="76"/>
      <c r="H199" s="42"/>
      <c r="I199" s="42"/>
      <c r="J199" s="42"/>
      <c r="K199" s="1"/>
      <c r="L199" s="77"/>
      <c r="M199" s="76"/>
      <c r="N199" s="1"/>
      <c r="O199" s="1"/>
      <c r="P199" s="1"/>
      <c r="Q199" s="1"/>
      <c r="R199" s="1"/>
      <c r="S199" s="1"/>
      <c r="T199" s="1"/>
      <c r="U199" s="82"/>
      <c r="V199" s="1"/>
      <c r="W199" s="42"/>
      <c r="X199" s="44"/>
      <c r="Y199" s="56"/>
      <c r="Z199" s="190"/>
    </row>
    <row r="200" spans="1:26" ht="15" hidden="1" customHeight="1" x14ac:dyDescent="0.25">
      <c r="B200" s="55"/>
      <c r="C200" s="2"/>
      <c r="D200" s="427" t="s">
        <v>428</v>
      </c>
      <c r="E200" s="427"/>
      <c r="F200" s="80">
        <f t="shared" si="81"/>
        <v>0</v>
      </c>
      <c r="G200" s="76"/>
      <c r="H200" s="42"/>
      <c r="I200" s="42"/>
      <c r="J200" s="42"/>
      <c r="K200" s="1"/>
      <c r="L200" s="77"/>
      <c r="M200" s="76"/>
      <c r="N200" s="1"/>
      <c r="O200" s="1"/>
      <c r="P200" s="1"/>
      <c r="Q200" s="1"/>
      <c r="R200" s="1"/>
      <c r="S200" s="1"/>
      <c r="T200" s="1"/>
      <c r="U200" s="82"/>
      <c r="V200" s="1"/>
      <c r="W200" s="42"/>
      <c r="X200" s="44"/>
      <c r="Y200" s="56"/>
      <c r="Z200" s="190"/>
    </row>
    <row r="201" spans="1:26" ht="15" hidden="1" customHeight="1" x14ac:dyDescent="0.25">
      <c r="B201" s="55"/>
      <c r="C201" s="2"/>
      <c r="D201" s="427" t="s">
        <v>424</v>
      </c>
      <c r="E201" s="427"/>
      <c r="F201" s="80">
        <f t="shared" si="81"/>
        <v>0</v>
      </c>
      <c r="G201" s="76"/>
      <c r="H201" s="42"/>
      <c r="I201" s="42"/>
      <c r="J201" s="42"/>
      <c r="K201" s="1"/>
      <c r="L201" s="77"/>
      <c r="M201" s="76"/>
      <c r="N201" s="1"/>
      <c r="O201" s="1"/>
      <c r="P201" s="1"/>
      <c r="Q201" s="1"/>
      <c r="R201" s="1"/>
      <c r="S201" s="1"/>
      <c r="T201" s="1"/>
      <c r="U201" s="82"/>
      <c r="V201" s="1"/>
      <c r="W201" s="42"/>
      <c r="X201" s="44"/>
      <c r="Y201" s="56"/>
      <c r="Z201" s="190"/>
    </row>
    <row r="202" spans="1:26" ht="25.5" hidden="1" customHeight="1" x14ac:dyDescent="0.25">
      <c r="B202" s="55"/>
      <c r="C202" s="2"/>
      <c r="D202" s="428" t="s">
        <v>497</v>
      </c>
      <c r="E202" s="428"/>
      <c r="F202" s="80">
        <f t="shared" si="81"/>
        <v>0</v>
      </c>
      <c r="G202" s="76"/>
      <c r="H202" s="42"/>
      <c r="I202" s="42"/>
      <c r="J202" s="42"/>
      <c r="K202" s="1"/>
      <c r="L202" s="77"/>
      <c r="M202" s="76"/>
      <c r="N202" s="1"/>
      <c r="O202" s="1"/>
      <c r="P202" s="1"/>
      <c r="Q202" s="1"/>
      <c r="R202" s="1"/>
      <c r="S202" s="1"/>
      <c r="T202" s="1"/>
      <c r="U202" s="82"/>
      <c r="V202" s="1"/>
      <c r="W202" s="42"/>
      <c r="X202" s="44"/>
      <c r="Y202" s="56"/>
      <c r="Z202" s="190"/>
    </row>
    <row r="203" spans="1:26" ht="15.75" hidden="1" customHeight="1" thickBot="1" x14ac:dyDescent="0.3">
      <c r="B203" s="57"/>
      <c r="C203" s="20"/>
      <c r="D203" s="429" t="s">
        <v>498</v>
      </c>
      <c r="E203" s="429"/>
      <c r="F203" s="80">
        <f t="shared" si="81"/>
        <v>0</v>
      </c>
      <c r="G203" s="76"/>
      <c r="H203" s="42"/>
      <c r="I203" s="42"/>
      <c r="J203" s="42"/>
      <c r="K203" s="1"/>
      <c r="L203" s="77"/>
      <c r="M203" s="76"/>
      <c r="N203" s="1"/>
      <c r="O203" s="1"/>
      <c r="P203" s="1"/>
      <c r="Q203" s="1"/>
      <c r="R203" s="1"/>
      <c r="S203" s="1"/>
      <c r="T203" s="1"/>
      <c r="U203" s="82"/>
      <c r="V203" s="1"/>
      <c r="W203" s="42"/>
      <c r="X203" s="44"/>
      <c r="Y203" s="56"/>
      <c r="Z203" s="190"/>
    </row>
    <row r="204" spans="1:26" ht="15.75" thickBot="1" x14ac:dyDescent="0.3">
      <c r="B204" s="101" t="s">
        <v>77</v>
      </c>
      <c r="C204" s="438" t="s">
        <v>78</v>
      </c>
      <c r="D204" s="439"/>
      <c r="E204" s="439"/>
      <c r="F204" s="86">
        <f t="shared" si="81"/>
        <v>0</v>
      </c>
      <c r="G204" s="87">
        <f t="shared" ref="G204:L204" si="82">G205+G206+G207+G208+G218</f>
        <v>0</v>
      </c>
      <c r="H204" s="90">
        <f t="shared" si="82"/>
        <v>0</v>
      </c>
      <c r="I204" s="90">
        <f t="shared" si="82"/>
        <v>0</v>
      </c>
      <c r="J204" s="90">
        <f t="shared" si="82"/>
        <v>0</v>
      </c>
      <c r="K204" s="88">
        <f t="shared" si="82"/>
        <v>0</v>
      </c>
      <c r="L204" s="89">
        <f t="shared" si="82"/>
        <v>0</v>
      </c>
      <c r="M204" s="87">
        <f>M205+M206+M207+M208+M218</f>
        <v>0</v>
      </c>
      <c r="N204" s="88">
        <f t="shared" ref="N204:X204" si="83">N205+N206+N207+N208+N218</f>
        <v>0</v>
      </c>
      <c r="O204" s="88">
        <f t="shared" si="83"/>
        <v>0</v>
      </c>
      <c r="P204" s="88">
        <f t="shared" si="83"/>
        <v>0</v>
      </c>
      <c r="Q204" s="88">
        <f t="shared" si="83"/>
        <v>0</v>
      </c>
      <c r="R204" s="88">
        <f t="shared" si="83"/>
        <v>0</v>
      </c>
      <c r="S204" s="88">
        <f t="shared" si="83"/>
        <v>0</v>
      </c>
      <c r="T204" s="88">
        <f t="shared" si="83"/>
        <v>0</v>
      </c>
      <c r="U204" s="91">
        <f t="shared" si="83"/>
        <v>0</v>
      </c>
      <c r="V204" s="88">
        <f t="shared" si="83"/>
        <v>0</v>
      </c>
      <c r="W204" s="90">
        <f t="shared" si="83"/>
        <v>0</v>
      </c>
      <c r="X204" s="92">
        <f t="shared" si="83"/>
        <v>0</v>
      </c>
      <c r="Y204" s="52"/>
      <c r="Z204" s="190"/>
    </row>
    <row r="205" spans="1:26" s="18" customFormat="1" ht="25.5" hidden="1" customHeight="1" x14ac:dyDescent="0.25">
      <c r="A205" s="128" t="s">
        <v>79</v>
      </c>
      <c r="B205" s="117" t="s">
        <v>760</v>
      </c>
      <c r="C205" s="440" t="s">
        <v>80</v>
      </c>
      <c r="D205" s="441"/>
      <c r="E205" s="441"/>
      <c r="F205" s="94">
        <f t="shared" si="81"/>
        <v>0</v>
      </c>
      <c r="G205" s="95"/>
      <c r="H205" s="98"/>
      <c r="I205" s="98"/>
      <c r="J205" s="98"/>
      <c r="K205" s="96"/>
      <c r="L205" s="97"/>
      <c r="M205" s="95"/>
      <c r="N205" s="96"/>
      <c r="O205" s="96"/>
      <c r="P205" s="96"/>
      <c r="Q205" s="96"/>
      <c r="R205" s="96"/>
      <c r="S205" s="96"/>
      <c r="T205" s="96"/>
      <c r="U205" s="99"/>
      <c r="V205" s="96"/>
      <c r="W205" s="98"/>
      <c r="X205" s="100"/>
      <c r="Y205" s="52"/>
      <c r="Z205" s="190"/>
    </row>
    <row r="206" spans="1:26" s="18" customFormat="1" ht="15" hidden="1" customHeight="1" x14ac:dyDescent="0.25">
      <c r="A206" s="128" t="s">
        <v>81</v>
      </c>
      <c r="B206" s="93" t="s">
        <v>761</v>
      </c>
      <c r="C206" s="420" t="s">
        <v>942</v>
      </c>
      <c r="D206" s="421"/>
      <c r="E206" s="421"/>
      <c r="F206" s="94">
        <f t="shared" si="81"/>
        <v>0</v>
      </c>
      <c r="G206" s="95"/>
      <c r="H206" s="98"/>
      <c r="I206" s="98"/>
      <c r="J206" s="98"/>
      <c r="K206" s="96"/>
      <c r="L206" s="97"/>
      <c r="M206" s="95"/>
      <c r="N206" s="96"/>
      <c r="O206" s="96"/>
      <c r="P206" s="96"/>
      <c r="Q206" s="96"/>
      <c r="R206" s="96"/>
      <c r="S206" s="96"/>
      <c r="T206" s="96"/>
      <c r="U206" s="99"/>
      <c r="V206" s="96"/>
      <c r="W206" s="98"/>
      <c r="X206" s="100"/>
      <c r="Y206" s="52"/>
      <c r="Z206" s="190"/>
    </row>
    <row r="207" spans="1:26" s="18" customFormat="1" ht="25.5" hidden="1" customHeight="1" x14ac:dyDescent="0.25">
      <c r="A207" s="128" t="s">
        <v>82</v>
      </c>
      <c r="B207" s="93" t="s">
        <v>762</v>
      </c>
      <c r="C207" s="436" t="s">
        <v>943</v>
      </c>
      <c r="D207" s="437"/>
      <c r="E207" s="442"/>
      <c r="F207" s="94">
        <f t="shared" si="81"/>
        <v>0</v>
      </c>
      <c r="G207" s="95"/>
      <c r="H207" s="98"/>
      <c r="I207" s="98"/>
      <c r="J207" s="98"/>
      <c r="K207" s="96"/>
      <c r="L207" s="97"/>
      <c r="M207" s="95"/>
      <c r="N207" s="96"/>
      <c r="O207" s="96"/>
      <c r="P207" s="96"/>
      <c r="Q207" s="96"/>
      <c r="R207" s="96"/>
      <c r="S207" s="96"/>
      <c r="T207" s="96"/>
      <c r="U207" s="99"/>
      <c r="V207" s="96"/>
      <c r="W207" s="98"/>
      <c r="X207" s="100"/>
      <c r="Y207" s="52"/>
      <c r="Z207" s="190"/>
    </row>
    <row r="208" spans="1:26" s="18" customFormat="1" ht="25.5" hidden="1" customHeight="1" x14ac:dyDescent="0.25">
      <c r="A208" s="128" t="s">
        <v>83</v>
      </c>
      <c r="B208" s="93" t="s">
        <v>763</v>
      </c>
      <c r="C208" s="436" t="s">
        <v>84</v>
      </c>
      <c r="D208" s="437"/>
      <c r="E208" s="437"/>
      <c r="F208" s="94">
        <f t="shared" si="81"/>
        <v>0</v>
      </c>
      <c r="G208" s="95">
        <f t="shared" ref="G208:L208" si="84">G209+G210+G211+G212+G213+G214+G215+G216+G217</f>
        <v>0</v>
      </c>
      <c r="H208" s="98">
        <f t="shared" si="84"/>
        <v>0</v>
      </c>
      <c r="I208" s="98">
        <f t="shared" si="84"/>
        <v>0</v>
      </c>
      <c r="J208" s="98">
        <f t="shared" si="84"/>
        <v>0</v>
      </c>
      <c r="K208" s="96">
        <f t="shared" si="84"/>
        <v>0</v>
      </c>
      <c r="L208" s="97">
        <f t="shared" si="84"/>
        <v>0</v>
      </c>
      <c r="M208" s="95">
        <f>M209+M210+M211+M212+M213+M214+M215+M216+M217</f>
        <v>0</v>
      </c>
      <c r="N208" s="96">
        <f t="shared" ref="N208:X208" si="85">N209+N210+N211+N212+N213+N214+N215+N216+N217</f>
        <v>0</v>
      </c>
      <c r="O208" s="96">
        <f t="shared" si="85"/>
        <v>0</v>
      </c>
      <c r="P208" s="96">
        <f t="shared" si="85"/>
        <v>0</v>
      </c>
      <c r="Q208" s="96">
        <f t="shared" si="85"/>
        <v>0</v>
      </c>
      <c r="R208" s="96">
        <f t="shared" si="85"/>
        <v>0</v>
      </c>
      <c r="S208" s="96">
        <f t="shared" si="85"/>
        <v>0</v>
      </c>
      <c r="T208" s="96">
        <f t="shared" si="85"/>
        <v>0</v>
      </c>
      <c r="U208" s="99">
        <f t="shared" si="85"/>
        <v>0</v>
      </c>
      <c r="V208" s="96">
        <f t="shared" si="85"/>
        <v>0</v>
      </c>
      <c r="W208" s="98">
        <f t="shared" si="85"/>
        <v>0</v>
      </c>
      <c r="X208" s="100">
        <f t="shared" si="85"/>
        <v>0</v>
      </c>
      <c r="Y208" s="52"/>
      <c r="Z208" s="190"/>
    </row>
    <row r="209" spans="1:26" ht="15" hidden="1" customHeight="1" x14ac:dyDescent="0.25">
      <c r="B209" s="55"/>
      <c r="C209" s="2"/>
      <c r="D209" s="427" t="s">
        <v>429</v>
      </c>
      <c r="E209" s="427"/>
      <c r="F209" s="80">
        <f t="shared" si="81"/>
        <v>0</v>
      </c>
      <c r="G209" s="76"/>
      <c r="H209" s="42"/>
      <c r="I209" s="42"/>
      <c r="J209" s="42"/>
      <c r="K209" s="1"/>
      <c r="L209" s="77"/>
      <c r="M209" s="76"/>
      <c r="N209" s="1"/>
      <c r="O209" s="1"/>
      <c r="P209" s="1"/>
      <c r="Q209" s="1"/>
      <c r="R209" s="1"/>
      <c r="S209" s="1"/>
      <c r="T209" s="1"/>
      <c r="U209" s="82"/>
      <c r="V209" s="1"/>
      <c r="W209" s="42"/>
      <c r="X209" s="44"/>
      <c r="Y209" s="56"/>
      <c r="Z209" s="190"/>
    </row>
    <row r="210" spans="1:26" ht="15" hidden="1" customHeight="1" x14ac:dyDescent="0.25">
      <c r="B210" s="55"/>
      <c r="C210" s="2"/>
      <c r="D210" s="427" t="s">
        <v>431</v>
      </c>
      <c r="E210" s="427"/>
      <c r="F210" s="80">
        <f t="shared" si="81"/>
        <v>0</v>
      </c>
      <c r="G210" s="76"/>
      <c r="H210" s="42"/>
      <c r="I210" s="42"/>
      <c r="J210" s="42"/>
      <c r="K210" s="1"/>
      <c r="L210" s="77"/>
      <c r="M210" s="76"/>
      <c r="N210" s="1"/>
      <c r="O210" s="1"/>
      <c r="P210" s="1"/>
      <c r="Q210" s="1"/>
      <c r="R210" s="1"/>
      <c r="S210" s="1"/>
      <c r="T210" s="1"/>
      <c r="U210" s="82"/>
      <c r="V210" s="1"/>
      <c r="W210" s="42"/>
      <c r="X210" s="44"/>
      <c r="Y210" s="56"/>
      <c r="Z210" s="190"/>
    </row>
    <row r="211" spans="1:26" ht="15" hidden="1" customHeight="1" x14ac:dyDescent="0.25">
      <c r="B211" s="55"/>
      <c r="C211" s="2"/>
      <c r="D211" s="427" t="s">
        <v>432</v>
      </c>
      <c r="E211" s="427"/>
      <c r="F211" s="80">
        <f t="shared" si="81"/>
        <v>0</v>
      </c>
      <c r="G211" s="76"/>
      <c r="H211" s="42"/>
      <c r="I211" s="42"/>
      <c r="J211" s="42"/>
      <c r="K211" s="1"/>
      <c r="L211" s="77"/>
      <c r="M211" s="76"/>
      <c r="N211" s="1"/>
      <c r="O211" s="1"/>
      <c r="P211" s="1"/>
      <c r="Q211" s="1"/>
      <c r="R211" s="1"/>
      <c r="S211" s="1"/>
      <c r="T211" s="1"/>
      <c r="U211" s="82"/>
      <c r="V211" s="1"/>
      <c r="W211" s="42"/>
      <c r="X211" s="44"/>
      <c r="Y211" s="56"/>
      <c r="Z211" s="190"/>
    </row>
    <row r="212" spans="1:26" ht="15" hidden="1" customHeight="1" x14ac:dyDescent="0.25">
      <c r="B212" s="55"/>
      <c r="C212" s="2"/>
      <c r="D212" s="427" t="s">
        <v>430</v>
      </c>
      <c r="E212" s="427"/>
      <c r="F212" s="80">
        <f t="shared" si="81"/>
        <v>0</v>
      </c>
      <c r="G212" s="76"/>
      <c r="H212" s="42"/>
      <c r="I212" s="42"/>
      <c r="J212" s="42"/>
      <c r="K212" s="1"/>
      <c r="L212" s="77"/>
      <c r="M212" s="76"/>
      <c r="N212" s="1"/>
      <c r="O212" s="1"/>
      <c r="P212" s="1"/>
      <c r="Q212" s="1"/>
      <c r="R212" s="1"/>
      <c r="S212" s="1"/>
      <c r="T212" s="1"/>
      <c r="U212" s="82"/>
      <c r="V212" s="1"/>
      <c r="W212" s="42"/>
      <c r="X212" s="44"/>
      <c r="Y212" s="56"/>
      <c r="Z212" s="190"/>
    </row>
    <row r="213" spans="1:26" ht="15" hidden="1" customHeight="1" x14ac:dyDescent="0.25">
      <c r="B213" s="55"/>
      <c r="C213" s="2"/>
      <c r="D213" s="427" t="s">
        <v>433</v>
      </c>
      <c r="E213" s="427"/>
      <c r="F213" s="80">
        <f t="shared" si="81"/>
        <v>0</v>
      </c>
      <c r="G213" s="76"/>
      <c r="H213" s="42"/>
      <c r="I213" s="42"/>
      <c r="J213" s="42"/>
      <c r="K213" s="1"/>
      <c r="L213" s="77"/>
      <c r="M213" s="76"/>
      <c r="N213" s="1"/>
      <c r="O213" s="1"/>
      <c r="P213" s="1"/>
      <c r="Q213" s="1"/>
      <c r="R213" s="1"/>
      <c r="S213" s="1"/>
      <c r="T213" s="1"/>
      <c r="U213" s="82"/>
      <c r="V213" s="1"/>
      <c r="W213" s="42"/>
      <c r="X213" s="44"/>
      <c r="Y213" s="56"/>
      <c r="Z213" s="190"/>
    </row>
    <row r="214" spans="1:26" ht="25.5" hidden="1" customHeight="1" x14ac:dyDescent="0.25">
      <c r="B214" s="55"/>
      <c r="C214" s="2"/>
      <c r="D214" s="428" t="s">
        <v>499</v>
      </c>
      <c r="E214" s="428"/>
      <c r="F214" s="80">
        <f t="shared" si="81"/>
        <v>0</v>
      </c>
      <c r="G214" s="76"/>
      <c r="H214" s="42"/>
      <c r="I214" s="42"/>
      <c r="J214" s="42"/>
      <c r="K214" s="1"/>
      <c r="L214" s="77"/>
      <c r="M214" s="76"/>
      <c r="N214" s="1"/>
      <c r="O214" s="1"/>
      <c r="P214" s="1"/>
      <c r="Q214" s="1"/>
      <c r="R214" s="1"/>
      <c r="S214" s="1"/>
      <c r="T214" s="1"/>
      <c r="U214" s="82"/>
      <c r="V214" s="1"/>
      <c r="W214" s="42"/>
      <c r="X214" s="44"/>
      <c r="Y214" s="56"/>
      <c r="Z214" s="190"/>
    </row>
    <row r="215" spans="1:26" ht="25.5" hidden="1" customHeight="1" x14ac:dyDescent="0.25">
      <c r="B215" s="55"/>
      <c r="C215" s="2"/>
      <c r="D215" s="428" t="s">
        <v>500</v>
      </c>
      <c r="E215" s="428"/>
      <c r="F215" s="80">
        <f t="shared" si="81"/>
        <v>0</v>
      </c>
      <c r="G215" s="76"/>
      <c r="H215" s="42"/>
      <c r="I215" s="42"/>
      <c r="J215" s="42"/>
      <c r="K215" s="1"/>
      <c r="L215" s="77"/>
      <c r="M215" s="76"/>
      <c r="N215" s="1"/>
      <c r="O215" s="1"/>
      <c r="P215" s="1"/>
      <c r="Q215" s="1"/>
      <c r="R215" s="1"/>
      <c r="S215" s="1"/>
      <c r="T215" s="1"/>
      <c r="U215" s="82"/>
      <c r="V215" s="1"/>
      <c r="W215" s="42"/>
      <c r="X215" s="44"/>
      <c r="Y215" s="56"/>
      <c r="Z215" s="190"/>
    </row>
    <row r="216" spans="1:26" ht="15" hidden="1" customHeight="1" x14ac:dyDescent="0.25">
      <c r="B216" s="55"/>
      <c r="C216" s="2"/>
      <c r="D216" s="427" t="s">
        <v>434</v>
      </c>
      <c r="E216" s="427"/>
      <c r="F216" s="80">
        <f t="shared" si="81"/>
        <v>0</v>
      </c>
      <c r="G216" s="76"/>
      <c r="H216" s="42"/>
      <c r="I216" s="42"/>
      <c r="J216" s="42"/>
      <c r="K216" s="1"/>
      <c r="L216" s="77"/>
      <c r="M216" s="76"/>
      <c r="N216" s="1"/>
      <c r="O216" s="1"/>
      <c r="P216" s="1"/>
      <c r="Q216" s="1"/>
      <c r="R216" s="1"/>
      <c r="S216" s="1"/>
      <c r="T216" s="1"/>
      <c r="U216" s="82"/>
      <c r="V216" s="1"/>
      <c r="W216" s="42"/>
      <c r="X216" s="44"/>
      <c r="Y216" s="56"/>
      <c r="Z216" s="190"/>
    </row>
    <row r="217" spans="1:26" ht="15" hidden="1" customHeight="1" x14ac:dyDescent="0.25">
      <c r="B217" s="55"/>
      <c r="C217" s="2"/>
      <c r="D217" s="427" t="s">
        <v>501</v>
      </c>
      <c r="E217" s="427"/>
      <c r="F217" s="80">
        <f t="shared" si="81"/>
        <v>0</v>
      </c>
      <c r="G217" s="76"/>
      <c r="H217" s="42"/>
      <c r="I217" s="42"/>
      <c r="J217" s="42"/>
      <c r="K217" s="1"/>
      <c r="L217" s="77"/>
      <c r="M217" s="76"/>
      <c r="N217" s="1"/>
      <c r="O217" s="1"/>
      <c r="P217" s="1"/>
      <c r="Q217" s="1"/>
      <c r="R217" s="1"/>
      <c r="S217" s="1"/>
      <c r="T217" s="1"/>
      <c r="U217" s="82"/>
      <c r="V217" s="1"/>
      <c r="W217" s="42"/>
      <c r="X217" s="44"/>
      <c r="Y217" s="56"/>
      <c r="Z217" s="190"/>
    </row>
    <row r="218" spans="1:26" s="18" customFormat="1" ht="15" hidden="1" customHeight="1" x14ac:dyDescent="0.25">
      <c r="A218" s="128" t="s">
        <v>85</v>
      </c>
      <c r="B218" s="93" t="s">
        <v>764</v>
      </c>
      <c r="C218" s="434" t="s">
        <v>86</v>
      </c>
      <c r="D218" s="435"/>
      <c r="E218" s="435"/>
      <c r="F218" s="94">
        <f t="shared" si="81"/>
        <v>0</v>
      </c>
      <c r="G218" s="95">
        <f t="shared" ref="G218:L218" si="86">G219+G220+G221+G222+G223+G224+G225+G226+G227+G228+G229</f>
        <v>0</v>
      </c>
      <c r="H218" s="98">
        <f t="shared" si="86"/>
        <v>0</v>
      </c>
      <c r="I218" s="98">
        <f t="shared" si="86"/>
        <v>0</v>
      </c>
      <c r="J218" s="98">
        <f t="shared" si="86"/>
        <v>0</v>
      </c>
      <c r="K218" s="96">
        <f t="shared" si="86"/>
        <v>0</v>
      </c>
      <c r="L218" s="97">
        <f t="shared" si="86"/>
        <v>0</v>
      </c>
      <c r="M218" s="95">
        <f>M219+M220+M221+M222+M223+M224+M225+M226+M227+M228+M229</f>
        <v>0</v>
      </c>
      <c r="N218" s="96">
        <f t="shared" ref="N218:X218" si="87">N219+N220+N221+N222+N223+N224+N225+N226+N227+N228+N229</f>
        <v>0</v>
      </c>
      <c r="O218" s="96">
        <f t="shared" si="87"/>
        <v>0</v>
      </c>
      <c r="P218" s="96">
        <f t="shared" si="87"/>
        <v>0</v>
      </c>
      <c r="Q218" s="96">
        <f t="shared" si="87"/>
        <v>0</v>
      </c>
      <c r="R218" s="96">
        <f t="shared" si="87"/>
        <v>0</v>
      </c>
      <c r="S218" s="96">
        <f t="shared" si="87"/>
        <v>0</v>
      </c>
      <c r="T218" s="96">
        <f t="shared" si="87"/>
        <v>0</v>
      </c>
      <c r="U218" s="99">
        <f t="shared" si="87"/>
        <v>0</v>
      </c>
      <c r="V218" s="96">
        <f t="shared" si="87"/>
        <v>0</v>
      </c>
      <c r="W218" s="98">
        <f t="shared" si="87"/>
        <v>0</v>
      </c>
      <c r="X218" s="100">
        <f t="shared" si="87"/>
        <v>0</v>
      </c>
      <c r="Y218" s="52"/>
      <c r="Z218" s="190"/>
    </row>
    <row r="219" spans="1:26" ht="15" hidden="1" customHeight="1" x14ac:dyDescent="0.25">
      <c r="B219" s="55"/>
      <c r="C219" s="2"/>
      <c r="D219" s="427" t="s">
        <v>435</v>
      </c>
      <c r="E219" s="427"/>
      <c r="F219" s="80">
        <f t="shared" si="81"/>
        <v>0</v>
      </c>
      <c r="G219" s="76"/>
      <c r="H219" s="42"/>
      <c r="I219" s="42"/>
      <c r="J219" s="42"/>
      <c r="K219" s="1"/>
      <c r="L219" s="77"/>
      <c r="M219" s="76"/>
      <c r="N219" s="1"/>
      <c r="O219" s="1"/>
      <c r="P219" s="1"/>
      <c r="Q219" s="1"/>
      <c r="R219" s="1"/>
      <c r="S219" s="1"/>
      <c r="T219" s="1"/>
      <c r="U219" s="82"/>
      <c r="V219" s="1"/>
      <c r="W219" s="42"/>
      <c r="X219" s="44"/>
      <c r="Y219" s="56"/>
      <c r="Z219" s="190"/>
    </row>
    <row r="220" spans="1:26" ht="15" hidden="1" customHeight="1" x14ac:dyDescent="0.25">
      <c r="B220" s="55"/>
      <c r="C220" s="2"/>
      <c r="D220" s="427" t="s">
        <v>438</v>
      </c>
      <c r="E220" s="427"/>
      <c r="F220" s="80">
        <f t="shared" si="81"/>
        <v>0</v>
      </c>
      <c r="G220" s="76"/>
      <c r="H220" s="42"/>
      <c r="I220" s="42"/>
      <c r="J220" s="42"/>
      <c r="K220" s="1"/>
      <c r="L220" s="77"/>
      <c r="M220" s="76"/>
      <c r="N220" s="1"/>
      <c r="O220" s="1"/>
      <c r="P220" s="1"/>
      <c r="Q220" s="1"/>
      <c r="R220" s="1"/>
      <c r="S220" s="1"/>
      <c r="T220" s="1"/>
      <c r="U220" s="82"/>
      <c r="V220" s="1"/>
      <c r="W220" s="42"/>
      <c r="X220" s="44"/>
      <c r="Y220" s="56"/>
      <c r="Z220" s="190"/>
    </row>
    <row r="221" spans="1:26" ht="15" hidden="1" customHeight="1" x14ac:dyDescent="0.25">
      <c r="B221" s="55"/>
      <c r="C221" s="2"/>
      <c r="D221" s="427" t="s">
        <v>439</v>
      </c>
      <c r="E221" s="427"/>
      <c r="F221" s="80">
        <f t="shared" si="81"/>
        <v>0</v>
      </c>
      <c r="G221" s="76"/>
      <c r="H221" s="42"/>
      <c r="I221" s="42"/>
      <c r="J221" s="42"/>
      <c r="K221" s="1"/>
      <c r="L221" s="77"/>
      <c r="M221" s="76"/>
      <c r="N221" s="1"/>
      <c r="O221" s="1"/>
      <c r="P221" s="1"/>
      <c r="Q221" s="1"/>
      <c r="R221" s="1"/>
      <c r="S221" s="1"/>
      <c r="T221" s="1"/>
      <c r="U221" s="82"/>
      <c r="V221" s="1"/>
      <c r="W221" s="42"/>
      <c r="X221" s="44"/>
      <c r="Y221" s="56"/>
      <c r="Z221" s="190"/>
    </row>
    <row r="222" spans="1:26" ht="15" hidden="1" customHeight="1" x14ac:dyDescent="0.25">
      <c r="B222" s="55"/>
      <c r="C222" s="2"/>
      <c r="D222" s="427" t="s">
        <v>436</v>
      </c>
      <c r="E222" s="427"/>
      <c r="F222" s="80">
        <f t="shared" si="81"/>
        <v>0</v>
      </c>
      <c r="G222" s="76"/>
      <c r="H222" s="42"/>
      <c r="I222" s="42"/>
      <c r="J222" s="42"/>
      <c r="K222" s="1"/>
      <c r="L222" s="77"/>
      <c r="M222" s="76"/>
      <c r="N222" s="1"/>
      <c r="O222" s="1"/>
      <c r="P222" s="1"/>
      <c r="Q222" s="1"/>
      <c r="R222" s="1"/>
      <c r="S222" s="1"/>
      <c r="T222" s="1"/>
      <c r="U222" s="82"/>
      <c r="V222" s="1"/>
      <c r="W222" s="42"/>
      <c r="X222" s="44"/>
      <c r="Y222" s="56"/>
      <c r="Z222" s="190"/>
    </row>
    <row r="223" spans="1:26" ht="15" hidden="1" customHeight="1" x14ac:dyDescent="0.25">
      <c r="B223" s="55"/>
      <c r="C223" s="2"/>
      <c r="D223" s="427" t="s">
        <v>440</v>
      </c>
      <c r="E223" s="427"/>
      <c r="F223" s="80">
        <f t="shared" si="81"/>
        <v>0</v>
      </c>
      <c r="G223" s="76"/>
      <c r="H223" s="42"/>
      <c r="I223" s="42"/>
      <c r="J223" s="42"/>
      <c r="K223" s="1"/>
      <c r="L223" s="77"/>
      <c r="M223" s="76"/>
      <c r="N223" s="1"/>
      <c r="O223" s="1"/>
      <c r="P223" s="1"/>
      <c r="Q223" s="1"/>
      <c r="R223" s="1"/>
      <c r="S223" s="1"/>
      <c r="T223" s="1"/>
      <c r="U223" s="82"/>
      <c r="V223" s="1"/>
      <c r="W223" s="42"/>
      <c r="X223" s="44"/>
      <c r="Y223" s="56"/>
      <c r="Z223" s="190"/>
    </row>
    <row r="224" spans="1:26" ht="25.5" hidden="1" customHeight="1" x14ac:dyDescent="0.25">
      <c r="B224" s="55"/>
      <c r="C224" s="2"/>
      <c r="D224" s="428" t="s">
        <v>502</v>
      </c>
      <c r="E224" s="428"/>
      <c r="F224" s="80">
        <f t="shared" si="81"/>
        <v>0</v>
      </c>
      <c r="G224" s="76"/>
      <c r="H224" s="42"/>
      <c r="I224" s="42"/>
      <c r="J224" s="42"/>
      <c r="K224" s="1"/>
      <c r="L224" s="77"/>
      <c r="M224" s="76"/>
      <c r="N224" s="1"/>
      <c r="O224" s="1"/>
      <c r="P224" s="1"/>
      <c r="Q224" s="1"/>
      <c r="R224" s="1"/>
      <c r="S224" s="1"/>
      <c r="T224" s="1"/>
      <c r="U224" s="82"/>
      <c r="V224" s="1"/>
      <c r="W224" s="42"/>
      <c r="X224" s="44"/>
      <c r="Y224" s="56"/>
      <c r="Z224" s="190"/>
    </row>
    <row r="225" spans="1:26" ht="25.5" hidden="1" customHeight="1" x14ac:dyDescent="0.25">
      <c r="B225" s="55"/>
      <c r="C225" s="2"/>
      <c r="D225" s="428" t="s">
        <v>503</v>
      </c>
      <c r="E225" s="428"/>
      <c r="F225" s="80">
        <f t="shared" si="81"/>
        <v>0</v>
      </c>
      <c r="G225" s="76"/>
      <c r="H225" s="42"/>
      <c r="I225" s="42"/>
      <c r="J225" s="42"/>
      <c r="K225" s="1"/>
      <c r="L225" s="77"/>
      <c r="M225" s="76"/>
      <c r="N225" s="1"/>
      <c r="O225" s="1"/>
      <c r="P225" s="1"/>
      <c r="Q225" s="1"/>
      <c r="R225" s="1"/>
      <c r="S225" s="1"/>
      <c r="T225" s="1"/>
      <c r="U225" s="82"/>
      <c r="V225" s="1"/>
      <c r="W225" s="42"/>
      <c r="X225" s="44"/>
      <c r="Y225" s="56"/>
      <c r="Z225" s="190"/>
    </row>
    <row r="226" spans="1:26" ht="15" hidden="1" customHeight="1" x14ac:dyDescent="0.25">
      <c r="B226" s="55"/>
      <c r="C226" s="2"/>
      <c r="D226" s="427" t="s">
        <v>441</v>
      </c>
      <c r="E226" s="427"/>
      <c r="F226" s="80">
        <f t="shared" si="81"/>
        <v>0</v>
      </c>
      <c r="G226" s="76"/>
      <c r="H226" s="42"/>
      <c r="I226" s="42"/>
      <c r="J226" s="42"/>
      <c r="K226" s="1"/>
      <c r="L226" s="77"/>
      <c r="M226" s="76"/>
      <c r="N226" s="1"/>
      <c r="O226" s="1"/>
      <c r="P226" s="1"/>
      <c r="Q226" s="1"/>
      <c r="R226" s="1"/>
      <c r="S226" s="1"/>
      <c r="T226" s="1"/>
      <c r="U226" s="82"/>
      <c r="V226" s="1"/>
      <c r="W226" s="42"/>
      <c r="X226" s="44"/>
      <c r="Y226" s="56"/>
      <c r="Z226" s="190"/>
    </row>
    <row r="227" spans="1:26" ht="15" hidden="1" customHeight="1" x14ac:dyDescent="0.25">
      <c r="B227" s="55"/>
      <c r="C227" s="2"/>
      <c r="D227" s="427" t="s">
        <v>437</v>
      </c>
      <c r="E227" s="427"/>
      <c r="F227" s="80">
        <f t="shared" si="81"/>
        <v>0</v>
      </c>
      <c r="G227" s="76"/>
      <c r="H227" s="42"/>
      <c r="I227" s="42"/>
      <c r="J227" s="42"/>
      <c r="K227" s="1"/>
      <c r="L227" s="77"/>
      <c r="M227" s="76"/>
      <c r="N227" s="1"/>
      <c r="O227" s="1"/>
      <c r="P227" s="1"/>
      <c r="Q227" s="1"/>
      <c r="R227" s="1"/>
      <c r="S227" s="1"/>
      <c r="T227" s="1"/>
      <c r="U227" s="82"/>
      <c r="V227" s="1"/>
      <c r="W227" s="42"/>
      <c r="X227" s="44"/>
      <c r="Y227" s="56"/>
      <c r="Z227" s="190"/>
    </row>
    <row r="228" spans="1:26" ht="25.5" hidden="1" customHeight="1" x14ac:dyDescent="0.25">
      <c r="B228" s="55"/>
      <c r="C228" s="2"/>
      <c r="D228" s="428" t="s">
        <v>504</v>
      </c>
      <c r="E228" s="428"/>
      <c r="F228" s="80">
        <f t="shared" si="81"/>
        <v>0</v>
      </c>
      <c r="G228" s="76"/>
      <c r="H228" s="42"/>
      <c r="I228" s="42"/>
      <c r="J228" s="42"/>
      <c r="K228" s="1"/>
      <c r="L228" s="77"/>
      <c r="M228" s="76"/>
      <c r="N228" s="1"/>
      <c r="O228" s="1"/>
      <c r="P228" s="1"/>
      <c r="Q228" s="1"/>
      <c r="R228" s="1"/>
      <c r="S228" s="1"/>
      <c r="T228" s="1"/>
      <c r="U228" s="82"/>
      <c r="V228" s="1"/>
      <c r="W228" s="42"/>
      <c r="X228" s="44"/>
      <c r="Y228" s="56"/>
      <c r="Z228" s="190"/>
    </row>
    <row r="229" spans="1:26" ht="15.75" hidden="1" customHeight="1" thickBot="1" x14ac:dyDescent="0.3">
      <c r="B229" s="57"/>
      <c r="C229" s="20"/>
      <c r="D229" s="429" t="s">
        <v>505</v>
      </c>
      <c r="E229" s="429"/>
      <c r="F229" s="80">
        <f t="shared" si="81"/>
        <v>0</v>
      </c>
      <c r="G229" s="76"/>
      <c r="H229" s="42"/>
      <c r="I229" s="42"/>
      <c r="J229" s="42"/>
      <c r="K229" s="1"/>
      <c r="L229" s="77"/>
      <c r="M229" s="76"/>
      <c r="N229" s="1"/>
      <c r="O229" s="1"/>
      <c r="P229" s="1"/>
      <c r="Q229" s="1"/>
      <c r="R229" s="1"/>
      <c r="S229" s="1"/>
      <c r="T229" s="1"/>
      <c r="U229" s="82"/>
      <c r="V229" s="1"/>
      <c r="W229" s="42"/>
      <c r="X229" s="44"/>
      <c r="Y229" s="56"/>
      <c r="Z229" s="190"/>
    </row>
    <row r="230" spans="1:26" ht="15.75" thickBot="1" x14ac:dyDescent="0.3">
      <c r="B230" s="101" t="s">
        <v>87</v>
      </c>
      <c r="C230" s="430" t="s">
        <v>88</v>
      </c>
      <c r="D230" s="431"/>
      <c r="E230" s="431"/>
      <c r="F230" s="86">
        <f t="shared" si="81"/>
        <v>13478835</v>
      </c>
      <c r="G230" s="87">
        <f t="shared" ref="G230:L230" si="88">G231+G255+G261+G262</f>
        <v>0</v>
      </c>
      <c r="H230" s="90">
        <f t="shared" si="88"/>
        <v>0</v>
      </c>
      <c r="I230" s="90">
        <f t="shared" si="88"/>
        <v>0</v>
      </c>
      <c r="J230" s="90">
        <f t="shared" si="88"/>
        <v>0</v>
      </c>
      <c r="K230" s="88">
        <f t="shared" si="88"/>
        <v>13478835</v>
      </c>
      <c r="L230" s="89">
        <f t="shared" si="88"/>
        <v>0</v>
      </c>
      <c r="M230" s="87">
        <f>M231+M255+M261+M262</f>
        <v>13478835</v>
      </c>
      <c r="N230" s="88">
        <f t="shared" ref="N230:X230" si="89">N231+N255+N261+N262</f>
        <v>0</v>
      </c>
      <c r="O230" s="88">
        <f t="shared" si="89"/>
        <v>0</v>
      </c>
      <c r="P230" s="88">
        <f t="shared" si="89"/>
        <v>0</v>
      </c>
      <c r="Q230" s="88">
        <f t="shared" si="89"/>
        <v>0</v>
      </c>
      <c r="R230" s="88">
        <f t="shared" si="89"/>
        <v>0</v>
      </c>
      <c r="S230" s="88">
        <f t="shared" si="89"/>
        <v>0</v>
      </c>
      <c r="T230" s="88">
        <f t="shared" si="89"/>
        <v>0</v>
      </c>
      <c r="U230" s="91">
        <f t="shared" si="89"/>
        <v>0</v>
      </c>
      <c r="V230" s="88">
        <f t="shared" si="89"/>
        <v>0</v>
      </c>
      <c r="W230" s="90">
        <f t="shared" si="89"/>
        <v>0</v>
      </c>
      <c r="X230" s="92">
        <f t="shared" si="89"/>
        <v>0</v>
      </c>
      <c r="Y230" s="52"/>
      <c r="Z230" s="190"/>
    </row>
    <row r="231" spans="1:26" x14ac:dyDescent="0.25">
      <c r="B231" s="117" t="s">
        <v>765</v>
      </c>
      <c r="C231" s="432" t="s">
        <v>89</v>
      </c>
      <c r="D231" s="433"/>
      <c r="E231" s="433"/>
      <c r="F231" s="118">
        <f t="shared" si="81"/>
        <v>13478835</v>
      </c>
      <c r="G231" s="119">
        <f t="shared" ref="G231:L231" si="90">G232+G236+G244+G247+G248+G249+G250+G251+G252</f>
        <v>0</v>
      </c>
      <c r="H231" s="122">
        <f t="shared" si="90"/>
        <v>0</v>
      </c>
      <c r="I231" s="122">
        <f t="shared" si="90"/>
        <v>0</v>
      </c>
      <c r="J231" s="122">
        <f t="shared" si="90"/>
        <v>0</v>
      </c>
      <c r="K231" s="120">
        <f t="shared" si="90"/>
        <v>13478835</v>
      </c>
      <c r="L231" s="121">
        <f t="shared" si="90"/>
        <v>0</v>
      </c>
      <c r="M231" s="119">
        <f>M232+M236+M244+M247+M248+M249+M250+M251+M252</f>
        <v>13478835</v>
      </c>
      <c r="N231" s="120">
        <f t="shared" ref="N231:X231" si="91">N232+N236+N244+N247+N248+N249+N250+N251+N252</f>
        <v>0</v>
      </c>
      <c r="O231" s="120">
        <f t="shared" si="91"/>
        <v>0</v>
      </c>
      <c r="P231" s="120">
        <f t="shared" si="91"/>
        <v>0</v>
      </c>
      <c r="Q231" s="120">
        <f t="shared" si="91"/>
        <v>0</v>
      </c>
      <c r="R231" s="120">
        <f t="shared" si="91"/>
        <v>0</v>
      </c>
      <c r="S231" s="120">
        <f t="shared" si="91"/>
        <v>0</v>
      </c>
      <c r="T231" s="120">
        <f t="shared" si="91"/>
        <v>0</v>
      </c>
      <c r="U231" s="123">
        <f t="shared" si="91"/>
        <v>0</v>
      </c>
      <c r="V231" s="120">
        <f t="shared" si="91"/>
        <v>0</v>
      </c>
      <c r="W231" s="122">
        <f t="shared" si="91"/>
        <v>0</v>
      </c>
      <c r="X231" s="124">
        <f t="shared" si="91"/>
        <v>0</v>
      </c>
      <c r="Y231" s="52"/>
      <c r="Z231" s="190"/>
    </row>
    <row r="232" spans="1:26" s="18" customFormat="1" hidden="1" x14ac:dyDescent="0.25">
      <c r="A232" s="128"/>
      <c r="B232" s="53" t="s">
        <v>766</v>
      </c>
      <c r="C232" s="415" t="s">
        <v>90</v>
      </c>
      <c r="D232" s="416"/>
      <c r="E232" s="416"/>
      <c r="F232" s="81">
        <f t="shared" si="81"/>
        <v>0</v>
      </c>
      <c r="G232" s="78">
        <f t="shared" ref="G232:L232" si="92">G233+G234+G235</f>
        <v>0</v>
      </c>
      <c r="H232" s="43">
        <f t="shared" si="92"/>
        <v>0</v>
      </c>
      <c r="I232" s="43">
        <f t="shared" si="92"/>
        <v>0</v>
      </c>
      <c r="J232" s="43">
        <f t="shared" si="92"/>
        <v>0</v>
      </c>
      <c r="K232" s="13">
        <f t="shared" si="92"/>
        <v>0</v>
      </c>
      <c r="L232" s="79">
        <f t="shared" si="92"/>
        <v>0</v>
      </c>
      <c r="M232" s="78">
        <f>M233+M234+M235</f>
        <v>0</v>
      </c>
      <c r="N232" s="13">
        <f t="shared" ref="N232:X232" si="93">N233+N234+N235</f>
        <v>0</v>
      </c>
      <c r="O232" s="13">
        <f t="shared" si="93"/>
        <v>0</v>
      </c>
      <c r="P232" s="13">
        <f t="shared" si="93"/>
        <v>0</v>
      </c>
      <c r="Q232" s="13">
        <f t="shared" si="93"/>
        <v>0</v>
      </c>
      <c r="R232" s="13">
        <f t="shared" si="93"/>
        <v>0</v>
      </c>
      <c r="S232" s="13">
        <f t="shared" si="93"/>
        <v>0</v>
      </c>
      <c r="T232" s="13">
        <f t="shared" si="93"/>
        <v>0</v>
      </c>
      <c r="U232" s="83">
        <f t="shared" si="93"/>
        <v>0</v>
      </c>
      <c r="V232" s="13">
        <f t="shared" si="93"/>
        <v>0</v>
      </c>
      <c r="W232" s="43">
        <f t="shared" si="93"/>
        <v>0</v>
      </c>
      <c r="X232" s="45">
        <f t="shared" si="93"/>
        <v>0</v>
      </c>
      <c r="Y232" s="54"/>
      <c r="Z232" s="190"/>
    </row>
    <row r="233" spans="1:26" s="211" customFormat="1" hidden="1" x14ac:dyDescent="0.25">
      <c r="A233" s="128" t="s">
        <v>91</v>
      </c>
      <c r="B233" s="191" t="s">
        <v>768</v>
      </c>
      <c r="C233" s="204"/>
      <c r="D233" s="417" t="s">
        <v>973</v>
      </c>
      <c r="E233" s="417"/>
      <c r="F233" s="203">
        <f t="shared" si="81"/>
        <v>0</v>
      </c>
      <c r="G233" s="201"/>
      <c r="H233" s="194"/>
      <c r="I233" s="194"/>
      <c r="J233" s="194"/>
      <c r="K233" s="195"/>
      <c r="L233" s="202"/>
      <c r="M233" s="201"/>
      <c r="N233" s="195"/>
      <c r="O233" s="195"/>
      <c r="P233" s="195"/>
      <c r="Q233" s="195"/>
      <c r="R233" s="195"/>
      <c r="S233" s="195"/>
      <c r="T233" s="195"/>
      <c r="U233" s="196"/>
      <c r="V233" s="195"/>
      <c r="W233" s="194"/>
      <c r="X233" s="197"/>
      <c r="Y233" s="252"/>
      <c r="Z233" s="212"/>
    </row>
    <row r="234" spans="1:26" s="211" customFormat="1" hidden="1" x14ac:dyDescent="0.25">
      <c r="A234" s="128" t="s">
        <v>92</v>
      </c>
      <c r="B234" s="191" t="s">
        <v>769</v>
      </c>
      <c r="C234" s="204"/>
      <c r="D234" s="417" t="s">
        <v>974</v>
      </c>
      <c r="E234" s="417"/>
      <c r="F234" s="203">
        <f t="shared" si="81"/>
        <v>0</v>
      </c>
      <c r="G234" s="201"/>
      <c r="H234" s="194"/>
      <c r="I234" s="194"/>
      <c r="J234" s="194"/>
      <c r="K234" s="195"/>
      <c r="L234" s="202"/>
      <c r="M234" s="201"/>
      <c r="N234" s="195"/>
      <c r="O234" s="195"/>
      <c r="P234" s="195"/>
      <c r="Q234" s="195"/>
      <c r="R234" s="195"/>
      <c r="S234" s="195"/>
      <c r="T234" s="195"/>
      <c r="U234" s="196"/>
      <c r="V234" s="195"/>
      <c r="W234" s="194"/>
      <c r="X234" s="197"/>
      <c r="Y234" s="252"/>
      <c r="Z234" s="212"/>
    </row>
    <row r="235" spans="1:26" s="211" customFormat="1" hidden="1" x14ac:dyDescent="0.25">
      <c r="A235" s="128" t="s">
        <v>93</v>
      </c>
      <c r="B235" s="191" t="s">
        <v>770</v>
      </c>
      <c r="C235" s="204"/>
      <c r="D235" s="417" t="s">
        <v>975</v>
      </c>
      <c r="E235" s="417"/>
      <c r="F235" s="203">
        <f t="shared" si="81"/>
        <v>0</v>
      </c>
      <c r="G235" s="201"/>
      <c r="H235" s="194"/>
      <c r="I235" s="194"/>
      <c r="J235" s="194"/>
      <c r="K235" s="195"/>
      <c r="L235" s="202"/>
      <c r="M235" s="201"/>
      <c r="N235" s="195"/>
      <c r="O235" s="195"/>
      <c r="P235" s="195"/>
      <c r="Q235" s="195"/>
      <c r="R235" s="195"/>
      <c r="S235" s="195"/>
      <c r="T235" s="195"/>
      <c r="U235" s="196"/>
      <c r="V235" s="195"/>
      <c r="W235" s="194"/>
      <c r="X235" s="197"/>
      <c r="Y235" s="252"/>
      <c r="Z235" s="212"/>
    </row>
    <row r="236" spans="1:26" s="18" customFormat="1" hidden="1" x14ac:dyDescent="0.25">
      <c r="A236" s="128"/>
      <c r="B236" s="53" t="s">
        <v>771</v>
      </c>
      <c r="C236" s="415" t="s">
        <v>94</v>
      </c>
      <c r="D236" s="416"/>
      <c r="E236" s="416"/>
      <c r="F236" s="81">
        <f t="shared" si="81"/>
        <v>0</v>
      </c>
      <c r="G236" s="78">
        <f t="shared" ref="G236:L236" si="94">G237+G241+G242+G243</f>
        <v>0</v>
      </c>
      <c r="H236" s="43">
        <f t="shared" si="94"/>
        <v>0</v>
      </c>
      <c r="I236" s="43">
        <f t="shared" si="94"/>
        <v>0</v>
      </c>
      <c r="J236" s="43">
        <f t="shared" si="94"/>
        <v>0</v>
      </c>
      <c r="K236" s="13">
        <f t="shared" si="94"/>
        <v>0</v>
      </c>
      <c r="L236" s="79">
        <f t="shared" si="94"/>
        <v>0</v>
      </c>
      <c r="M236" s="78">
        <f>M237+M241+M242+M243</f>
        <v>0</v>
      </c>
      <c r="N236" s="13">
        <f t="shared" ref="N236:X236" si="95">N237+N241+N242+N243</f>
        <v>0</v>
      </c>
      <c r="O236" s="13">
        <f t="shared" si="95"/>
        <v>0</v>
      </c>
      <c r="P236" s="13">
        <f t="shared" si="95"/>
        <v>0</v>
      </c>
      <c r="Q236" s="13">
        <f t="shared" si="95"/>
        <v>0</v>
      </c>
      <c r="R236" s="13">
        <f t="shared" si="95"/>
        <v>0</v>
      </c>
      <c r="S236" s="13">
        <f t="shared" si="95"/>
        <v>0</v>
      </c>
      <c r="T236" s="13">
        <f t="shared" si="95"/>
        <v>0</v>
      </c>
      <c r="U236" s="83">
        <f t="shared" si="95"/>
        <v>0</v>
      </c>
      <c r="V236" s="13">
        <f t="shared" si="95"/>
        <v>0</v>
      </c>
      <c r="W236" s="43">
        <f t="shared" si="95"/>
        <v>0</v>
      </c>
      <c r="X236" s="45">
        <f t="shared" si="95"/>
        <v>0</v>
      </c>
      <c r="Y236" s="54"/>
      <c r="Z236" s="190"/>
    </row>
    <row r="237" spans="1:26" s="211" customFormat="1" hidden="1" x14ac:dyDescent="0.25">
      <c r="A237" s="128" t="s">
        <v>95</v>
      </c>
      <c r="B237" s="191" t="s">
        <v>772</v>
      </c>
      <c r="C237" s="204"/>
      <c r="D237" s="275" t="s">
        <v>96</v>
      </c>
      <c r="E237" s="276"/>
      <c r="F237" s="203">
        <f t="shared" si="81"/>
        <v>0</v>
      </c>
      <c r="G237" s="201">
        <f t="shared" ref="G237:L237" si="96">G238+G239+G240</f>
        <v>0</v>
      </c>
      <c r="H237" s="194">
        <f t="shared" si="96"/>
        <v>0</v>
      </c>
      <c r="I237" s="194">
        <f t="shared" si="96"/>
        <v>0</v>
      </c>
      <c r="J237" s="194">
        <f t="shared" si="96"/>
        <v>0</v>
      </c>
      <c r="K237" s="195">
        <f t="shared" si="96"/>
        <v>0</v>
      </c>
      <c r="L237" s="202">
        <f t="shared" si="96"/>
        <v>0</v>
      </c>
      <c r="M237" s="201">
        <f>M238+M239+M240</f>
        <v>0</v>
      </c>
      <c r="N237" s="195">
        <f t="shared" ref="N237:X237" si="97">N238+N239+N240</f>
        <v>0</v>
      </c>
      <c r="O237" s="195">
        <f t="shared" si="97"/>
        <v>0</v>
      </c>
      <c r="P237" s="195">
        <f t="shared" si="97"/>
        <v>0</v>
      </c>
      <c r="Q237" s="195">
        <f t="shared" si="97"/>
        <v>0</v>
      </c>
      <c r="R237" s="195">
        <f t="shared" si="97"/>
        <v>0</v>
      </c>
      <c r="S237" s="195">
        <f t="shared" si="97"/>
        <v>0</v>
      </c>
      <c r="T237" s="195">
        <f t="shared" si="97"/>
        <v>0</v>
      </c>
      <c r="U237" s="196">
        <f t="shared" si="97"/>
        <v>0</v>
      </c>
      <c r="V237" s="195">
        <f t="shared" si="97"/>
        <v>0</v>
      </c>
      <c r="W237" s="194">
        <f t="shared" si="97"/>
        <v>0</v>
      </c>
      <c r="X237" s="197">
        <f t="shared" si="97"/>
        <v>0</v>
      </c>
      <c r="Y237" s="252"/>
      <c r="Z237" s="212"/>
    </row>
    <row r="238" spans="1:26" hidden="1" x14ac:dyDescent="0.25">
      <c r="B238" s="55"/>
      <c r="C238" s="2"/>
      <c r="D238" s="247"/>
      <c r="E238" s="251" t="s">
        <v>391</v>
      </c>
      <c r="F238" s="80">
        <f t="shared" si="81"/>
        <v>0</v>
      </c>
      <c r="G238" s="76"/>
      <c r="H238" s="42"/>
      <c r="I238" s="42"/>
      <c r="J238" s="42"/>
      <c r="K238" s="1"/>
      <c r="L238" s="77"/>
      <c r="M238" s="76"/>
      <c r="N238" s="1"/>
      <c r="O238" s="1"/>
      <c r="P238" s="1"/>
      <c r="Q238" s="1"/>
      <c r="R238" s="1"/>
      <c r="S238" s="1"/>
      <c r="T238" s="1"/>
      <c r="U238" s="82"/>
      <c r="V238" s="1"/>
      <c r="W238" s="42"/>
      <c r="X238" s="44"/>
      <c r="Y238" s="56"/>
      <c r="Z238" s="190"/>
    </row>
    <row r="239" spans="1:26" hidden="1" x14ac:dyDescent="0.25">
      <c r="B239" s="55"/>
      <c r="C239" s="2"/>
      <c r="D239" s="247"/>
      <c r="E239" s="251" t="s">
        <v>392</v>
      </c>
      <c r="F239" s="80">
        <f t="shared" si="81"/>
        <v>0</v>
      </c>
      <c r="G239" s="76"/>
      <c r="H239" s="42"/>
      <c r="I239" s="42"/>
      <c r="J239" s="42"/>
      <c r="K239" s="1"/>
      <c r="L239" s="77"/>
      <c r="M239" s="76"/>
      <c r="N239" s="1"/>
      <c r="O239" s="1"/>
      <c r="P239" s="1"/>
      <c r="Q239" s="1"/>
      <c r="R239" s="1"/>
      <c r="S239" s="1"/>
      <c r="T239" s="1"/>
      <c r="U239" s="82"/>
      <c r="V239" s="1"/>
      <c r="W239" s="42"/>
      <c r="X239" s="44"/>
      <c r="Y239" s="56"/>
      <c r="Z239" s="190"/>
    </row>
    <row r="240" spans="1:26" hidden="1" x14ac:dyDescent="0.25">
      <c r="B240" s="55"/>
      <c r="C240" s="2"/>
      <c r="D240" s="247"/>
      <c r="E240" s="251" t="s">
        <v>442</v>
      </c>
      <c r="F240" s="80">
        <f t="shared" si="81"/>
        <v>0</v>
      </c>
      <c r="G240" s="76"/>
      <c r="H240" s="42"/>
      <c r="I240" s="42"/>
      <c r="J240" s="42"/>
      <c r="K240" s="1"/>
      <c r="L240" s="77"/>
      <c r="M240" s="76"/>
      <c r="N240" s="1"/>
      <c r="O240" s="1"/>
      <c r="P240" s="1"/>
      <c r="Q240" s="1"/>
      <c r="R240" s="1"/>
      <c r="S240" s="1"/>
      <c r="T240" s="1"/>
      <c r="U240" s="82"/>
      <c r="V240" s="1"/>
      <c r="W240" s="42"/>
      <c r="X240" s="44"/>
      <c r="Y240" s="56"/>
      <c r="Z240" s="190"/>
    </row>
    <row r="241" spans="1:26" s="211" customFormat="1" hidden="1" x14ac:dyDescent="0.25">
      <c r="A241" s="128" t="s">
        <v>97</v>
      </c>
      <c r="B241" s="191" t="s">
        <v>773</v>
      </c>
      <c r="C241" s="204"/>
      <c r="D241" s="275" t="s">
        <v>98</v>
      </c>
      <c r="E241" s="276"/>
      <c r="F241" s="203">
        <f t="shared" si="81"/>
        <v>0</v>
      </c>
      <c r="G241" s="201"/>
      <c r="H241" s="194"/>
      <c r="I241" s="194"/>
      <c r="J241" s="194"/>
      <c r="K241" s="195"/>
      <c r="L241" s="202"/>
      <c r="M241" s="201"/>
      <c r="N241" s="195"/>
      <c r="O241" s="195"/>
      <c r="P241" s="195"/>
      <c r="Q241" s="195"/>
      <c r="R241" s="195"/>
      <c r="S241" s="195"/>
      <c r="T241" s="195"/>
      <c r="U241" s="196"/>
      <c r="V241" s="195"/>
      <c r="W241" s="194"/>
      <c r="X241" s="197"/>
      <c r="Y241" s="252"/>
      <c r="Z241" s="212"/>
    </row>
    <row r="242" spans="1:26" s="211" customFormat="1" hidden="1" x14ac:dyDescent="0.25">
      <c r="A242" s="128" t="s">
        <v>99</v>
      </c>
      <c r="B242" s="191" t="s">
        <v>774</v>
      </c>
      <c r="C242" s="204"/>
      <c r="D242" s="275" t="s">
        <v>100</v>
      </c>
      <c r="E242" s="276"/>
      <c r="F242" s="203">
        <f t="shared" si="81"/>
        <v>0</v>
      </c>
      <c r="G242" s="201"/>
      <c r="H242" s="194"/>
      <c r="I242" s="194"/>
      <c r="J242" s="194"/>
      <c r="K242" s="195"/>
      <c r="L242" s="202"/>
      <c r="M242" s="201"/>
      <c r="N242" s="195"/>
      <c r="O242" s="195"/>
      <c r="P242" s="195"/>
      <c r="Q242" s="195"/>
      <c r="R242" s="195"/>
      <c r="S242" s="195"/>
      <c r="T242" s="195"/>
      <c r="U242" s="196"/>
      <c r="V242" s="195"/>
      <c r="W242" s="194"/>
      <c r="X242" s="197"/>
      <c r="Y242" s="252"/>
      <c r="Z242" s="212"/>
    </row>
    <row r="243" spans="1:26" s="211" customFormat="1" hidden="1" x14ac:dyDescent="0.25">
      <c r="A243" s="128" t="s">
        <v>101</v>
      </c>
      <c r="B243" s="191" t="s">
        <v>775</v>
      </c>
      <c r="C243" s="204"/>
      <c r="D243" s="275" t="s">
        <v>102</v>
      </c>
      <c r="E243" s="276"/>
      <c r="F243" s="203">
        <f t="shared" si="81"/>
        <v>0</v>
      </c>
      <c r="G243" s="201"/>
      <c r="H243" s="194"/>
      <c r="I243" s="194"/>
      <c r="J243" s="194"/>
      <c r="K243" s="195"/>
      <c r="L243" s="202"/>
      <c r="M243" s="201"/>
      <c r="N243" s="195"/>
      <c r="O243" s="195"/>
      <c r="P243" s="195"/>
      <c r="Q243" s="195"/>
      <c r="R243" s="195"/>
      <c r="S243" s="195"/>
      <c r="T243" s="195"/>
      <c r="U243" s="196"/>
      <c r="V243" s="195"/>
      <c r="W243" s="194"/>
      <c r="X243" s="197"/>
      <c r="Y243" s="252"/>
      <c r="Z243" s="212"/>
    </row>
    <row r="244" spans="1:26" s="18" customFormat="1" x14ac:dyDescent="0.25">
      <c r="A244" s="128"/>
      <c r="B244" s="53" t="s">
        <v>776</v>
      </c>
      <c r="C244" s="422" t="s">
        <v>103</v>
      </c>
      <c r="D244" s="423"/>
      <c r="E244" s="423"/>
      <c r="F244" s="81">
        <f t="shared" si="81"/>
        <v>13478835</v>
      </c>
      <c r="G244" s="78">
        <f t="shared" ref="G244:L244" si="98">G245+G246</f>
        <v>0</v>
      </c>
      <c r="H244" s="43">
        <f t="shared" si="98"/>
        <v>0</v>
      </c>
      <c r="I244" s="43">
        <f t="shared" si="98"/>
        <v>0</v>
      </c>
      <c r="J244" s="43">
        <f t="shared" si="98"/>
        <v>0</v>
      </c>
      <c r="K244" s="13">
        <f t="shared" si="98"/>
        <v>13478835</v>
      </c>
      <c r="L244" s="79">
        <f t="shared" si="98"/>
        <v>0</v>
      </c>
      <c r="M244" s="78">
        <f>M245+M246</f>
        <v>13478835</v>
      </c>
      <c r="N244" s="13">
        <f t="shared" ref="N244:X244" si="99">N245+N246</f>
        <v>0</v>
      </c>
      <c r="O244" s="13">
        <f t="shared" si="99"/>
        <v>0</v>
      </c>
      <c r="P244" s="13">
        <f t="shared" si="99"/>
        <v>0</v>
      </c>
      <c r="Q244" s="13">
        <f t="shared" si="99"/>
        <v>0</v>
      </c>
      <c r="R244" s="13">
        <f t="shared" si="99"/>
        <v>0</v>
      </c>
      <c r="S244" s="13">
        <f t="shared" si="99"/>
        <v>0</v>
      </c>
      <c r="T244" s="13">
        <f t="shared" si="99"/>
        <v>0</v>
      </c>
      <c r="U244" s="83">
        <f t="shared" si="99"/>
        <v>0</v>
      </c>
      <c r="V244" s="13">
        <f t="shared" si="99"/>
        <v>0</v>
      </c>
      <c r="W244" s="43">
        <f t="shared" si="99"/>
        <v>0</v>
      </c>
      <c r="X244" s="45">
        <f t="shared" si="99"/>
        <v>0</v>
      </c>
      <c r="Y244" s="54"/>
      <c r="Z244" s="190"/>
    </row>
    <row r="245" spans="1:26" s="211" customFormat="1" ht="15.75" thickBot="1" x14ac:dyDescent="0.3">
      <c r="A245" s="128" t="s">
        <v>104</v>
      </c>
      <c r="B245" s="191" t="s">
        <v>777</v>
      </c>
      <c r="C245" s="204"/>
      <c r="D245" s="417" t="s">
        <v>767</v>
      </c>
      <c r="E245" s="417"/>
      <c r="F245" s="203">
        <f t="shared" si="81"/>
        <v>13478835</v>
      </c>
      <c r="G245" s="201"/>
      <c r="H245" s="194"/>
      <c r="I245" s="194"/>
      <c r="J245" s="194"/>
      <c r="K245" s="195">
        <f>F245</f>
        <v>13478835</v>
      </c>
      <c r="L245" s="202"/>
      <c r="M245" s="201">
        <v>13478835</v>
      </c>
      <c r="N245" s="195"/>
      <c r="O245" s="195"/>
      <c r="P245" s="195"/>
      <c r="Q245" s="195"/>
      <c r="R245" s="195"/>
      <c r="S245" s="195"/>
      <c r="T245" s="195"/>
      <c r="U245" s="196"/>
      <c r="V245" s="195"/>
      <c r="W245" s="194"/>
      <c r="X245" s="197"/>
      <c r="Y245" s="252"/>
      <c r="Z245" s="212"/>
    </row>
    <row r="246" spans="1:26" s="211" customFormat="1" hidden="1" x14ac:dyDescent="0.25">
      <c r="A246" s="128" t="s">
        <v>105</v>
      </c>
      <c r="B246" s="191" t="s">
        <v>778</v>
      </c>
      <c r="C246" s="204"/>
      <c r="D246" s="417" t="s">
        <v>779</v>
      </c>
      <c r="E246" s="417"/>
      <c r="F246" s="203">
        <f t="shared" si="81"/>
        <v>0</v>
      </c>
      <c r="G246" s="201"/>
      <c r="H246" s="194"/>
      <c r="I246" s="194"/>
      <c r="J246" s="194"/>
      <c r="K246" s="195"/>
      <c r="L246" s="202"/>
      <c r="M246" s="201"/>
      <c r="N246" s="195"/>
      <c r="O246" s="195"/>
      <c r="P246" s="195"/>
      <c r="Q246" s="195"/>
      <c r="R246" s="195"/>
      <c r="S246" s="195"/>
      <c r="T246" s="195"/>
      <c r="U246" s="196"/>
      <c r="V246" s="195"/>
      <c r="W246" s="194"/>
      <c r="X246" s="197"/>
      <c r="Y246" s="252"/>
      <c r="Z246" s="212"/>
    </row>
    <row r="247" spans="1:26" s="41" customFormat="1" hidden="1" x14ac:dyDescent="0.25">
      <c r="A247" s="128" t="s">
        <v>106</v>
      </c>
      <c r="B247" s="53" t="s">
        <v>780</v>
      </c>
      <c r="C247" s="422" t="s">
        <v>390</v>
      </c>
      <c r="D247" s="423"/>
      <c r="E247" s="423"/>
      <c r="F247" s="81">
        <f t="shared" si="81"/>
        <v>0</v>
      </c>
      <c r="G247" s="78"/>
      <c r="H247" s="43"/>
      <c r="I247" s="43"/>
      <c r="J247" s="43"/>
      <c r="K247" s="13"/>
      <c r="L247" s="79"/>
      <c r="M247" s="78"/>
      <c r="N247" s="13"/>
      <c r="O247" s="13"/>
      <c r="P247" s="13"/>
      <c r="Q247" s="13"/>
      <c r="R247" s="13"/>
      <c r="S247" s="13"/>
      <c r="T247" s="13"/>
      <c r="U247" s="83"/>
      <c r="V247" s="13"/>
      <c r="W247" s="43"/>
      <c r="X247" s="45"/>
      <c r="Y247" s="54"/>
      <c r="Z247" s="190"/>
    </row>
    <row r="248" spans="1:26" s="41" customFormat="1" hidden="1" x14ac:dyDescent="0.25">
      <c r="A248" s="128" t="s">
        <v>944</v>
      </c>
      <c r="B248" s="53" t="s">
        <v>945</v>
      </c>
      <c r="C248" s="422" t="s">
        <v>946</v>
      </c>
      <c r="D248" s="423"/>
      <c r="E248" s="423"/>
      <c r="F248" s="81">
        <f t="shared" si="81"/>
        <v>0</v>
      </c>
      <c r="G248" s="78"/>
      <c r="H248" s="43"/>
      <c r="I248" s="43"/>
      <c r="J248" s="43"/>
      <c r="K248" s="13"/>
      <c r="L248" s="79"/>
      <c r="M248" s="78"/>
      <c r="N248" s="13"/>
      <c r="O248" s="13"/>
      <c r="P248" s="13"/>
      <c r="Q248" s="13"/>
      <c r="R248" s="13"/>
      <c r="S248" s="13"/>
      <c r="T248" s="13"/>
      <c r="U248" s="83"/>
      <c r="V248" s="13"/>
      <c r="W248" s="43"/>
      <c r="X248" s="45"/>
      <c r="Y248" s="54"/>
      <c r="Z248" s="190"/>
    </row>
    <row r="249" spans="1:26" s="41" customFormat="1" hidden="1" x14ac:dyDescent="0.25">
      <c r="A249" s="128" t="s">
        <v>107</v>
      </c>
      <c r="B249" s="53" t="s">
        <v>781</v>
      </c>
      <c r="C249" s="422" t="s">
        <v>947</v>
      </c>
      <c r="D249" s="423"/>
      <c r="E249" s="423"/>
      <c r="F249" s="81">
        <f t="shared" si="81"/>
        <v>0</v>
      </c>
      <c r="G249" s="78"/>
      <c r="H249" s="43"/>
      <c r="I249" s="43"/>
      <c r="J249" s="43"/>
      <c r="K249" s="13"/>
      <c r="L249" s="79"/>
      <c r="M249" s="78"/>
      <c r="N249" s="13"/>
      <c r="O249" s="13"/>
      <c r="P249" s="13"/>
      <c r="Q249" s="13"/>
      <c r="R249" s="13"/>
      <c r="S249" s="13"/>
      <c r="T249" s="13"/>
      <c r="U249" s="83"/>
      <c r="V249" s="13"/>
      <c r="W249" s="43"/>
      <c r="X249" s="45"/>
      <c r="Y249" s="54"/>
      <c r="Z249" s="190"/>
    </row>
    <row r="250" spans="1:26" s="41" customFormat="1" hidden="1" x14ac:dyDescent="0.25">
      <c r="A250" s="128" t="s">
        <v>108</v>
      </c>
      <c r="B250" s="53" t="s">
        <v>782</v>
      </c>
      <c r="C250" s="422" t="s">
        <v>389</v>
      </c>
      <c r="D250" s="423"/>
      <c r="E250" s="423"/>
      <c r="F250" s="81">
        <f t="shared" si="81"/>
        <v>0</v>
      </c>
      <c r="G250" s="78"/>
      <c r="H250" s="43"/>
      <c r="I250" s="43"/>
      <c r="J250" s="43"/>
      <c r="K250" s="13"/>
      <c r="L250" s="79"/>
      <c r="M250" s="78"/>
      <c r="N250" s="13"/>
      <c r="O250" s="13"/>
      <c r="P250" s="13"/>
      <c r="Q250" s="13"/>
      <c r="R250" s="13"/>
      <c r="S250" s="13"/>
      <c r="T250" s="13"/>
      <c r="U250" s="83"/>
      <c r="V250" s="13"/>
      <c r="W250" s="43"/>
      <c r="X250" s="45"/>
      <c r="Y250" s="54"/>
      <c r="Z250" s="190"/>
    </row>
    <row r="251" spans="1:26" s="41" customFormat="1" hidden="1" x14ac:dyDescent="0.25">
      <c r="A251" s="128" t="s">
        <v>948</v>
      </c>
      <c r="B251" s="53" t="s">
        <v>949</v>
      </c>
      <c r="C251" s="422" t="s">
        <v>951</v>
      </c>
      <c r="D251" s="423"/>
      <c r="E251" s="423"/>
      <c r="F251" s="81">
        <f t="shared" si="81"/>
        <v>0</v>
      </c>
      <c r="G251" s="78"/>
      <c r="H251" s="43"/>
      <c r="I251" s="43"/>
      <c r="J251" s="43"/>
      <c r="K251" s="13"/>
      <c r="L251" s="79"/>
      <c r="M251" s="78"/>
      <c r="N251" s="13"/>
      <c r="O251" s="13"/>
      <c r="P251" s="13"/>
      <c r="Q251" s="13"/>
      <c r="R251" s="13"/>
      <c r="S251" s="13"/>
      <c r="T251" s="13"/>
      <c r="U251" s="83"/>
      <c r="V251" s="13"/>
      <c r="W251" s="43"/>
      <c r="X251" s="45"/>
      <c r="Y251" s="54"/>
      <c r="Z251" s="190"/>
    </row>
    <row r="252" spans="1:26" s="41" customFormat="1" hidden="1" x14ac:dyDescent="0.25">
      <c r="A252" s="128"/>
      <c r="B252" s="53" t="s">
        <v>950</v>
      </c>
      <c r="C252" s="422" t="s">
        <v>952</v>
      </c>
      <c r="D252" s="423"/>
      <c r="E252" s="423"/>
      <c r="F252" s="81">
        <f t="shared" si="81"/>
        <v>0</v>
      </c>
      <c r="G252" s="78">
        <f t="shared" ref="G252:L252" si="100">G253+G254</f>
        <v>0</v>
      </c>
      <c r="H252" s="43">
        <f t="shared" si="100"/>
        <v>0</v>
      </c>
      <c r="I252" s="43">
        <f t="shared" si="100"/>
        <v>0</v>
      </c>
      <c r="J252" s="43">
        <f t="shared" si="100"/>
        <v>0</v>
      </c>
      <c r="K252" s="13">
        <f t="shared" si="100"/>
        <v>0</v>
      </c>
      <c r="L252" s="79">
        <f t="shared" si="100"/>
        <v>0</v>
      </c>
      <c r="M252" s="78">
        <f>M253+M254</f>
        <v>0</v>
      </c>
      <c r="N252" s="13">
        <f t="shared" ref="N252:X252" si="101">N253+N254</f>
        <v>0</v>
      </c>
      <c r="O252" s="13">
        <f t="shared" si="101"/>
        <v>0</v>
      </c>
      <c r="P252" s="13">
        <f t="shared" si="101"/>
        <v>0</v>
      </c>
      <c r="Q252" s="13">
        <f t="shared" si="101"/>
        <v>0</v>
      </c>
      <c r="R252" s="13">
        <f t="shared" si="101"/>
        <v>0</v>
      </c>
      <c r="S252" s="13">
        <f t="shared" si="101"/>
        <v>0</v>
      </c>
      <c r="T252" s="13">
        <f t="shared" si="101"/>
        <v>0</v>
      </c>
      <c r="U252" s="83">
        <f t="shared" si="101"/>
        <v>0</v>
      </c>
      <c r="V252" s="13">
        <f t="shared" si="101"/>
        <v>0</v>
      </c>
      <c r="W252" s="43">
        <f t="shared" si="101"/>
        <v>0</v>
      </c>
      <c r="X252" s="45">
        <f t="shared" si="101"/>
        <v>0</v>
      </c>
      <c r="Y252" s="54"/>
      <c r="Z252" s="190"/>
    </row>
    <row r="253" spans="1:26" s="211" customFormat="1" hidden="1" x14ac:dyDescent="0.25">
      <c r="A253" s="128" t="s">
        <v>955</v>
      </c>
      <c r="B253" s="191" t="s">
        <v>957</v>
      </c>
      <c r="C253" s="204"/>
      <c r="D253" s="417" t="s">
        <v>953</v>
      </c>
      <c r="E253" s="417"/>
      <c r="F253" s="203">
        <f t="shared" si="81"/>
        <v>0</v>
      </c>
      <c r="G253" s="201"/>
      <c r="H253" s="194"/>
      <c r="I253" s="194"/>
      <c r="J253" s="194"/>
      <c r="K253" s="195"/>
      <c r="L253" s="202"/>
      <c r="M253" s="201"/>
      <c r="N253" s="195"/>
      <c r="O253" s="195"/>
      <c r="P253" s="195"/>
      <c r="Q253" s="195"/>
      <c r="R253" s="195"/>
      <c r="S253" s="195"/>
      <c r="T253" s="195"/>
      <c r="U253" s="196"/>
      <c r="V253" s="195"/>
      <c r="W253" s="194"/>
      <c r="X253" s="197"/>
      <c r="Y253" s="252"/>
      <c r="Z253" s="212"/>
    </row>
    <row r="254" spans="1:26" s="211" customFormat="1" hidden="1" x14ac:dyDescent="0.25">
      <c r="A254" s="128" t="s">
        <v>956</v>
      </c>
      <c r="B254" s="191" t="s">
        <v>958</v>
      </c>
      <c r="C254" s="204"/>
      <c r="D254" s="417" t="s">
        <v>954</v>
      </c>
      <c r="E254" s="417"/>
      <c r="F254" s="203">
        <f t="shared" si="81"/>
        <v>0</v>
      </c>
      <c r="G254" s="201"/>
      <c r="H254" s="194"/>
      <c r="I254" s="194"/>
      <c r="J254" s="194"/>
      <c r="K254" s="195"/>
      <c r="L254" s="202"/>
      <c r="M254" s="201"/>
      <c r="N254" s="195"/>
      <c r="O254" s="195"/>
      <c r="P254" s="195"/>
      <c r="Q254" s="195"/>
      <c r="R254" s="195"/>
      <c r="S254" s="195"/>
      <c r="T254" s="195"/>
      <c r="U254" s="196"/>
      <c r="V254" s="195"/>
      <c r="W254" s="194"/>
      <c r="X254" s="197"/>
      <c r="Y254" s="252"/>
      <c r="Z254" s="212"/>
    </row>
    <row r="255" spans="1:26" hidden="1" x14ac:dyDescent="0.25">
      <c r="B255" s="93" t="s">
        <v>783</v>
      </c>
      <c r="C255" s="420" t="s">
        <v>109</v>
      </c>
      <c r="D255" s="421"/>
      <c r="E255" s="421"/>
      <c r="F255" s="94">
        <f t="shared" si="81"/>
        <v>0</v>
      </c>
      <c r="G255" s="95">
        <f t="shared" ref="G255:L255" si="102">G256+G257+G258+G259+G260</f>
        <v>0</v>
      </c>
      <c r="H255" s="98">
        <f t="shared" si="102"/>
        <v>0</v>
      </c>
      <c r="I255" s="98">
        <f t="shared" si="102"/>
        <v>0</v>
      </c>
      <c r="J255" s="98">
        <f t="shared" si="102"/>
        <v>0</v>
      </c>
      <c r="K255" s="96">
        <f t="shared" si="102"/>
        <v>0</v>
      </c>
      <c r="L255" s="97">
        <f t="shared" si="102"/>
        <v>0</v>
      </c>
      <c r="M255" s="95">
        <f>M256+M257+M258+M259+M260</f>
        <v>0</v>
      </c>
      <c r="N255" s="96">
        <f t="shared" ref="N255:X255" si="103">N256+N257+N258+N259+N260</f>
        <v>0</v>
      </c>
      <c r="O255" s="96">
        <f t="shared" si="103"/>
        <v>0</v>
      </c>
      <c r="P255" s="96">
        <f t="shared" si="103"/>
        <v>0</v>
      </c>
      <c r="Q255" s="96">
        <f t="shared" si="103"/>
        <v>0</v>
      </c>
      <c r="R255" s="96">
        <f t="shared" si="103"/>
        <v>0</v>
      </c>
      <c r="S255" s="96">
        <f t="shared" si="103"/>
        <v>0</v>
      </c>
      <c r="T255" s="96">
        <f t="shared" si="103"/>
        <v>0</v>
      </c>
      <c r="U255" s="99">
        <f t="shared" si="103"/>
        <v>0</v>
      </c>
      <c r="V255" s="96">
        <f t="shared" si="103"/>
        <v>0</v>
      </c>
      <c r="W255" s="98">
        <f t="shared" si="103"/>
        <v>0</v>
      </c>
      <c r="X255" s="100">
        <f t="shared" si="103"/>
        <v>0</v>
      </c>
      <c r="Y255" s="52"/>
      <c r="Z255" s="190"/>
    </row>
    <row r="256" spans="1:26" s="41" customFormat="1" hidden="1" x14ac:dyDescent="0.25">
      <c r="A256" s="128" t="s">
        <v>110</v>
      </c>
      <c r="B256" s="53" t="s">
        <v>784</v>
      </c>
      <c r="C256" s="422" t="s">
        <v>959</v>
      </c>
      <c r="D256" s="423"/>
      <c r="E256" s="423"/>
      <c r="F256" s="81">
        <f t="shared" si="81"/>
        <v>0</v>
      </c>
      <c r="G256" s="78"/>
      <c r="H256" s="43"/>
      <c r="I256" s="43"/>
      <c r="J256" s="43"/>
      <c r="K256" s="13"/>
      <c r="L256" s="79"/>
      <c r="M256" s="78"/>
      <c r="N256" s="13"/>
      <c r="O256" s="13"/>
      <c r="P256" s="13"/>
      <c r="Q256" s="13"/>
      <c r="R256" s="13"/>
      <c r="S256" s="13"/>
      <c r="T256" s="13"/>
      <c r="U256" s="83"/>
      <c r="V256" s="13"/>
      <c r="W256" s="43"/>
      <c r="X256" s="45"/>
      <c r="Y256" s="54"/>
      <c r="Z256" s="205"/>
    </row>
    <row r="257" spans="1:26" s="41" customFormat="1" hidden="1" x14ac:dyDescent="0.25">
      <c r="A257" s="128" t="s">
        <v>111</v>
      </c>
      <c r="B257" s="53" t="s">
        <v>785</v>
      </c>
      <c r="C257" s="422" t="s">
        <v>960</v>
      </c>
      <c r="D257" s="423"/>
      <c r="E257" s="423"/>
      <c r="F257" s="81">
        <f t="shared" si="81"/>
        <v>0</v>
      </c>
      <c r="G257" s="78"/>
      <c r="H257" s="43"/>
      <c r="I257" s="43"/>
      <c r="J257" s="43"/>
      <c r="K257" s="13"/>
      <c r="L257" s="79"/>
      <c r="M257" s="78"/>
      <c r="N257" s="13"/>
      <c r="O257" s="13"/>
      <c r="P257" s="13"/>
      <c r="Q257" s="13"/>
      <c r="R257" s="13"/>
      <c r="S257" s="13"/>
      <c r="T257" s="13"/>
      <c r="U257" s="83"/>
      <c r="V257" s="13"/>
      <c r="W257" s="43"/>
      <c r="X257" s="45"/>
      <c r="Y257" s="54"/>
      <c r="Z257" s="205"/>
    </row>
    <row r="258" spans="1:26" s="41" customFormat="1" hidden="1" x14ac:dyDescent="0.25">
      <c r="A258" s="128" t="s">
        <v>112</v>
      </c>
      <c r="B258" s="53" t="s">
        <v>786</v>
      </c>
      <c r="C258" s="422" t="s">
        <v>388</v>
      </c>
      <c r="D258" s="423"/>
      <c r="E258" s="423"/>
      <c r="F258" s="81">
        <f t="shared" si="81"/>
        <v>0</v>
      </c>
      <c r="G258" s="78"/>
      <c r="H258" s="43"/>
      <c r="I258" s="43"/>
      <c r="J258" s="43"/>
      <c r="K258" s="13"/>
      <c r="L258" s="79"/>
      <c r="M258" s="78"/>
      <c r="N258" s="13"/>
      <c r="O258" s="13"/>
      <c r="P258" s="13"/>
      <c r="Q258" s="13"/>
      <c r="R258" s="13"/>
      <c r="S258" s="13"/>
      <c r="T258" s="13"/>
      <c r="U258" s="83"/>
      <c r="V258" s="13"/>
      <c r="W258" s="43"/>
      <c r="X258" s="45"/>
      <c r="Y258" s="54"/>
      <c r="Z258" s="205"/>
    </row>
    <row r="259" spans="1:26" s="41" customFormat="1" ht="25.5" hidden="1" customHeight="1" x14ac:dyDescent="0.25">
      <c r="A259" s="128" t="s">
        <v>113</v>
      </c>
      <c r="B259" s="53" t="s">
        <v>787</v>
      </c>
      <c r="C259" s="424" t="s">
        <v>961</v>
      </c>
      <c r="D259" s="425"/>
      <c r="E259" s="426"/>
      <c r="F259" s="81">
        <f t="shared" si="81"/>
        <v>0</v>
      </c>
      <c r="G259" s="78"/>
      <c r="H259" s="43"/>
      <c r="I259" s="43"/>
      <c r="J259" s="43"/>
      <c r="K259" s="13"/>
      <c r="L259" s="79"/>
      <c r="M259" s="78"/>
      <c r="N259" s="13"/>
      <c r="O259" s="13"/>
      <c r="P259" s="13"/>
      <c r="Q259" s="13"/>
      <c r="R259" s="13"/>
      <c r="S259" s="13"/>
      <c r="T259" s="13"/>
      <c r="U259" s="83"/>
      <c r="V259" s="13"/>
      <c r="W259" s="43"/>
      <c r="X259" s="45"/>
      <c r="Y259" s="54"/>
      <c r="Z259" s="205"/>
    </row>
    <row r="260" spans="1:26" s="41" customFormat="1" hidden="1" x14ac:dyDescent="0.25">
      <c r="A260" s="128" t="s">
        <v>114</v>
      </c>
      <c r="B260" s="53" t="s">
        <v>788</v>
      </c>
      <c r="C260" s="422" t="s">
        <v>962</v>
      </c>
      <c r="D260" s="423"/>
      <c r="E260" s="423"/>
      <c r="F260" s="81">
        <f t="shared" si="81"/>
        <v>0</v>
      </c>
      <c r="G260" s="78"/>
      <c r="H260" s="43"/>
      <c r="I260" s="43"/>
      <c r="J260" s="43"/>
      <c r="K260" s="13"/>
      <c r="L260" s="79"/>
      <c r="M260" s="78"/>
      <c r="N260" s="13"/>
      <c r="O260" s="13"/>
      <c r="P260" s="13"/>
      <c r="Q260" s="13"/>
      <c r="R260" s="13"/>
      <c r="S260" s="13"/>
      <c r="T260" s="13"/>
      <c r="U260" s="83"/>
      <c r="V260" s="13"/>
      <c r="W260" s="43"/>
      <c r="X260" s="45"/>
      <c r="Y260" s="54"/>
      <c r="Z260" s="205"/>
    </row>
    <row r="261" spans="1:26" s="18" customFormat="1" hidden="1" x14ac:dyDescent="0.25">
      <c r="A261" s="128" t="s">
        <v>115</v>
      </c>
      <c r="B261" s="127" t="s">
        <v>789</v>
      </c>
      <c r="C261" s="413" t="s">
        <v>116</v>
      </c>
      <c r="D261" s="414"/>
      <c r="E261" s="414"/>
      <c r="F261" s="94">
        <f t="shared" si="81"/>
        <v>0</v>
      </c>
      <c r="G261" s="95"/>
      <c r="H261" s="98"/>
      <c r="I261" s="98"/>
      <c r="J261" s="98"/>
      <c r="K261" s="96"/>
      <c r="L261" s="97"/>
      <c r="M261" s="95"/>
      <c r="N261" s="96"/>
      <c r="O261" s="96"/>
      <c r="P261" s="96"/>
      <c r="Q261" s="96"/>
      <c r="R261" s="96"/>
      <c r="S261" s="96"/>
      <c r="T261" s="96"/>
      <c r="U261" s="99"/>
      <c r="V261" s="96"/>
      <c r="W261" s="98"/>
      <c r="X261" s="100"/>
      <c r="Y261" s="52"/>
      <c r="Z261" s="190"/>
    </row>
    <row r="262" spans="1:26" s="18" customFormat="1" ht="15.75" hidden="1" thickBot="1" x14ac:dyDescent="0.3">
      <c r="A262" s="128" t="s">
        <v>963</v>
      </c>
      <c r="B262" s="127" t="s">
        <v>964</v>
      </c>
      <c r="C262" s="413" t="s">
        <v>965</v>
      </c>
      <c r="D262" s="414"/>
      <c r="E262" s="414"/>
      <c r="F262" s="94">
        <f t="shared" ref="F262:F263" si="104">SUM(M262:X262)</f>
        <v>0</v>
      </c>
      <c r="G262" s="95"/>
      <c r="H262" s="98"/>
      <c r="I262" s="98"/>
      <c r="J262" s="98"/>
      <c r="K262" s="96"/>
      <c r="L262" s="97"/>
      <c r="M262" s="95"/>
      <c r="N262" s="96"/>
      <c r="O262" s="96"/>
      <c r="P262" s="96"/>
      <c r="Q262" s="96"/>
      <c r="R262" s="96"/>
      <c r="S262" s="96"/>
      <c r="T262" s="96"/>
      <c r="U262" s="99"/>
      <c r="V262" s="96"/>
      <c r="W262" s="98"/>
      <c r="X262" s="100"/>
      <c r="Y262" s="52"/>
      <c r="Z262" s="190"/>
    </row>
    <row r="263" spans="1:26" s="59" customFormat="1" ht="16.5" thickBot="1" x14ac:dyDescent="0.3">
      <c r="A263" s="129"/>
      <c r="B263" s="418" t="s">
        <v>117</v>
      </c>
      <c r="C263" s="419"/>
      <c r="D263" s="419"/>
      <c r="E263" s="419"/>
      <c r="F263" s="102">
        <f t="shared" si="104"/>
        <v>38894783</v>
      </c>
      <c r="G263" s="103">
        <f t="shared" ref="G263:X263" si="105">G5+G56+G92+G127+G168+G178+G204+G230</f>
        <v>289244</v>
      </c>
      <c r="H263" s="106">
        <f t="shared" si="105"/>
        <v>2500</v>
      </c>
      <c r="I263" s="106">
        <f t="shared" si="105"/>
        <v>893000</v>
      </c>
      <c r="J263" s="106">
        <f t="shared" si="105"/>
        <v>13743024</v>
      </c>
      <c r="K263" s="104">
        <f t="shared" si="105"/>
        <v>13598835</v>
      </c>
      <c r="L263" s="105">
        <f t="shared" si="105"/>
        <v>10368180</v>
      </c>
      <c r="M263" s="103">
        <f t="shared" si="105"/>
        <v>16306748</v>
      </c>
      <c r="N263" s="104">
        <f t="shared" si="105"/>
        <v>1902547</v>
      </c>
      <c r="O263" s="104">
        <f t="shared" si="105"/>
        <v>4978517</v>
      </c>
      <c r="P263" s="104">
        <f t="shared" si="105"/>
        <v>1299017</v>
      </c>
      <c r="Q263" s="104">
        <f t="shared" si="105"/>
        <v>1746017</v>
      </c>
      <c r="R263" s="104">
        <f t="shared" si="105"/>
        <v>1401767</v>
      </c>
      <c r="S263" s="104">
        <f t="shared" si="105"/>
        <v>1146017</v>
      </c>
      <c r="T263" s="104">
        <f t="shared" si="105"/>
        <v>1369267</v>
      </c>
      <c r="U263" s="107">
        <f t="shared" si="105"/>
        <v>5033517</v>
      </c>
      <c r="V263" s="104">
        <f t="shared" si="105"/>
        <v>1146017</v>
      </c>
      <c r="W263" s="106">
        <f t="shared" si="105"/>
        <v>1177481</v>
      </c>
      <c r="X263" s="108">
        <f t="shared" si="105"/>
        <v>1387871</v>
      </c>
      <c r="Y263" s="58"/>
      <c r="Z263" s="190"/>
    </row>
    <row r="264" spans="1:26" x14ac:dyDescent="0.25">
      <c r="A264" s="130"/>
      <c r="B264" s="27"/>
      <c r="C264" s="28"/>
      <c r="D264" s="28"/>
      <c r="E264" s="2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5"/>
    </row>
    <row r="265" spans="1:26" x14ac:dyDescent="0.25">
      <c r="A265" s="130"/>
      <c r="B265" s="27"/>
      <c r="C265" s="24"/>
      <c r="D265" s="24"/>
      <c r="E265" s="28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5"/>
    </row>
    <row r="266" spans="1:26" x14ac:dyDescent="0.25">
      <c r="A266" s="130"/>
      <c r="B266" s="27"/>
      <c r="C266" s="24"/>
      <c r="D266" s="24"/>
      <c r="E266" s="28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5"/>
    </row>
    <row r="267" spans="1:26" x14ac:dyDescent="0.25">
      <c r="A267" s="130"/>
      <c r="B267" s="27"/>
      <c r="C267" s="24"/>
      <c r="D267" s="24"/>
      <c r="E267" s="28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5"/>
    </row>
    <row r="268" spans="1:26" x14ac:dyDescent="0.25">
      <c r="A268" s="130"/>
      <c r="B268" s="27"/>
      <c r="C268" s="24"/>
      <c r="D268" s="24"/>
      <c r="E268" s="28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5"/>
    </row>
    <row r="269" spans="1:26" x14ac:dyDescent="0.25">
      <c r="A269" s="130"/>
      <c r="B269" s="27"/>
      <c r="C269" s="24"/>
      <c r="D269" s="24"/>
      <c r="E269" s="28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5"/>
    </row>
    <row r="270" spans="1:26" x14ac:dyDescent="0.25">
      <c r="A270" s="130"/>
      <c r="B270" s="27"/>
      <c r="C270" s="24"/>
      <c r="D270" s="24"/>
      <c r="E270" s="28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5"/>
    </row>
    <row r="271" spans="1:26" x14ac:dyDescent="0.25">
      <c r="A271" s="130"/>
      <c r="B271" s="27"/>
      <c r="C271" s="24"/>
      <c r="D271" s="24"/>
      <c r="E271" s="28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5"/>
    </row>
    <row r="272" spans="1:26" x14ac:dyDescent="0.25">
      <c r="A272" s="130"/>
      <c r="B272" s="27"/>
      <c r="C272" s="24"/>
      <c r="D272" s="24"/>
      <c r="E272" s="28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5"/>
    </row>
    <row r="273" spans="1:25" x14ac:dyDescent="0.25">
      <c r="A273" s="130"/>
      <c r="B273" s="27"/>
      <c r="C273" s="24"/>
      <c r="D273" s="24"/>
      <c r="E273" s="28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5"/>
    </row>
    <row r="274" spans="1:25" x14ac:dyDescent="0.25">
      <c r="A274" s="130"/>
      <c r="B274" s="27"/>
      <c r="C274" s="24"/>
      <c r="D274" s="24"/>
      <c r="E274" s="28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5"/>
    </row>
    <row r="275" spans="1:25" x14ac:dyDescent="0.25">
      <c r="A275" s="130"/>
      <c r="B275" s="27"/>
      <c r="C275" s="28"/>
      <c r="D275" s="28"/>
      <c r="E275" s="2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5"/>
    </row>
    <row r="276" spans="1:25" x14ac:dyDescent="0.25">
      <c r="A276" s="130"/>
      <c r="B276" s="27"/>
      <c r="C276" s="24"/>
      <c r="D276" s="24"/>
      <c r="E276" s="28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5"/>
    </row>
    <row r="277" spans="1:25" x14ac:dyDescent="0.25">
      <c r="A277" s="130"/>
      <c r="B277" s="27"/>
      <c r="C277" s="24"/>
      <c r="D277" s="24"/>
      <c r="E277" s="28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5"/>
    </row>
    <row r="278" spans="1:25" x14ac:dyDescent="0.25">
      <c r="A278" s="130"/>
      <c r="B278" s="27"/>
      <c r="C278" s="24"/>
      <c r="D278" s="24"/>
      <c r="E278" s="28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5"/>
    </row>
    <row r="279" spans="1:25" x14ac:dyDescent="0.25">
      <c r="A279" s="130"/>
      <c r="B279" s="27"/>
      <c r="C279" s="24"/>
      <c r="D279" s="24"/>
      <c r="E279" s="28"/>
      <c r="F279" s="14"/>
      <c r="G279" s="14"/>
      <c r="H279" s="14"/>
      <c r="I279" s="14"/>
      <c r="J279" s="14"/>
      <c r="K279" s="14"/>
      <c r="L279" s="14"/>
    </row>
    <row r="280" spans="1:25" x14ac:dyDescent="0.25">
      <c r="B280" s="27"/>
      <c r="C280" s="24"/>
      <c r="D280" s="24"/>
      <c r="E280" s="28"/>
      <c r="F280" s="14"/>
      <c r="G280" s="14"/>
      <c r="H280" s="14"/>
      <c r="I280" s="14"/>
      <c r="J280" s="14"/>
      <c r="K280" s="14"/>
      <c r="L280" s="14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40"/>
    </row>
    <row r="281" spans="1:25" s="12" customFormat="1" x14ac:dyDescent="0.25">
      <c r="A281" s="131"/>
      <c r="B281" s="27"/>
      <c r="C281" s="24"/>
      <c r="D281" s="24"/>
      <c r="E281" s="28"/>
      <c r="F281" s="14"/>
      <c r="G281" s="14"/>
      <c r="H281" s="14"/>
      <c r="I281" s="14"/>
      <c r="J281" s="14"/>
      <c r="K281" s="14"/>
      <c r="L281" s="14"/>
      <c r="Y281" s="50"/>
    </row>
    <row r="282" spans="1:25" s="12" customFormat="1" x14ac:dyDescent="0.25">
      <c r="A282" s="131"/>
      <c r="B282" s="27"/>
      <c r="C282" s="24"/>
      <c r="D282" s="24"/>
      <c r="E282" s="28"/>
      <c r="F282" s="14"/>
      <c r="G282" s="14"/>
      <c r="H282" s="14"/>
      <c r="I282" s="14"/>
      <c r="J282" s="14"/>
      <c r="K282" s="14"/>
      <c r="L282" s="14"/>
      <c r="Y282" s="50"/>
    </row>
    <row r="283" spans="1:25" s="12" customFormat="1" x14ac:dyDescent="0.25">
      <c r="A283" s="131"/>
      <c r="B283" s="27"/>
      <c r="C283" s="24"/>
      <c r="D283" s="24"/>
      <c r="E283" s="28"/>
      <c r="F283" s="14"/>
      <c r="G283" s="14"/>
      <c r="H283" s="14"/>
      <c r="I283" s="14"/>
      <c r="J283" s="14"/>
      <c r="K283" s="14"/>
      <c r="L283" s="14"/>
      <c r="Y283" s="50"/>
    </row>
    <row r="284" spans="1:25" s="12" customFormat="1" x14ac:dyDescent="0.25">
      <c r="A284" s="131"/>
      <c r="B284" s="27"/>
      <c r="C284" s="24"/>
      <c r="D284" s="24"/>
      <c r="E284" s="28"/>
      <c r="F284" s="14"/>
      <c r="G284" s="14"/>
      <c r="H284" s="14"/>
      <c r="I284" s="14"/>
      <c r="J284" s="14"/>
      <c r="K284" s="14"/>
      <c r="L284" s="14"/>
      <c r="Y284" s="50"/>
    </row>
    <row r="285" spans="1:25" s="12" customFormat="1" x14ac:dyDescent="0.25">
      <c r="A285" s="131"/>
      <c r="B285" s="27"/>
      <c r="C285" s="24"/>
      <c r="D285" s="24"/>
      <c r="E285" s="28"/>
      <c r="F285" s="14"/>
      <c r="G285" s="14"/>
      <c r="H285" s="14"/>
      <c r="I285" s="14"/>
      <c r="J285" s="14"/>
      <c r="K285" s="14"/>
      <c r="L285" s="14"/>
      <c r="Y285" s="50"/>
    </row>
    <row r="286" spans="1:25" s="12" customFormat="1" x14ac:dyDescent="0.25">
      <c r="A286" s="131"/>
      <c r="B286" s="27"/>
      <c r="C286" s="28"/>
      <c r="D286" s="28"/>
      <c r="E286" s="24"/>
      <c r="F286" s="14"/>
      <c r="G286" s="14"/>
      <c r="H286" s="14"/>
      <c r="I286" s="14"/>
      <c r="J286" s="14"/>
      <c r="K286" s="14"/>
      <c r="L286" s="14"/>
      <c r="Y286" s="50"/>
    </row>
    <row r="287" spans="1:25" s="12" customFormat="1" x14ac:dyDescent="0.25">
      <c r="A287" s="131"/>
      <c r="B287" s="27"/>
      <c r="C287" s="24"/>
      <c r="D287" s="24"/>
      <c r="E287" s="28"/>
      <c r="F287" s="14"/>
      <c r="G287" s="14"/>
      <c r="H287" s="14"/>
      <c r="I287" s="14"/>
      <c r="J287" s="14"/>
      <c r="K287" s="14"/>
      <c r="L287" s="14"/>
      <c r="Y287" s="50"/>
    </row>
    <row r="288" spans="1:25" s="12" customFormat="1" x14ac:dyDescent="0.25">
      <c r="A288" s="131"/>
      <c r="B288" s="27"/>
      <c r="C288" s="24"/>
      <c r="D288" s="24"/>
      <c r="E288" s="28"/>
      <c r="F288" s="14"/>
      <c r="G288" s="14"/>
      <c r="H288" s="14"/>
      <c r="I288" s="14"/>
      <c r="J288" s="14"/>
      <c r="K288" s="14"/>
      <c r="L288" s="14"/>
      <c r="Y288" s="50"/>
    </row>
    <row r="289" spans="1:25" s="12" customFormat="1" x14ac:dyDescent="0.25">
      <c r="A289" s="131"/>
      <c r="B289" s="27"/>
      <c r="C289" s="24"/>
      <c r="D289" s="24"/>
      <c r="E289" s="28"/>
      <c r="F289" s="14"/>
      <c r="G289" s="14"/>
      <c r="H289" s="14"/>
      <c r="I289" s="14"/>
      <c r="J289" s="14"/>
      <c r="K289" s="14"/>
      <c r="L289" s="14"/>
      <c r="Y289" s="50"/>
    </row>
    <row r="290" spans="1:25" s="12" customFormat="1" x14ac:dyDescent="0.25">
      <c r="A290" s="131"/>
      <c r="B290" s="27"/>
      <c r="C290" s="24"/>
      <c r="D290" s="24"/>
      <c r="E290" s="28"/>
      <c r="F290" s="14"/>
      <c r="G290" s="14"/>
      <c r="H290" s="14"/>
      <c r="I290" s="14"/>
      <c r="J290" s="14"/>
      <c r="K290" s="14"/>
      <c r="L290" s="14"/>
      <c r="Y290" s="50"/>
    </row>
    <row r="291" spans="1:25" s="12" customFormat="1" x14ac:dyDescent="0.25">
      <c r="A291" s="131"/>
      <c r="B291" s="27"/>
      <c r="C291" s="24"/>
      <c r="D291" s="24"/>
      <c r="E291" s="28"/>
      <c r="F291" s="14"/>
      <c r="G291" s="14"/>
      <c r="H291" s="14"/>
      <c r="I291" s="14"/>
      <c r="J291" s="14"/>
      <c r="K291" s="14"/>
      <c r="L291" s="14"/>
      <c r="Y291" s="50"/>
    </row>
    <row r="292" spans="1:25" s="12" customFormat="1" x14ac:dyDescent="0.25">
      <c r="A292" s="131"/>
      <c r="B292" s="27"/>
      <c r="C292" s="24"/>
      <c r="D292" s="24"/>
      <c r="E292" s="28"/>
      <c r="F292" s="14"/>
      <c r="G292" s="14"/>
      <c r="H292" s="14"/>
      <c r="I292" s="14"/>
      <c r="J292" s="14"/>
      <c r="K292" s="14"/>
      <c r="L292" s="14"/>
      <c r="Y292" s="50"/>
    </row>
    <row r="293" spans="1:25" s="12" customFormat="1" x14ac:dyDescent="0.25">
      <c r="A293" s="131"/>
      <c r="B293" s="27"/>
      <c r="C293" s="24"/>
      <c r="D293" s="24"/>
      <c r="E293" s="28"/>
      <c r="F293" s="14"/>
      <c r="G293" s="14"/>
      <c r="H293" s="14"/>
      <c r="I293" s="14"/>
      <c r="J293" s="14"/>
      <c r="K293" s="14"/>
      <c r="L293" s="14"/>
      <c r="Y293" s="50"/>
    </row>
    <row r="294" spans="1:25" s="12" customFormat="1" x14ac:dyDescent="0.25">
      <c r="A294" s="131"/>
      <c r="B294" s="27"/>
      <c r="C294" s="24"/>
      <c r="D294" s="24"/>
      <c r="E294" s="28"/>
      <c r="F294" s="14"/>
      <c r="G294" s="14"/>
      <c r="H294" s="14"/>
      <c r="I294" s="14"/>
      <c r="J294" s="14"/>
      <c r="K294" s="14"/>
      <c r="L294" s="14"/>
      <c r="Y294" s="50"/>
    </row>
    <row r="295" spans="1:25" s="12" customFormat="1" x14ac:dyDescent="0.25">
      <c r="A295" s="131"/>
      <c r="B295" s="27"/>
      <c r="C295" s="24"/>
      <c r="D295" s="24"/>
      <c r="E295" s="28"/>
      <c r="F295" s="14"/>
      <c r="G295" s="14"/>
      <c r="H295" s="14"/>
      <c r="I295" s="14"/>
      <c r="J295" s="14"/>
      <c r="K295" s="14"/>
      <c r="L295" s="14"/>
      <c r="Y295" s="50"/>
    </row>
    <row r="296" spans="1:25" s="12" customFormat="1" x14ac:dyDescent="0.25">
      <c r="A296" s="131"/>
      <c r="B296" s="27"/>
      <c r="C296" s="24"/>
      <c r="D296" s="24"/>
      <c r="E296" s="28"/>
      <c r="F296" s="14"/>
      <c r="G296" s="14"/>
      <c r="H296" s="14"/>
      <c r="I296" s="14"/>
      <c r="J296" s="14"/>
      <c r="K296" s="14"/>
      <c r="L296" s="14"/>
      <c r="Y296" s="50"/>
    </row>
    <row r="297" spans="1:25" x14ac:dyDescent="0.25">
      <c r="B297" s="29"/>
      <c r="C297" s="23"/>
      <c r="D297" s="23"/>
      <c r="E297" s="28"/>
      <c r="F297" s="14"/>
      <c r="G297" s="14"/>
      <c r="H297" s="14"/>
      <c r="I297" s="14"/>
      <c r="J297" s="14"/>
      <c r="K297" s="14"/>
      <c r="L297" s="14"/>
    </row>
    <row r="298" spans="1:25" x14ac:dyDescent="0.25">
      <c r="B298" s="30"/>
      <c r="C298" s="26"/>
      <c r="D298" s="26"/>
      <c r="E298" s="24"/>
    </row>
    <row r="299" spans="1:25" x14ac:dyDescent="0.25">
      <c r="B299" s="27"/>
      <c r="C299" s="24"/>
      <c r="D299" s="24"/>
      <c r="E299" s="28"/>
    </row>
    <row r="300" spans="1:25" x14ac:dyDescent="0.25">
      <c r="B300" s="27"/>
      <c r="C300" s="28"/>
      <c r="D300" s="28"/>
      <c r="E300" s="24"/>
    </row>
    <row r="301" spans="1:25" x14ac:dyDescent="0.25">
      <c r="B301" s="27"/>
      <c r="C301" s="24"/>
      <c r="D301" s="24"/>
      <c r="E301" s="28"/>
    </row>
    <row r="302" spans="1:25" x14ac:dyDescent="0.25">
      <c r="B302" s="27"/>
      <c r="C302" s="24"/>
      <c r="D302" s="24"/>
      <c r="E302" s="28"/>
    </row>
    <row r="303" spans="1:25" x14ac:dyDescent="0.25">
      <c r="B303" s="27"/>
      <c r="C303" s="24"/>
      <c r="D303" s="24"/>
      <c r="E303" s="28"/>
    </row>
    <row r="304" spans="1:25" x14ac:dyDescent="0.25">
      <c r="B304" s="27"/>
      <c r="C304" s="24"/>
      <c r="D304" s="24"/>
      <c r="E304" s="28"/>
    </row>
    <row r="305" spans="1:25" x14ac:dyDescent="0.25">
      <c r="B305" s="27"/>
      <c r="C305" s="28"/>
      <c r="D305" s="28"/>
      <c r="E305" s="2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5"/>
    </row>
    <row r="306" spans="1:25" x14ac:dyDescent="0.25">
      <c r="B306" s="27"/>
      <c r="C306" s="24"/>
      <c r="D306" s="24"/>
      <c r="E306" s="28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5"/>
    </row>
    <row r="307" spans="1:25" x14ac:dyDescent="0.25">
      <c r="B307" s="27"/>
      <c r="C307" s="24"/>
      <c r="D307" s="24"/>
      <c r="E307" s="28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5"/>
    </row>
    <row r="308" spans="1:25" x14ac:dyDescent="0.25">
      <c r="B308" s="27"/>
      <c r="C308" s="28"/>
      <c r="D308" s="28"/>
      <c r="E308" s="2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5"/>
    </row>
    <row r="309" spans="1:25" x14ac:dyDescent="0.25">
      <c r="B309" s="27"/>
      <c r="C309" s="28"/>
      <c r="D309" s="28"/>
      <c r="E309" s="2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5"/>
    </row>
    <row r="310" spans="1:25" x14ac:dyDescent="0.25">
      <c r="B310" s="27"/>
      <c r="C310" s="24"/>
      <c r="D310" s="24"/>
      <c r="E310" s="28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5"/>
    </row>
    <row r="311" spans="1:25" x14ac:dyDescent="0.25">
      <c r="B311" s="27"/>
      <c r="C311" s="24"/>
      <c r="D311" s="24"/>
      <c r="E311" s="28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5"/>
    </row>
    <row r="312" spans="1:25" x14ac:dyDescent="0.25">
      <c r="A312" s="130"/>
      <c r="B312" s="27"/>
      <c r="C312" s="24"/>
      <c r="D312" s="24"/>
      <c r="E312" s="28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5"/>
    </row>
    <row r="313" spans="1:25" x14ac:dyDescent="0.25">
      <c r="A313" s="130"/>
      <c r="B313" s="27"/>
      <c r="C313" s="28"/>
      <c r="D313" s="28"/>
      <c r="E313" s="2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5"/>
    </row>
    <row r="314" spans="1:25" x14ac:dyDescent="0.25">
      <c r="A314" s="130"/>
      <c r="B314" s="27"/>
      <c r="C314" s="24"/>
      <c r="D314" s="24"/>
      <c r="E314" s="28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5"/>
    </row>
    <row r="315" spans="1:25" x14ac:dyDescent="0.25">
      <c r="A315" s="130"/>
      <c r="B315" s="27"/>
      <c r="C315" s="24"/>
      <c r="D315" s="24"/>
      <c r="E315" s="28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5"/>
    </row>
    <row r="316" spans="1:25" x14ac:dyDescent="0.25">
      <c r="A316" s="130"/>
      <c r="B316" s="27"/>
      <c r="C316" s="24"/>
      <c r="D316" s="24"/>
      <c r="E316" s="28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5"/>
    </row>
    <row r="317" spans="1:25" x14ac:dyDescent="0.25">
      <c r="A317" s="130"/>
      <c r="B317" s="27"/>
      <c r="C317" s="24"/>
      <c r="D317" s="24"/>
      <c r="E317" s="28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5"/>
    </row>
    <row r="318" spans="1:25" x14ac:dyDescent="0.25">
      <c r="A318" s="130"/>
      <c r="B318" s="27"/>
      <c r="C318" s="24"/>
      <c r="D318" s="24"/>
      <c r="E318" s="28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5"/>
    </row>
    <row r="319" spans="1:25" x14ac:dyDescent="0.25">
      <c r="A319" s="130"/>
      <c r="B319" s="27"/>
      <c r="C319" s="24"/>
      <c r="D319" s="24"/>
      <c r="E319" s="28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5"/>
    </row>
    <row r="320" spans="1:25" x14ac:dyDescent="0.25">
      <c r="A320" s="130"/>
      <c r="B320" s="27"/>
      <c r="C320" s="24"/>
      <c r="D320" s="24"/>
      <c r="E320" s="28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5"/>
    </row>
    <row r="321" spans="1:25" x14ac:dyDescent="0.25">
      <c r="A321" s="130"/>
      <c r="B321" s="27"/>
      <c r="C321" s="24"/>
      <c r="D321" s="24"/>
      <c r="E321" s="28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5"/>
    </row>
    <row r="322" spans="1:25" x14ac:dyDescent="0.25">
      <c r="A322" s="130"/>
      <c r="B322" s="27"/>
      <c r="C322" s="24"/>
      <c r="D322" s="24"/>
      <c r="E322" s="28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5"/>
    </row>
    <row r="323" spans="1:25" x14ac:dyDescent="0.25">
      <c r="A323" s="130"/>
      <c r="B323" s="27"/>
      <c r="C323" s="24"/>
      <c r="D323" s="24"/>
      <c r="E323" s="28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5"/>
    </row>
    <row r="324" spans="1:25" x14ac:dyDescent="0.25">
      <c r="A324" s="130"/>
      <c r="B324" s="29"/>
      <c r="C324" s="23"/>
      <c r="D324" s="23"/>
      <c r="E324" s="2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5"/>
    </row>
    <row r="325" spans="1:25" x14ac:dyDescent="0.25">
      <c r="A325" s="130"/>
      <c r="B325" s="27"/>
      <c r="C325" s="28"/>
      <c r="D325" s="28"/>
      <c r="E325" s="2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5"/>
    </row>
    <row r="326" spans="1:25" x14ac:dyDescent="0.25">
      <c r="A326" s="130"/>
      <c r="B326" s="27"/>
      <c r="C326" s="28"/>
      <c r="D326" s="28"/>
      <c r="E326" s="2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5"/>
    </row>
    <row r="327" spans="1:25" x14ac:dyDescent="0.25">
      <c r="A327" s="130"/>
      <c r="B327" s="27"/>
      <c r="C327" s="24"/>
      <c r="D327" s="24"/>
      <c r="E327" s="28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5"/>
    </row>
    <row r="328" spans="1:25" x14ac:dyDescent="0.25">
      <c r="A328" s="130"/>
      <c r="B328" s="27"/>
      <c r="C328" s="24"/>
      <c r="D328" s="24"/>
      <c r="E328" s="28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5"/>
    </row>
    <row r="329" spans="1:25" x14ac:dyDescent="0.25">
      <c r="A329" s="130"/>
      <c r="B329" s="27"/>
      <c r="C329" s="24"/>
      <c r="D329" s="24"/>
      <c r="E329" s="28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5"/>
    </row>
    <row r="330" spans="1:25" x14ac:dyDescent="0.25">
      <c r="A330" s="130"/>
      <c r="B330" s="27"/>
      <c r="C330" s="28"/>
      <c r="D330" s="28"/>
      <c r="E330" s="2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5"/>
    </row>
    <row r="331" spans="1:25" x14ac:dyDescent="0.25">
      <c r="A331" s="130"/>
      <c r="B331" s="27"/>
      <c r="C331" s="24"/>
      <c r="D331" s="24"/>
      <c r="E331" s="28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5"/>
    </row>
    <row r="332" spans="1:25" x14ac:dyDescent="0.25">
      <c r="A332" s="130"/>
      <c r="B332" s="27"/>
      <c r="C332" s="24"/>
      <c r="D332" s="24"/>
      <c r="E332" s="28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5"/>
    </row>
    <row r="333" spans="1:25" x14ac:dyDescent="0.25">
      <c r="A333" s="130"/>
      <c r="B333" s="27"/>
      <c r="C333" s="28"/>
      <c r="D333" s="28"/>
      <c r="E333" s="2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5"/>
    </row>
    <row r="334" spans="1:25" x14ac:dyDescent="0.25">
      <c r="A334" s="130"/>
      <c r="B334" s="27"/>
      <c r="C334" s="24"/>
      <c r="D334" s="24"/>
      <c r="E334" s="28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5"/>
    </row>
    <row r="335" spans="1:25" x14ac:dyDescent="0.25">
      <c r="A335" s="130"/>
      <c r="B335" s="27"/>
      <c r="C335" s="24"/>
      <c r="D335" s="24"/>
      <c r="E335" s="28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5"/>
    </row>
    <row r="336" spans="1:25" x14ac:dyDescent="0.25">
      <c r="A336" s="130"/>
      <c r="B336" s="27"/>
      <c r="C336" s="24"/>
      <c r="D336" s="24"/>
      <c r="E336" s="28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5"/>
    </row>
    <row r="337" spans="1:25" x14ac:dyDescent="0.25">
      <c r="A337" s="130"/>
      <c r="B337" s="27"/>
      <c r="C337" s="24"/>
      <c r="D337" s="24"/>
      <c r="E337" s="28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5"/>
    </row>
    <row r="338" spans="1:25" x14ac:dyDescent="0.25">
      <c r="A338" s="130"/>
      <c r="B338" s="27"/>
      <c r="C338" s="24"/>
      <c r="D338" s="24"/>
      <c r="E338" s="28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5"/>
    </row>
    <row r="339" spans="1:25" x14ac:dyDescent="0.25">
      <c r="A339" s="130"/>
      <c r="B339" s="27"/>
      <c r="C339" s="24"/>
      <c r="D339" s="24"/>
      <c r="E339" s="28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5"/>
    </row>
    <row r="340" spans="1:25" x14ac:dyDescent="0.25">
      <c r="A340" s="130"/>
      <c r="B340" s="27"/>
      <c r="C340" s="24"/>
      <c r="D340" s="24"/>
      <c r="E340" s="28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5"/>
    </row>
    <row r="341" spans="1:25" x14ac:dyDescent="0.25">
      <c r="A341" s="130"/>
      <c r="B341" s="27"/>
      <c r="C341" s="28"/>
      <c r="D341" s="28"/>
      <c r="E341" s="2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5"/>
    </row>
    <row r="342" spans="1:25" x14ac:dyDescent="0.25">
      <c r="A342" s="130"/>
      <c r="B342" s="27"/>
      <c r="C342" s="28"/>
      <c r="D342" s="28"/>
      <c r="E342" s="2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5"/>
    </row>
    <row r="343" spans="1:25" x14ac:dyDescent="0.25">
      <c r="A343" s="130"/>
      <c r="B343" s="27"/>
      <c r="C343" s="28"/>
      <c r="D343" s="28"/>
      <c r="E343" s="2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5"/>
    </row>
    <row r="344" spans="1:25" x14ac:dyDescent="0.25">
      <c r="A344" s="130"/>
      <c r="B344" s="27"/>
      <c r="C344" s="28"/>
      <c r="D344" s="28"/>
      <c r="E344" s="2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5"/>
    </row>
    <row r="345" spans="1:25" x14ac:dyDescent="0.25">
      <c r="A345" s="130"/>
      <c r="B345" s="27"/>
      <c r="C345" s="24"/>
      <c r="D345" s="24"/>
      <c r="E345" s="28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5"/>
    </row>
    <row r="346" spans="1:25" x14ac:dyDescent="0.25">
      <c r="A346" s="130"/>
      <c r="B346" s="27"/>
      <c r="C346" s="24"/>
      <c r="D346" s="24"/>
      <c r="E346" s="28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5"/>
    </row>
    <row r="347" spans="1:25" x14ac:dyDescent="0.25">
      <c r="A347" s="130"/>
      <c r="B347" s="27"/>
      <c r="C347" s="24"/>
      <c r="D347" s="24"/>
      <c r="E347" s="28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5"/>
    </row>
    <row r="348" spans="1:25" x14ac:dyDescent="0.25">
      <c r="A348" s="130"/>
      <c r="B348" s="27"/>
      <c r="C348" s="24"/>
      <c r="D348" s="24"/>
      <c r="E348" s="28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5"/>
    </row>
    <row r="349" spans="1:25" x14ac:dyDescent="0.25">
      <c r="A349" s="130"/>
      <c r="B349" s="27"/>
      <c r="C349" s="28"/>
      <c r="D349" s="28"/>
      <c r="E349" s="2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5"/>
    </row>
    <row r="350" spans="1:25" x14ac:dyDescent="0.25">
      <c r="A350" s="130"/>
      <c r="B350" s="27"/>
      <c r="C350" s="24"/>
      <c r="D350" s="24"/>
      <c r="E350" s="28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5"/>
    </row>
    <row r="351" spans="1:25" x14ac:dyDescent="0.25">
      <c r="A351" s="130"/>
      <c r="B351" s="27"/>
      <c r="C351" s="24"/>
      <c r="D351" s="24"/>
      <c r="E351" s="28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5"/>
    </row>
    <row r="352" spans="1:25" x14ac:dyDescent="0.25">
      <c r="A352" s="130"/>
      <c r="B352" s="27"/>
      <c r="C352" s="24"/>
      <c r="D352" s="24"/>
      <c r="E352" s="28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5"/>
    </row>
    <row r="353" spans="1:25" x14ac:dyDescent="0.25">
      <c r="A353" s="130"/>
      <c r="B353" s="27"/>
      <c r="C353" s="24"/>
      <c r="D353" s="24"/>
      <c r="E353" s="28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5"/>
    </row>
    <row r="354" spans="1:25" x14ac:dyDescent="0.25">
      <c r="A354" s="130"/>
      <c r="B354" s="27"/>
      <c r="C354" s="24"/>
      <c r="D354" s="24"/>
      <c r="E354" s="28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5"/>
    </row>
    <row r="355" spans="1:25" x14ac:dyDescent="0.25">
      <c r="A355" s="130"/>
      <c r="B355" s="27"/>
      <c r="C355" s="28"/>
      <c r="D355" s="28"/>
      <c r="E355" s="2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5"/>
    </row>
    <row r="356" spans="1:25" x14ac:dyDescent="0.25">
      <c r="A356" s="130"/>
      <c r="B356" s="27"/>
      <c r="C356" s="28"/>
      <c r="D356" s="28"/>
      <c r="E356" s="2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5"/>
    </row>
    <row r="357" spans="1:25" x14ac:dyDescent="0.25">
      <c r="A357" s="130"/>
      <c r="B357" s="27"/>
      <c r="C357" s="24"/>
      <c r="D357" s="24"/>
      <c r="E357" s="28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5"/>
    </row>
    <row r="358" spans="1:25" x14ac:dyDescent="0.25">
      <c r="A358" s="130"/>
      <c r="B358" s="27"/>
      <c r="C358" s="24"/>
      <c r="D358" s="24"/>
      <c r="E358" s="28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5"/>
    </row>
    <row r="359" spans="1:25" x14ac:dyDescent="0.25">
      <c r="A359" s="130"/>
      <c r="B359" s="27"/>
      <c r="C359" s="24"/>
      <c r="D359" s="24"/>
      <c r="E359" s="28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5"/>
    </row>
    <row r="360" spans="1:25" x14ac:dyDescent="0.25">
      <c r="A360" s="130"/>
      <c r="B360" s="29"/>
      <c r="C360" s="23"/>
      <c r="D360" s="23"/>
      <c r="E360" s="2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5"/>
    </row>
    <row r="361" spans="1:25" x14ac:dyDescent="0.25">
      <c r="A361" s="130"/>
      <c r="B361" s="27"/>
      <c r="C361" s="28"/>
      <c r="D361" s="28"/>
      <c r="E361" s="2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5"/>
    </row>
    <row r="362" spans="1:25" x14ac:dyDescent="0.25">
      <c r="A362" s="130"/>
      <c r="B362" s="27"/>
      <c r="C362" s="28"/>
      <c r="D362" s="28"/>
      <c r="E362" s="2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5"/>
    </row>
    <row r="363" spans="1:25" x14ac:dyDescent="0.25">
      <c r="A363" s="130"/>
      <c r="B363" s="27"/>
      <c r="C363" s="24"/>
      <c r="D363" s="24"/>
      <c r="E363" s="28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5"/>
    </row>
    <row r="364" spans="1:25" x14ac:dyDescent="0.25">
      <c r="A364" s="130"/>
      <c r="B364" s="27"/>
      <c r="C364" s="24"/>
      <c r="D364" s="24"/>
      <c r="E364" s="28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5"/>
    </row>
    <row r="365" spans="1:25" x14ac:dyDescent="0.25">
      <c r="A365" s="130"/>
      <c r="B365" s="27"/>
      <c r="C365" s="28"/>
      <c r="D365" s="28"/>
      <c r="E365" s="2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5"/>
    </row>
    <row r="366" spans="1:25" x14ac:dyDescent="0.25">
      <c r="A366" s="130"/>
      <c r="B366" s="27"/>
      <c r="C366" s="28"/>
      <c r="D366" s="28"/>
      <c r="E366" s="2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5"/>
    </row>
    <row r="367" spans="1:25" x14ac:dyDescent="0.25">
      <c r="A367" s="130"/>
      <c r="B367" s="27"/>
      <c r="C367" s="24"/>
      <c r="D367" s="24"/>
      <c r="E367" s="28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5"/>
    </row>
    <row r="368" spans="1:25" x14ac:dyDescent="0.25">
      <c r="A368" s="130"/>
      <c r="B368" s="27"/>
      <c r="C368" s="24"/>
      <c r="D368" s="24"/>
      <c r="E368" s="28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5"/>
    </row>
    <row r="369" spans="1:25" x14ac:dyDescent="0.25">
      <c r="A369" s="130"/>
      <c r="B369" s="27"/>
      <c r="C369" s="28"/>
      <c r="D369" s="28"/>
      <c r="E369" s="2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5"/>
    </row>
    <row r="370" spans="1:25" x14ac:dyDescent="0.25">
      <c r="A370" s="130"/>
      <c r="B370" s="29"/>
      <c r="C370" s="23"/>
      <c r="D370" s="23"/>
      <c r="E370" s="2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5"/>
    </row>
    <row r="371" spans="1:25" x14ac:dyDescent="0.25">
      <c r="A371" s="130"/>
      <c r="B371" s="27"/>
      <c r="C371" s="28"/>
      <c r="D371" s="28"/>
      <c r="E371" s="2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5"/>
    </row>
    <row r="372" spans="1:25" x14ac:dyDescent="0.25">
      <c r="A372" s="130"/>
      <c r="B372" s="27"/>
      <c r="C372" s="28"/>
      <c r="D372" s="28"/>
      <c r="E372" s="2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5"/>
    </row>
    <row r="373" spans="1:25" x14ac:dyDescent="0.25">
      <c r="A373" s="130"/>
      <c r="B373" s="27"/>
      <c r="C373" s="28"/>
      <c r="D373" s="28"/>
      <c r="E373" s="2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5"/>
    </row>
    <row r="374" spans="1:25" x14ac:dyDescent="0.25">
      <c r="A374" s="130"/>
      <c r="B374" s="27"/>
      <c r="C374" s="28"/>
      <c r="D374" s="28"/>
      <c r="E374" s="2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5"/>
    </row>
    <row r="375" spans="1:25" x14ac:dyDescent="0.25">
      <c r="A375" s="130"/>
      <c r="B375" s="27"/>
      <c r="C375" s="24"/>
      <c r="D375" s="24"/>
      <c r="E375" s="28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5"/>
    </row>
    <row r="376" spans="1:25" x14ac:dyDescent="0.25">
      <c r="A376" s="130"/>
      <c r="B376" s="27"/>
      <c r="C376" s="24"/>
      <c r="D376" s="24"/>
      <c r="E376" s="28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5"/>
    </row>
    <row r="377" spans="1:25" x14ac:dyDescent="0.25">
      <c r="A377" s="130"/>
      <c r="B377" s="27"/>
      <c r="C377" s="24"/>
      <c r="D377" s="24"/>
      <c r="E377" s="28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5"/>
    </row>
    <row r="378" spans="1:25" x14ac:dyDescent="0.25">
      <c r="A378" s="130"/>
      <c r="B378" s="27"/>
      <c r="C378" s="24"/>
      <c r="D378" s="24"/>
      <c r="E378" s="28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5"/>
    </row>
    <row r="379" spans="1:25" x14ac:dyDescent="0.25">
      <c r="A379" s="130"/>
      <c r="B379" s="27"/>
      <c r="C379" s="24"/>
      <c r="D379" s="24"/>
      <c r="E379" s="28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5"/>
    </row>
    <row r="380" spans="1:25" x14ac:dyDescent="0.25">
      <c r="A380" s="130"/>
      <c r="B380" s="27"/>
      <c r="C380" s="24"/>
      <c r="D380" s="24"/>
      <c r="E380" s="28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5"/>
    </row>
    <row r="381" spans="1:25" x14ac:dyDescent="0.25">
      <c r="A381" s="130"/>
      <c r="B381" s="27"/>
      <c r="C381" s="24"/>
      <c r="D381" s="24"/>
      <c r="E381" s="28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5"/>
    </row>
    <row r="382" spans="1:25" x14ac:dyDescent="0.25">
      <c r="A382" s="130"/>
      <c r="B382" s="27"/>
      <c r="C382" s="24"/>
      <c r="D382" s="24"/>
      <c r="E382" s="28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5"/>
    </row>
    <row r="383" spans="1:25" x14ac:dyDescent="0.25">
      <c r="A383" s="130"/>
      <c r="B383" s="27"/>
      <c r="C383" s="24"/>
      <c r="D383" s="24"/>
      <c r="E383" s="28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5"/>
    </row>
    <row r="384" spans="1:25" x14ac:dyDescent="0.25">
      <c r="A384" s="130"/>
      <c r="B384" s="27"/>
      <c r="C384" s="28"/>
      <c r="D384" s="28"/>
      <c r="E384" s="2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5"/>
    </row>
    <row r="385" spans="1:25" x14ac:dyDescent="0.25">
      <c r="A385" s="130"/>
      <c r="B385" s="27"/>
      <c r="C385" s="24"/>
      <c r="D385" s="24"/>
      <c r="E385" s="28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5"/>
    </row>
    <row r="386" spans="1:25" x14ac:dyDescent="0.25">
      <c r="A386" s="130"/>
      <c r="B386" s="27"/>
      <c r="C386" s="24"/>
      <c r="D386" s="24"/>
      <c r="E386" s="28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5"/>
    </row>
    <row r="387" spans="1:25" x14ac:dyDescent="0.25">
      <c r="A387" s="130"/>
      <c r="B387" s="27"/>
      <c r="C387" s="24"/>
      <c r="D387" s="24"/>
      <c r="E387" s="28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5"/>
    </row>
    <row r="388" spans="1:25" x14ac:dyDescent="0.25">
      <c r="A388" s="130"/>
      <c r="B388" s="27"/>
      <c r="C388" s="24"/>
      <c r="D388" s="24"/>
      <c r="E388" s="28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5"/>
    </row>
    <row r="389" spans="1:25" x14ac:dyDescent="0.25">
      <c r="A389" s="130"/>
      <c r="B389" s="27"/>
      <c r="C389" s="24"/>
      <c r="D389" s="24"/>
      <c r="E389" s="28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5"/>
    </row>
    <row r="390" spans="1:25" x14ac:dyDescent="0.25">
      <c r="A390" s="130"/>
      <c r="B390" s="27"/>
      <c r="C390" s="24"/>
      <c r="D390" s="24"/>
      <c r="E390" s="28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5"/>
    </row>
    <row r="391" spans="1:25" x14ac:dyDescent="0.25">
      <c r="A391" s="130"/>
      <c r="B391" s="27"/>
      <c r="C391" s="24"/>
      <c r="D391" s="24"/>
      <c r="E391" s="28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5"/>
    </row>
    <row r="392" spans="1:25" x14ac:dyDescent="0.25">
      <c r="A392" s="130"/>
      <c r="B392" s="27"/>
      <c r="C392" s="24"/>
      <c r="D392" s="24"/>
      <c r="E392" s="28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5"/>
    </row>
    <row r="393" spans="1:25" x14ac:dyDescent="0.25">
      <c r="A393" s="130"/>
      <c r="B393" s="27"/>
      <c r="C393" s="24"/>
      <c r="D393" s="24"/>
      <c r="E393" s="28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5"/>
    </row>
    <row r="394" spans="1:25" x14ac:dyDescent="0.25">
      <c r="A394" s="130"/>
      <c r="B394" s="27"/>
      <c r="C394" s="24"/>
      <c r="D394" s="24"/>
      <c r="E394" s="28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5"/>
    </row>
    <row r="395" spans="1:25" x14ac:dyDescent="0.25">
      <c r="A395" s="130"/>
      <c r="B395" s="27"/>
      <c r="C395" s="24"/>
      <c r="D395" s="24"/>
      <c r="E395" s="28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5"/>
    </row>
    <row r="396" spans="1:25" x14ac:dyDescent="0.25">
      <c r="A396" s="130"/>
      <c r="B396" s="29"/>
      <c r="C396" s="23"/>
      <c r="D396" s="23"/>
      <c r="E396" s="2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5"/>
    </row>
    <row r="397" spans="1:25" x14ac:dyDescent="0.25">
      <c r="A397" s="130"/>
      <c r="B397" s="27"/>
      <c r="C397" s="28"/>
      <c r="D397" s="28"/>
      <c r="E397" s="2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5"/>
    </row>
    <row r="398" spans="1:25" x14ac:dyDescent="0.25">
      <c r="A398" s="130"/>
      <c r="B398" s="27"/>
      <c r="C398" s="28"/>
      <c r="D398" s="28"/>
      <c r="E398" s="2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5"/>
    </row>
    <row r="399" spans="1:25" x14ac:dyDescent="0.25">
      <c r="A399" s="130"/>
      <c r="B399" s="27"/>
      <c r="C399" s="28"/>
      <c r="D399" s="28"/>
      <c r="E399" s="2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5"/>
    </row>
    <row r="400" spans="1:25" x14ac:dyDescent="0.25">
      <c r="A400" s="130"/>
      <c r="B400" s="27"/>
      <c r="C400" s="28"/>
      <c r="D400" s="28"/>
      <c r="E400" s="2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5"/>
    </row>
    <row r="401" spans="1:25" x14ac:dyDescent="0.25">
      <c r="A401" s="130"/>
      <c r="B401" s="27"/>
      <c r="C401" s="24"/>
      <c r="D401" s="24"/>
      <c r="E401" s="28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5"/>
    </row>
    <row r="402" spans="1:25" x14ac:dyDescent="0.25">
      <c r="A402" s="130"/>
      <c r="B402" s="27"/>
      <c r="C402" s="24"/>
      <c r="D402" s="24"/>
      <c r="E402" s="28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5"/>
    </row>
    <row r="403" spans="1:25" x14ac:dyDescent="0.25">
      <c r="A403" s="130"/>
      <c r="B403" s="27"/>
      <c r="C403" s="24"/>
      <c r="D403" s="24"/>
      <c r="E403" s="28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5"/>
    </row>
    <row r="404" spans="1:25" x14ac:dyDescent="0.25">
      <c r="A404" s="130"/>
      <c r="B404" s="27"/>
      <c r="C404" s="24"/>
      <c r="D404" s="24"/>
      <c r="E404" s="28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5"/>
    </row>
    <row r="405" spans="1:25" x14ac:dyDescent="0.25">
      <c r="A405" s="130"/>
      <c r="B405" s="27"/>
      <c r="C405" s="24"/>
      <c r="D405" s="24"/>
      <c r="E405" s="28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5"/>
    </row>
    <row r="406" spans="1:25" x14ac:dyDescent="0.25">
      <c r="A406" s="130"/>
      <c r="B406" s="27"/>
      <c r="C406" s="24"/>
      <c r="D406" s="24"/>
      <c r="E406" s="28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5"/>
    </row>
    <row r="407" spans="1:25" x14ac:dyDescent="0.25">
      <c r="A407" s="130"/>
      <c r="B407" s="27"/>
      <c r="C407" s="24"/>
      <c r="D407" s="24"/>
      <c r="E407" s="28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5"/>
    </row>
    <row r="408" spans="1:25" x14ac:dyDescent="0.25">
      <c r="A408" s="130"/>
      <c r="B408" s="27"/>
      <c r="C408" s="24"/>
      <c r="D408" s="24"/>
      <c r="E408" s="28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5"/>
    </row>
    <row r="409" spans="1:25" x14ac:dyDescent="0.25">
      <c r="A409" s="130"/>
      <c r="B409" s="27"/>
      <c r="C409" s="24"/>
      <c r="D409" s="24"/>
      <c r="E409" s="28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5"/>
    </row>
    <row r="410" spans="1:25" x14ac:dyDescent="0.25">
      <c r="A410" s="130"/>
      <c r="B410" s="27"/>
      <c r="C410" s="28"/>
      <c r="D410" s="28"/>
      <c r="E410" s="2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5"/>
    </row>
    <row r="411" spans="1:25" x14ac:dyDescent="0.25">
      <c r="A411" s="130"/>
      <c r="B411" s="27"/>
      <c r="C411" s="24"/>
      <c r="D411" s="24"/>
      <c r="E411" s="28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5"/>
    </row>
    <row r="412" spans="1:25" x14ac:dyDescent="0.25">
      <c r="A412" s="130"/>
      <c r="B412" s="27"/>
      <c r="C412" s="24"/>
      <c r="D412" s="24"/>
      <c r="E412" s="28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5"/>
    </row>
    <row r="413" spans="1:25" x14ac:dyDescent="0.25">
      <c r="A413" s="130"/>
      <c r="B413" s="27"/>
      <c r="C413" s="24"/>
      <c r="D413" s="24"/>
      <c r="E413" s="28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5"/>
    </row>
    <row r="414" spans="1:25" x14ac:dyDescent="0.25">
      <c r="A414" s="130"/>
      <c r="B414" s="27"/>
      <c r="C414" s="24"/>
      <c r="D414" s="24"/>
      <c r="E414" s="28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5"/>
    </row>
    <row r="415" spans="1:25" x14ac:dyDescent="0.25">
      <c r="A415" s="130"/>
      <c r="B415" s="27"/>
      <c r="C415" s="24"/>
      <c r="D415" s="24"/>
      <c r="E415" s="28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5"/>
    </row>
    <row r="416" spans="1:25" x14ac:dyDescent="0.25">
      <c r="A416" s="130"/>
      <c r="B416" s="27"/>
      <c r="C416" s="24"/>
      <c r="D416" s="24"/>
      <c r="E416" s="28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5"/>
    </row>
    <row r="417" spans="1:25" x14ac:dyDescent="0.25">
      <c r="A417" s="130"/>
      <c r="B417" s="27"/>
      <c r="C417" s="24"/>
      <c r="D417" s="24"/>
      <c r="E417" s="28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5"/>
    </row>
    <row r="418" spans="1:25" x14ac:dyDescent="0.25">
      <c r="A418" s="130"/>
      <c r="B418" s="27"/>
      <c r="C418" s="24"/>
      <c r="D418" s="24"/>
      <c r="E418" s="28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5"/>
    </row>
    <row r="419" spans="1:25" x14ac:dyDescent="0.25">
      <c r="A419" s="130"/>
      <c r="B419" s="27"/>
      <c r="C419" s="24"/>
      <c r="D419" s="24"/>
      <c r="E419" s="28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5"/>
    </row>
    <row r="420" spans="1:25" x14ac:dyDescent="0.25">
      <c r="A420" s="130"/>
      <c r="B420" s="27"/>
      <c r="C420" s="24"/>
      <c r="D420" s="24"/>
      <c r="E420" s="28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5"/>
    </row>
    <row r="421" spans="1:25" x14ac:dyDescent="0.25">
      <c r="A421" s="130"/>
      <c r="B421" s="27"/>
      <c r="C421" s="24"/>
      <c r="D421" s="24"/>
      <c r="E421" s="28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5"/>
    </row>
    <row r="422" spans="1:25" x14ac:dyDescent="0.25">
      <c r="A422" s="130"/>
      <c r="B422" s="29"/>
      <c r="C422" s="23"/>
      <c r="D422" s="23"/>
      <c r="E422" s="2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5"/>
    </row>
    <row r="423" spans="1:25" x14ac:dyDescent="0.25">
      <c r="A423" s="130"/>
      <c r="B423" s="32"/>
      <c r="C423" s="33"/>
      <c r="D423" s="33"/>
      <c r="E423" s="2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5"/>
    </row>
    <row r="424" spans="1:25" x14ac:dyDescent="0.25">
      <c r="A424" s="130"/>
      <c r="B424" s="34"/>
      <c r="C424" s="35"/>
      <c r="D424" s="35"/>
      <c r="E424" s="36"/>
      <c r="F424" s="31"/>
      <c r="G424" s="31"/>
      <c r="H424" s="31"/>
      <c r="I424" s="31"/>
      <c r="J424" s="31"/>
      <c r="K424" s="31"/>
      <c r="L424" s="31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5"/>
    </row>
    <row r="425" spans="1:25" x14ac:dyDescent="0.25">
      <c r="A425" s="130"/>
      <c r="B425" s="19"/>
      <c r="C425" s="37"/>
      <c r="D425" s="37"/>
      <c r="E425" s="2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5"/>
    </row>
    <row r="426" spans="1:25" x14ac:dyDescent="0.25">
      <c r="A426" s="130"/>
      <c r="B426" s="19"/>
      <c r="C426" s="37"/>
      <c r="D426" s="37"/>
      <c r="E426" s="2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5"/>
    </row>
    <row r="427" spans="1:25" x14ac:dyDescent="0.25">
      <c r="A427" s="130"/>
      <c r="B427" s="19"/>
      <c r="C427" s="37"/>
      <c r="D427" s="37"/>
      <c r="E427" s="2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5"/>
    </row>
    <row r="428" spans="1:25" x14ac:dyDescent="0.25">
      <c r="A428" s="130"/>
      <c r="B428" s="34"/>
      <c r="C428" s="35"/>
      <c r="D428" s="35"/>
      <c r="E428" s="36"/>
      <c r="F428" s="31"/>
      <c r="G428" s="31"/>
      <c r="H428" s="31"/>
      <c r="I428" s="31"/>
      <c r="J428" s="31"/>
      <c r="K428" s="31"/>
      <c r="L428" s="31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5"/>
    </row>
    <row r="429" spans="1:25" x14ac:dyDescent="0.25">
      <c r="A429" s="130"/>
      <c r="B429" s="19"/>
      <c r="C429" s="37"/>
      <c r="D429" s="37"/>
      <c r="E429" s="2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5"/>
    </row>
    <row r="430" spans="1:25" x14ac:dyDescent="0.25">
      <c r="A430" s="130"/>
      <c r="B430" s="19"/>
      <c r="C430" s="24"/>
      <c r="D430" s="24"/>
      <c r="E430" s="37"/>
      <c r="F430" s="14"/>
      <c r="G430" s="14"/>
      <c r="H430" s="14"/>
      <c r="I430" s="14"/>
      <c r="J430" s="14"/>
      <c r="K430" s="14"/>
      <c r="L430" s="14"/>
    </row>
    <row r="431" spans="1:25" x14ac:dyDescent="0.25">
      <c r="A431" s="130"/>
      <c r="B431" s="19"/>
      <c r="C431" s="24"/>
      <c r="D431" s="24"/>
      <c r="E431" s="37"/>
      <c r="F431" s="14"/>
      <c r="G431" s="14"/>
      <c r="H431" s="14"/>
      <c r="I431" s="14"/>
      <c r="J431" s="14"/>
      <c r="K431" s="14"/>
      <c r="L431" s="14"/>
    </row>
    <row r="432" spans="1:25" x14ac:dyDescent="0.25">
      <c r="A432" s="130"/>
      <c r="B432" s="19"/>
      <c r="C432" s="24"/>
      <c r="D432" s="24"/>
      <c r="E432" s="37"/>
      <c r="F432" s="38"/>
      <c r="G432" s="38"/>
      <c r="H432" s="38"/>
      <c r="I432" s="38"/>
      <c r="J432" s="38"/>
      <c r="K432" s="38"/>
      <c r="L432" s="38"/>
    </row>
    <row r="433" spans="1:25" x14ac:dyDescent="0.25">
      <c r="A433" s="130"/>
      <c r="B433" s="19"/>
      <c r="C433" s="24"/>
      <c r="D433" s="24"/>
      <c r="E433" s="37"/>
      <c r="F433" s="38"/>
      <c r="G433" s="38"/>
      <c r="H433" s="38"/>
      <c r="I433" s="38"/>
      <c r="J433" s="38"/>
      <c r="K433" s="38"/>
      <c r="L433" s="38"/>
    </row>
    <row r="434" spans="1:25" x14ac:dyDescent="0.25">
      <c r="A434" s="130"/>
      <c r="B434" s="19"/>
      <c r="C434" s="24"/>
      <c r="D434" s="24"/>
      <c r="E434" s="37"/>
      <c r="F434" s="38"/>
      <c r="G434" s="38"/>
      <c r="H434" s="38"/>
      <c r="I434" s="38"/>
      <c r="J434" s="38"/>
      <c r="K434" s="38"/>
      <c r="L434" s="38"/>
    </row>
    <row r="435" spans="1:25" x14ac:dyDescent="0.25">
      <c r="A435" s="130"/>
      <c r="B435" s="19"/>
      <c r="C435" s="24"/>
      <c r="D435" s="24"/>
      <c r="E435" s="37"/>
      <c r="F435" s="38"/>
      <c r="G435" s="38"/>
      <c r="H435" s="38"/>
      <c r="I435" s="38"/>
      <c r="J435" s="38"/>
      <c r="K435" s="38"/>
      <c r="L435" s="38"/>
    </row>
    <row r="436" spans="1:25" x14ac:dyDescent="0.25">
      <c r="A436" s="130"/>
      <c r="B436" s="34"/>
      <c r="C436" s="35"/>
      <c r="D436" s="35"/>
      <c r="E436" s="36"/>
      <c r="F436" s="39"/>
      <c r="G436" s="39"/>
      <c r="H436" s="39"/>
      <c r="I436" s="39"/>
      <c r="J436" s="39"/>
      <c r="K436" s="39"/>
      <c r="L436" s="39"/>
    </row>
    <row r="437" spans="1:25" x14ac:dyDescent="0.25">
      <c r="A437" s="130"/>
      <c r="B437" s="19"/>
      <c r="C437" s="37"/>
      <c r="D437" s="37"/>
      <c r="E437" s="24"/>
      <c r="F437" s="38"/>
      <c r="G437" s="38"/>
      <c r="H437" s="38"/>
      <c r="I437" s="38"/>
      <c r="J437" s="38"/>
      <c r="K437" s="38"/>
      <c r="L437" s="38"/>
    </row>
    <row r="438" spans="1:25" x14ac:dyDescent="0.25">
      <c r="A438" s="130"/>
      <c r="B438" s="19"/>
      <c r="C438" s="37"/>
      <c r="D438" s="37"/>
      <c r="E438" s="24"/>
      <c r="F438" s="38"/>
      <c r="G438" s="38"/>
      <c r="H438" s="38"/>
      <c r="I438" s="38"/>
      <c r="J438" s="38"/>
      <c r="K438" s="38"/>
      <c r="L438" s="38"/>
    </row>
    <row r="439" spans="1:25" x14ac:dyDescent="0.25">
      <c r="A439" s="130"/>
      <c r="B439" s="19"/>
      <c r="C439" s="37"/>
      <c r="D439" s="37"/>
      <c r="E439" s="24"/>
      <c r="F439" s="38"/>
      <c r="G439" s="38"/>
      <c r="H439" s="38"/>
      <c r="I439" s="38"/>
      <c r="J439" s="38"/>
      <c r="K439" s="38"/>
      <c r="L439" s="38"/>
    </row>
    <row r="440" spans="1:25" x14ac:dyDescent="0.25">
      <c r="B440" s="19"/>
      <c r="C440" s="37"/>
      <c r="D440" s="37"/>
      <c r="E440" s="24"/>
      <c r="F440" s="38"/>
      <c r="G440" s="38"/>
      <c r="H440" s="38"/>
      <c r="I440" s="38"/>
      <c r="J440" s="38"/>
      <c r="K440" s="38"/>
      <c r="L440" s="38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40"/>
    </row>
    <row r="441" spans="1:25" s="12" customFormat="1" x14ac:dyDescent="0.25">
      <c r="A441" s="131"/>
      <c r="B441" s="19"/>
      <c r="C441" s="37"/>
      <c r="D441" s="37"/>
      <c r="E441" s="24"/>
      <c r="F441" s="38"/>
      <c r="G441" s="38"/>
      <c r="H441" s="38"/>
      <c r="I441" s="38"/>
      <c r="J441" s="38"/>
      <c r="K441" s="38"/>
      <c r="L441" s="38"/>
      <c r="Y441" s="50"/>
    </row>
    <row r="442" spans="1:25" s="12" customFormat="1" x14ac:dyDescent="0.25">
      <c r="A442" s="131"/>
      <c r="B442" s="32"/>
      <c r="C442" s="33"/>
      <c r="D442" s="33"/>
      <c r="E442" s="24"/>
      <c r="F442" s="38"/>
      <c r="G442" s="38"/>
      <c r="H442" s="38"/>
      <c r="I442" s="38"/>
      <c r="J442" s="38"/>
      <c r="K442" s="38"/>
      <c r="L442" s="38"/>
      <c r="Y442" s="50"/>
    </row>
    <row r="443" spans="1:25" s="12" customFormat="1" x14ac:dyDescent="0.25">
      <c r="A443" s="131"/>
      <c r="B443" s="19"/>
      <c r="C443" s="37"/>
      <c r="D443" s="37"/>
      <c r="E443" s="24"/>
      <c r="F443" s="38"/>
      <c r="G443" s="38"/>
      <c r="H443" s="38"/>
      <c r="I443" s="38"/>
      <c r="J443" s="38"/>
      <c r="K443" s="38"/>
      <c r="L443" s="38"/>
      <c r="Y443" s="50"/>
    </row>
    <row r="444" spans="1:25" s="12" customFormat="1" x14ac:dyDescent="0.25">
      <c r="A444" s="131"/>
      <c r="B444" s="19"/>
      <c r="C444" s="37"/>
      <c r="D444" s="37"/>
      <c r="E444" s="24"/>
      <c r="F444" s="38"/>
      <c r="G444" s="38"/>
      <c r="H444" s="38"/>
      <c r="I444" s="38"/>
      <c r="J444" s="38"/>
      <c r="K444" s="38"/>
      <c r="L444" s="38"/>
      <c r="Y444" s="50"/>
    </row>
    <row r="445" spans="1:25" s="12" customFormat="1" x14ac:dyDescent="0.25">
      <c r="A445" s="131"/>
      <c r="B445" s="19"/>
      <c r="C445" s="37"/>
      <c r="D445" s="37"/>
      <c r="E445" s="24"/>
      <c r="F445" s="38"/>
      <c r="G445" s="38"/>
      <c r="H445" s="38"/>
      <c r="I445" s="38"/>
      <c r="J445" s="38"/>
      <c r="K445" s="38"/>
      <c r="L445" s="38"/>
      <c r="Y445" s="50"/>
    </row>
    <row r="446" spans="1:25" s="12" customFormat="1" x14ac:dyDescent="0.25">
      <c r="A446" s="131"/>
      <c r="B446" s="19"/>
      <c r="C446" s="37"/>
      <c r="D446" s="37"/>
      <c r="E446" s="24"/>
      <c r="F446" s="38"/>
      <c r="G446" s="38"/>
      <c r="H446" s="38"/>
      <c r="I446" s="38"/>
      <c r="J446" s="38"/>
      <c r="K446" s="38"/>
      <c r="L446" s="38"/>
      <c r="Y446" s="50"/>
    </row>
    <row r="447" spans="1:25" s="12" customFormat="1" x14ac:dyDescent="0.25">
      <c r="A447" s="131"/>
      <c r="B447" s="19"/>
      <c r="C447" s="37"/>
      <c r="D447" s="37"/>
      <c r="E447" s="24"/>
      <c r="F447" s="38"/>
      <c r="G447" s="38"/>
      <c r="H447" s="38"/>
      <c r="I447" s="38"/>
      <c r="J447" s="38"/>
      <c r="K447" s="38"/>
      <c r="L447" s="38"/>
      <c r="Y447" s="50"/>
    </row>
    <row r="448" spans="1:25" s="12" customFormat="1" x14ac:dyDescent="0.25">
      <c r="A448" s="131"/>
      <c r="B448" s="19"/>
      <c r="C448" s="37"/>
      <c r="D448" s="37"/>
      <c r="E448" s="24"/>
      <c r="F448" s="38"/>
      <c r="G448" s="38"/>
      <c r="H448" s="38"/>
      <c r="I448" s="38"/>
      <c r="J448" s="38"/>
      <c r="K448" s="38"/>
      <c r="L448" s="38"/>
      <c r="Y448" s="50"/>
    </row>
  </sheetData>
  <mergeCells count="227">
    <mergeCell ref="M2:X3"/>
    <mergeCell ref="C22:E22"/>
    <mergeCell ref="C23:E23"/>
    <mergeCell ref="D24:E24"/>
    <mergeCell ref="D25:E25"/>
    <mergeCell ref="D26:E26"/>
    <mergeCell ref="D27:E27"/>
    <mergeCell ref="C21:E21"/>
    <mergeCell ref="C34:E34"/>
    <mergeCell ref="D28:E28"/>
    <mergeCell ref="D29:E29"/>
    <mergeCell ref="D30:E30"/>
    <mergeCell ref="D31:E31"/>
    <mergeCell ref="D32:E32"/>
    <mergeCell ref="D33:E33"/>
    <mergeCell ref="C17:E17"/>
    <mergeCell ref="B2:E4"/>
    <mergeCell ref="F2:F4"/>
    <mergeCell ref="G2:L2"/>
    <mergeCell ref="G3:G4"/>
    <mergeCell ref="H3:H4"/>
    <mergeCell ref="I3:I4"/>
    <mergeCell ref="L3:L4"/>
    <mergeCell ref="J3:J4"/>
    <mergeCell ref="K3:K4"/>
    <mergeCell ref="D35:E35"/>
    <mergeCell ref="D36:E36"/>
    <mergeCell ref="D37:E37"/>
    <mergeCell ref="D38:E38"/>
    <mergeCell ref="D39:E39"/>
    <mergeCell ref="D46:E46"/>
    <mergeCell ref="D47:E47"/>
    <mergeCell ref="C5:E5"/>
    <mergeCell ref="C6:E6"/>
    <mergeCell ref="D62:E62"/>
    <mergeCell ref="D63:E63"/>
    <mergeCell ref="D52:E52"/>
    <mergeCell ref="D53:E53"/>
    <mergeCell ref="D54:E54"/>
    <mergeCell ref="D55:E55"/>
    <mergeCell ref="C56:E56"/>
    <mergeCell ref="C57:E57"/>
    <mergeCell ref="D51:E51"/>
    <mergeCell ref="D40:E40"/>
    <mergeCell ref="D41:E41"/>
    <mergeCell ref="D42:E42"/>
    <mergeCell ref="D43:E43"/>
    <mergeCell ref="D44:E44"/>
    <mergeCell ref="C45:E45"/>
    <mergeCell ref="D48:E48"/>
    <mergeCell ref="D49:E49"/>
    <mergeCell ref="D50:E50"/>
    <mergeCell ref="C70:E70"/>
    <mergeCell ref="C58:E58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C59:E59"/>
    <mergeCell ref="D60:E60"/>
    <mergeCell ref="D61:E61"/>
    <mergeCell ref="D82:E82"/>
    <mergeCell ref="D83:E83"/>
    <mergeCell ref="D84:E84"/>
    <mergeCell ref="D85:E85"/>
    <mergeCell ref="D86:E86"/>
    <mergeCell ref="D87:E87"/>
    <mergeCell ref="D76:E76"/>
    <mergeCell ref="D77:E77"/>
    <mergeCell ref="D78:E78"/>
    <mergeCell ref="D79:E79"/>
    <mergeCell ref="D80:E80"/>
    <mergeCell ref="C81:E81"/>
    <mergeCell ref="C98:E98"/>
    <mergeCell ref="D99:E99"/>
    <mergeCell ref="D100:E100"/>
    <mergeCell ref="D101:E101"/>
    <mergeCell ref="D102:E102"/>
    <mergeCell ref="D88:E88"/>
    <mergeCell ref="D89:E89"/>
    <mergeCell ref="D90:E90"/>
    <mergeCell ref="D91:E91"/>
    <mergeCell ref="C92:E92"/>
    <mergeCell ref="C93:E93"/>
    <mergeCell ref="C97:E97"/>
    <mergeCell ref="C96:E96"/>
    <mergeCell ref="C114:E114"/>
    <mergeCell ref="D115:E115"/>
    <mergeCell ref="D116:E116"/>
    <mergeCell ref="C103:E103"/>
    <mergeCell ref="D123:E123"/>
    <mergeCell ref="D126:E126"/>
    <mergeCell ref="C127:E127"/>
    <mergeCell ref="C128:E128"/>
    <mergeCell ref="C129:E129"/>
    <mergeCell ref="D105:E105"/>
    <mergeCell ref="D106:E106"/>
    <mergeCell ref="D130:E130"/>
    <mergeCell ref="D117:E117"/>
    <mergeCell ref="D118:E118"/>
    <mergeCell ref="D119:E119"/>
    <mergeCell ref="D120:E120"/>
    <mergeCell ref="D121:E121"/>
    <mergeCell ref="D122:E122"/>
    <mergeCell ref="D124:E124"/>
    <mergeCell ref="D125:E125"/>
    <mergeCell ref="D144:E144"/>
    <mergeCell ref="D145:E145"/>
    <mergeCell ref="D146:E146"/>
    <mergeCell ref="D147:E147"/>
    <mergeCell ref="D148:E148"/>
    <mergeCell ref="D149:E149"/>
    <mergeCell ref="D131:E131"/>
    <mergeCell ref="D132:E132"/>
    <mergeCell ref="C136:E136"/>
    <mergeCell ref="D137:E137"/>
    <mergeCell ref="D140:E140"/>
    <mergeCell ref="C143:E143"/>
    <mergeCell ref="C160:E160"/>
    <mergeCell ref="D161:E161"/>
    <mergeCell ref="D162:E162"/>
    <mergeCell ref="D150:E150"/>
    <mergeCell ref="C151:E151"/>
    <mergeCell ref="C152:E152"/>
    <mergeCell ref="C153:E153"/>
    <mergeCell ref="C154:E154"/>
    <mergeCell ref="D166:E166"/>
    <mergeCell ref="D167:E167"/>
    <mergeCell ref="C168:E168"/>
    <mergeCell ref="C169:E169"/>
    <mergeCell ref="C170:E170"/>
    <mergeCell ref="D171:E171"/>
    <mergeCell ref="C163:E163"/>
    <mergeCell ref="C164:E164"/>
    <mergeCell ref="D165:E165"/>
    <mergeCell ref="C178:E178"/>
    <mergeCell ref="C179:E179"/>
    <mergeCell ref="C180:E180"/>
    <mergeCell ref="C181:E181"/>
    <mergeCell ref="C182:E182"/>
    <mergeCell ref="D183:E183"/>
    <mergeCell ref="D172:E172"/>
    <mergeCell ref="C173:E173"/>
    <mergeCell ref="C174:E174"/>
    <mergeCell ref="D175:E175"/>
    <mergeCell ref="D176:E176"/>
    <mergeCell ref="C177:E177"/>
    <mergeCell ref="D190:E190"/>
    <mergeCell ref="D191:E191"/>
    <mergeCell ref="C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202:E202"/>
    <mergeCell ref="D203:E203"/>
    <mergeCell ref="C204:E204"/>
    <mergeCell ref="C205:E205"/>
    <mergeCell ref="C206:E206"/>
    <mergeCell ref="C207:E207"/>
    <mergeCell ref="D196:E196"/>
    <mergeCell ref="D197:E197"/>
    <mergeCell ref="D198:E198"/>
    <mergeCell ref="D199:E199"/>
    <mergeCell ref="D200:E200"/>
    <mergeCell ref="D201:E201"/>
    <mergeCell ref="D214:E214"/>
    <mergeCell ref="D215:E215"/>
    <mergeCell ref="D216:E216"/>
    <mergeCell ref="D217:E217"/>
    <mergeCell ref="C218:E218"/>
    <mergeCell ref="D219:E219"/>
    <mergeCell ref="C208:E208"/>
    <mergeCell ref="D209:E209"/>
    <mergeCell ref="D210:E210"/>
    <mergeCell ref="D211:E211"/>
    <mergeCell ref="D212:E212"/>
    <mergeCell ref="D213:E213"/>
    <mergeCell ref="D254:E254"/>
    <mergeCell ref="D226:E226"/>
    <mergeCell ref="D227:E227"/>
    <mergeCell ref="D228:E228"/>
    <mergeCell ref="D229:E229"/>
    <mergeCell ref="C230:E230"/>
    <mergeCell ref="C231:E231"/>
    <mergeCell ref="D220:E220"/>
    <mergeCell ref="D221:E221"/>
    <mergeCell ref="D222:E222"/>
    <mergeCell ref="D223:E223"/>
    <mergeCell ref="D224:E224"/>
    <mergeCell ref="D225:E225"/>
    <mergeCell ref="C261:E261"/>
    <mergeCell ref="C232:E232"/>
    <mergeCell ref="D233:E233"/>
    <mergeCell ref="D234:E234"/>
    <mergeCell ref="D235:E235"/>
    <mergeCell ref="C236:E236"/>
    <mergeCell ref="C262:E262"/>
    <mergeCell ref="B263:E263"/>
    <mergeCell ref="C255:E255"/>
    <mergeCell ref="C256:E256"/>
    <mergeCell ref="C257:E257"/>
    <mergeCell ref="C258:E258"/>
    <mergeCell ref="C259:E259"/>
    <mergeCell ref="C260:E260"/>
    <mergeCell ref="C244:E244"/>
    <mergeCell ref="D245:E245"/>
    <mergeCell ref="D246:E246"/>
    <mergeCell ref="C247:E247"/>
    <mergeCell ref="C249:E249"/>
    <mergeCell ref="C252:E252"/>
    <mergeCell ref="C248:E248"/>
    <mergeCell ref="C250:E250"/>
    <mergeCell ref="C251:E251"/>
    <mergeCell ref="D253:E253"/>
  </mergeCells>
  <pageMargins left="0.25" right="0.25" top="0.75" bottom="0.75" header="0.3" footer="0.3"/>
  <pageSetup paperSize="9" scale="49" orientation="landscape" horizontalDpi="4294967293" r:id="rId1"/>
  <headerFooter>
    <oddHeader>&amp;C&amp;"Times New Roman,Félkövér"&amp;12Újbarok Községi Önkormányzat bevételei - 2017. év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719"/>
  <sheetViews>
    <sheetView view="pageBreakPreview" zoomScale="60" zoomScaleNormal="100" workbookViewId="0">
      <pane xSplit="5" ySplit="4" topLeftCell="F5" activePane="bottomRight" state="frozen"/>
      <selection activeCell="E7" sqref="E7"/>
      <selection pane="topRight" activeCell="E7" sqref="E7"/>
      <selection pane="bottomLeft" activeCell="E7" sqref="E7"/>
      <selection pane="bottomRight" activeCell="A9" sqref="A9:XFD9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7109375" style="12" customWidth="1"/>
    <col min="7" max="7" width="11.140625" style="12" customWidth="1"/>
    <col min="8" max="8" width="12.85546875" style="49" customWidth="1"/>
    <col min="9" max="9" width="11.28515625" style="12" bestFit="1" customWidth="1"/>
    <col min="10" max="18" width="10.85546875" style="12" bestFit="1" customWidth="1"/>
    <col min="19" max="19" width="11.28515625" style="12" customWidth="1"/>
    <col min="20" max="20" width="11.28515625" style="12" bestFit="1" customWidth="1"/>
    <col min="21" max="16384" width="9.140625" style="17"/>
  </cols>
  <sheetData>
    <row r="1" spans="1:20" ht="15.75" thickBot="1" x14ac:dyDescent="0.3">
      <c r="T1" s="11" t="s">
        <v>828</v>
      </c>
    </row>
    <row r="2" spans="1:20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968</v>
      </c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</row>
    <row r="3" spans="1:20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1:20" ht="21.75" customHeight="1" thickBot="1" x14ac:dyDescent="0.3">
      <c r="B4" s="467"/>
      <c r="C4" s="468"/>
      <c r="D4" s="468"/>
      <c r="E4" s="468"/>
      <c r="F4" s="480"/>
      <c r="G4" s="482"/>
      <c r="H4" s="484"/>
      <c r="I4" s="132" t="s">
        <v>593</v>
      </c>
      <c r="J4" s="66" t="s">
        <v>594</v>
      </c>
      <c r="K4" s="66" t="s">
        <v>595</v>
      </c>
      <c r="L4" s="66" t="s">
        <v>596</v>
      </c>
      <c r="M4" s="66" t="s">
        <v>597</v>
      </c>
      <c r="N4" s="218" t="s">
        <v>598</v>
      </c>
      <c r="O4" s="84" t="s">
        <v>599</v>
      </c>
      <c r="P4" s="65" t="s">
        <v>600</v>
      </c>
      <c r="Q4" s="240" t="s">
        <v>601</v>
      </c>
      <c r="R4" s="84" t="s">
        <v>602</v>
      </c>
      <c r="S4" s="255" t="s">
        <v>603</v>
      </c>
      <c r="T4" s="67" t="s">
        <v>604</v>
      </c>
    </row>
    <row r="5" spans="1:20" ht="15.75" thickBot="1" x14ac:dyDescent="0.3">
      <c r="B5" s="85" t="s">
        <v>118</v>
      </c>
      <c r="C5" s="485" t="s">
        <v>119</v>
      </c>
      <c r="D5" s="486"/>
      <c r="E5" s="486"/>
      <c r="F5" s="257">
        <f>Igazgatás!F5+Községgazd!F5+Vagyongazd!F5+Közút!F5+Sport!F5+Közművelődés!F5+Támogatás!F5</f>
        <v>8623537</v>
      </c>
      <c r="G5" s="149">
        <f>Igazgatás!G5+Községgazd!G5+Vagyongazd!G5+Közút!G5+Sport!G5+Közművelődés!G5+Támogatás!G5</f>
        <v>550000</v>
      </c>
      <c r="H5" s="166">
        <f>Igazgatás!H5+Községgazd!H5+Vagyongazd!H5+Közút!H5+Sport!H5+Közművelődés!H5+Támogatás!H5</f>
        <v>9173537</v>
      </c>
      <c r="I5" s="87">
        <f>Igazgatás!I5+Községgazd!L5+Vagyongazd!I5+Közút!I5+Sport!I5+Közművelődés!K5+Támogatás!O5</f>
        <v>435691</v>
      </c>
      <c r="J5" s="88">
        <f>Igazgatás!J5+Községgazd!M5+Vagyongazd!J5+Közút!J5+Sport!J5+Közművelődés!L5+Támogatás!P5</f>
        <v>724328</v>
      </c>
      <c r="K5" s="88">
        <f>Igazgatás!K5+Községgazd!N5+Vagyongazd!K5+Közút!K5+Sport!K5+Közművelődés!M5+Támogatás!Q5</f>
        <v>701888</v>
      </c>
      <c r="L5" s="88">
        <f>Igazgatás!L5+Községgazd!O5+Vagyongazd!L5+Közút!L5+Sport!L5+Közművelődés!N5+Támogatás!R5</f>
        <v>701888</v>
      </c>
      <c r="M5" s="88">
        <f>Igazgatás!M5+Községgazd!P5+Vagyongazd!M5+Közút!M5+Sport!M5+Közművelődés!O5+Támogatás!S5</f>
        <v>781888</v>
      </c>
      <c r="N5" s="91">
        <f>Igazgatás!N5+Községgazd!Q5+Vagyongazd!N5+Közút!N5+Sport!N5+Közművelődés!P5+Támogatás!T5</f>
        <v>781888</v>
      </c>
      <c r="O5" s="88">
        <f>Igazgatás!O5+Községgazd!R5+Vagyongazd!O5+Közút!O5+Sport!O5+Közművelődés!Q5+Támogatás!U5</f>
        <v>781888</v>
      </c>
      <c r="P5" s="90">
        <f>Igazgatás!P5+Községgazd!S5+Vagyongazd!P5+Közút!P5+Sport!P5+Közművelődés!R5+Támogatás!V5</f>
        <v>1037888</v>
      </c>
      <c r="Q5" s="91">
        <f>Igazgatás!Q5+Községgazd!T5+Vagyongazd!Q5+Közút!Q5+Sport!Q5+Közművelődés!S5+Támogatás!W5</f>
        <v>813888</v>
      </c>
      <c r="R5" s="88">
        <f>Igazgatás!R5+Községgazd!U5+Vagyongazd!R5+Közút!R5+Sport!R5+Közművelődés!T5+Támogatás!X5</f>
        <v>701888</v>
      </c>
      <c r="S5" s="90">
        <f>Igazgatás!S5+Községgazd!V5+Vagyongazd!S5+Közút!S5+Sport!S5+Közművelődés!U5+Támogatás!Y5</f>
        <v>1008517</v>
      </c>
      <c r="T5" s="92">
        <f>Igazgatás!T5+Községgazd!W5+Vagyongazd!T5+Közút!T5+Sport!T5+Közművelődés!V5+Támogatás!Z5</f>
        <v>701897</v>
      </c>
    </row>
    <row r="6" spans="1:20" x14ac:dyDescent="0.25">
      <c r="B6" s="125" t="s">
        <v>609</v>
      </c>
      <c r="C6" s="443" t="s">
        <v>120</v>
      </c>
      <c r="D6" s="444"/>
      <c r="E6" s="444"/>
      <c r="F6" s="258">
        <f>Igazgatás!F6+Községgazd!F6+Vagyongazd!F6+Közút!F6+Sport!F6+Közművelődés!F6+Támogatás!F6</f>
        <v>3905650</v>
      </c>
      <c r="G6" s="150">
        <f>Igazgatás!G6+Községgazd!G6+Vagyongazd!G6+Közút!G6+Sport!G6+Közművelődés!G6+Támogatás!G6</f>
        <v>0</v>
      </c>
      <c r="H6" s="167">
        <f>Igazgatás!H6+Községgazd!H6+Vagyongazd!H6+Közút!H6+Sport!H6+Közművelődés!H6+Támogatás!H6</f>
        <v>3905650</v>
      </c>
      <c r="I6" s="119">
        <f>Igazgatás!I6+Községgazd!L6+Vagyongazd!I6+Közút!I6+Sport!I6+Közművelődés!K6+Támogatás!O6</f>
        <v>243716</v>
      </c>
      <c r="J6" s="120">
        <f>Igazgatás!J6+Községgazd!M6+Vagyongazd!J6+Közút!J6+Sport!J6+Közművelődés!L6+Támogatás!P6</f>
        <v>290391</v>
      </c>
      <c r="K6" s="120">
        <f>Igazgatás!K6+Községgazd!N6+Vagyongazd!K6+Közút!K6+Sport!K6+Közművelődés!M6+Támogatás!Q6</f>
        <v>290391</v>
      </c>
      <c r="L6" s="120">
        <f>Igazgatás!L6+Községgazd!O6+Vagyongazd!L6+Közút!L6+Sport!L6+Közművelődés!N6+Támogatás!R6</f>
        <v>290391</v>
      </c>
      <c r="M6" s="120">
        <f>Igazgatás!M6+Községgazd!P6+Vagyongazd!M6+Közút!M6+Sport!M6+Közművelődés!O6+Támogatás!S6</f>
        <v>290391</v>
      </c>
      <c r="N6" s="123">
        <f>Igazgatás!N6+Községgazd!Q6+Vagyongazd!N6+Közút!N6+Sport!N6+Közművelődés!P6+Támogatás!T6</f>
        <v>290391</v>
      </c>
      <c r="O6" s="120">
        <f>Igazgatás!O6+Községgazd!R6+Vagyongazd!O6+Közút!O6+Sport!O6+Közművelődés!Q6+Támogatás!U6</f>
        <v>290391</v>
      </c>
      <c r="P6" s="122">
        <f>Igazgatás!P6+Községgazd!S6+Vagyongazd!P6+Közút!P6+Sport!P6+Közművelődés!R6+Támogatás!V6</f>
        <v>451391</v>
      </c>
      <c r="Q6" s="123">
        <f>Igazgatás!Q6+Községgazd!T6+Vagyongazd!Q6+Közút!Q6+Sport!Q6+Közművelődés!S6+Támogatás!W6</f>
        <v>290391</v>
      </c>
      <c r="R6" s="120">
        <f>Igazgatás!R6+Községgazd!U6+Vagyongazd!R6+Közút!R6+Sport!R6+Közművelődés!T6+Támogatás!X6</f>
        <v>290391</v>
      </c>
      <c r="S6" s="122">
        <f>Igazgatás!S6+Községgazd!V6+Vagyongazd!S6+Közút!S6+Sport!S6+Közművelődés!U6+Támogatás!Y6</f>
        <v>597020</v>
      </c>
      <c r="T6" s="124">
        <f>Igazgatás!T6+Községgazd!W6+Vagyongazd!T6+Közút!T6+Sport!T6+Közművelődés!V6+Támogatás!Z6</f>
        <v>290395</v>
      </c>
    </row>
    <row r="7" spans="1:20" s="211" customFormat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Igazgatás!F7+Községgazd!F7+Vagyongazd!F7+Közút!F7+Sport!F7+Közművelődés!F7+Támogatás!F7</f>
        <v>3039125</v>
      </c>
      <c r="G7" s="192">
        <f>Igazgatás!G7+Községgazd!G7+Vagyongazd!G7+Közút!G7+Sport!G7+Közművelődés!G7+Támogatás!G7</f>
        <v>0</v>
      </c>
      <c r="H7" s="193">
        <f>Igazgatás!H7+Községgazd!H7+Vagyongazd!H7+Közút!H7+Sport!H7+Közművelődés!H7+Támogatás!H7</f>
        <v>3039125</v>
      </c>
      <c r="I7" s="201">
        <f>Igazgatás!I7+Községgazd!L7+Vagyongazd!I7+Közút!I7+Sport!I7+Közművelődés!K7+Támogatás!O7</f>
        <v>216250</v>
      </c>
      <c r="J7" s="195">
        <f>Igazgatás!J7+Községgazd!M7+Vagyongazd!J7+Közút!J7+Sport!J7+Közművelődés!L7+Támogatás!P7</f>
        <v>256625</v>
      </c>
      <c r="K7" s="195">
        <f>Igazgatás!K7+Községgazd!N7+Vagyongazd!K7+Közút!K7+Sport!K7+Közművelődés!M7+Támogatás!Q7</f>
        <v>256625</v>
      </c>
      <c r="L7" s="195">
        <f>Igazgatás!L7+Községgazd!O7+Vagyongazd!L7+Közút!L7+Sport!L7+Közművelődés!N7+Támogatás!R7</f>
        <v>256625</v>
      </c>
      <c r="M7" s="195">
        <f>Igazgatás!M7+Községgazd!P7+Vagyongazd!M7+Közút!M7+Sport!M7+Közművelődés!O7+Támogatás!S7</f>
        <v>256625</v>
      </c>
      <c r="N7" s="196">
        <f>Igazgatás!N7+Községgazd!Q7+Vagyongazd!N7+Közút!N7+Sport!N7+Közművelődés!P7+Támogatás!T7</f>
        <v>256625</v>
      </c>
      <c r="O7" s="195">
        <f>Igazgatás!O7+Községgazd!R7+Vagyongazd!O7+Közút!O7+Sport!O7+Közművelődés!Q7+Támogatás!U7</f>
        <v>256625</v>
      </c>
      <c r="P7" s="194">
        <f>Igazgatás!P7+Községgazd!S7+Vagyongazd!P7+Közút!P7+Sport!P7+Közművelődés!R7+Támogatás!V7</f>
        <v>256625</v>
      </c>
      <c r="Q7" s="196">
        <f>Igazgatás!Q7+Községgazd!T7+Vagyongazd!Q7+Közút!Q7+Sport!Q7+Közművelődés!S7+Támogatás!W7</f>
        <v>256625</v>
      </c>
      <c r="R7" s="195">
        <f>Igazgatás!R7+Községgazd!U7+Vagyongazd!R7+Közút!R7+Sport!R7+Közművelődés!T7+Támogatás!X7</f>
        <v>256625</v>
      </c>
      <c r="S7" s="194">
        <f>Igazgatás!S7+Községgazd!V7+Vagyongazd!S7+Közút!S7+Sport!S7+Közművelődés!U7+Támogatás!Y7</f>
        <v>256625</v>
      </c>
      <c r="T7" s="197">
        <f>Igazgatás!T7+Községgazd!W7+Vagyongazd!T7+Közút!T7+Sport!T7+Közművelődés!V7+Támogatás!Z7</f>
        <v>256625</v>
      </c>
    </row>
    <row r="8" spans="1:20" s="211" customFormat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>Igazgatás!F8+Községgazd!F8+Vagyongazd!F8+Közút!F8+Sport!F8+Közművelődés!F10+Támogatás!F8</f>
        <v>256625</v>
      </c>
      <c r="G8" s="192">
        <f>Igazgatás!G8+Községgazd!G8+Vagyongazd!G8+Közút!G8+Sport!G8+Közművelődés!G10+Támogatás!G8</f>
        <v>0</v>
      </c>
      <c r="H8" s="193">
        <f>Igazgatás!H8+Községgazd!H8+Vagyongazd!H8+Közút!H8+Sport!H8+Közművelődés!H10+Támogatás!H8</f>
        <v>256625</v>
      </c>
      <c r="I8" s="201">
        <f>Igazgatás!I8+Községgazd!L8+Vagyongazd!I8+Közút!I8+Sport!I8+Közművelődés!K10+Támogatás!O8</f>
        <v>0</v>
      </c>
      <c r="J8" s="195">
        <f>Igazgatás!J8+Községgazd!M8+Vagyongazd!J8+Közút!J8+Sport!J8+Közművelődés!L10+Támogatás!P8</f>
        <v>0</v>
      </c>
      <c r="K8" s="195">
        <f>Igazgatás!K8+Községgazd!N8+Vagyongazd!K8+Közút!K8+Sport!K8+Közművelődés!M10+Támogatás!Q8</f>
        <v>0</v>
      </c>
      <c r="L8" s="195">
        <f>Igazgatás!L8+Községgazd!O8+Vagyongazd!L8+Közút!L8+Sport!L8+Közművelődés!N10+Támogatás!R8</f>
        <v>0</v>
      </c>
      <c r="M8" s="195">
        <f>Igazgatás!M8+Községgazd!P8+Vagyongazd!M8+Közút!M8+Sport!M8+Közművelődés!O10+Támogatás!S8</f>
        <v>0</v>
      </c>
      <c r="N8" s="196">
        <f>Igazgatás!N8+Községgazd!Q8+Vagyongazd!N8+Közút!N8+Sport!N8+Közművelődés!P10+Támogatás!T8</f>
        <v>0</v>
      </c>
      <c r="O8" s="195">
        <f>Igazgatás!O8+Községgazd!R8+Vagyongazd!O8+Közút!O8+Sport!O8+Közművelődés!Q10+Támogatás!U8</f>
        <v>0</v>
      </c>
      <c r="P8" s="194">
        <f>Igazgatás!P8+Községgazd!S8+Vagyongazd!P8+Közút!P8+Sport!P8+Közművelődés!R10+Támogatás!V8</f>
        <v>0</v>
      </c>
      <c r="Q8" s="196">
        <f>Igazgatás!Q8+Községgazd!T8+Vagyongazd!Q8+Közút!Q8+Sport!Q8+Közművelődés!S10+Támogatás!W8</f>
        <v>0</v>
      </c>
      <c r="R8" s="195">
        <f>Igazgatás!R8+Községgazd!U8+Vagyongazd!R8+Közút!R8+Sport!R8+Közművelődés!T10+Támogatás!X8</f>
        <v>0</v>
      </c>
      <c r="S8" s="194">
        <f>Igazgatás!S8+Községgazd!V8+Vagyongazd!S8+Közút!S8+Sport!S8+Közművelődés!U10+Támogatás!Y8</f>
        <v>256625</v>
      </c>
      <c r="T8" s="197">
        <f>Igazgatás!T8+Községgazd!W8+Vagyongazd!T8+Közút!T8+Sport!T8+Közművelődés!V10+Támogatás!Z8</f>
        <v>0</v>
      </c>
    </row>
    <row r="9" spans="1:20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>Igazgatás!F9+Községgazd!F9+Vagyongazd!F9+Közút!F9+Sport!F9+Közművelődés!F13+Támogatás!F9</f>
        <v>0</v>
      </c>
      <c r="G9" s="192">
        <f>Igazgatás!G9+Községgazd!G9+Vagyongazd!G9+Közút!G9+Sport!G9+Közművelődés!G13+Támogatás!G9</f>
        <v>0</v>
      </c>
      <c r="H9" s="193">
        <f>Igazgatás!H9+Községgazd!H9+Vagyongazd!H9+Közút!H9+Sport!H9+Közművelődés!H13+Támogatás!H9</f>
        <v>0</v>
      </c>
      <c r="I9" s="201">
        <f>Igazgatás!I9+Községgazd!L9+Vagyongazd!I9+Közút!I9+Sport!I9+Közművelődés!K13+Támogatás!O9</f>
        <v>0</v>
      </c>
      <c r="J9" s="195">
        <f>Igazgatás!J9+Községgazd!M9+Vagyongazd!J9+Közút!J9+Sport!J9+Közművelődés!L13+Támogatás!P9</f>
        <v>0</v>
      </c>
      <c r="K9" s="195">
        <f>Igazgatás!K9+Községgazd!N9+Vagyongazd!K9+Közút!K9+Sport!K9+Közművelődés!M13+Támogatás!Q9</f>
        <v>0</v>
      </c>
      <c r="L9" s="195">
        <f>Igazgatás!L9+Községgazd!O9+Vagyongazd!L9+Közút!L9+Sport!L9+Közművelődés!N13+Támogatás!R9</f>
        <v>0</v>
      </c>
      <c r="M9" s="195">
        <f>Igazgatás!M9+Községgazd!P9+Vagyongazd!M9+Közút!M9+Sport!M9+Közművelődés!O13+Támogatás!S9</f>
        <v>0</v>
      </c>
      <c r="N9" s="196">
        <f>Igazgatás!N9+Községgazd!Q9+Vagyongazd!N9+Közút!N9+Sport!N9+Közművelődés!P13+Támogatás!T9</f>
        <v>0</v>
      </c>
      <c r="O9" s="195">
        <f>Igazgatás!O9+Községgazd!R9+Vagyongazd!O9+Közút!O9+Sport!O9+Közművelődés!Q13+Támogatás!U9</f>
        <v>0</v>
      </c>
      <c r="P9" s="194">
        <f>Igazgatás!P9+Községgazd!S9+Vagyongazd!P9+Közút!P9+Sport!P9+Közművelődés!R13+Támogatás!V9</f>
        <v>0</v>
      </c>
      <c r="Q9" s="196">
        <f>Igazgatás!Q9+Községgazd!T9+Vagyongazd!Q9+Közút!Q9+Sport!Q9+Közművelődés!S13+Támogatás!W9</f>
        <v>0</v>
      </c>
      <c r="R9" s="195">
        <f>Igazgatás!R9+Községgazd!U9+Vagyongazd!R9+Közút!R9+Sport!R9+Közművelődés!T13+Támogatás!X9</f>
        <v>0</v>
      </c>
      <c r="S9" s="194">
        <f>Igazgatás!S9+Községgazd!V9+Vagyongazd!S9+Közút!S9+Sport!S9+Közművelődés!U13+Támogatás!Y9</f>
        <v>0</v>
      </c>
      <c r="T9" s="197">
        <f>Igazgatás!T9+Községgazd!W9+Vagyongazd!T9+Közút!T9+Sport!T9+Közművelődés!V13+Támogatás!Z9</f>
        <v>0</v>
      </c>
    </row>
    <row r="10" spans="1:20" s="211" customFormat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>Igazgatás!F10+Községgazd!F10+Vagyongazd!F10+Közút!F10+Sport!F10+Közművelődés!F14+Támogatás!F10</f>
        <v>161000</v>
      </c>
      <c r="G10" s="192">
        <f>Igazgatás!G10+Községgazd!G10+Vagyongazd!G10+Közút!G10+Sport!G10+Közművelődés!G14+Támogatás!G10</f>
        <v>0</v>
      </c>
      <c r="H10" s="193">
        <f>Igazgatás!H10+Községgazd!H10+Vagyongazd!H10+Közút!H10+Sport!H10+Közművelődés!H14+Támogatás!H10</f>
        <v>161000</v>
      </c>
      <c r="I10" s="201">
        <f>Igazgatás!I10+Községgazd!L10+Vagyongazd!I10+Közút!I10+Sport!I10+Közművelődés!K14+Támogatás!O10</f>
        <v>0</v>
      </c>
      <c r="J10" s="195">
        <f>Igazgatás!J10+Községgazd!M10+Vagyongazd!J10+Közút!J10+Sport!J10+Közművelődés!L14+Támogatás!P10</f>
        <v>0</v>
      </c>
      <c r="K10" s="195">
        <f>Igazgatás!K10+Községgazd!N10+Vagyongazd!K10+Közút!K10+Sport!K10+Közművelődés!M14+Támogatás!Q10</f>
        <v>0</v>
      </c>
      <c r="L10" s="195">
        <f>Igazgatás!L10+Községgazd!O10+Vagyongazd!L10+Közút!L10+Sport!L10+Közművelődés!N14+Támogatás!R10</f>
        <v>0</v>
      </c>
      <c r="M10" s="195">
        <f>Igazgatás!M10+Községgazd!P10+Vagyongazd!M10+Közút!M10+Sport!M10+Közművelődés!O14+Támogatás!S10</f>
        <v>0</v>
      </c>
      <c r="N10" s="196">
        <f>Igazgatás!N10+Községgazd!Q10+Vagyongazd!N10+Közút!N10+Sport!N10+Közművelődés!P14+Támogatás!T10</f>
        <v>0</v>
      </c>
      <c r="O10" s="195">
        <f>Igazgatás!O10+Községgazd!R10+Vagyongazd!O10+Közút!O10+Sport!O10+Közművelődés!Q14+Támogatás!U10</f>
        <v>0</v>
      </c>
      <c r="P10" s="194">
        <f>Igazgatás!P10+Községgazd!S10+Vagyongazd!P10+Közút!P10+Sport!P10+Közművelődés!R14+Támogatás!V10</f>
        <v>161000</v>
      </c>
      <c r="Q10" s="196">
        <f>Igazgatás!Q10+Községgazd!T10+Vagyongazd!Q10+Közút!Q10+Sport!Q10+Közművelődés!S14+Támogatás!W10</f>
        <v>0</v>
      </c>
      <c r="R10" s="195">
        <f>Igazgatás!R10+Községgazd!U10+Vagyongazd!R10+Közút!R10+Sport!R10+Közművelődés!T14+Támogatás!X10</f>
        <v>0</v>
      </c>
      <c r="S10" s="194">
        <f>Igazgatás!S10+Községgazd!V10+Vagyongazd!S10+Közút!S10+Sport!S10+Közművelődés!U14+Támogatás!Y10</f>
        <v>0</v>
      </c>
      <c r="T10" s="197">
        <f>Igazgatás!T10+Községgazd!W10+Vagyongazd!T10+Közút!T10+Sport!T10+Közművelődés!V14+Támogatás!Z10</f>
        <v>0</v>
      </c>
    </row>
    <row r="11" spans="1:20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>Igazgatás!F11+Községgazd!F11+Vagyongazd!F11+Közút!F11+Sport!F11+Közművelődés!F17+Támogatás!F11</f>
        <v>0</v>
      </c>
      <c r="G11" s="192">
        <f>Igazgatás!G11+Községgazd!G11+Vagyongazd!G11+Közút!G11+Sport!G11+Közművelődés!G17+Támogatás!G11</f>
        <v>0</v>
      </c>
      <c r="H11" s="193">
        <f>Igazgatás!H11+Községgazd!H11+Vagyongazd!H11+Közút!H11+Sport!H11+Közművelődés!H17+Támogatás!H11</f>
        <v>0</v>
      </c>
      <c r="I11" s="201">
        <f>Igazgatás!I11+Községgazd!L11+Vagyongazd!I11+Közút!I11+Sport!I11+Közművelődés!K17+Támogatás!O11</f>
        <v>0</v>
      </c>
      <c r="J11" s="195">
        <f>Igazgatás!J11+Községgazd!M11+Vagyongazd!J11+Közút!J11+Sport!J11+Közművelődés!L17+Támogatás!P11</f>
        <v>0</v>
      </c>
      <c r="K11" s="195">
        <f>Igazgatás!K11+Községgazd!N11+Vagyongazd!K11+Közút!K11+Sport!K11+Közművelődés!M17+Támogatás!Q11</f>
        <v>0</v>
      </c>
      <c r="L11" s="195">
        <f>Igazgatás!L11+Községgazd!O11+Vagyongazd!L11+Közút!L11+Sport!L11+Közművelődés!N17+Támogatás!R11</f>
        <v>0</v>
      </c>
      <c r="M11" s="195">
        <f>Igazgatás!M11+Községgazd!P11+Vagyongazd!M11+Közút!M11+Sport!M11+Közművelődés!O17+Támogatás!S11</f>
        <v>0</v>
      </c>
      <c r="N11" s="196">
        <f>Igazgatás!N11+Községgazd!Q11+Vagyongazd!N11+Közút!N11+Sport!N11+Közművelődés!P17+Támogatás!T11</f>
        <v>0</v>
      </c>
      <c r="O11" s="195">
        <f>Igazgatás!O11+Községgazd!R11+Vagyongazd!O11+Közút!O11+Sport!O11+Közművelődés!Q17+Támogatás!U11</f>
        <v>0</v>
      </c>
      <c r="P11" s="194">
        <f>Igazgatás!P11+Községgazd!S11+Vagyongazd!P11+Közút!P11+Sport!P11+Közművelődés!R17+Támogatás!V11</f>
        <v>0</v>
      </c>
      <c r="Q11" s="196">
        <f>Igazgatás!Q11+Községgazd!T11+Vagyongazd!Q11+Közút!Q11+Sport!Q11+Közművelődés!S17+Támogatás!W11</f>
        <v>0</v>
      </c>
      <c r="R11" s="195">
        <f>Igazgatás!R11+Községgazd!U11+Vagyongazd!R11+Közút!R11+Sport!R11+Közművelődés!T17+Támogatás!X11</f>
        <v>0</v>
      </c>
      <c r="S11" s="194">
        <f>Igazgatás!S11+Községgazd!V11+Vagyongazd!S11+Közút!S11+Sport!S11+Közművelődés!U17+Támogatás!Y11</f>
        <v>0</v>
      </c>
      <c r="T11" s="197">
        <f>Igazgatás!T11+Községgazd!W11+Vagyongazd!T11+Közút!T11+Sport!T11+Közművelődés!V17+Támogatás!Z11</f>
        <v>0</v>
      </c>
    </row>
    <row r="12" spans="1:20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>Igazgatás!F12+Községgazd!F12+Vagyongazd!F12+Közút!F12+Sport!F12+Közművelődés!F18+Támogatás!F12</f>
        <v>0</v>
      </c>
      <c r="G12" s="192">
        <f>Igazgatás!G12+Községgazd!G12+Vagyongazd!G12+Közút!G12+Sport!G12+Közművelődés!G18+Támogatás!G12</f>
        <v>0</v>
      </c>
      <c r="H12" s="193">
        <f>Igazgatás!H12+Községgazd!H12+Vagyongazd!H12+Közút!H12+Sport!H12+Közművelődés!H18+Támogatás!H12</f>
        <v>0</v>
      </c>
      <c r="I12" s="201">
        <f>Igazgatás!I12+Községgazd!L12+Vagyongazd!I12+Közút!I12+Sport!I12+Közművelődés!K18+Támogatás!O12</f>
        <v>0</v>
      </c>
      <c r="J12" s="195">
        <f>Igazgatás!J12+Községgazd!M12+Vagyongazd!J12+Közút!J12+Sport!J12+Közművelődés!L18+Támogatás!P12</f>
        <v>0</v>
      </c>
      <c r="K12" s="195">
        <f>Igazgatás!K12+Községgazd!N12+Vagyongazd!K12+Közút!K12+Sport!K12+Közművelődés!M18+Támogatás!Q12</f>
        <v>0</v>
      </c>
      <c r="L12" s="195">
        <f>Igazgatás!L12+Községgazd!O12+Vagyongazd!L12+Közút!L12+Sport!L12+Közművelődés!N18+Támogatás!R12</f>
        <v>0</v>
      </c>
      <c r="M12" s="195">
        <f>Igazgatás!M12+Községgazd!P12+Vagyongazd!M12+Közút!M12+Sport!M12+Közművelődés!O18+Támogatás!S12</f>
        <v>0</v>
      </c>
      <c r="N12" s="196">
        <f>Igazgatás!N12+Községgazd!Q12+Vagyongazd!N12+Közút!N12+Sport!N12+Közművelődés!P18+Támogatás!T12</f>
        <v>0</v>
      </c>
      <c r="O12" s="195">
        <f>Igazgatás!O12+Községgazd!R12+Vagyongazd!O12+Közút!O12+Sport!O12+Közművelődés!Q18+Támogatás!U12</f>
        <v>0</v>
      </c>
      <c r="P12" s="194">
        <f>Igazgatás!P12+Községgazd!S12+Vagyongazd!P12+Közút!P12+Sport!P12+Közművelődés!R18+Támogatás!V12</f>
        <v>0</v>
      </c>
      <c r="Q12" s="196">
        <f>Igazgatás!Q12+Községgazd!T12+Vagyongazd!Q12+Közút!Q12+Sport!Q12+Közművelődés!S18+Támogatás!W12</f>
        <v>0</v>
      </c>
      <c r="R12" s="195">
        <f>Igazgatás!R12+Községgazd!U12+Vagyongazd!R12+Közút!R12+Sport!R12+Közművelődés!T18+Támogatás!X12</f>
        <v>0</v>
      </c>
      <c r="S12" s="194">
        <f>Igazgatás!S12+Községgazd!V12+Vagyongazd!S12+Közút!S12+Sport!S12+Közművelődés!U18+Támogatás!Y12</f>
        <v>0</v>
      </c>
      <c r="T12" s="197">
        <f>Igazgatás!T12+Községgazd!W12+Vagyongazd!T12+Közút!T12+Sport!T12+Közművelődés!V18+Támogatás!Z12</f>
        <v>0</v>
      </c>
    </row>
    <row r="13" spans="1:20" s="211" customFormat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>Igazgatás!F13+Községgazd!F13+Vagyongazd!F13+Közút!F13+Sport!F13+Közművelődés!F19+Támogatás!F13</f>
        <v>200000</v>
      </c>
      <c r="G13" s="192">
        <f>Igazgatás!G13+Községgazd!G13+Vagyongazd!G13+Közút!G13+Sport!G13+Közművelődés!G19+Támogatás!G13</f>
        <v>0</v>
      </c>
      <c r="H13" s="193">
        <f>Igazgatás!H13+Községgazd!H13+Vagyongazd!H13+Közút!H13+Sport!H13+Közművelődés!H19+Támogatás!H13</f>
        <v>200000</v>
      </c>
      <c r="I13" s="201">
        <f>Igazgatás!I13+Községgazd!L13+Vagyongazd!I13+Közút!I13+Sport!I13+Közművelődés!K19+Támogatás!O13</f>
        <v>16666</v>
      </c>
      <c r="J13" s="195">
        <f>Igazgatás!J13+Községgazd!M13+Vagyongazd!J13+Közút!J13+Sport!J13+Közművelődés!L19+Támogatás!P13</f>
        <v>16666</v>
      </c>
      <c r="K13" s="195">
        <f>Igazgatás!K13+Községgazd!N13+Vagyongazd!K13+Közút!K13+Sport!K13+Közművelődés!M19+Támogatás!Q13</f>
        <v>16666</v>
      </c>
      <c r="L13" s="195">
        <f>Igazgatás!L13+Községgazd!O13+Vagyongazd!L13+Közút!L13+Sport!L13+Közművelődés!N19+Támogatás!R13</f>
        <v>16666</v>
      </c>
      <c r="M13" s="195">
        <f>Igazgatás!M13+Községgazd!P13+Vagyongazd!M13+Közút!M13+Sport!M13+Közművelődés!O19+Támogatás!S13</f>
        <v>16666</v>
      </c>
      <c r="N13" s="196">
        <f>Igazgatás!N13+Községgazd!Q13+Vagyongazd!N13+Közút!N13+Sport!N13+Közművelődés!P19+Támogatás!T13</f>
        <v>16666</v>
      </c>
      <c r="O13" s="195">
        <f>Igazgatás!O13+Községgazd!R13+Vagyongazd!O13+Közút!O13+Sport!O13+Közművelődés!Q19+Támogatás!U13</f>
        <v>16666</v>
      </c>
      <c r="P13" s="194">
        <f>Igazgatás!P13+Községgazd!S13+Vagyongazd!P13+Közút!P13+Sport!P13+Közművelődés!R19+Támogatás!V13</f>
        <v>16666</v>
      </c>
      <c r="Q13" s="196">
        <f>Igazgatás!Q13+Községgazd!T13+Vagyongazd!Q13+Közút!Q13+Sport!Q13+Közművelődés!S19+Támogatás!W13</f>
        <v>16666</v>
      </c>
      <c r="R13" s="195">
        <f>Igazgatás!R13+Községgazd!U13+Vagyongazd!R13+Közút!R13+Sport!R13+Közművelődés!T19+Támogatás!X13</f>
        <v>16666</v>
      </c>
      <c r="S13" s="194">
        <f>Igazgatás!S13+Községgazd!V13+Vagyongazd!S13+Közút!S13+Sport!S13+Közművelődés!U19+Támogatás!Y13</f>
        <v>16670</v>
      </c>
      <c r="T13" s="197">
        <f>Igazgatás!T13+Községgazd!W13+Vagyongazd!T13+Közút!T13+Sport!T13+Közművelődés!V19+Támogatás!Z13</f>
        <v>16670</v>
      </c>
    </row>
    <row r="14" spans="1:20" s="211" customFormat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>Igazgatás!F14+Községgazd!F14+Vagyongazd!F14+Közút!F14+Sport!F14+Közművelődés!F22+Támogatás!F14</f>
        <v>50000</v>
      </c>
      <c r="G14" s="192">
        <f>Igazgatás!G14+Községgazd!G14+Vagyongazd!G14+Közút!G14+Sport!G14+Közművelődés!G22+Támogatás!G14</f>
        <v>0</v>
      </c>
      <c r="H14" s="193">
        <f>Igazgatás!H14+Községgazd!H14+Vagyongazd!H14+Közút!H14+Sport!H14+Közművelődés!H22+Támogatás!H14</f>
        <v>50000</v>
      </c>
      <c r="I14" s="201">
        <f>Igazgatás!I14+Községgazd!L14+Vagyongazd!I14+Közút!I14+Sport!I14+Közművelődés!K22+Támogatás!O14</f>
        <v>0</v>
      </c>
      <c r="J14" s="195">
        <f>Igazgatás!J14+Községgazd!M14+Vagyongazd!J14+Közút!J14+Sport!J14+Közművelődés!L22+Támogatás!P14</f>
        <v>0</v>
      </c>
      <c r="K14" s="195">
        <f>Igazgatás!K14+Községgazd!N14+Vagyongazd!K14+Közút!K14+Sport!K14+Közművelődés!M22+Támogatás!Q14</f>
        <v>0</v>
      </c>
      <c r="L14" s="195">
        <f>Igazgatás!L14+Községgazd!O14+Vagyongazd!L14+Közút!L14+Sport!L14+Közművelődés!N22+Támogatás!R14</f>
        <v>0</v>
      </c>
      <c r="M14" s="195">
        <f>Igazgatás!M14+Községgazd!P14+Vagyongazd!M14+Közút!M14+Sport!M14+Közművelődés!O22+Támogatás!S14</f>
        <v>0</v>
      </c>
      <c r="N14" s="196">
        <f>Igazgatás!N14+Községgazd!Q14+Vagyongazd!N14+Közút!N14+Sport!N14+Közművelődés!P22+Támogatás!T14</f>
        <v>0</v>
      </c>
      <c r="O14" s="195">
        <f>Igazgatás!O14+Községgazd!R14+Vagyongazd!O14+Közút!O14+Sport!O14+Közművelődés!Q22+Támogatás!U14</f>
        <v>0</v>
      </c>
      <c r="P14" s="194">
        <f>Igazgatás!P14+Községgazd!S14+Vagyongazd!P14+Közút!P14+Sport!P14+Közművelődés!R22+Támogatás!V14</f>
        <v>0</v>
      </c>
      <c r="Q14" s="196">
        <f>Igazgatás!Q14+Községgazd!T14+Vagyongazd!Q14+Közút!Q14+Sport!Q14+Közművelődés!S22+Támogatás!W14</f>
        <v>0</v>
      </c>
      <c r="R14" s="195">
        <f>Igazgatás!R14+Községgazd!U14+Vagyongazd!R14+Közút!R14+Sport!R14+Közművelődés!T22+Támogatás!X14</f>
        <v>0</v>
      </c>
      <c r="S14" s="194">
        <f>Igazgatás!S14+Községgazd!V14+Vagyongazd!S14+Közút!S14+Sport!S14+Közművelődés!U22+Támogatás!Y14</f>
        <v>50000</v>
      </c>
      <c r="T14" s="197">
        <f>Igazgatás!T14+Községgazd!W14+Vagyongazd!T14+Közút!T14+Sport!T14+Közművelődés!V22+Támogatás!Z14</f>
        <v>0</v>
      </c>
    </row>
    <row r="15" spans="1:20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>Igazgatás!F15+Községgazd!F15+Vagyongazd!F15+Közút!F15+Sport!F15+Közművelődés!F25+Támogatás!F15</f>
        <v>0</v>
      </c>
      <c r="G15" s="192">
        <f>Igazgatás!G15+Községgazd!G15+Vagyongazd!G15+Közút!G15+Sport!G15+Közművelődés!G25+Támogatás!G15</f>
        <v>0</v>
      </c>
      <c r="H15" s="193">
        <f>Igazgatás!H15+Községgazd!H15+Vagyongazd!H15+Közút!H15+Sport!H15+Közművelődés!H25+Támogatás!H15</f>
        <v>0</v>
      </c>
      <c r="I15" s="201">
        <f>Igazgatás!I15+Községgazd!L15+Vagyongazd!I15+Közút!I15+Sport!I15+Közművelődés!K25+Támogatás!O15</f>
        <v>0</v>
      </c>
      <c r="J15" s="195">
        <f>Igazgatás!J15+Községgazd!M15+Vagyongazd!J15+Közút!J15+Sport!J15+Közművelődés!L25+Támogatás!P15</f>
        <v>0</v>
      </c>
      <c r="K15" s="195">
        <f>Igazgatás!K15+Községgazd!N15+Vagyongazd!K15+Közút!K15+Sport!K15+Közművelődés!M25+Támogatás!Q15</f>
        <v>0</v>
      </c>
      <c r="L15" s="195">
        <f>Igazgatás!L15+Községgazd!O15+Vagyongazd!L15+Közút!L15+Sport!L15+Közművelődés!N25+Támogatás!R15</f>
        <v>0</v>
      </c>
      <c r="M15" s="195">
        <f>Igazgatás!M15+Községgazd!P15+Vagyongazd!M15+Közút!M15+Sport!M15+Közművelődés!O25+Támogatás!S15</f>
        <v>0</v>
      </c>
      <c r="N15" s="196">
        <f>Igazgatás!N15+Községgazd!Q15+Vagyongazd!N15+Közút!N15+Sport!N15+Közművelődés!P25+Támogatás!T15</f>
        <v>0</v>
      </c>
      <c r="O15" s="195">
        <f>Igazgatás!O15+Községgazd!R15+Vagyongazd!O15+Közút!O15+Sport!O15+Közművelődés!Q25+Támogatás!U15</f>
        <v>0</v>
      </c>
      <c r="P15" s="194">
        <f>Igazgatás!P15+Községgazd!S15+Vagyongazd!P15+Közút!P15+Sport!P15+Közművelődés!R25+Támogatás!V15</f>
        <v>0</v>
      </c>
      <c r="Q15" s="196">
        <f>Igazgatás!Q15+Községgazd!T15+Vagyongazd!Q15+Közút!Q15+Sport!Q15+Közművelődés!S25+Támogatás!W15</f>
        <v>0</v>
      </c>
      <c r="R15" s="195">
        <f>Igazgatás!R15+Községgazd!U15+Vagyongazd!R15+Közút!R15+Sport!R15+Közművelődés!T25+Támogatás!X15</f>
        <v>0</v>
      </c>
      <c r="S15" s="194">
        <f>Igazgatás!S15+Községgazd!V15+Vagyongazd!S15+Közút!S15+Sport!S15+Közművelődés!U25+Támogatás!Y15</f>
        <v>0</v>
      </c>
      <c r="T15" s="197">
        <f>Igazgatás!T15+Községgazd!W15+Vagyongazd!T15+Közút!T15+Sport!T15+Közművelődés!V25+Támogatás!Z15</f>
        <v>0</v>
      </c>
    </row>
    <row r="16" spans="1:20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>Igazgatás!F16+Községgazd!F16+Vagyongazd!F16+Közút!F16+Sport!F16+Közművelődés!F26+Támogatás!F16</f>
        <v>0</v>
      </c>
      <c r="G16" s="192">
        <f>Igazgatás!G16+Községgazd!G16+Vagyongazd!G16+Közút!G16+Sport!G16+Közművelődés!G26+Támogatás!G16</f>
        <v>0</v>
      </c>
      <c r="H16" s="193">
        <f>Igazgatás!H16+Községgazd!H16+Vagyongazd!H16+Közút!H16+Sport!H16+Közművelődés!H26+Támogatás!H16</f>
        <v>0</v>
      </c>
      <c r="I16" s="201">
        <f>Igazgatás!I16+Községgazd!L16+Vagyongazd!I16+Közút!I16+Sport!I16+Közművelődés!K26+Támogatás!O16</f>
        <v>0</v>
      </c>
      <c r="J16" s="195">
        <f>Igazgatás!J16+Községgazd!M16+Vagyongazd!J16+Közút!J16+Sport!J16+Közművelődés!L26+Támogatás!P16</f>
        <v>0</v>
      </c>
      <c r="K16" s="195">
        <f>Igazgatás!K16+Községgazd!N16+Vagyongazd!K16+Közút!K16+Sport!K16+Közművelődés!M26+Támogatás!Q16</f>
        <v>0</v>
      </c>
      <c r="L16" s="195">
        <f>Igazgatás!L16+Községgazd!O16+Vagyongazd!L16+Közút!L16+Sport!L16+Közművelődés!N26+Támogatás!R16</f>
        <v>0</v>
      </c>
      <c r="M16" s="195">
        <f>Igazgatás!M16+Községgazd!P16+Vagyongazd!M16+Közút!M16+Sport!M16+Közművelődés!O26+Támogatás!S16</f>
        <v>0</v>
      </c>
      <c r="N16" s="196">
        <f>Igazgatás!N16+Községgazd!Q16+Vagyongazd!N16+Közút!N16+Sport!N16+Közművelődés!P26+Támogatás!T16</f>
        <v>0</v>
      </c>
      <c r="O16" s="195">
        <f>Igazgatás!O16+Községgazd!R16+Vagyongazd!O16+Közút!O16+Sport!O16+Közművelődés!Q26+Támogatás!U16</f>
        <v>0</v>
      </c>
      <c r="P16" s="194">
        <f>Igazgatás!P16+Községgazd!S16+Vagyongazd!P16+Közút!P16+Sport!P16+Közművelődés!R26+Támogatás!V16</f>
        <v>0</v>
      </c>
      <c r="Q16" s="196">
        <f>Igazgatás!Q16+Községgazd!T16+Vagyongazd!Q16+Közút!Q16+Sport!Q16+Közművelődés!S26+Támogatás!W16</f>
        <v>0</v>
      </c>
      <c r="R16" s="195">
        <f>Igazgatás!R16+Községgazd!U16+Vagyongazd!R16+Közút!R16+Sport!R16+Közművelődés!T26+Támogatás!X16</f>
        <v>0</v>
      </c>
      <c r="S16" s="194">
        <f>Igazgatás!S16+Községgazd!V16+Vagyongazd!S16+Közút!S16+Sport!S16+Közművelődés!U26+Támogatás!Y16</f>
        <v>0</v>
      </c>
      <c r="T16" s="197">
        <f>Igazgatás!T16+Községgazd!W16+Vagyongazd!T16+Közút!T16+Sport!T16+Közművelődés!V26+Támogatás!Z16</f>
        <v>0</v>
      </c>
    </row>
    <row r="17" spans="1:20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>Igazgatás!F17+Községgazd!F17+Vagyongazd!F17+Közút!F17+Sport!F17+Közművelődés!F27+Támogatás!F17</f>
        <v>0</v>
      </c>
      <c r="G17" s="192">
        <f>Igazgatás!G17+Községgazd!G17+Vagyongazd!G17+Közút!G17+Sport!G17+Közművelődés!G27+Támogatás!G17</f>
        <v>0</v>
      </c>
      <c r="H17" s="193">
        <f>Igazgatás!H17+Községgazd!H17+Vagyongazd!H17+Közút!H17+Sport!H17+Közművelődés!H27+Támogatás!H17</f>
        <v>0</v>
      </c>
      <c r="I17" s="201">
        <f>Igazgatás!I17+Községgazd!L17+Vagyongazd!I17+Közút!I17+Sport!I17+Közművelődés!K27+Támogatás!O17</f>
        <v>0</v>
      </c>
      <c r="J17" s="195">
        <f>Igazgatás!J17+Községgazd!M17+Vagyongazd!J17+Közút!J17+Sport!J17+Közművelődés!L27+Támogatás!P17</f>
        <v>0</v>
      </c>
      <c r="K17" s="195">
        <f>Igazgatás!K17+Községgazd!N17+Vagyongazd!K17+Közút!K17+Sport!K17+Közművelődés!M27+Támogatás!Q17</f>
        <v>0</v>
      </c>
      <c r="L17" s="195">
        <f>Igazgatás!L17+Községgazd!O17+Vagyongazd!L17+Közút!L17+Sport!L17+Közművelődés!N27+Támogatás!R17</f>
        <v>0</v>
      </c>
      <c r="M17" s="195">
        <f>Igazgatás!M17+Községgazd!P17+Vagyongazd!M17+Közút!M17+Sport!M17+Közművelődés!O27+Támogatás!S17</f>
        <v>0</v>
      </c>
      <c r="N17" s="196">
        <f>Igazgatás!N17+Községgazd!Q17+Vagyongazd!N17+Közút!N17+Sport!N17+Közművelődés!P27+Támogatás!T17</f>
        <v>0</v>
      </c>
      <c r="O17" s="195">
        <f>Igazgatás!O17+Községgazd!R17+Vagyongazd!O17+Közút!O17+Sport!O17+Közművelődés!Q27+Támogatás!U17</f>
        <v>0</v>
      </c>
      <c r="P17" s="194">
        <f>Igazgatás!P17+Községgazd!S17+Vagyongazd!P17+Közút!P17+Sport!P17+Közművelődés!R27+Támogatás!V17</f>
        <v>0</v>
      </c>
      <c r="Q17" s="196">
        <f>Igazgatás!Q17+Községgazd!T17+Vagyongazd!Q17+Közút!Q17+Sport!Q17+Közművelődés!S27+Támogatás!W17</f>
        <v>0</v>
      </c>
      <c r="R17" s="195">
        <f>Igazgatás!R17+Községgazd!U17+Vagyongazd!R17+Közút!R17+Sport!R17+Közművelődés!T27+Támogatás!X17</f>
        <v>0</v>
      </c>
      <c r="S17" s="194">
        <f>Igazgatás!S17+Községgazd!V17+Vagyongazd!S17+Közút!S17+Sport!S17+Közművelődés!U27+Támogatás!Y17</f>
        <v>0</v>
      </c>
      <c r="T17" s="197">
        <f>Igazgatás!T17+Községgazd!W17+Vagyongazd!T17+Közút!T17+Sport!T17+Közművelődés!V27+Támogatás!Z17</f>
        <v>0</v>
      </c>
    </row>
    <row r="18" spans="1:20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>Igazgatás!F18+Községgazd!F18+Vagyongazd!F18+Közút!F18+Sport!F18+Közművelődés!F28+Támogatás!F18</f>
        <v>0</v>
      </c>
      <c r="G18" s="192">
        <f>Igazgatás!G18+Községgazd!G18+Vagyongazd!G18+Közút!G18+Sport!G18+Közművelődés!G28+Támogatás!G18</f>
        <v>0</v>
      </c>
      <c r="H18" s="193">
        <f>Igazgatás!H18+Községgazd!H18+Vagyongazd!H18+Közút!H18+Sport!H18+Közművelődés!H28+Támogatás!H18</f>
        <v>0</v>
      </c>
      <c r="I18" s="201">
        <f>Igazgatás!I18+Községgazd!L18+Vagyongazd!I18+Közút!I18+Sport!I18+Közművelődés!K28+Támogatás!O18</f>
        <v>0</v>
      </c>
      <c r="J18" s="195">
        <f>Igazgatás!J18+Községgazd!M18+Vagyongazd!J18+Közút!J18+Sport!J18+Közművelődés!L28+Támogatás!P18</f>
        <v>0</v>
      </c>
      <c r="K18" s="195">
        <f>Igazgatás!K18+Községgazd!N18+Vagyongazd!K18+Közút!K18+Sport!K18+Közművelődés!M28+Támogatás!Q18</f>
        <v>0</v>
      </c>
      <c r="L18" s="195">
        <f>Igazgatás!L18+Községgazd!O18+Vagyongazd!L18+Közút!L18+Sport!L18+Közművelődés!N28+Támogatás!R18</f>
        <v>0</v>
      </c>
      <c r="M18" s="195">
        <f>Igazgatás!M18+Községgazd!P18+Vagyongazd!M18+Közút!M18+Sport!M18+Közművelődés!O28+Támogatás!S18</f>
        <v>0</v>
      </c>
      <c r="N18" s="196">
        <f>Igazgatás!N18+Községgazd!Q18+Vagyongazd!N18+Közút!N18+Sport!N18+Közművelődés!P28+Támogatás!T18</f>
        <v>0</v>
      </c>
      <c r="O18" s="195">
        <f>Igazgatás!O18+Községgazd!R18+Vagyongazd!O18+Közút!O18+Sport!O18+Közművelődés!Q28+Támogatás!U18</f>
        <v>0</v>
      </c>
      <c r="P18" s="194">
        <f>Igazgatás!P18+Községgazd!S18+Vagyongazd!P18+Közút!P18+Sport!P18+Közművelődés!R28+Támogatás!V18</f>
        <v>0</v>
      </c>
      <c r="Q18" s="196">
        <f>Igazgatás!Q18+Községgazd!T18+Vagyongazd!Q18+Közút!Q18+Sport!Q18+Közművelődés!S28+Támogatás!W18</f>
        <v>0</v>
      </c>
      <c r="R18" s="195">
        <f>Igazgatás!R18+Községgazd!U18+Vagyongazd!R18+Közút!R18+Sport!R18+Közművelődés!T28+Támogatás!X18</f>
        <v>0</v>
      </c>
      <c r="S18" s="194">
        <f>Igazgatás!S18+Községgazd!V18+Vagyongazd!S18+Közút!S18+Sport!S18+Közművelődés!U28+Támogatás!Y18</f>
        <v>0</v>
      </c>
      <c r="T18" s="197">
        <f>Igazgatás!T18+Községgazd!W18+Vagyongazd!T18+Közút!T18+Sport!T18+Közművelődés!V28+Támogatás!Z18</f>
        <v>0</v>
      </c>
    </row>
    <row r="19" spans="1:20" s="211" customFormat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>Igazgatás!F19+Községgazd!F19+Vagyongazd!F19+Közút!F19+Sport!F19+Közművelődés!F29+Támogatás!F19</f>
        <v>198900</v>
      </c>
      <c r="G19" s="192">
        <f>Igazgatás!G19+Községgazd!G19+Vagyongazd!G19+Közút!G19+Sport!G19+Közművelődés!G29+Támogatás!G19</f>
        <v>0</v>
      </c>
      <c r="H19" s="193">
        <f>Igazgatás!H19+Községgazd!H19+Vagyongazd!H19+Közút!H19+Sport!H19+Közművelődés!H29+Támogatás!H19</f>
        <v>198900</v>
      </c>
      <c r="I19" s="201">
        <f>Igazgatás!I19+Községgazd!L19+Vagyongazd!I19+Közút!I19+Sport!I19+Közművelődés!K29+Támogatás!O19</f>
        <v>10800</v>
      </c>
      <c r="J19" s="195">
        <f>Igazgatás!J19+Községgazd!M19+Vagyongazd!J19+Közút!J19+Sport!J19+Közművelődés!L29+Támogatás!P19</f>
        <v>17100</v>
      </c>
      <c r="K19" s="195">
        <f>Igazgatás!K19+Községgazd!N19+Vagyongazd!K19+Közút!K19+Sport!K19+Közművelődés!M29+Támogatás!Q19</f>
        <v>17100</v>
      </c>
      <c r="L19" s="195">
        <f>Igazgatás!L19+Községgazd!O19+Vagyongazd!L19+Közút!L19+Sport!L19+Közművelődés!N29+Támogatás!R19</f>
        <v>17100</v>
      </c>
      <c r="M19" s="195">
        <f>Igazgatás!M19+Községgazd!P19+Vagyongazd!M19+Közút!M19+Sport!M19+Közművelődés!O29+Támogatás!S19</f>
        <v>17100</v>
      </c>
      <c r="N19" s="196">
        <f>Igazgatás!N19+Községgazd!Q19+Vagyongazd!N19+Közút!N19+Sport!N19+Közművelődés!P29+Támogatás!T19</f>
        <v>17100</v>
      </c>
      <c r="O19" s="195">
        <f>Igazgatás!O19+Községgazd!R19+Vagyongazd!O19+Közút!O19+Sport!O19+Közművelődés!Q29+Támogatás!U19</f>
        <v>17100</v>
      </c>
      <c r="P19" s="194">
        <f>Igazgatás!P19+Községgazd!S19+Vagyongazd!P19+Közút!P19+Sport!P19+Közművelődés!R29+Támogatás!V19</f>
        <v>17100</v>
      </c>
      <c r="Q19" s="196">
        <f>Igazgatás!Q19+Községgazd!T19+Vagyongazd!Q19+Közút!Q19+Sport!Q19+Közművelődés!S29+Támogatás!W19</f>
        <v>17100</v>
      </c>
      <c r="R19" s="195">
        <f>Igazgatás!R19+Községgazd!U19+Vagyongazd!R19+Közút!R19+Sport!R19+Közművelődés!T29+Támogatás!X19</f>
        <v>17100</v>
      </c>
      <c r="S19" s="194">
        <f>Igazgatás!S19+Községgazd!V19+Vagyongazd!S19+Közút!S19+Sport!S19+Közművelődés!U29+Támogatás!Y19</f>
        <v>17100</v>
      </c>
      <c r="T19" s="197">
        <f>Igazgatás!T19+Községgazd!W19+Vagyongazd!T19+Közút!T19+Sport!T19+Közművelődés!V29+Támogatás!Z19</f>
        <v>17100</v>
      </c>
    </row>
    <row r="20" spans="1:20" x14ac:dyDescent="0.25">
      <c r="B20" s="93" t="s">
        <v>623</v>
      </c>
      <c r="C20" s="420" t="s">
        <v>146</v>
      </c>
      <c r="D20" s="421"/>
      <c r="E20" s="421"/>
      <c r="F20" s="260">
        <f>Igazgatás!F20+Községgazd!F20+Vagyongazd!F20+Közút!F20+Sport!F20+Közművelődés!F30+Támogatás!F20</f>
        <v>4717887</v>
      </c>
      <c r="G20" s="152">
        <f>Igazgatás!G20+Községgazd!G20+Vagyongazd!G20+Közút!G20+Sport!G20+Közművelődés!G30+Támogatás!G20</f>
        <v>550000</v>
      </c>
      <c r="H20" s="168">
        <f>Igazgatás!H20+Községgazd!H20+Vagyongazd!H20+Közút!H20+Sport!H20+Közművelődés!H30+Támogatás!H20</f>
        <v>5267887</v>
      </c>
      <c r="I20" s="95">
        <f>Igazgatás!I20+Községgazd!L20+Vagyongazd!I20+Közút!I20+Sport!I20+Közművelődés!K30+Támogatás!O20</f>
        <v>191975</v>
      </c>
      <c r="J20" s="96">
        <f>Igazgatás!J20+Községgazd!M20+Vagyongazd!J20+Közút!J20+Sport!J20+Közművelődés!L30+Támogatás!P20</f>
        <v>433937</v>
      </c>
      <c r="K20" s="96">
        <f>Igazgatás!K20+Községgazd!N20+Vagyongazd!K20+Közút!K20+Sport!K20+Közművelődés!M30+Támogatás!Q20</f>
        <v>411497</v>
      </c>
      <c r="L20" s="96">
        <f>Igazgatás!L20+Községgazd!O20+Vagyongazd!L20+Közút!L20+Sport!L20+Közművelődés!N30+Támogatás!R20</f>
        <v>411497</v>
      </c>
      <c r="M20" s="96">
        <f>Igazgatás!M20+Községgazd!P20+Vagyongazd!M20+Közút!M20+Sport!M20+Közművelődés!O30+Támogatás!S20</f>
        <v>491497</v>
      </c>
      <c r="N20" s="99">
        <f>Igazgatás!N20+Községgazd!Q20+Vagyongazd!N20+Közút!N20+Sport!N20+Közművelődés!P30+Támogatás!T20</f>
        <v>491497</v>
      </c>
      <c r="O20" s="96">
        <f>Igazgatás!O20+Községgazd!R20+Vagyongazd!O20+Közút!O20+Sport!O20+Közművelődés!Q30+Támogatás!U20</f>
        <v>491497</v>
      </c>
      <c r="P20" s="98">
        <f>Igazgatás!P20+Községgazd!S20+Vagyongazd!P20+Közút!P20+Sport!P20+Közművelődés!R30+Támogatás!V20</f>
        <v>586497</v>
      </c>
      <c r="Q20" s="99">
        <f>Igazgatás!Q20+Községgazd!T20+Vagyongazd!Q20+Közút!Q20+Sport!Q20+Közművelődés!S30+Támogatás!W20</f>
        <v>523497</v>
      </c>
      <c r="R20" s="96">
        <f>Igazgatás!R20+Községgazd!U20+Vagyongazd!R20+Közút!R20+Sport!R20+Közművelődés!T30+Támogatás!X20</f>
        <v>411497</v>
      </c>
      <c r="S20" s="98">
        <f>Igazgatás!S20+Községgazd!V20+Vagyongazd!S20+Közút!S20+Sport!S20+Közművelődés!U30+Támogatás!Y20</f>
        <v>411497</v>
      </c>
      <c r="T20" s="100">
        <f>Igazgatás!T20+Községgazd!W20+Vagyongazd!T20+Közút!T20+Sport!T20+Közművelődés!V30+Támogatás!Z20</f>
        <v>411502</v>
      </c>
    </row>
    <row r="21" spans="1:20" s="41" customFormat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>Igazgatás!F21+Községgazd!F21+Vagyongazd!F21+Közút!F21+Sport!F21+Közművelődés!F31+Támogatás!F21</f>
        <v>4135887</v>
      </c>
      <c r="G21" s="158">
        <f>Igazgatás!G21+Községgazd!G21+Vagyongazd!G21+Közút!G21+Sport!G21+Közművelődés!G31+Támogatás!G21</f>
        <v>0</v>
      </c>
      <c r="H21" s="170">
        <f>Igazgatás!H21+Községgazd!H21+Vagyongazd!H21+Közút!H21+Sport!H21+Közművelődés!H31+Támogatás!H21</f>
        <v>4135887</v>
      </c>
      <c r="I21" s="78">
        <f>Igazgatás!I21+Községgazd!L21+Vagyongazd!I21+Közút!I21+Sport!I21+Közművelődés!K31+Támogatás!O21</f>
        <v>191975</v>
      </c>
      <c r="J21" s="13">
        <f>Igazgatás!J21+Községgazd!M21+Vagyongazd!J21+Közút!J21+Sport!J21+Közművelődés!L31+Támogatás!P21</f>
        <v>378937</v>
      </c>
      <c r="K21" s="13">
        <f>Igazgatás!K21+Községgazd!N21+Vagyongazd!K21+Közút!K21+Sport!K21+Közművelődés!M31+Támogatás!Q21</f>
        <v>356497</v>
      </c>
      <c r="L21" s="13">
        <f>Igazgatás!L21+Községgazd!O21+Vagyongazd!L21+Közút!L21+Sport!L21+Közművelődés!N31+Támogatás!R21</f>
        <v>356497</v>
      </c>
      <c r="M21" s="13">
        <f>Igazgatás!M21+Községgazd!P21+Vagyongazd!M21+Közút!M21+Sport!M21+Közművelődés!O31+Támogatás!S21</f>
        <v>356497</v>
      </c>
      <c r="N21" s="83">
        <f>Igazgatás!N21+Községgazd!Q21+Vagyongazd!N21+Közút!N21+Sport!N21+Közművelődés!P31+Támogatás!T21</f>
        <v>356497</v>
      </c>
      <c r="O21" s="13">
        <f>Igazgatás!O21+Községgazd!R21+Vagyongazd!O21+Közút!O21+Sport!O21+Közművelődés!Q31+Támogatás!U21</f>
        <v>356497</v>
      </c>
      <c r="P21" s="43">
        <f>Igazgatás!P21+Községgazd!S21+Vagyongazd!P21+Közút!P21+Sport!P21+Közművelődés!R31+Támogatás!V21</f>
        <v>356497</v>
      </c>
      <c r="Q21" s="83">
        <f>Igazgatás!Q21+Községgazd!T21+Vagyongazd!Q21+Közút!Q21+Sport!Q21+Közművelődés!S31+Támogatás!W21</f>
        <v>356497</v>
      </c>
      <c r="R21" s="13">
        <f>Igazgatás!R21+Községgazd!U21+Vagyongazd!R21+Közút!R21+Sport!R21+Közművelődés!T31+Támogatás!X21</f>
        <v>356497</v>
      </c>
      <c r="S21" s="43">
        <f>Igazgatás!S21+Községgazd!V21+Vagyongazd!S21+Közút!S21+Sport!S21+Közművelődés!U31+Támogatás!Y21</f>
        <v>356497</v>
      </c>
      <c r="T21" s="45">
        <f>Igazgatás!T21+Községgazd!W21+Vagyongazd!T21+Közút!T21+Sport!T21+Közművelődés!V31+Támogatás!Z21</f>
        <v>356502</v>
      </c>
    </row>
    <row r="22" spans="1:20" s="41" customFormat="1" ht="25.5" customHeight="1" thickBot="1" x14ac:dyDescent="0.3">
      <c r="A22" s="128" t="s">
        <v>149</v>
      </c>
      <c r="B22" s="53" t="s">
        <v>625</v>
      </c>
      <c r="C22" s="424" t="s">
        <v>877</v>
      </c>
      <c r="D22" s="425"/>
      <c r="E22" s="425"/>
      <c r="F22" s="266">
        <f>Igazgatás!F22+Községgazd!F22+Vagyongazd!F22+Közút!F22+Sport!F22+Közművelődés!F32+Támogatás!F22</f>
        <v>582000</v>
      </c>
      <c r="G22" s="158">
        <f>Igazgatás!G22+Községgazd!G22+Vagyongazd!G22+Közút!G22+Sport!G22+Közművelődés!G32+Támogatás!G22</f>
        <v>550000</v>
      </c>
      <c r="H22" s="170">
        <f>Igazgatás!H22+Községgazd!H22+Vagyongazd!H22+Közút!H22+Sport!H22+Közművelődés!H32+Támogatás!H22</f>
        <v>1132000</v>
      </c>
      <c r="I22" s="78">
        <f>Igazgatás!I22+Községgazd!L22+Vagyongazd!I22+Közút!I22+Sport!I22+Közművelődés!K32+Támogatás!O22</f>
        <v>0</v>
      </c>
      <c r="J22" s="13">
        <f>Igazgatás!J22+Községgazd!M22+Vagyongazd!J22+Közút!J22+Sport!J22+Közművelődés!L32+Támogatás!P22</f>
        <v>55000</v>
      </c>
      <c r="K22" s="13">
        <f>Igazgatás!K22+Községgazd!N22+Vagyongazd!K22+Közút!K22+Sport!K22+Közművelődés!M32+Támogatás!Q22</f>
        <v>55000</v>
      </c>
      <c r="L22" s="13">
        <f>Igazgatás!L22+Községgazd!O22+Vagyongazd!L22+Közút!L22+Sport!L22+Közművelődés!N32+Támogatás!R22</f>
        <v>55000</v>
      </c>
      <c r="M22" s="13">
        <f>Igazgatás!M22+Községgazd!P22+Vagyongazd!M22+Közút!M22+Sport!M22+Közművelődés!O32+Támogatás!S22</f>
        <v>135000</v>
      </c>
      <c r="N22" s="83">
        <f>Igazgatás!N22+Községgazd!Q22+Vagyongazd!N22+Közút!N22+Sport!N22+Közművelődés!P32+Támogatás!T22</f>
        <v>135000</v>
      </c>
      <c r="O22" s="13">
        <f>Igazgatás!O22+Községgazd!R22+Vagyongazd!O22+Közút!O22+Sport!O22+Közművelődés!Q32+Támogatás!U22</f>
        <v>135000</v>
      </c>
      <c r="P22" s="43">
        <f>Igazgatás!P22+Községgazd!S22+Vagyongazd!P22+Közút!P22+Sport!P22+Közművelődés!R32+Támogatás!V22</f>
        <v>230000</v>
      </c>
      <c r="Q22" s="83">
        <f>Igazgatás!Q22+Községgazd!T22+Vagyongazd!Q22+Közút!Q22+Sport!Q22+Közművelődés!S32+Támogatás!W22</f>
        <v>167000</v>
      </c>
      <c r="R22" s="13">
        <f>Igazgatás!R22+Községgazd!U22+Vagyongazd!R22+Közút!R22+Sport!R22+Közművelődés!T32+Támogatás!X22</f>
        <v>55000</v>
      </c>
      <c r="S22" s="43">
        <f>Igazgatás!S22+Községgazd!V22+Vagyongazd!S22+Közút!S22+Sport!S22+Közművelődés!U32+Támogatás!Y22</f>
        <v>55000</v>
      </c>
      <c r="T22" s="45">
        <f>Igazgatás!T22+Községgazd!W22+Vagyongazd!T22+Közút!T22+Sport!T22+Közművelődés!V32+Támogatás!Z22</f>
        <v>55000</v>
      </c>
    </row>
    <row r="23" spans="1:20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>Igazgatás!F23+Községgazd!F23+Vagyongazd!F23+Közút!F23+Sport!F23+Közművelődés!F33+Támogatás!F23</f>
        <v>0</v>
      </c>
      <c r="G23" s="199">
        <f>Igazgatás!G23+Községgazd!G23+Vagyongazd!G23+Közút!G23+Sport!G23+Közművelődés!G33+Támogatás!G23</f>
        <v>0</v>
      </c>
      <c r="H23" s="170">
        <f>Igazgatás!H23+Községgazd!H23+Vagyongazd!H23+Közút!H23+Sport!H23+Közművelődés!H33+Támogatás!H23</f>
        <v>0</v>
      </c>
      <c r="I23" s="78">
        <f>Igazgatás!I23+Községgazd!L23+Vagyongazd!I23+Közút!I23+Sport!I23+Közművelődés!K33+Támogatás!O23</f>
        <v>0</v>
      </c>
      <c r="J23" s="13">
        <f>Igazgatás!J23+Községgazd!M23+Vagyongazd!J23+Közút!J23+Sport!J23+Közművelődés!L33+Támogatás!P23</f>
        <v>0</v>
      </c>
      <c r="K23" s="13">
        <f>Igazgatás!K23+Községgazd!N23+Vagyongazd!K23+Közút!K23+Sport!K23+Közművelődés!M33+Támogatás!Q23</f>
        <v>0</v>
      </c>
      <c r="L23" s="13">
        <f>Igazgatás!L23+Községgazd!O23+Vagyongazd!L23+Közút!L23+Sport!L23+Közművelődés!N33+Támogatás!R23</f>
        <v>0</v>
      </c>
      <c r="M23" s="13">
        <f>Igazgatás!M23+Községgazd!P23+Vagyongazd!M23+Közút!M23+Sport!M23+Közművelődés!O33+Támogatás!S23</f>
        <v>0</v>
      </c>
      <c r="N23" s="83">
        <f>Igazgatás!N23+Községgazd!Q23+Vagyongazd!N23+Közút!N23+Sport!N23+Közművelődés!P33+Támogatás!T23</f>
        <v>0</v>
      </c>
      <c r="O23" s="13">
        <f>Igazgatás!O23+Községgazd!R23+Vagyongazd!O23+Közút!O23+Sport!O23+Közművelődés!Q33+Támogatás!U23</f>
        <v>0</v>
      </c>
      <c r="P23" s="43">
        <f>Igazgatás!P23+Községgazd!S23+Vagyongazd!P23+Közút!P23+Sport!P23+Közművelődés!R33+Támogatás!V23</f>
        <v>0</v>
      </c>
      <c r="Q23" s="83">
        <f>Igazgatás!Q23+Községgazd!T23+Vagyongazd!Q23+Közút!Q23+Sport!Q23+Közművelődés!S33+Támogatás!W23</f>
        <v>0</v>
      </c>
      <c r="R23" s="13">
        <f>Igazgatás!R23+Községgazd!U23+Vagyongazd!R23+Közút!R23+Sport!R23+Közművelődés!T33+Támogatás!X23</f>
        <v>0</v>
      </c>
      <c r="S23" s="43">
        <f>Igazgatás!S23+Községgazd!V23+Vagyongazd!S23+Közút!S23+Sport!S23+Közművelődés!U33+Támogatás!Y23</f>
        <v>0</v>
      </c>
      <c r="T23" s="45">
        <f>Igazgatás!T23+Községgazd!W23+Vagyongazd!T23+Közút!T23+Sport!T23+Közművelődés!V33+Támogatás!Z23</f>
        <v>0</v>
      </c>
    </row>
    <row r="24" spans="1:20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Igazgatás!F24+Községgazd!F24+Vagyongazd!F24+Közút!F24+Sport!F24+Közművelődés!F34+Támogatás!F24</f>
        <v>2115122.6061999998</v>
      </c>
      <c r="G24" s="154">
        <f>Igazgatás!G24+Községgazd!G24+Vagyongazd!G24+Közút!G24+Sport!G24+Közművelődés!G34+Támogatás!G24</f>
        <v>60000</v>
      </c>
      <c r="H24" s="166">
        <f>Igazgatás!H24+Községgazd!H24+Vagyongazd!H24+Közút!H24+Sport!H24+Közművelődés!H34+Támogatás!H24</f>
        <v>2175122.6061999998</v>
      </c>
      <c r="I24" s="87">
        <f>Igazgatás!I24+Községgazd!L24+Vagyongazd!I24+Közút!I24+Sport!I24+Közművelődés!K34+Támogatás!O24</f>
        <v>118004</v>
      </c>
      <c r="J24" s="88">
        <f>Igazgatás!J24+Községgazd!M24+Vagyongazd!J24+Közút!J24+Sport!J24+Közművelődés!L34+Támogatás!P24</f>
        <v>165637.8426</v>
      </c>
      <c r="K24" s="88">
        <f>Igazgatás!K24+Községgazd!N24+Vagyongazd!K24+Közút!K24+Sport!K24+Közművelődés!M34+Támogatás!Q24</f>
        <v>160701.04260000002</v>
      </c>
      <c r="L24" s="88">
        <f>Igazgatás!L24+Községgazd!O24+Vagyongazd!L24+Közút!L24+Sport!L24+Közművelődés!N34+Támogatás!R24</f>
        <v>160701.04260000002</v>
      </c>
      <c r="M24" s="88">
        <f>Igazgatás!M24+Községgazd!P24+Vagyongazd!M24+Közút!M24+Sport!M24+Közművelődés!O34+Támogatás!S24</f>
        <v>178301.04259999999</v>
      </c>
      <c r="N24" s="91">
        <f>Igazgatás!N24+Községgazd!Q24+Vagyongazd!N24+Közút!N24+Sport!N24+Közművelődés!P34+Támogatás!T24</f>
        <v>178301.04259999999</v>
      </c>
      <c r="O24" s="88">
        <f>Igazgatás!O24+Községgazd!R24+Vagyongazd!O24+Közút!O24+Sport!O24+Közművelődés!Q34+Támogatás!U24</f>
        <v>178301.04259999999</v>
      </c>
      <c r="P24" s="90">
        <f>Igazgatás!P24+Községgazd!S24+Vagyongazd!P24+Közút!P24+Sport!P24+Közművelődés!R34+Támogatás!V24</f>
        <v>229440.04259999999</v>
      </c>
      <c r="Q24" s="91">
        <f>Igazgatás!Q24+Községgazd!T24+Vagyongazd!Q24+Közút!Q24+Sport!Q24+Közművelődés!S34+Támogatás!W24</f>
        <v>185341.04259999999</v>
      </c>
      <c r="R24" s="88">
        <f>Igazgatás!R24+Községgazd!U24+Vagyongazd!R24+Közút!R24+Sport!R24+Közművelődés!T34+Támogatás!X24</f>
        <v>160701.04260000002</v>
      </c>
      <c r="S24" s="90">
        <f>Igazgatás!S24+Községgazd!V24+Vagyongazd!S24+Közút!S24+Sport!S24+Közművelődés!U34+Támogatás!Y24</f>
        <v>238989.91140000001</v>
      </c>
      <c r="T24" s="92">
        <f>Igazgatás!T24+Községgazd!W24+Vagyongazd!T24+Közút!T24+Sport!T24+Közművelődés!V34+Támogatás!Z24</f>
        <v>220703.51139999999</v>
      </c>
    </row>
    <row r="25" spans="1:20" x14ac:dyDescent="0.25">
      <c r="B25" s="61"/>
      <c r="C25" s="489" t="s">
        <v>154</v>
      </c>
      <c r="D25" s="490"/>
      <c r="E25" s="490"/>
      <c r="F25" s="263">
        <f>Igazgatás!F25+Községgazd!F25+Vagyongazd!F25+Közút!F25+Sport!F25+Közművelődés!F35+Támogatás!F25</f>
        <v>1973566.6400000001</v>
      </c>
      <c r="G25" s="155">
        <f>Igazgatás!G25+Községgazd!G25+Vagyongazd!G25+Közút!G25+Sport!G25+Közművelődés!G35+Támogatás!G25</f>
        <v>0</v>
      </c>
      <c r="H25" s="169">
        <f>Igazgatás!H25+Községgazd!H25+Vagyongazd!H25+Közút!H25+Sport!H25+Közművelődés!H35+Támogatás!H25</f>
        <v>1973566.6400000001</v>
      </c>
      <c r="I25" s="76">
        <f>Igazgatás!I25+Községgazd!L25+Vagyongazd!I25+Közút!I25+Sport!I25+Közművelődés!K35+Támogatás!O25</f>
        <v>107755</v>
      </c>
      <c r="J25" s="1">
        <f>Igazgatás!J25+Községgazd!M25+Vagyongazd!J25+Közút!J25+Sport!J25+Közművelődés!L35+Támogatás!P25</f>
        <v>155685.64000000001</v>
      </c>
      <c r="K25" s="1">
        <f>Igazgatás!K25+Községgazd!N25+Vagyongazd!K25+Közút!K25+Sport!K25+Közművelődés!M35+Támogatás!Q25</f>
        <v>150748.84</v>
      </c>
      <c r="L25" s="1">
        <f>Igazgatás!L25+Községgazd!O25+Vagyongazd!L25+Közút!L25+Sport!L25+Közművelődés!N35+Támogatás!R25</f>
        <v>150748.84</v>
      </c>
      <c r="M25" s="1">
        <f>Igazgatás!M25+Községgazd!P25+Vagyongazd!M25+Közút!M25+Sport!M25+Közművelődés!O35+Támogatás!S25</f>
        <v>168348.83999999997</v>
      </c>
      <c r="N25" s="82">
        <f>Igazgatás!N25+Községgazd!Q25+Vagyongazd!N25+Közút!N25+Sport!N25+Közművelődés!P35+Támogatás!T25</f>
        <v>168348.83999999997</v>
      </c>
      <c r="O25" s="1">
        <f>Igazgatás!O25+Községgazd!R25+Vagyongazd!O25+Közút!O25+Sport!O25+Közművelődés!Q35+Támogatás!U25</f>
        <v>168348.83999999997</v>
      </c>
      <c r="P25" s="42">
        <f>Igazgatás!P25+Községgazd!S25+Vagyongazd!P25+Közút!P25+Sport!P25+Közművelődés!R35+Támogatás!V25</f>
        <v>219487.84</v>
      </c>
      <c r="Q25" s="82">
        <f>Igazgatás!Q25+Községgazd!T25+Vagyongazd!Q25+Közút!Q25+Sport!Q25+Közművelődés!S35+Támogatás!W25</f>
        <v>175388.83999999997</v>
      </c>
      <c r="R25" s="1">
        <f>Igazgatás!R25+Községgazd!U25+Vagyongazd!R25+Közút!R25+Sport!R25+Közművelődés!T35+Támogatás!X25</f>
        <v>150748.84</v>
      </c>
      <c r="S25" s="42">
        <f>Igazgatás!S25+Községgazd!V25+Vagyongazd!S25+Közút!S25+Sport!S25+Közművelődés!U35+Támogatás!Y25</f>
        <v>207206.34</v>
      </c>
      <c r="T25" s="44">
        <f>Igazgatás!T25+Községgazd!W25+Vagyongazd!T25+Közút!T25+Sport!T25+Közművelődés!V35+Támogatás!Z25</f>
        <v>150749.94</v>
      </c>
    </row>
    <row r="26" spans="1:20" hidden="1" x14ac:dyDescent="0.25">
      <c r="B26" s="62"/>
      <c r="C26" s="491" t="s">
        <v>155</v>
      </c>
      <c r="D26" s="492"/>
      <c r="E26" s="492"/>
      <c r="F26" s="264">
        <f>Igazgatás!F26+Községgazd!F26+Vagyongazd!F26+Közút!F26+Sport!F26+Közművelődés!F38+Támogatás!F26</f>
        <v>0</v>
      </c>
      <c r="G26" s="156">
        <f>Igazgatás!G26+Községgazd!G26+Vagyongazd!G26+Közút!G26+Sport!G26+Közművelődés!G38+Támogatás!G26</f>
        <v>0</v>
      </c>
      <c r="H26" s="169">
        <f>Igazgatás!H26+Községgazd!H26+Vagyongazd!H26+Közút!H26+Sport!H26+Közművelődés!H38+Támogatás!H26</f>
        <v>0</v>
      </c>
      <c r="I26" s="76">
        <f>Igazgatás!I26+Községgazd!L26+Vagyongazd!I26+Közút!I26+Sport!I26+Közművelődés!K38+Támogatás!O26</f>
        <v>0</v>
      </c>
      <c r="J26" s="1">
        <f>Igazgatás!J26+Községgazd!M26+Vagyongazd!J26+Közút!J26+Sport!J26+Közművelődés!L38+Támogatás!P26</f>
        <v>0</v>
      </c>
      <c r="K26" s="1">
        <f>Igazgatás!K26+Községgazd!N26+Vagyongazd!K26+Közút!K26+Sport!K26+Közművelődés!M38+Támogatás!Q26</f>
        <v>0</v>
      </c>
      <c r="L26" s="1">
        <f>Igazgatás!L26+Községgazd!O26+Vagyongazd!L26+Közút!L26+Sport!L26+Közművelődés!N38+Támogatás!R26</f>
        <v>0</v>
      </c>
      <c r="M26" s="1">
        <f>Igazgatás!M26+Községgazd!P26+Vagyongazd!M26+Közút!M26+Sport!M26+Közművelődés!O38+Támogatás!S26</f>
        <v>0</v>
      </c>
      <c r="N26" s="82">
        <f>Igazgatás!N26+Községgazd!Q26+Vagyongazd!N26+Közút!N26+Sport!N26+Közművelődés!P38+Támogatás!T26</f>
        <v>0</v>
      </c>
      <c r="O26" s="1">
        <f>Igazgatás!O26+Községgazd!R26+Vagyongazd!O26+Közút!O26+Sport!O26+Közművelődés!Q38+Támogatás!U26</f>
        <v>0</v>
      </c>
      <c r="P26" s="42">
        <f>Igazgatás!P26+Községgazd!S26+Vagyongazd!P26+Közút!P26+Sport!P26+Közművelődés!R38+Támogatás!V26</f>
        <v>0</v>
      </c>
      <c r="Q26" s="82">
        <f>Igazgatás!Q26+Községgazd!T26+Vagyongazd!Q26+Közút!Q26+Sport!Q26+Közművelődés!S38+Támogatás!W26</f>
        <v>0</v>
      </c>
      <c r="R26" s="1">
        <f>Igazgatás!R26+Községgazd!U26+Vagyongazd!R26+Közút!R26+Sport!R26+Közművelődés!T38+Támogatás!X26</f>
        <v>0</v>
      </c>
      <c r="S26" s="42">
        <f>Igazgatás!S26+Községgazd!V26+Vagyongazd!S26+Közút!S26+Sport!S26+Közművelődés!U38+Támogatás!Y26</f>
        <v>0</v>
      </c>
      <c r="T26" s="44">
        <f>Igazgatás!T26+Községgazd!W26+Vagyongazd!T26+Közút!T26+Sport!T26+Közművelődés!V38+Támogatás!Z26</f>
        <v>0</v>
      </c>
    </row>
    <row r="27" spans="1:20" hidden="1" x14ac:dyDescent="0.25">
      <c r="B27" s="62"/>
      <c r="C27" s="491" t="s">
        <v>156</v>
      </c>
      <c r="D27" s="492"/>
      <c r="E27" s="492"/>
      <c r="F27" s="264">
        <f>Igazgatás!F27+Községgazd!F27+Vagyongazd!F27+Közút!F27+Sport!F27+Közművelődés!F39+Támogatás!F27</f>
        <v>0</v>
      </c>
      <c r="G27" s="156">
        <f>Igazgatás!G27+Községgazd!G27+Vagyongazd!G27+Közút!G27+Sport!G27+Közművelődés!G39+Támogatás!G27</f>
        <v>0</v>
      </c>
      <c r="H27" s="169">
        <f>Igazgatás!H27+Községgazd!H27+Vagyongazd!H27+Közút!H27+Sport!H27+Közművelődés!H39+Támogatás!H27</f>
        <v>0</v>
      </c>
      <c r="I27" s="76">
        <f>Igazgatás!I27+Községgazd!L27+Vagyongazd!I27+Közút!I27+Sport!I27+Közművelődés!K39+Támogatás!O27</f>
        <v>0</v>
      </c>
      <c r="J27" s="1">
        <f>Igazgatás!J27+Községgazd!M27+Vagyongazd!J27+Közút!J27+Sport!J27+Közművelődés!L39+Támogatás!P27</f>
        <v>0</v>
      </c>
      <c r="K27" s="1">
        <f>Igazgatás!K27+Községgazd!N27+Vagyongazd!K27+Közút!K27+Sport!K27+Közművelődés!M39+Támogatás!Q27</f>
        <v>0</v>
      </c>
      <c r="L27" s="1">
        <f>Igazgatás!L27+Községgazd!O27+Vagyongazd!L27+Közút!L27+Sport!L27+Közművelődés!N39+Támogatás!R27</f>
        <v>0</v>
      </c>
      <c r="M27" s="1">
        <f>Igazgatás!M27+Községgazd!P27+Vagyongazd!M27+Közút!M27+Sport!M27+Közművelődés!O39+Támogatás!S27</f>
        <v>0</v>
      </c>
      <c r="N27" s="82">
        <f>Igazgatás!N27+Községgazd!Q27+Vagyongazd!N27+Közút!N27+Sport!N27+Közművelődés!P39+Támogatás!T27</f>
        <v>0</v>
      </c>
      <c r="O27" s="1">
        <f>Igazgatás!O27+Községgazd!R27+Vagyongazd!O27+Közút!O27+Sport!O27+Közművelődés!Q39+Támogatás!U27</f>
        <v>0</v>
      </c>
      <c r="P27" s="42">
        <f>Igazgatás!P27+Községgazd!S27+Vagyongazd!P27+Közút!P27+Sport!P27+Közművelődés!R39+Támogatás!V27</f>
        <v>0</v>
      </c>
      <c r="Q27" s="82">
        <f>Igazgatás!Q27+Községgazd!T27+Vagyongazd!Q27+Közút!Q27+Sport!Q27+Közművelődés!S39+Támogatás!W27</f>
        <v>0</v>
      </c>
      <c r="R27" s="1">
        <f>Igazgatás!R27+Községgazd!U27+Vagyongazd!R27+Közút!R27+Sport!R27+Közművelődés!T39+Támogatás!X27</f>
        <v>0</v>
      </c>
      <c r="S27" s="42">
        <f>Igazgatás!S27+Községgazd!V27+Vagyongazd!S27+Közút!S27+Sport!S27+Közművelődés!U39+Támogatás!Y27</f>
        <v>0</v>
      </c>
      <c r="T27" s="44">
        <f>Igazgatás!T27+Községgazd!W27+Vagyongazd!T27+Közút!T27+Sport!T27+Közművelődés!V39+Támogatás!Z27</f>
        <v>0</v>
      </c>
    </row>
    <row r="28" spans="1:20" x14ac:dyDescent="0.25">
      <c r="B28" s="62"/>
      <c r="C28" s="491" t="s">
        <v>157</v>
      </c>
      <c r="D28" s="492"/>
      <c r="E28" s="492"/>
      <c r="F28" s="264">
        <f>Igazgatás!F28+Községgazd!F28+Vagyongazd!F28+Közút!F28+Sport!F28+Közművelődés!F40+Támogatás!F28</f>
        <v>71093.949200000003</v>
      </c>
      <c r="G28" s="156">
        <f>Igazgatás!G28+Községgazd!G28+Vagyongazd!G28+Közút!G28+Sport!G28+Közművelődés!G40+Támogatás!G28</f>
        <v>39000</v>
      </c>
      <c r="H28" s="169">
        <f>Igazgatás!H28+Községgazd!H28+Vagyongazd!H28+Közút!H28+Sport!H28+Közművelődés!H40+Támogatás!H28</f>
        <v>110093.9492</v>
      </c>
      <c r="I28" s="76">
        <f>Igazgatás!I28+Községgazd!L28+Vagyongazd!I28+Közút!I28+Sport!I28+Közművelődés!K40+Támogatás!O28</f>
        <v>5263</v>
      </c>
      <c r="J28" s="1">
        <f>Igazgatás!J28+Községgazd!M28+Vagyongazd!J28+Közút!J28+Sport!J28+Közművelődés!L40+Támogatás!P28</f>
        <v>4804.5115999999998</v>
      </c>
      <c r="K28" s="1">
        <f>Igazgatás!K28+Községgazd!N28+Vagyongazd!K28+Közút!K28+Sport!K28+Közművelődés!M40+Támogatás!Q28</f>
        <v>4804.5115999999998</v>
      </c>
      <c r="L28" s="1">
        <f>Igazgatás!L28+Községgazd!O28+Vagyongazd!L28+Közút!L28+Sport!L28+Közművelődés!N40+Támogatás!R28</f>
        <v>4804.5115999999998</v>
      </c>
      <c r="M28" s="1">
        <f>Igazgatás!M28+Községgazd!P28+Vagyongazd!M28+Közút!M28+Sport!M28+Közművelődés!O40+Támogatás!S28</f>
        <v>4804.5115999999998</v>
      </c>
      <c r="N28" s="82">
        <f>Igazgatás!N28+Községgazd!Q28+Vagyongazd!N28+Közút!N28+Sport!N28+Közművelődés!P40+Támogatás!T28</f>
        <v>4804.5115999999998</v>
      </c>
      <c r="O28" s="1">
        <f>Igazgatás!O28+Községgazd!R28+Vagyongazd!O28+Közút!O28+Sport!O28+Közművelődés!Q40+Támogatás!U28</f>
        <v>4804.5115999999998</v>
      </c>
      <c r="P28" s="42">
        <f>Igazgatás!P28+Községgazd!S28+Vagyongazd!P28+Közút!P28+Sport!P28+Közművelődés!R40+Támogatás!V28</f>
        <v>4804.5115999999998</v>
      </c>
      <c r="Q28" s="82">
        <f>Igazgatás!Q28+Községgazd!T28+Vagyongazd!Q28+Közút!Q28+Sport!Q28+Közművelődés!S40+Támogatás!W28</f>
        <v>4804.5115999999998</v>
      </c>
      <c r="R28" s="1">
        <f>Igazgatás!R28+Községgazd!U28+Vagyongazd!R28+Közút!R28+Sport!R28+Közművelődés!T40+Támogatás!X28</f>
        <v>4804.5115999999998</v>
      </c>
      <c r="S28" s="42">
        <f>Igazgatás!S28+Községgazd!V28+Vagyongazd!S28+Közút!S28+Sport!S28+Közművelődés!U40+Támogatás!Y28</f>
        <v>17785.172399999999</v>
      </c>
      <c r="T28" s="44">
        <f>Igazgatás!T28+Községgazd!W28+Vagyongazd!T28+Közút!T28+Sport!T28+Közművelődés!V40+Támogatás!Z28</f>
        <v>43805.172400000003</v>
      </c>
    </row>
    <row r="29" spans="1:20" hidden="1" x14ac:dyDescent="0.25">
      <c r="B29" s="62"/>
      <c r="C29" s="491" t="s">
        <v>158</v>
      </c>
      <c r="D29" s="492"/>
      <c r="E29" s="492"/>
      <c r="F29" s="264">
        <f>Igazgatás!F29+Községgazd!F29+Vagyongazd!F29+Közút!F29+Sport!F29+Közművelődés!F43+Támogatás!F29</f>
        <v>0</v>
      </c>
      <c r="G29" s="156">
        <f>Igazgatás!G29+Községgazd!G29+Vagyongazd!G29+Közút!G29+Sport!G29+Közművelődés!G43+Támogatás!G29</f>
        <v>0</v>
      </c>
      <c r="H29" s="169">
        <f>Igazgatás!H29+Községgazd!H29+Vagyongazd!H29+Közút!H29+Sport!H29+Közművelődés!H43+Támogatás!H29</f>
        <v>0</v>
      </c>
      <c r="I29" s="76">
        <f>Igazgatás!I29+Községgazd!L29+Vagyongazd!I29+Közút!I29+Sport!I29+Közművelődés!K43+Támogatás!O29</f>
        <v>0</v>
      </c>
      <c r="J29" s="1">
        <f>Igazgatás!J29+Községgazd!M29+Vagyongazd!J29+Közút!J29+Sport!J29+Közművelődés!L43+Támogatás!P29</f>
        <v>0</v>
      </c>
      <c r="K29" s="1">
        <f>Igazgatás!K29+Községgazd!N29+Vagyongazd!K29+Közút!K29+Sport!K29+Közművelődés!M43+Támogatás!Q29</f>
        <v>0</v>
      </c>
      <c r="L29" s="1">
        <f>Igazgatás!L29+Községgazd!O29+Vagyongazd!L29+Közút!L29+Sport!L29+Közművelődés!N43+Támogatás!R29</f>
        <v>0</v>
      </c>
      <c r="M29" s="1">
        <f>Igazgatás!M29+Községgazd!P29+Vagyongazd!M29+Közút!M29+Sport!M29+Közművelődés!O43+Támogatás!S29</f>
        <v>0</v>
      </c>
      <c r="N29" s="82">
        <f>Igazgatás!N29+Községgazd!Q29+Vagyongazd!N29+Közút!N29+Sport!N29+Közművelődés!P43+Támogatás!T29</f>
        <v>0</v>
      </c>
      <c r="O29" s="1">
        <f>Igazgatás!O29+Községgazd!R29+Vagyongazd!O29+Közút!O29+Sport!O29+Közművelődés!Q43+Támogatás!U29</f>
        <v>0</v>
      </c>
      <c r="P29" s="42">
        <f>Igazgatás!P29+Községgazd!S29+Vagyongazd!P29+Közút!P29+Sport!P29+Közművelődés!R43+Támogatás!V29</f>
        <v>0</v>
      </c>
      <c r="Q29" s="82">
        <f>Igazgatás!Q29+Községgazd!T29+Vagyongazd!Q29+Közút!Q29+Sport!Q29+Közművelődés!S43+Támogatás!W29</f>
        <v>0</v>
      </c>
      <c r="R29" s="1">
        <f>Igazgatás!R29+Községgazd!U29+Vagyongazd!R29+Közút!R29+Sport!R29+Közművelődés!T43+Támogatás!X29</f>
        <v>0</v>
      </c>
      <c r="S29" s="42">
        <f>Igazgatás!S29+Községgazd!V29+Vagyongazd!S29+Közút!S29+Sport!S29+Közművelődés!U43+Támogatás!Y29</f>
        <v>0</v>
      </c>
      <c r="T29" s="44">
        <f>Igazgatás!T29+Községgazd!W29+Vagyongazd!T29+Közút!T29+Sport!T29+Közművelődés!V43+Támogatás!Z29</f>
        <v>0</v>
      </c>
    </row>
    <row r="30" spans="1:20" hidden="1" x14ac:dyDescent="0.25">
      <c r="B30" s="62"/>
      <c r="C30" s="491" t="s">
        <v>159</v>
      </c>
      <c r="D30" s="492"/>
      <c r="E30" s="492"/>
      <c r="F30" s="264">
        <f>Igazgatás!F30+Községgazd!F30+Vagyongazd!F30+Közút!F30+Sport!F30+Közművelődés!F44+Támogatás!F30</f>
        <v>0</v>
      </c>
      <c r="G30" s="156">
        <f>Igazgatás!G30+Községgazd!G30+Vagyongazd!G30+Közút!G30+Sport!G30+Közművelődés!G44+Támogatás!G30</f>
        <v>0</v>
      </c>
      <c r="H30" s="169">
        <f>Igazgatás!H30+Községgazd!H30+Vagyongazd!H30+Közút!H30+Sport!H30+Közművelődés!H44+Támogatás!H30</f>
        <v>0</v>
      </c>
      <c r="I30" s="76">
        <f>Igazgatás!I30+Községgazd!L30+Vagyongazd!I30+Közút!I30+Sport!I30+Közművelődés!K44+Támogatás!O30</f>
        <v>0</v>
      </c>
      <c r="J30" s="1">
        <f>Igazgatás!J30+Községgazd!M30+Vagyongazd!J30+Közút!J30+Sport!J30+Közművelődés!L44+Támogatás!P30</f>
        <v>0</v>
      </c>
      <c r="K30" s="1">
        <f>Igazgatás!K30+Községgazd!N30+Vagyongazd!K30+Közút!K30+Sport!K30+Közművelődés!M44+Támogatás!Q30</f>
        <v>0</v>
      </c>
      <c r="L30" s="1">
        <f>Igazgatás!L30+Községgazd!O30+Vagyongazd!L30+Közút!L30+Sport!L30+Közművelődés!N44+Támogatás!R30</f>
        <v>0</v>
      </c>
      <c r="M30" s="1">
        <f>Igazgatás!M30+Községgazd!P30+Vagyongazd!M30+Közút!M30+Sport!M30+Közművelődés!O44+Támogatás!S30</f>
        <v>0</v>
      </c>
      <c r="N30" s="82">
        <f>Igazgatás!N30+Községgazd!Q30+Vagyongazd!N30+Közút!N30+Sport!N30+Közművelődés!P44+Támogatás!T30</f>
        <v>0</v>
      </c>
      <c r="O30" s="1">
        <f>Igazgatás!O30+Községgazd!R30+Vagyongazd!O30+Közút!O30+Sport!O30+Közművelődés!Q44+Támogatás!U30</f>
        <v>0</v>
      </c>
      <c r="P30" s="42">
        <f>Igazgatás!P30+Községgazd!S30+Vagyongazd!P30+Közút!P30+Sport!P30+Közművelődés!R44+Támogatás!V30</f>
        <v>0</v>
      </c>
      <c r="Q30" s="82">
        <f>Igazgatás!Q30+Községgazd!T30+Vagyongazd!Q30+Közút!Q30+Sport!Q30+Közművelődés!S44+Támogatás!W30</f>
        <v>0</v>
      </c>
      <c r="R30" s="1">
        <f>Igazgatás!R30+Községgazd!U30+Vagyongazd!R30+Közút!R30+Sport!R30+Közművelődés!T44+Támogatás!X30</f>
        <v>0</v>
      </c>
      <c r="S30" s="42">
        <f>Igazgatás!S30+Községgazd!V30+Vagyongazd!S30+Közút!S30+Sport!S30+Közművelődés!U44+Támogatás!Y30</f>
        <v>0</v>
      </c>
      <c r="T30" s="44">
        <f>Igazgatás!T30+Községgazd!W30+Vagyongazd!T30+Közút!T30+Sport!T30+Közművelődés!V44+Támogatás!Z30</f>
        <v>0</v>
      </c>
    </row>
    <row r="31" spans="1:20" ht="15.75" thickBot="1" x14ac:dyDescent="0.3">
      <c r="B31" s="63"/>
      <c r="C31" s="493" t="s">
        <v>160</v>
      </c>
      <c r="D31" s="494"/>
      <c r="E31" s="494"/>
      <c r="F31" s="265">
        <f>Igazgatás!F31+Községgazd!F31+Vagyongazd!F31+Közút!F31+Sport!F31+Közművelődés!F45+Támogatás!F31</f>
        <v>70462.016999999993</v>
      </c>
      <c r="G31" s="157">
        <f>Igazgatás!G31+Községgazd!G31+Vagyongazd!G31+Közút!G31+Sport!G31+Közművelődés!G45+Támogatás!G31</f>
        <v>21000</v>
      </c>
      <c r="H31" s="169">
        <f>Igazgatás!H31+Községgazd!H31+Vagyongazd!H31+Közút!H31+Sport!H31+Közművelődés!H45+Támogatás!H31</f>
        <v>91462.016999999993</v>
      </c>
      <c r="I31" s="76">
        <f>Igazgatás!I31+Községgazd!L31+Vagyongazd!I31+Közút!I31+Sport!I31+Közművelődés!K45+Támogatás!O31</f>
        <v>4986</v>
      </c>
      <c r="J31" s="1">
        <f>Igazgatás!J31+Községgazd!M31+Vagyongazd!J31+Közút!J31+Sport!J31+Közművelődés!L45+Támogatás!P31</f>
        <v>5147.6909999999989</v>
      </c>
      <c r="K31" s="1">
        <f>Igazgatás!K31+Községgazd!N31+Vagyongazd!K31+Közút!K31+Sport!K31+Közművelődés!M45+Támogatás!Q31</f>
        <v>5147.6909999999989</v>
      </c>
      <c r="L31" s="1">
        <f>Igazgatás!L31+Községgazd!O31+Vagyongazd!L31+Közút!L31+Sport!L31+Közművelődés!N45+Támogatás!R31</f>
        <v>5147.6909999999989</v>
      </c>
      <c r="M31" s="1">
        <f>Igazgatás!M31+Községgazd!P31+Vagyongazd!M31+Közút!M31+Sport!M31+Közművelődés!O45+Támogatás!S31</f>
        <v>5147.6909999999989</v>
      </c>
      <c r="N31" s="82">
        <f>Igazgatás!N31+Községgazd!Q31+Vagyongazd!N31+Közút!N31+Sport!N31+Közművelődés!P45+Támogatás!T31</f>
        <v>5147.6909999999989</v>
      </c>
      <c r="O31" s="1">
        <f>Igazgatás!O31+Községgazd!R31+Vagyongazd!O31+Közút!O31+Sport!O31+Közművelődés!Q45+Támogatás!U31</f>
        <v>5147.6909999999989</v>
      </c>
      <c r="P31" s="42">
        <f>Igazgatás!P31+Községgazd!S31+Vagyongazd!P31+Közút!P31+Sport!P31+Közművelődés!R45+Támogatás!V31</f>
        <v>5147.6909999999989</v>
      </c>
      <c r="Q31" s="82">
        <f>Igazgatás!Q31+Községgazd!T31+Vagyongazd!Q31+Közút!Q31+Sport!Q31+Közművelődés!S45+Támogatás!W31</f>
        <v>5147.6909999999989</v>
      </c>
      <c r="R31" s="1">
        <f>Igazgatás!R31+Községgazd!U31+Vagyongazd!R31+Közút!R31+Sport!R31+Közművelődés!T45+Támogatás!X31</f>
        <v>5147.6909999999989</v>
      </c>
      <c r="S31" s="42">
        <f>Igazgatás!S31+Községgazd!V31+Vagyongazd!S31+Közút!S31+Sport!S31+Közművelődés!U45+Támogatás!Y31</f>
        <v>13998.398999999998</v>
      </c>
      <c r="T31" s="44">
        <f>Igazgatás!T31+Községgazd!W31+Vagyongazd!T31+Közút!T31+Sport!T31+Közművelődés!V45+Támogatás!Z31</f>
        <v>26148.398999999998</v>
      </c>
    </row>
    <row r="32" spans="1:20" ht="15.75" thickBot="1" x14ac:dyDescent="0.3">
      <c r="B32" s="85" t="s">
        <v>161</v>
      </c>
      <c r="C32" s="438" t="s">
        <v>162</v>
      </c>
      <c r="D32" s="439"/>
      <c r="E32" s="439"/>
      <c r="F32" s="262">
        <f>Igazgatás!F32+Községgazd!F32+Vagyongazd!F32+Közút!F32+Sport!F32+Közművelődés!F48+Támogatás!F32</f>
        <v>10817837.362400001</v>
      </c>
      <c r="G32" s="154">
        <f>Igazgatás!G32+Községgazd!G32+Vagyongazd!G32+Közút!G32+Sport!G32+Közművelődés!G48+Támogatás!G32</f>
        <v>278740</v>
      </c>
      <c r="H32" s="166">
        <f>Igazgatás!H32+Községgazd!H32+Vagyongazd!H32+Közút!H32+Sport!H32+Közművelődés!H48+Támogatás!H32</f>
        <v>11096577.362400001</v>
      </c>
      <c r="I32" s="87">
        <f>Igazgatás!I32+Községgazd!L32+Vagyongazd!I32+Közút!I32+Sport!I32+Közművelődés!K48+Támogatás!O32</f>
        <v>399726.85</v>
      </c>
      <c r="J32" s="88">
        <f>Igazgatás!J32+Községgazd!M32+Vagyongazd!J32+Közút!J32+Sport!J32+Közművelődés!L48+Támogatás!P32</f>
        <v>443131.33999999997</v>
      </c>
      <c r="K32" s="88">
        <f>Igazgatás!K32+Községgazd!N32+Vagyongazd!K32+Közút!K32+Sport!K32+Közművelődés!M48+Támogatás!Q32</f>
        <v>645918.5024</v>
      </c>
      <c r="L32" s="88">
        <f>Igazgatás!L32+Községgazd!O32+Vagyongazd!L32+Közút!L32+Sport!L32+Közművelődés!N48+Támogatás!R32</f>
        <v>675380.58</v>
      </c>
      <c r="M32" s="88">
        <f>Igazgatás!M32+Községgazd!P32+Vagyongazd!M32+Közút!M32+Sport!M32+Közművelődés!O48+Támogatás!S32</f>
        <v>588425.05000000005</v>
      </c>
      <c r="N32" s="91">
        <f>Igazgatás!N32+Községgazd!Q32+Vagyongazd!N32+Közút!N32+Sport!N32+Közművelődés!P48+Támogatás!T32</f>
        <v>773921.34</v>
      </c>
      <c r="O32" s="88">
        <f>Igazgatás!O32+Községgazd!R32+Vagyongazd!O32+Közút!O32+Sport!O32+Közművelődés!Q48+Támogatás!U32</f>
        <v>2506984.6300000004</v>
      </c>
      <c r="P32" s="90">
        <f>Igazgatás!P32+Községgazd!S32+Vagyongazd!P32+Közút!P32+Sport!P32+Közművelődés!R48+Támogatás!V32</f>
        <v>877111.90999999992</v>
      </c>
      <c r="Q32" s="91">
        <f>Igazgatás!Q32+Községgazd!T32+Vagyongazd!Q32+Közút!Q32+Sport!Q32+Közművelődés!S48+Támogatás!W32</f>
        <v>449155.15</v>
      </c>
      <c r="R32" s="88">
        <f>Igazgatás!R32+Községgazd!U32+Vagyongazd!R32+Közút!R32+Sport!R32+Közművelődés!T48+Támogatás!X32</f>
        <v>899674.32000000007</v>
      </c>
      <c r="S32" s="90">
        <f>Igazgatás!S32+Községgazd!V32+Vagyongazd!S32+Közút!S32+Sport!S32+Közművelődés!U48+Támogatás!Y32</f>
        <v>2336950.9500000002</v>
      </c>
      <c r="T32" s="92">
        <f>Igazgatás!T32+Községgazd!W32+Vagyongazd!T32+Közút!T32+Sport!T32+Közművelődés!V48+Támogatás!Z32</f>
        <v>500196.74</v>
      </c>
    </row>
    <row r="33" spans="1:20" x14ac:dyDescent="0.25">
      <c r="B33" s="125" t="s">
        <v>627</v>
      </c>
      <c r="C33" s="443" t="s">
        <v>163</v>
      </c>
      <c r="D33" s="444"/>
      <c r="E33" s="444"/>
      <c r="F33" s="258">
        <f>Igazgatás!F33+Községgazd!F33+Vagyongazd!F33+Közút!F33+Sport!F33+Közművelődés!F49+Támogatás!F33</f>
        <v>788800</v>
      </c>
      <c r="G33" s="150">
        <f>Igazgatás!G33+Községgazd!G33+Vagyongazd!G33+Közút!G33+Sport!G33+Közművelődés!G49+Támogatás!G33</f>
        <v>78740</v>
      </c>
      <c r="H33" s="167">
        <f>Igazgatás!H33+Községgazd!H33+Vagyongazd!H33+Közút!H33+Sport!H33+Közművelődés!H49+Támogatás!H33</f>
        <v>867540</v>
      </c>
      <c r="I33" s="119">
        <f>Igazgatás!I33+Községgazd!L33+Vagyongazd!I33+Közút!I33+Sport!I33+Közművelődés!K49+Támogatás!O33</f>
        <v>40810</v>
      </c>
      <c r="J33" s="120">
        <f>Igazgatás!J33+Községgazd!M33+Vagyongazd!J33+Közút!J33+Sport!J33+Közművelődés!L49+Támogatás!P33</f>
        <v>77924</v>
      </c>
      <c r="K33" s="120">
        <f>Igazgatás!K33+Községgazd!N33+Vagyongazd!K33+Közút!K33+Sport!K33+Közművelődés!M49+Támogatás!Q33</f>
        <v>189196</v>
      </c>
      <c r="L33" s="120">
        <f>Igazgatás!L33+Községgazd!O33+Vagyongazd!L33+Közút!L33+Sport!L33+Közművelődés!N49+Támogatás!R33</f>
        <v>69495</v>
      </c>
      <c r="M33" s="120">
        <f>Igazgatás!M33+Községgazd!P33+Vagyongazd!M33+Közút!M33+Sport!M33+Közművelődés!O49+Támogatás!S33</f>
        <v>66310</v>
      </c>
      <c r="N33" s="123">
        <f>Igazgatás!N33+Községgazd!Q33+Vagyongazd!N33+Közút!N33+Sport!N33+Közművelődés!P49+Támogatás!T33</f>
        <v>40810</v>
      </c>
      <c r="O33" s="120">
        <f>Igazgatás!O33+Községgazd!R33+Vagyongazd!O33+Közút!O33+Sport!O33+Közművelődés!Q49+Támogatás!U33</f>
        <v>69495</v>
      </c>
      <c r="P33" s="122">
        <f>Igazgatás!P33+Községgazd!S33+Vagyongazd!P33+Közút!P33+Sport!P33+Közművelődés!R49+Támogatás!V33</f>
        <v>66310</v>
      </c>
      <c r="Q33" s="123">
        <f>Igazgatás!Q33+Községgazd!T33+Vagyongazd!Q33+Közút!Q33+Sport!Q33+Közművelődés!S49+Támogatás!W33</f>
        <v>65495</v>
      </c>
      <c r="R33" s="120">
        <f>Igazgatás!R33+Községgazd!U33+Vagyongazd!R33+Közút!R33+Sport!R33+Közművelődés!T49+Támogatás!X33</f>
        <v>49810</v>
      </c>
      <c r="S33" s="122">
        <f>Igazgatás!S33+Községgazd!V33+Vagyongazd!S33+Közút!S33+Sport!S33+Közművelődés!U49+Támogatás!Y33</f>
        <v>91035</v>
      </c>
      <c r="T33" s="124">
        <f>Igazgatás!T33+Községgazd!W33+Vagyongazd!T33+Közút!T33+Sport!T33+Közművelődés!V49+Támogatás!Z33</f>
        <v>40850</v>
      </c>
    </row>
    <row r="34" spans="1:20" s="41" customFormat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>Igazgatás!F34+Községgazd!F34+Vagyongazd!F34+Közút!F34+Sport!F34+Közművelődés!F50+Támogatás!F34</f>
        <v>35000</v>
      </c>
      <c r="G34" s="158">
        <f>Igazgatás!G34+Községgazd!G34+Vagyongazd!G34+Közút!G34+Sport!G34+Közművelődés!G50+Támogatás!G34</f>
        <v>0</v>
      </c>
      <c r="H34" s="170">
        <f>Igazgatás!H34+Községgazd!H34+Vagyongazd!H34+Közút!H34+Sport!H34+Közművelődés!H50+Támogatás!H34</f>
        <v>35000</v>
      </c>
      <c r="I34" s="78">
        <f>Igazgatás!I34+Községgazd!L34+Vagyongazd!I34+Közút!I34+Sport!I34+Közművelődés!K50+Támogatás!O34</f>
        <v>0</v>
      </c>
      <c r="J34" s="13">
        <f>Igazgatás!J34+Községgazd!M34+Vagyongazd!J34+Közút!J34+Sport!J34+Közművelődés!L50+Támogatás!P34</f>
        <v>5000</v>
      </c>
      <c r="K34" s="13">
        <f>Igazgatás!K34+Községgazd!N34+Vagyongazd!K34+Közút!K34+Sport!K34+Közművelődés!M50+Támogatás!Q34</f>
        <v>5000</v>
      </c>
      <c r="L34" s="13">
        <f>Igazgatás!L34+Községgazd!O34+Vagyongazd!L34+Közút!L34+Sport!L34+Közművelődés!N50+Támogatás!R34</f>
        <v>5000</v>
      </c>
      <c r="M34" s="13">
        <f>Igazgatás!M34+Községgazd!P34+Vagyongazd!M34+Közút!M34+Sport!M34+Közművelődés!O50+Támogatás!S34</f>
        <v>0</v>
      </c>
      <c r="N34" s="83">
        <f>Igazgatás!N34+Községgazd!Q34+Vagyongazd!N34+Közút!N34+Sport!N34+Közművelődés!P50+Támogatás!T34</f>
        <v>0</v>
      </c>
      <c r="O34" s="13">
        <f>Igazgatás!O34+Községgazd!R34+Vagyongazd!O34+Közút!O34+Sport!O34+Közművelődés!Q50+Támogatás!U34</f>
        <v>5000</v>
      </c>
      <c r="P34" s="43">
        <f>Igazgatás!P34+Községgazd!S34+Vagyongazd!P34+Közút!P34+Sport!P34+Közművelődés!R50+Támogatás!V34</f>
        <v>0</v>
      </c>
      <c r="Q34" s="83">
        <f>Igazgatás!Q34+Községgazd!T34+Vagyongazd!Q34+Közút!Q34+Sport!Q34+Közművelődés!S50+Támogatás!W34</f>
        <v>5000</v>
      </c>
      <c r="R34" s="13">
        <f>Igazgatás!R34+Községgazd!U34+Vagyongazd!R34+Közút!R34+Sport!R34+Közművelődés!T50+Támogatás!X34</f>
        <v>5000</v>
      </c>
      <c r="S34" s="43">
        <f>Igazgatás!S34+Községgazd!V34+Vagyongazd!S34+Közút!S34+Sport!S34+Közművelődés!U50+Támogatás!Y34</f>
        <v>5000</v>
      </c>
      <c r="T34" s="45">
        <f>Igazgatás!T34+Községgazd!W34+Vagyongazd!T34+Közút!T34+Sport!T34+Közművelődés!V50+Támogatás!Z34</f>
        <v>0</v>
      </c>
    </row>
    <row r="35" spans="1:20" s="41" customFormat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>Igazgatás!F35+Községgazd!F35+Vagyongazd!F35+Közút!F35+Sport!F35+Közművelődés!F51+Támogatás!F35</f>
        <v>753800</v>
      </c>
      <c r="G35" s="158">
        <f>Igazgatás!G35+Községgazd!G35+Vagyongazd!G35+Közút!G35+Sport!G35+Közművelődés!G51+Támogatás!G35</f>
        <v>78740</v>
      </c>
      <c r="H35" s="170">
        <f>Igazgatás!H35+Községgazd!H35+Vagyongazd!H35+Közút!H35+Sport!H35+Közművelődés!H51+Támogatás!H35</f>
        <v>832540</v>
      </c>
      <c r="I35" s="78">
        <f>Igazgatás!I35+Községgazd!L35+Vagyongazd!I35+Közút!I35+Sport!I35+Közművelődés!K51+Támogatás!O35</f>
        <v>40810</v>
      </c>
      <c r="J35" s="13">
        <f>Igazgatás!J35+Községgazd!M35+Vagyongazd!J35+Közút!J35+Sport!J35+Közművelődés!L51+Támogatás!P35</f>
        <v>72924</v>
      </c>
      <c r="K35" s="13">
        <f>Igazgatás!K35+Községgazd!N35+Vagyongazd!K35+Közút!K35+Sport!K35+Közművelődés!M51+Támogatás!Q35</f>
        <v>184196</v>
      </c>
      <c r="L35" s="13">
        <f>Igazgatás!L35+Községgazd!O35+Vagyongazd!L35+Közút!L35+Sport!L35+Közművelődés!N51+Támogatás!R35</f>
        <v>64495</v>
      </c>
      <c r="M35" s="13">
        <f>Igazgatás!M35+Községgazd!P35+Vagyongazd!M35+Közút!M35+Sport!M35+Közművelődés!O51+Támogatás!S35</f>
        <v>66310</v>
      </c>
      <c r="N35" s="83">
        <f>Igazgatás!N35+Községgazd!Q35+Vagyongazd!N35+Közút!N35+Sport!N35+Közművelődés!P51+Támogatás!T35</f>
        <v>40810</v>
      </c>
      <c r="O35" s="13">
        <f>Igazgatás!O35+Községgazd!R35+Vagyongazd!O35+Közút!O35+Sport!O35+Közművelődés!Q51+Támogatás!U35</f>
        <v>64495</v>
      </c>
      <c r="P35" s="43">
        <f>Igazgatás!P35+Községgazd!S35+Vagyongazd!P35+Közút!P35+Sport!P35+Közművelődés!R51+Támogatás!V35</f>
        <v>66310</v>
      </c>
      <c r="Q35" s="83">
        <f>Igazgatás!Q35+Községgazd!T35+Vagyongazd!Q35+Közút!Q35+Sport!Q35+Közművelődés!S51+Támogatás!W35</f>
        <v>60495</v>
      </c>
      <c r="R35" s="13">
        <f>Igazgatás!R35+Községgazd!U35+Vagyongazd!R35+Közút!R35+Sport!R35+Közművelődés!T51+Támogatás!X35</f>
        <v>44810</v>
      </c>
      <c r="S35" s="43">
        <f>Igazgatás!S35+Községgazd!V35+Vagyongazd!S35+Közút!S35+Sport!S35+Közművelődés!U51+Támogatás!Y35</f>
        <v>86035</v>
      </c>
      <c r="T35" s="45">
        <f>Igazgatás!T35+Községgazd!W35+Vagyongazd!T35+Közút!T35+Sport!T35+Közművelődés!V51+Támogatás!Z35</f>
        <v>40850</v>
      </c>
    </row>
    <row r="36" spans="1:20" s="41" customFormat="1" hidden="1" x14ac:dyDescent="0.25">
      <c r="A36" s="128" t="s">
        <v>168</v>
      </c>
      <c r="B36" s="53" t="s">
        <v>630</v>
      </c>
      <c r="C36" s="422" t="s">
        <v>169</v>
      </c>
      <c r="D36" s="423"/>
      <c r="E36" s="423"/>
      <c r="F36" s="266">
        <f>Igazgatás!F38+Községgazd!F38+Vagyongazd!F36+Közút!F36+Sport!F36+Közművelődés!F54+Támogatás!F36</f>
        <v>0</v>
      </c>
      <c r="G36" s="158">
        <f>Igazgatás!G38+Községgazd!G38+Vagyongazd!G36+Közút!G36+Sport!G36+Közművelődés!G54+Támogatás!G36</f>
        <v>0</v>
      </c>
      <c r="H36" s="170">
        <f>Igazgatás!H38+Községgazd!H38+Vagyongazd!H36+Közút!H36+Sport!H36+Közművelődés!H54+Támogatás!H36</f>
        <v>0</v>
      </c>
      <c r="I36" s="78">
        <f>Igazgatás!I38+Községgazd!L38+Vagyongazd!I36+Közút!I36+Sport!I36+Közművelődés!K54+Támogatás!O36</f>
        <v>0</v>
      </c>
      <c r="J36" s="13">
        <f>Igazgatás!J38+Községgazd!M38+Vagyongazd!J36+Közút!J36+Sport!J36+Közművelődés!L54+Támogatás!P36</f>
        <v>0</v>
      </c>
      <c r="K36" s="13">
        <f>Igazgatás!K38+Községgazd!N38+Vagyongazd!K36+Közút!K36+Sport!K36+Közművelődés!M54+Támogatás!Q36</f>
        <v>0</v>
      </c>
      <c r="L36" s="13">
        <f>Igazgatás!L38+Községgazd!O38+Vagyongazd!L36+Közút!L36+Sport!L36+Közművelődés!N54+Támogatás!R36</f>
        <v>0</v>
      </c>
      <c r="M36" s="13">
        <f>Igazgatás!M38+Községgazd!P38+Vagyongazd!M36+Közút!M36+Sport!M36+Közművelődés!O54+Támogatás!S36</f>
        <v>0</v>
      </c>
      <c r="N36" s="83">
        <f>Igazgatás!N38+Községgazd!Q38+Vagyongazd!N36+Közút!N36+Sport!N36+Közművelődés!P54+Támogatás!T36</f>
        <v>0</v>
      </c>
      <c r="O36" s="13">
        <f>Igazgatás!O38+Községgazd!R38+Vagyongazd!O36+Közút!O36+Sport!O36+Közművelődés!Q54+Támogatás!U36</f>
        <v>0</v>
      </c>
      <c r="P36" s="43">
        <f>Igazgatás!P38+Községgazd!S38+Vagyongazd!P36+Közút!P36+Sport!P36+Közművelődés!R54+Támogatás!V36</f>
        <v>0</v>
      </c>
      <c r="Q36" s="83">
        <f>Igazgatás!Q38+Községgazd!T38+Vagyongazd!Q36+Közút!Q36+Sport!Q36+Közművelődés!S54+Támogatás!W36</f>
        <v>0</v>
      </c>
      <c r="R36" s="13">
        <f>Igazgatás!R38+Községgazd!U38+Vagyongazd!R36+Közút!R36+Sport!R36+Közművelődés!T54+Támogatás!X36</f>
        <v>0</v>
      </c>
      <c r="S36" s="43">
        <f>Igazgatás!S38+Községgazd!V38+Vagyongazd!S36+Közút!S36+Sport!S36+Közművelődés!U54+Támogatás!Y36</f>
        <v>0</v>
      </c>
      <c r="T36" s="45">
        <f>Igazgatás!T38+Községgazd!W38+Vagyongazd!T36+Közút!T36+Sport!T36+Közművelődés!V54+Támogatás!Z36</f>
        <v>0</v>
      </c>
    </row>
    <row r="37" spans="1:20" x14ac:dyDescent="0.25">
      <c r="B37" s="93" t="s">
        <v>631</v>
      </c>
      <c r="C37" s="420" t="s">
        <v>170</v>
      </c>
      <c r="D37" s="421"/>
      <c r="E37" s="421"/>
      <c r="F37" s="260">
        <f>Igazgatás!F39+Községgazd!F39+Vagyongazd!F37+Közút!F37+Sport!F37+Közművelődés!F55+Támogatás!F37</f>
        <v>182000</v>
      </c>
      <c r="G37" s="152">
        <f>Igazgatás!G39+Községgazd!G39+Vagyongazd!G37+Közút!G37+Sport!G37+Közművelődés!G55+Támogatás!G37</f>
        <v>0</v>
      </c>
      <c r="H37" s="168">
        <f>Igazgatás!H39+Községgazd!H39+Vagyongazd!H37+Közút!H37+Sport!H37+Közművelődés!H55+Támogatás!H37</f>
        <v>182000</v>
      </c>
      <c r="I37" s="95">
        <f>Igazgatás!I39+Községgazd!L39+Vagyongazd!I37+Közút!I37+Sport!I37+Közművelődés!K55+Támogatás!O37</f>
        <v>15200</v>
      </c>
      <c r="J37" s="96">
        <f>Igazgatás!J39+Községgazd!M39+Vagyongazd!J37+Közút!J37+Sport!J37+Közművelődés!L55+Támogatás!P37</f>
        <v>15200</v>
      </c>
      <c r="K37" s="96">
        <f>Igazgatás!K39+Községgazd!N39+Vagyongazd!K37+Közút!K37+Sport!K37+Közművelődés!M55+Támogatás!Q37</f>
        <v>15200</v>
      </c>
      <c r="L37" s="96">
        <f>Igazgatás!L39+Községgazd!O39+Vagyongazd!L37+Közút!L37+Sport!L37+Közművelődés!N55+Támogatás!R37</f>
        <v>15200</v>
      </c>
      <c r="M37" s="96">
        <f>Igazgatás!M39+Községgazd!P39+Vagyongazd!M37+Közút!M37+Sport!M37+Közművelődés!O55+Támogatás!S37</f>
        <v>15200</v>
      </c>
      <c r="N37" s="99">
        <f>Igazgatás!N39+Községgazd!Q39+Vagyongazd!N37+Közút!N37+Sport!N37+Közművelődés!P55+Támogatás!T37</f>
        <v>15200</v>
      </c>
      <c r="O37" s="96">
        <f>Igazgatás!O39+Községgazd!R39+Vagyongazd!O37+Közút!O37+Sport!O37+Közművelődés!Q55+Támogatás!U37</f>
        <v>15200</v>
      </c>
      <c r="P37" s="98">
        <f>Igazgatás!P39+Községgazd!S39+Vagyongazd!P37+Közút!P37+Sport!P37+Közművelődés!R55+Támogatás!V37</f>
        <v>15200</v>
      </c>
      <c r="Q37" s="99">
        <f>Igazgatás!Q39+Községgazd!T39+Vagyongazd!Q37+Közút!Q37+Sport!Q37+Közművelődés!S55+Támogatás!W37</f>
        <v>15200</v>
      </c>
      <c r="R37" s="96">
        <f>Igazgatás!R39+Községgazd!U39+Vagyongazd!R37+Közút!R37+Sport!R37+Közművelődés!T55+Támogatás!X37</f>
        <v>15200</v>
      </c>
      <c r="S37" s="98">
        <f>Igazgatás!S39+Községgazd!V39+Vagyongazd!S37+Közút!S37+Sport!S37+Közművelődés!U55+Támogatás!Y37</f>
        <v>15000</v>
      </c>
      <c r="T37" s="100">
        <f>Igazgatás!T39+Községgazd!W39+Vagyongazd!T37+Közút!T37+Sport!T37+Közművelődés!V55+Támogatás!Z37</f>
        <v>15000</v>
      </c>
    </row>
    <row r="38" spans="1:20" s="41" customFormat="1" x14ac:dyDescent="0.25">
      <c r="A38" s="128" t="s">
        <v>171</v>
      </c>
      <c r="B38" s="53" t="s">
        <v>632</v>
      </c>
      <c r="C38" s="422" t="s">
        <v>172</v>
      </c>
      <c r="D38" s="423"/>
      <c r="E38" s="423"/>
      <c r="F38" s="266">
        <f>Igazgatás!F40+Községgazd!F40+Vagyongazd!F38+Közút!F38+Sport!F38+Közművelődés!F56+Támogatás!F38</f>
        <v>132000</v>
      </c>
      <c r="G38" s="158">
        <f>Igazgatás!G40+Községgazd!G40+Vagyongazd!G38+Közút!G38+Sport!G38+Közművelődés!G56+Támogatás!G38</f>
        <v>0</v>
      </c>
      <c r="H38" s="170">
        <f>Igazgatás!H40+Községgazd!H40+Vagyongazd!H38+Közút!H38+Sport!H38+Közművelődés!H56+Támogatás!H38</f>
        <v>132000</v>
      </c>
      <c r="I38" s="78">
        <f>Igazgatás!I40+Községgazd!L40+Vagyongazd!I38+Közút!I38+Sport!I38+Közművelődés!K56+Támogatás!O38</f>
        <v>11000</v>
      </c>
      <c r="J38" s="13">
        <f>Igazgatás!J40+Községgazd!M40+Vagyongazd!J38+Közút!J38+Sport!J38+Közművelődés!L56+Támogatás!P38</f>
        <v>11000</v>
      </c>
      <c r="K38" s="13">
        <f>Igazgatás!K40+Községgazd!N40+Vagyongazd!K38+Közút!K38+Sport!K38+Közművelődés!M56+Támogatás!Q38</f>
        <v>11000</v>
      </c>
      <c r="L38" s="13">
        <f>Igazgatás!L40+Községgazd!O40+Vagyongazd!L38+Közút!L38+Sport!L38+Közművelődés!N56+Támogatás!R38</f>
        <v>11000</v>
      </c>
      <c r="M38" s="13">
        <f>Igazgatás!M40+Községgazd!P40+Vagyongazd!M38+Közút!M38+Sport!M38+Közművelődés!O56+Támogatás!S38</f>
        <v>11000</v>
      </c>
      <c r="N38" s="83">
        <f>Igazgatás!N40+Községgazd!Q40+Vagyongazd!N38+Közút!N38+Sport!N38+Közművelődés!P56+Támogatás!T38</f>
        <v>11000</v>
      </c>
      <c r="O38" s="13">
        <f>Igazgatás!O40+Községgazd!R40+Vagyongazd!O38+Közút!O38+Sport!O38+Közművelődés!Q56+Támogatás!U38</f>
        <v>11000</v>
      </c>
      <c r="P38" s="43">
        <f>Igazgatás!P40+Községgazd!S40+Vagyongazd!P38+Közút!P38+Sport!P38+Közművelődés!R56+Támogatás!V38</f>
        <v>11000</v>
      </c>
      <c r="Q38" s="83">
        <f>Igazgatás!Q40+Községgazd!T40+Vagyongazd!Q38+Közút!Q38+Sport!Q38+Közművelődés!S56+Támogatás!W38</f>
        <v>11000</v>
      </c>
      <c r="R38" s="13">
        <f>Igazgatás!R40+Községgazd!U40+Vagyongazd!R38+Közút!R38+Sport!R38+Közművelődés!T56+Támogatás!X38</f>
        <v>11000</v>
      </c>
      <c r="S38" s="43">
        <f>Igazgatás!S40+Községgazd!V40+Vagyongazd!S38+Közút!S38+Sport!S38+Közművelődés!U56+Támogatás!Y38</f>
        <v>11000</v>
      </c>
      <c r="T38" s="45">
        <f>Igazgatás!T40+Községgazd!W40+Vagyongazd!T38+Közút!T38+Sport!T38+Közművelődés!V56+Támogatás!Z38</f>
        <v>11000</v>
      </c>
    </row>
    <row r="39" spans="1:20" s="41" customFormat="1" x14ac:dyDescent="0.25">
      <c r="A39" s="128" t="s">
        <v>173</v>
      </c>
      <c r="B39" s="53" t="s">
        <v>633</v>
      </c>
      <c r="C39" s="422" t="s">
        <v>174</v>
      </c>
      <c r="D39" s="423"/>
      <c r="E39" s="423"/>
      <c r="F39" s="266">
        <f>Igazgatás!F44+Községgazd!F41+Vagyongazd!F39+Közút!F39+Sport!F39+Közművelődés!F57+Támogatás!F39</f>
        <v>50000</v>
      </c>
      <c r="G39" s="158">
        <f>Igazgatás!G44+Községgazd!G41+Vagyongazd!G39+Közút!G39+Sport!G39+Közművelődés!G57+Támogatás!G39</f>
        <v>0</v>
      </c>
      <c r="H39" s="170">
        <f>Igazgatás!H44+Községgazd!H41+Vagyongazd!H39+Közút!H39+Sport!H39+Közművelődés!H57+Támogatás!H39</f>
        <v>50000</v>
      </c>
      <c r="I39" s="78">
        <f>Igazgatás!I44+Községgazd!L41+Vagyongazd!I39+Közút!I39+Sport!I39+Közművelődés!K57+Támogatás!O39</f>
        <v>4200</v>
      </c>
      <c r="J39" s="13">
        <f>Igazgatás!J44+Községgazd!M41+Vagyongazd!J39+Közút!J39+Sport!J39+Közművelődés!L57+Támogatás!P39</f>
        <v>4200</v>
      </c>
      <c r="K39" s="13">
        <f>Igazgatás!K44+Községgazd!N41+Vagyongazd!K39+Közút!K39+Sport!K39+Közművelődés!M57+Támogatás!Q39</f>
        <v>4200</v>
      </c>
      <c r="L39" s="13">
        <f>Igazgatás!L44+Községgazd!O41+Vagyongazd!L39+Közút!L39+Sport!L39+Közművelődés!N57+Támogatás!R39</f>
        <v>4200</v>
      </c>
      <c r="M39" s="13">
        <f>Igazgatás!M44+Községgazd!P41+Vagyongazd!M39+Közút!M39+Sport!M39+Közművelődés!O57+Támogatás!S39</f>
        <v>4200</v>
      </c>
      <c r="N39" s="83">
        <f>Igazgatás!N44+Községgazd!Q41+Vagyongazd!N39+Közút!N39+Sport!N39+Közművelődés!P57+Támogatás!T39</f>
        <v>4200</v>
      </c>
      <c r="O39" s="13">
        <f>Igazgatás!O44+Községgazd!R41+Vagyongazd!O39+Közút!O39+Sport!O39+Közművelődés!Q57+Támogatás!U39</f>
        <v>4200</v>
      </c>
      <c r="P39" s="43">
        <f>Igazgatás!P44+Községgazd!S41+Vagyongazd!P39+Közút!P39+Sport!P39+Közművelődés!R57+Támogatás!V39</f>
        <v>4200</v>
      </c>
      <c r="Q39" s="83">
        <f>Igazgatás!Q44+Községgazd!T41+Vagyongazd!Q39+Közút!Q39+Sport!Q39+Közművelődés!S57+Támogatás!W39</f>
        <v>4200</v>
      </c>
      <c r="R39" s="13">
        <f>Igazgatás!R44+Községgazd!U41+Vagyongazd!R39+Közút!R39+Sport!R39+Közművelődés!T57+Támogatás!X39</f>
        <v>4200</v>
      </c>
      <c r="S39" s="43">
        <f>Igazgatás!S44+Községgazd!V41+Vagyongazd!S39+Közút!S39+Sport!S39+Közművelődés!U57+Támogatás!Y39</f>
        <v>4000</v>
      </c>
      <c r="T39" s="45">
        <f>Igazgatás!T44+Községgazd!W41+Vagyongazd!T39+Közút!T39+Sport!T39+Közművelődés!V57+Támogatás!Z39</f>
        <v>4000</v>
      </c>
    </row>
    <row r="40" spans="1:20" x14ac:dyDescent="0.25">
      <c r="B40" s="93" t="s">
        <v>634</v>
      </c>
      <c r="C40" s="420" t="s">
        <v>175</v>
      </c>
      <c r="D40" s="421"/>
      <c r="E40" s="421"/>
      <c r="F40" s="260">
        <f>Igazgatás!F45+Községgazd!F42+Vagyongazd!F40+Közút!F40+Sport!F40+Közművelődés!F58+Támogatás!F40</f>
        <v>6658656.8599999994</v>
      </c>
      <c r="G40" s="152">
        <f>Igazgatás!G45+Községgazd!G42+Vagyongazd!G40+Közút!G40+Sport!G40+Közművelődés!G58+Támogatás!G40</f>
        <v>200000</v>
      </c>
      <c r="H40" s="168">
        <f>Igazgatás!H45+Községgazd!H42+Vagyongazd!H40+Közút!H40+Sport!H40+Közművelődés!H58+Támogatás!H40</f>
        <v>6858656.8599999994</v>
      </c>
      <c r="I40" s="95">
        <f>Igazgatás!I45+Községgazd!L42+Vagyongazd!I40+Közút!I40+Sport!I40+Közművelődés!K58+Támogatás!O40</f>
        <v>252266</v>
      </c>
      <c r="J40" s="96">
        <f>Igazgatás!J45+Községgazd!M42+Vagyongazd!J40+Közút!J40+Sport!J40+Közművelődés!L58+Támogatás!P40</f>
        <v>242729.99</v>
      </c>
      <c r="K40" s="96">
        <f>Igazgatás!K45+Községgazd!N42+Vagyongazd!K40+Közút!K40+Sport!K40+Közművelődés!M58+Támogatás!Q40</f>
        <v>253587.12</v>
      </c>
      <c r="L40" s="96">
        <f>Igazgatás!L45+Községgazd!O42+Vagyongazd!L40+Közút!L40+Sport!L40+Közművelődés!N58+Támogatás!R40</f>
        <v>448215.99</v>
      </c>
      <c r="M40" s="96">
        <f>Igazgatás!M45+Községgazd!P42+Vagyongazd!M40+Közút!M40+Sport!M40+Közművelődés!O58+Támogatás!S40</f>
        <v>289015.7</v>
      </c>
      <c r="N40" s="99">
        <f>Igazgatás!N45+Községgazd!Q42+Vagyongazd!N40+Közút!N40+Sport!N40+Közművelődés!P58+Támogatás!T40</f>
        <v>238529.99</v>
      </c>
      <c r="O40" s="96">
        <f>Igazgatás!O45+Községgazd!R42+Vagyongazd!O40+Közút!O40+Sport!O40+Közművelődés!Q58+Támogatás!U40</f>
        <v>1875569.7</v>
      </c>
      <c r="P40" s="98">
        <f>Igazgatás!P45+Községgazd!S42+Vagyongazd!P40+Közút!P40+Sport!P40+Közművelődés!R58+Támogatás!V40</f>
        <v>599920.99</v>
      </c>
      <c r="Q40" s="99">
        <f>Igazgatás!Q45+Községgazd!T42+Vagyongazd!Q40+Közút!Q40+Sport!Q40+Közművelődés!S58+Támogatás!W40</f>
        <v>264732.99</v>
      </c>
      <c r="R40" s="96">
        <f>Igazgatás!R45+Községgazd!U42+Vagyongazd!R40+Közút!R40+Sport!R40+Közművelődés!T58+Támogatás!X40</f>
        <v>472992.7</v>
      </c>
      <c r="S40" s="98">
        <f>Igazgatás!S45+Községgazd!V42+Vagyongazd!S40+Közút!S40+Sport!S40+Közművelődés!U58+Támogatás!Y40</f>
        <v>1659052.99</v>
      </c>
      <c r="T40" s="100">
        <f>Igazgatás!T45+Községgazd!W42+Vagyongazd!T40+Közút!T40+Sport!T40+Közművelődés!V58+Támogatás!Z40</f>
        <v>262042.7</v>
      </c>
    </row>
    <row r="41" spans="1:20" s="41" customFormat="1" x14ac:dyDescent="0.25">
      <c r="A41" s="128" t="s">
        <v>176</v>
      </c>
      <c r="B41" s="53" t="s">
        <v>635</v>
      </c>
      <c r="C41" s="422" t="s">
        <v>177</v>
      </c>
      <c r="D41" s="423"/>
      <c r="E41" s="423"/>
      <c r="F41" s="266">
        <f>Igazgatás!F46+Községgazd!F43+Vagyongazd!F41+Közút!F41+Sport!F41+Közművelődés!F59+Támogatás!F41</f>
        <v>1311942</v>
      </c>
      <c r="G41" s="158">
        <f>Igazgatás!G46+Községgazd!G43+Vagyongazd!G41+Közút!G41+Sport!G41+Közművelődés!G59+Támogatás!G41</f>
        <v>0</v>
      </c>
      <c r="H41" s="170">
        <f>Igazgatás!H46+Községgazd!H43+Vagyongazd!H41+Közút!H41+Sport!H41+Közművelődés!H59+Támogatás!H41</f>
        <v>1311942</v>
      </c>
      <c r="I41" s="78">
        <f>Igazgatás!I46+Községgazd!L43+Vagyongazd!I41+Közút!I41+Sport!I41+Közművelődés!K59+Támogatás!O41</f>
        <v>103263</v>
      </c>
      <c r="J41" s="13">
        <f>Igazgatás!J46+Községgazd!M43+Vagyongazd!J41+Közút!J41+Sport!J41+Közművelődés!L59+Támogatás!P41</f>
        <v>103263</v>
      </c>
      <c r="K41" s="13">
        <f>Igazgatás!K46+Községgazd!N43+Vagyongazd!K41+Közút!K41+Sport!K41+Közművelődés!M59+Támogatás!Q41</f>
        <v>103263</v>
      </c>
      <c r="L41" s="13">
        <f>Igazgatás!L46+Községgazd!O43+Vagyongazd!L41+Közút!L41+Sport!L41+Közművelődés!N59+Támogatás!R41</f>
        <v>137637</v>
      </c>
      <c r="M41" s="13">
        <f>Igazgatás!M46+Községgazd!P43+Vagyongazd!M41+Közút!M41+Sport!M41+Közművelődés!O59+Támogatás!S41</f>
        <v>103263</v>
      </c>
      <c r="N41" s="83">
        <f>Igazgatás!N46+Községgazd!Q43+Vagyongazd!N41+Közút!N41+Sport!N41+Közművelődés!P59+Támogatás!T41</f>
        <v>103263</v>
      </c>
      <c r="O41" s="13">
        <f>Igazgatás!O46+Községgazd!R43+Vagyongazd!O41+Közút!O41+Sport!O41+Közművelődés!Q59+Támogatás!U41</f>
        <v>103264</v>
      </c>
      <c r="P41" s="43">
        <f>Igazgatás!P46+Községgazd!S43+Vagyongazd!P41+Közút!P41+Sport!P41+Közművelődés!R59+Támogatás!V41</f>
        <v>103266</v>
      </c>
      <c r="Q41" s="83">
        <f>Igazgatás!Q46+Községgazd!T43+Vagyongazd!Q41+Közút!Q41+Sport!Q41+Közművelődés!S59+Támogatás!W41</f>
        <v>105266</v>
      </c>
      <c r="R41" s="13">
        <f>Igazgatás!R46+Községgazd!U43+Vagyongazd!R41+Közút!R41+Sport!R41+Közművelődés!T59+Támogatás!X41</f>
        <v>139642</v>
      </c>
      <c r="S41" s="43">
        <f>Igazgatás!S46+Községgazd!V43+Vagyongazd!S41+Közút!S41+Sport!S41+Közművelődés!U59+Támogatás!Y41</f>
        <v>103274</v>
      </c>
      <c r="T41" s="45">
        <f>Igazgatás!T46+Községgazd!W43+Vagyongazd!T41+Közút!T41+Sport!T41+Közművelődés!V59+Támogatás!Z41</f>
        <v>103278</v>
      </c>
    </row>
    <row r="42" spans="1:20" s="41" customFormat="1" hidden="1" x14ac:dyDescent="0.25">
      <c r="A42" s="128" t="s">
        <v>178</v>
      </c>
      <c r="B42" s="53" t="s">
        <v>636</v>
      </c>
      <c r="C42" s="422" t="s">
        <v>179</v>
      </c>
      <c r="D42" s="423"/>
      <c r="E42" s="423"/>
      <c r="F42" s="266">
        <f>Igazgatás!F50+Községgazd!F48+Vagyongazd!F42+Közút!F42+Sport!F44+Közművelődés!F69+Támogatás!F42</f>
        <v>0</v>
      </c>
      <c r="G42" s="158">
        <f>Igazgatás!G50+Községgazd!G48+Vagyongazd!G42+Közút!G42+Sport!G44+Közművelődés!G69+Támogatás!G42</f>
        <v>0</v>
      </c>
      <c r="H42" s="170">
        <f>Igazgatás!H50+Községgazd!H48+Vagyongazd!H42+Közút!H42+Sport!H44+Közművelődés!H69+Támogatás!H42</f>
        <v>0</v>
      </c>
      <c r="I42" s="78">
        <f>Igazgatás!I50+Községgazd!L48+Vagyongazd!I42+Közút!I42+Sport!I44+Közművelődés!K69+Támogatás!O42</f>
        <v>0</v>
      </c>
      <c r="J42" s="13">
        <f>Igazgatás!J50+Községgazd!M48+Vagyongazd!J42+Közút!J42+Sport!J44+Közművelődés!L69+Támogatás!P42</f>
        <v>0</v>
      </c>
      <c r="K42" s="13">
        <f>Igazgatás!K50+Községgazd!N48+Vagyongazd!K42+Közút!K42+Sport!K44+Közművelődés!M69+Támogatás!Q42</f>
        <v>0</v>
      </c>
      <c r="L42" s="13">
        <f>Igazgatás!L50+Községgazd!O48+Vagyongazd!L42+Közút!L42+Sport!L44+Közművelődés!N69+Támogatás!R42</f>
        <v>0</v>
      </c>
      <c r="M42" s="13">
        <f>Igazgatás!M50+Községgazd!P48+Vagyongazd!M42+Közút!M42+Sport!M44+Közművelődés!O69+Támogatás!S42</f>
        <v>0</v>
      </c>
      <c r="N42" s="83">
        <f>Igazgatás!N50+Községgazd!Q48+Vagyongazd!N42+Közút!N42+Sport!N44+Közművelődés!P69+Támogatás!T42</f>
        <v>0</v>
      </c>
      <c r="O42" s="13">
        <f>Igazgatás!O50+Községgazd!R48+Vagyongazd!O42+Közút!O42+Sport!O44+Közművelődés!Q69+Támogatás!U42</f>
        <v>0</v>
      </c>
      <c r="P42" s="43">
        <f>Igazgatás!P50+Községgazd!S48+Vagyongazd!P42+Közút!P42+Sport!P44+Közművelődés!R69+Támogatás!V42</f>
        <v>0</v>
      </c>
      <c r="Q42" s="83">
        <f>Igazgatás!Q50+Községgazd!T48+Vagyongazd!Q42+Közút!Q42+Sport!Q44+Közművelődés!S69+Támogatás!W42</f>
        <v>0</v>
      </c>
      <c r="R42" s="13">
        <f>Igazgatás!R50+Községgazd!U48+Vagyongazd!R42+Közút!R42+Sport!R44+Közművelődés!T69+Támogatás!X42</f>
        <v>0</v>
      </c>
      <c r="S42" s="43">
        <f>Igazgatás!S50+Községgazd!V48+Vagyongazd!S42+Közút!S42+Sport!S44+Közművelődés!U69+Támogatás!Y42</f>
        <v>0</v>
      </c>
      <c r="T42" s="45">
        <f>Igazgatás!T50+Községgazd!W48+Vagyongazd!T42+Közút!T42+Sport!T44+Közművelődés!V69+Támogatás!Z42</f>
        <v>0</v>
      </c>
    </row>
    <row r="43" spans="1:20" s="41" customFormat="1" x14ac:dyDescent="0.25">
      <c r="A43" s="128" t="s">
        <v>180</v>
      </c>
      <c r="B43" s="53" t="s">
        <v>637</v>
      </c>
      <c r="C43" s="422" t="s">
        <v>181</v>
      </c>
      <c r="D43" s="423"/>
      <c r="E43" s="423"/>
      <c r="F43" s="266">
        <f>Igazgatás!F51+Községgazd!F49+Vagyongazd!F43+Közút!F43+Sport!F45+Közművelődés!F70+Támogatás!F43</f>
        <v>265001.86</v>
      </c>
      <c r="G43" s="158">
        <f>Igazgatás!G51+Községgazd!G49+Vagyongazd!G43+Közút!G43+Sport!G45+Közművelődés!G70+Támogatás!G43</f>
        <v>200000</v>
      </c>
      <c r="H43" s="170">
        <f>Igazgatás!H51+Községgazd!H49+Vagyongazd!H43+Közút!H43+Sport!H45+Közművelődés!H70+Támogatás!H43</f>
        <v>465001.86</v>
      </c>
      <c r="I43" s="78">
        <f>Igazgatás!I51+Községgazd!L49+Vagyongazd!I43+Közút!I43+Sport!I45+Közművelődés!K70+Támogatás!O43</f>
        <v>26429</v>
      </c>
      <c r="J43" s="13">
        <f>Igazgatás!J51+Községgazd!M49+Vagyongazd!J43+Közút!J43+Sport!J45+Közművelődés!L70+Támogatás!P43</f>
        <v>22142.989999999998</v>
      </c>
      <c r="K43" s="13">
        <f>Igazgatás!K51+Községgazd!N49+Vagyongazd!K43+Közút!K43+Sport!K45+Közművelődés!M70+Támogatás!Q43</f>
        <v>20000.12</v>
      </c>
      <c r="L43" s="13">
        <f>Igazgatás!L51+Községgazd!O49+Vagyongazd!L43+Közút!L43+Sport!L45+Közművelődés!N70+Támogatás!R43</f>
        <v>72142.989999999991</v>
      </c>
      <c r="M43" s="13">
        <f>Igazgatás!M51+Községgazd!P49+Vagyongazd!M43+Közút!M43+Sport!M45+Közművelődés!O70+Támogatás!S43</f>
        <v>21428.699999999997</v>
      </c>
      <c r="N43" s="83">
        <f>Igazgatás!N51+Községgazd!Q49+Vagyongazd!N43+Közút!N43+Sport!N45+Közművelődés!P70+Támogatás!T43</f>
        <v>22142.989999999998</v>
      </c>
      <c r="O43" s="13">
        <f>Igazgatás!O51+Községgazd!R49+Vagyongazd!O43+Közút!O43+Sport!O45+Közművelődés!Q70+Támogatás!U43</f>
        <v>71428.7</v>
      </c>
      <c r="P43" s="43">
        <f>Igazgatás!P51+Községgazd!S49+Vagyongazd!P43+Közút!P43+Sport!P45+Közművelődés!R70+Támogatás!V43</f>
        <v>22142.989999999998</v>
      </c>
      <c r="Q43" s="83">
        <f>Igazgatás!Q51+Községgazd!T49+Vagyongazd!Q43+Közút!Q43+Sport!Q45+Közművelődés!S70+Támogatás!W43</f>
        <v>22142.989999999998</v>
      </c>
      <c r="R43" s="13">
        <f>Igazgatás!R51+Községgazd!U49+Vagyongazd!R43+Közút!R43+Sport!R45+Közművelődés!T70+Támogatás!X43</f>
        <v>71428.7</v>
      </c>
      <c r="S43" s="43">
        <f>Igazgatás!S51+Községgazd!V49+Vagyongazd!S43+Közút!S43+Sport!S45+Közművelődés!U70+Támogatás!Y43</f>
        <v>22142.989999999998</v>
      </c>
      <c r="T43" s="45">
        <f>Igazgatás!T51+Községgazd!W49+Vagyongazd!T43+Közút!T43+Sport!T45+Közművelődés!V70+Támogatás!Z43</f>
        <v>71428.7</v>
      </c>
    </row>
    <row r="44" spans="1:20" s="41" customFormat="1" x14ac:dyDescent="0.25">
      <c r="A44" s="128" t="s">
        <v>182</v>
      </c>
      <c r="B44" s="53" t="s">
        <v>638</v>
      </c>
      <c r="C44" s="422" t="s">
        <v>183</v>
      </c>
      <c r="D44" s="423"/>
      <c r="E44" s="423"/>
      <c r="F44" s="266">
        <f>Igazgatás!F52+Községgazd!F50+Vagyongazd!F44+Közút!F44+Sport!F46+Közművelődés!F71+Támogatás!F44</f>
        <v>808362</v>
      </c>
      <c r="G44" s="158">
        <f>Igazgatás!G52+Községgazd!G50+Vagyongazd!G44+Közút!G44+Sport!G46+Közművelődés!G71+Támogatás!G44</f>
        <v>0</v>
      </c>
      <c r="H44" s="170">
        <f>Igazgatás!H52+Községgazd!H50+Vagyongazd!H44+Közút!H44+Sport!H46+Közművelődés!H71+Támogatás!H44</f>
        <v>808362</v>
      </c>
      <c r="I44" s="78">
        <f>Igazgatás!I52+Községgazd!L50+Vagyongazd!I44+Közút!I44+Sport!I46+Közművelődés!K71+Támogatás!O44</f>
        <v>25833</v>
      </c>
      <c r="J44" s="13">
        <f>Igazgatás!J52+Községgazd!M50+Vagyongazd!J44+Közút!J44+Sport!J46+Közművelődés!L71+Támogatás!P44</f>
        <v>25833</v>
      </c>
      <c r="K44" s="13">
        <f>Igazgatás!K52+Községgazd!N50+Vagyongazd!K44+Közút!K44+Sport!K46+Közművelődés!M71+Támogatás!Q44</f>
        <v>47833</v>
      </c>
      <c r="L44" s="13">
        <f>Igazgatás!L52+Községgazd!O50+Vagyongazd!L44+Közút!L44+Sport!L46+Közművelődés!N71+Támogatás!R44</f>
        <v>128195</v>
      </c>
      <c r="M44" s="13">
        <f>Igazgatás!M52+Községgazd!P50+Vagyongazd!M44+Közút!M44+Sport!M46+Közművelődés!O71+Támogatás!S44</f>
        <v>25833</v>
      </c>
      <c r="N44" s="83">
        <f>Igazgatás!N52+Községgazd!Q50+Vagyongazd!N44+Közút!N44+Sport!N46+Közművelődés!P71+Támogatás!T44</f>
        <v>47833</v>
      </c>
      <c r="O44" s="13">
        <f>Igazgatás!O52+Községgazd!R50+Vagyongazd!O44+Közút!O44+Sport!O46+Közművelődés!Q71+Támogatás!U44</f>
        <v>25833</v>
      </c>
      <c r="P44" s="43">
        <f>Igazgatás!P52+Községgazd!S50+Vagyongazd!P44+Közút!P44+Sport!P46+Közművelődés!R71+Támogatás!V44</f>
        <v>355833</v>
      </c>
      <c r="Q44" s="83">
        <f>Igazgatás!Q52+Községgazd!T50+Vagyongazd!Q44+Közút!Q44+Sport!Q46+Közművelődés!S71+Támogatás!W44</f>
        <v>25833</v>
      </c>
      <c r="R44" s="13">
        <f>Igazgatás!R52+Községgazd!U50+Vagyongazd!R44+Közút!R44+Sport!R46+Közművelődés!T71+Támogatás!X44</f>
        <v>47833</v>
      </c>
      <c r="S44" s="43">
        <f>Igazgatás!S52+Községgazd!V50+Vagyongazd!S44+Közút!S44+Sport!S46+Közművelődés!U71+Támogatás!Y44</f>
        <v>25833</v>
      </c>
      <c r="T44" s="45">
        <f>Igazgatás!T52+Községgazd!W50+Vagyongazd!T44+Közút!T44+Sport!T46+Közművelődés!V71+Támogatás!Z44</f>
        <v>25837</v>
      </c>
    </row>
    <row r="45" spans="1:20" s="18" customFormat="1" x14ac:dyDescent="0.25">
      <c r="A45" s="128" t="s">
        <v>184</v>
      </c>
      <c r="B45" s="53" t="s">
        <v>639</v>
      </c>
      <c r="C45" s="422" t="s">
        <v>185</v>
      </c>
      <c r="D45" s="423"/>
      <c r="E45" s="423"/>
      <c r="F45" s="266">
        <f>Igazgatás!F53+Községgazd!F53+Vagyongazd!F45+Közút!F45+Sport!F47+Közművelődés!F74+Támogatás!F45</f>
        <v>352248</v>
      </c>
      <c r="G45" s="158">
        <f>Igazgatás!G53+Községgazd!G53+Vagyongazd!G45+Közút!G45+Sport!G47+Közművelődés!G74+Támogatás!G45</f>
        <v>0</v>
      </c>
      <c r="H45" s="170">
        <f>Igazgatás!H53+Községgazd!H53+Vagyongazd!H45+Közút!H45+Sport!H47+Közművelődés!H74+Támogatás!H45</f>
        <v>352248</v>
      </c>
      <c r="I45" s="78">
        <f>Igazgatás!I53+Községgazd!L53+Vagyongazd!I45+Közút!I45+Sport!I47+Közművelődés!K74+Támogatás!O45</f>
        <v>24020</v>
      </c>
      <c r="J45" s="13">
        <f>Igazgatás!J53+Községgazd!M53+Vagyongazd!J45+Közút!J45+Sport!J47+Közművelődés!L74+Támogatás!P45</f>
        <v>27520</v>
      </c>
      <c r="K45" s="13">
        <f>Igazgatás!K53+Községgazd!N53+Vagyongazd!K45+Közút!K45+Sport!K47+Közművelődés!M74+Támogatás!Q45</f>
        <v>24020</v>
      </c>
      <c r="L45" s="13">
        <f>Igazgatás!L53+Községgazd!O53+Vagyongazd!L45+Közút!L45+Sport!L47+Közművelődés!N74+Támogatás!R45</f>
        <v>27520</v>
      </c>
      <c r="M45" s="13">
        <f>Igazgatás!M53+Községgazd!P53+Vagyongazd!M45+Közút!M45+Sport!M47+Közművelődés!O74+Támogatás!S45</f>
        <v>24020</v>
      </c>
      <c r="N45" s="83">
        <f>Igazgatás!N53+Községgazd!Q53+Vagyongazd!N45+Közút!N45+Sport!N47+Közművelődés!P74+Támogatás!T45</f>
        <v>24020</v>
      </c>
      <c r="O45" s="13">
        <f>Igazgatás!O53+Községgazd!R53+Vagyongazd!O45+Közút!O45+Sport!O47+Közművelődés!Q74+Támogatás!U45</f>
        <v>27520</v>
      </c>
      <c r="P45" s="43">
        <f>Igazgatás!P53+Községgazd!S53+Vagyongazd!P45+Közút!P45+Sport!P47+Közművelődés!R74+Támogatás!V45</f>
        <v>24020</v>
      </c>
      <c r="Q45" s="83">
        <f>Igazgatás!Q53+Községgazd!T53+Vagyongazd!Q45+Közút!Q45+Sport!Q47+Közművelődés!S74+Támogatás!W45</f>
        <v>74020</v>
      </c>
      <c r="R45" s="13">
        <f>Igazgatás!R53+Községgazd!U53+Vagyongazd!R45+Közút!R45+Sport!R47+Közművelődés!T74+Támogatás!X45</f>
        <v>27520</v>
      </c>
      <c r="S45" s="43">
        <f>Igazgatás!S53+Községgazd!V53+Vagyongazd!S45+Közút!S45+Sport!S47+Közművelődés!U74+Támogatás!Y45</f>
        <v>24020</v>
      </c>
      <c r="T45" s="45">
        <f>Igazgatás!T53+Községgazd!W53+Vagyongazd!T45+Közút!T45+Sport!T47+Közművelődés!V74+Támogatás!Z45</f>
        <v>24028</v>
      </c>
    </row>
    <row r="46" spans="1:20" x14ac:dyDescent="0.25">
      <c r="B46" s="55"/>
      <c r="C46" s="46"/>
      <c r="D46" s="427" t="s">
        <v>186</v>
      </c>
      <c r="E46" s="427"/>
      <c r="F46" s="259">
        <f>Igazgatás!F54+Községgazd!F54+Vagyongazd!F46+Közút!F46+Sport!F48+Közművelődés!F75+Támogatás!F46</f>
        <v>352248</v>
      </c>
      <c r="G46" s="151">
        <f>Igazgatás!G54+Községgazd!G54+Vagyongazd!G46+Közút!G46+Sport!G48+Közművelődés!G75+Támogatás!G46</f>
        <v>0</v>
      </c>
      <c r="H46" s="169">
        <f>Igazgatás!H54+Községgazd!H54+Vagyongazd!H46+Közút!H46+Sport!H48+Közművelődés!H75+Támogatás!H46</f>
        <v>352248</v>
      </c>
      <c r="I46" s="76">
        <f>Igazgatás!I54+Községgazd!L54+Vagyongazd!I46+Közút!I46+Sport!I48+Közművelődés!K75+Támogatás!O46</f>
        <v>24020</v>
      </c>
      <c r="J46" s="1">
        <f>Igazgatás!J54+Községgazd!M54+Vagyongazd!J46+Közút!J46+Sport!J48+Közművelődés!L75+Támogatás!P46</f>
        <v>27520</v>
      </c>
      <c r="K46" s="1">
        <f>Igazgatás!K54+Községgazd!N54+Vagyongazd!K46+Közút!K46+Sport!K48+Közművelődés!M75+Támogatás!Q46</f>
        <v>24020</v>
      </c>
      <c r="L46" s="1">
        <f>Igazgatás!L54+Községgazd!O54+Vagyongazd!L46+Közút!L46+Sport!L48+Közművelődés!N75+Támogatás!R46</f>
        <v>27520</v>
      </c>
      <c r="M46" s="1">
        <f>Igazgatás!M54+Községgazd!P54+Vagyongazd!M46+Közút!M46+Sport!M48+Közművelődés!O75+Támogatás!S46</f>
        <v>24020</v>
      </c>
      <c r="N46" s="82">
        <f>Igazgatás!N54+Községgazd!Q54+Vagyongazd!N46+Közút!N46+Sport!N48+Közművelődés!P75+Támogatás!T46</f>
        <v>24020</v>
      </c>
      <c r="O46" s="1">
        <f>Igazgatás!O54+Községgazd!R54+Vagyongazd!O46+Közút!O46+Sport!O48+Közművelődés!Q75+Támogatás!U46</f>
        <v>27520</v>
      </c>
      <c r="P46" s="42">
        <f>Igazgatás!P54+Községgazd!S54+Vagyongazd!P46+Közút!P46+Sport!P48+Közművelődés!R75+Támogatás!V46</f>
        <v>24020</v>
      </c>
      <c r="Q46" s="82">
        <f>Igazgatás!Q54+Községgazd!T54+Vagyongazd!Q46+Közút!Q46+Sport!Q48+Közművelődés!S75+Támogatás!W46</f>
        <v>74020</v>
      </c>
      <c r="R46" s="1">
        <f>Igazgatás!R54+Községgazd!U54+Vagyongazd!R46+Közút!R46+Sport!R48+Közművelődés!T75+Támogatás!X46</f>
        <v>27520</v>
      </c>
      <c r="S46" s="42">
        <f>Igazgatás!S54+Községgazd!V54+Vagyongazd!S46+Közút!S46+Sport!S48+Közművelődés!U75+Támogatás!Y46</f>
        <v>24020</v>
      </c>
      <c r="T46" s="44">
        <f>Igazgatás!T54+Községgazd!W54+Vagyongazd!T46+Közút!T46+Sport!T48+Közművelődés!V75+Támogatás!Z46</f>
        <v>24028</v>
      </c>
    </row>
    <row r="47" spans="1:20" hidden="1" x14ac:dyDescent="0.25">
      <c r="B47" s="55"/>
      <c r="C47" s="46"/>
      <c r="D47" s="427" t="s">
        <v>187</v>
      </c>
      <c r="E47" s="427"/>
      <c r="F47" s="259">
        <f>Igazgatás!F55+Községgazd!F55+Vagyongazd!F47+Közút!F47+Sport!F49+Közművelődés!F76+Támogatás!F47</f>
        <v>0</v>
      </c>
      <c r="G47" s="151">
        <f>Igazgatás!G55+Községgazd!G55+Vagyongazd!G47+Közút!G47+Sport!G49+Közművelődés!G76+Támogatás!G47</f>
        <v>0</v>
      </c>
      <c r="H47" s="169">
        <f>Igazgatás!H55+Községgazd!H55+Vagyongazd!H47+Közút!H47+Sport!H49+Közművelődés!H76+Támogatás!H47</f>
        <v>0</v>
      </c>
      <c r="I47" s="76">
        <f>Igazgatás!I55+Községgazd!L55+Vagyongazd!I47+Közút!I47+Sport!I49+Közművelődés!K76+Támogatás!O47</f>
        <v>0</v>
      </c>
      <c r="J47" s="1">
        <f>Igazgatás!J55+Községgazd!M55+Vagyongazd!J47+Közút!J47+Sport!J49+Közművelődés!L76+Támogatás!P47</f>
        <v>0</v>
      </c>
      <c r="K47" s="1">
        <f>Igazgatás!K55+Községgazd!N55+Vagyongazd!K47+Közút!K47+Sport!K49+Közművelődés!M76+Támogatás!Q47</f>
        <v>0</v>
      </c>
      <c r="L47" s="1">
        <f>Igazgatás!L55+Községgazd!O55+Vagyongazd!L47+Közút!L47+Sport!L49+Közművelődés!N76+Támogatás!R47</f>
        <v>0</v>
      </c>
      <c r="M47" s="1">
        <f>Igazgatás!M55+Községgazd!P55+Vagyongazd!M47+Közút!M47+Sport!M49+Közművelődés!O76+Támogatás!S47</f>
        <v>0</v>
      </c>
      <c r="N47" s="82">
        <f>Igazgatás!N55+Községgazd!Q55+Vagyongazd!N47+Közút!N47+Sport!N49+Közművelődés!P76+Támogatás!T47</f>
        <v>0</v>
      </c>
      <c r="O47" s="1">
        <f>Igazgatás!O55+Községgazd!R55+Vagyongazd!O47+Közút!O47+Sport!O49+Közművelődés!Q76+Támogatás!U47</f>
        <v>0</v>
      </c>
      <c r="P47" s="42">
        <f>Igazgatás!P55+Községgazd!S55+Vagyongazd!P47+Közút!P47+Sport!P49+Közművelődés!R76+Támogatás!V47</f>
        <v>0</v>
      </c>
      <c r="Q47" s="82">
        <f>Igazgatás!Q55+Községgazd!T55+Vagyongazd!Q47+Közút!Q47+Sport!Q49+Közművelődés!S76+Támogatás!W47</f>
        <v>0</v>
      </c>
      <c r="R47" s="1">
        <f>Igazgatás!R55+Községgazd!U55+Vagyongazd!R47+Közút!R47+Sport!R49+Közművelődés!T76+Támogatás!X47</f>
        <v>0</v>
      </c>
      <c r="S47" s="42">
        <f>Igazgatás!S55+Községgazd!V55+Vagyongazd!S47+Közút!S47+Sport!S49+Közművelődés!U76+Támogatás!Y47</f>
        <v>0</v>
      </c>
      <c r="T47" s="44">
        <f>Igazgatás!T55+Községgazd!W55+Vagyongazd!T47+Közút!T47+Sport!T49+Közművelődés!V76+Támogatás!Z47</f>
        <v>0</v>
      </c>
    </row>
    <row r="48" spans="1:20" s="41" customFormat="1" x14ac:dyDescent="0.25">
      <c r="A48" s="128" t="s">
        <v>188</v>
      </c>
      <c r="B48" s="53" t="s">
        <v>640</v>
      </c>
      <c r="C48" s="415" t="s">
        <v>189</v>
      </c>
      <c r="D48" s="416"/>
      <c r="E48" s="416"/>
      <c r="F48" s="266">
        <f>Igazgatás!F56+Községgazd!F56+Vagyongazd!F48+Közút!F48+Sport!F50+Közművelődés!F77+Támogatás!F48</f>
        <v>3336303</v>
      </c>
      <c r="G48" s="158">
        <f>Igazgatás!G56+Községgazd!G56+Vagyongazd!G48+Közút!G48+Sport!G50+Közművelődés!G77+Támogatás!G48</f>
        <v>0</v>
      </c>
      <c r="H48" s="170">
        <f>Igazgatás!H56+Községgazd!H56+Vagyongazd!H48+Közút!H48+Sport!H50+Közművelődés!H77+Támogatás!H48</f>
        <v>3336303</v>
      </c>
      <c r="I48" s="78">
        <f>Igazgatás!I56+Községgazd!L56+Vagyongazd!I48+Közút!I48+Sport!I50+Közművelődés!K77+Támogatás!O48</f>
        <v>16221</v>
      </c>
      <c r="J48" s="13">
        <f>Igazgatás!J56+Községgazd!M56+Vagyongazd!J48+Közút!J48+Sport!J50+Közművelődés!L77+Támogatás!P48</f>
        <v>42721</v>
      </c>
      <c r="K48" s="13">
        <f>Igazgatás!K56+Községgazd!N56+Vagyongazd!K48+Közút!K48+Sport!K50+Közművelődés!M77+Támogatás!Q48</f>
        <v>16221</v>
      </c>
      <c r="L48" s="13">
        <f>Igazgatás!L56+Községgazd!O56+Vagyongazd!L48+Közút!L48+Sport!L50+Közművelődés!N77+Támogatás!R48</f>
        <v>16221</v>
      </c>
      <c r="M48" s="13">
        <f>Igazgatás!M56+Községgazd!P56+Vagyongazd!M48+Közút!M48+Sport!M50+Közművelődés!O77+Támogatás!S48</f>
        <v>66221</v>
      </c>
      <c r="N48" s="83">
        <f>Igazgatás!N56+Községgazd!Q56+Vagyongazd!N48+Közút!N48+Sport!N50+Közművelődés!P77+Támogatás!T48</f>
        <v>16221</v>
      </c>
      <c r="O48" s="13">
        <f>Igazgatás!O56+Községgazd!R56+Vagyongazd!O48+Közút!O48+Sport!O50+Közművelődés!Q77+Támogatás!U48</f>
        <v>1591024</v>
      </c>
      <c r="P48" s="43">
        <f>Igazgatás!P56+Községgazd!S56+Vagyongazd!P48+Közút!P48+Sport!P50+Közművelődés!R77+Támogatás!V48</f>
        <v>42721</v>
      </c>
      <c r="Q48" s="83">
        <f>Igazgatás!Q56+Községgazd!T56+Vagyongazd!Q48+Közút!Q48+Sport!Q50+Közművelődés!S77+Támogatás!W48</f>
        <v>16221</v>
      </c>
      <c r="R48" s="13">
        <f>Igazgatás!R56+Községgazd!U56+Vagyongazd!R48+Közút!R48+Sport!R50+Közművelődés!T77+Támogatás!X48</f>
        <v>130069</v>
      </c>
      <c r="S48" s="43">
        <f>Igazgatás!S56+Községgazd!V56+Vagyongazd!S48+Közút!S48+Sport!S50+Közművelődés!U77+Támogatás!Y48</f>
        <v>1366221</v>
      </c>
      <c r="T48" s="45">
        <f>Igazgatás!T56+Községgazd!W56+Vagyongazd!T48+Közút!T48+Sport!T50+Közművelődés!V77+Támogatás!Z48</f>
        <v>16221</v>
      </c>
    </row>
    <row r="49" spans="1:20" s="41" customFormat="1" x14ac:dyDescent="0.25">
      <c r="A49" s="128" t="s">
        <v>190</v>
      </c>
      <c r="B49" s="53" t="s">
        <v>641</v>
      </c>
      <c r="C49" s="415" t="s">
        <v>191</v>
      </c>
      <c r="D49" s="416"/>
      <c r="E49" s="416"/>
      <c r="F49" s="266">
        <f>Igazgatás!F64+Községgazd!F57+Vagyongazd!F49+Közút!F49+Sport!F51+Közművelődés!F78+Támogatás!F49</f>
        <v>584800</v>
      </c>
      <c r="G49" s="158">
        <f>Igazgatás!G64+Községgazd!G57+Vagyongazd!G49+Közút!G49+Sport!G51+Közművelődés!G78+Támogatás!G49</f>
        <v>0</v>
      </c>
      <c r="H49" s="170">
        <f>Igazgatás!H64+Községgazd!H57+Vagyongazd!H49+Közút!H49+Sport!H51+Közművelődés!H78+Támogatás!H49</f>
        <v>584800</v>
      </c>
      <c r="I49" s="78">
        <f>Igazgatás!I64+Községgazd!L57+Vagyongazd!I49+Közút!I49+Sport!I51+Közművelődés!K78+Támogatás!O49</f>
        <v>56500</v>
      </c>
      <c r="J49" s="13">
        <f>Igazgatás!J64+Községgazd!M57+Vagyongazd!J49+Közút!J49+Sport!J51+Közművelődés!L78+Támogatás!P49</f>
        <v>21250</v>
      </c>
      <c r="K49" s="13">
        <f>Igazgatás!K64+Községgazd!N57+Vagyongazd!K49+Közút!K49+Sport!K51+Közművelődés!M78+Támogatás!Q49</f>
        <v>42250</v>
      </c>
      <c r="L49" s="13">
        <f>Igazgatás!L64+Községgazd!O57+Vagyongazd!L49+Közút!L49+Sport!L51+Közművelődés!N78+Támogatás!R49</f>
        <v>66500</v>
      </c>
      <c r="M49" s="13">
        <f>Igazgatás!M64+Községgazd!P57+Vagyongazd!M49+Közút!M49+Sport!M51+Közművelődés!O78+Támogatás!S49</f>
        <v>48250</v>
      </c>
      <c r="N49" s="83">
        <f>Igazgatás!N64+Községgazd!Q57+Vagyongazd!N49+Közút!N49+Sport!N51+Közművelődés!P78+Támogatás!T49</f>
        <v>25050</v>
      </c>
      <c r="O49" s="13">
        <f>Igazgatás!O64+Községgazd!R57+Vagyongazd!O49+Közút!O49+Sport!O51+Közművelődés!Q78+Támogatás!U49</f>
        <v>56500</v>
      </c>
      <c r="P49" s="43">
        <f>Igazgatás!P64+Községgazd!S57+Vagyongazd!P49+Közút!P49+Sport!P51+Közművelődés!R78+Támogatás!V49</f>
        <v>51938</v>
      </c>
      <c r="Q49" s="83">
        <f>Igazgatás!Q64+Községgazd!T57+Vagyongazd!Q49+Közút!Q49+Sport!Q51+Közművelődés!S78+Támogatás!W49</f>
        <v>21250</v>
      </c>
      <c r="R49" s="13">
        <f>Igazgatás!R64+Községgazd!U57+Vagyongazd!R49+Közút!R49+Sport!R51+Közművelődés!T78+Támogatás!X49</f>
        <v>56500</v>
      </c>
      <c r="S49" s="43">
        <f>Igazgatás!S64+Községgazd!V57+Vagyongazd!S49+Közút!S49+Sport!S51+Közművelődés!U78+Támogatás!Y49</f>
        <v>117562</v>
      </c>
      <c r="T49" s="45">
        <f>Igazgatás!T64+Községgazd!W57+Vagyongazd!T49+Közút!T49+Sport!T51+Közművelődés!V78+Támogatás!Z49</f>
        <v>21250</v>
      </c>
    </row>
    <row r="50" spans="1:20" x14ac:dyDescent="0.25">
      <c r="B50" s="93" t="s">
        <v>642</v>
      </c>
      <c r="C50" s="434" t="s">
        <v>192</v>
      </c>
      <c r="D50" s="435"/>
      <c r="E50" s="435"/>
      <c r="F50" s="260">
        <f>Igazgatás!F70+Községgazd!F60+Vagyongazd!F50+Közút!F50+Sport!F52+Közművelődés!F81+Támogatás!F50</f>
        <v>1060560</v>
      </c>
      <c r="G50" s="152">
        <f>Igazgatás!G70+Községgazd!G60+Vagyongazd!G50+Közút!G50+Sport!G52+Közművelődés!G81+Támogatás!G50</f>
        <v>0</v>
      </c>
      <c r="H50" s="168">
        <f>Igazgatás!H70+Községgazd!H60+Vagyongazd!H50+Közút!H50+Sport!H52+Közművelődés!H81+Támogatás!H50</f>
        <v>1060560</v>
      </c>
      <c r="I50" s="95">
        <f>Igazgatás!I70+Községgazd!L60+Vagyongazd!I50+Közút!I50+Sport!I52+Közművelődés!K81+Támogatás!O50</f>
        <v>8480</v>
      </c>
      <c r="J50" s="96">
        <f>Igazgatás!J70+Községgazd!M60+Vagyongazd!J50+Közút!J50+Sport!J52+Közművelődés!L81+Támogatás!P50</f>
        <v>6880</v>
      </c>
      <c r="K50" s="96">
        <f>Igazgatás!K70+Községgazd!N60+Vagyongazd!K50+Közút!K50+Sport!K52+Közművelődés!M81+Támogatás!Q50</f>
        <v>56880</v>
      </c>
      <c r="L50" s="96">
        <f>Igazgatás!L70+Községgazd!O60+Vagyongazd!L50+Közút!L50+Sport!L52+Közművelődés!N81+Támogatás!R50</f>
        <v>26380</v>
      </c>
      <c r="M50" s="96">
        <f>Igazgatás!M70+Községgazd!P60+Vagyongazd!M50+Közút!M50+Sport!M52+Közművelődés!O81+Támogatás!S50</f>
        <v>111280</v>
      </c>
      <c r="N50" s="99">
        <f>Igazgatás!N70+Községgazd!Q60+Vagyongazd!N50+Közút!N50+Sport!N52+Közművelődés!P81+Támogatás!T50</f>
        <v>316880</v>
      </c>
      <c r="O50" s="96">
        <f>Igazgatás!O70+Községgazd!R60+Vagyongazd!O50+Közút!O50+Sport!O52+Közművelődés!Q81+Támogatás!U50</f>
        <v>9080</v>
      </c>
      <c r="P50" s="98">
        <f>Igazgatás!P70+Községgazd!S60+Vagyongazd!P50+Közút!P50+Sport!P52+Közművelődés!R81+Támogatás!V50</f>
        <v>10780</v>
      </c>
      <c r="Q50" s="99">
        <f>Igazgatás!Q70+Községgazd!T60+Vagyongazd!Q50+Közút!Q50+Sport!Q52+Közművelődés!S81+Támogatás!W50</f>
        <v>20880</v>
      </c>
      <c r="R50" s="96">
        <f>Igazgatás!R70+Községgazd!U60+Vagyongazd!R50+Közút!R50+Sport!R52+Közművelődés!T81+Támogatás!X50</f>
        <v>263380</v>
      </c>
      <c r="S50" s="98">
        <f>Igazgatás!S70+Községgazd!V60+Vagyongazd!S50+Közút!S50+Sport!S52+Közművelődés!U81+Támogatás!Y50</f>
        <v>120580</v>
      </c>
      <c r="T50" s="100">
        <f>Igazgatás!T70+Községgazd!W60+Vagyongazd!T50+Közút!T50+Sport!T52+Közművelődés!V81+Támogatás!Z50</f>
        <v>109080</v>
      </c>
    </row>
    <row r="51" spans="1:20" s="41" customFormat="1" hidden="1" x14ac:dyDescent="0.25">
      <c r="A51" s="128" t="s">
        <v>193</v>
      </c>
      <c r="B51" s="53" t="s">
        <v>643</v>
      </c>
      <c r="C51" s="415" t="s">
        <v>194</v>
      </c>
      <c r="D51" s="416"/>
      <c r="E51" s="416"/>
      <c r="F51" s="266">
        <f>Igazgatás!F71+Községgazd!F61+Vagyongazd!F51+Közút!F51+Sport!F53+Közművelődés!F82+Támogatás!F51</f>
        <v>0</v>
      </c>
      <c r="G51" s="158">
        <f>Igazgatás!G71+Községgazd!G61+Vagyongazd!G51+Közút!G51+Sport!G53+Közművelődés!G82+Támogatás!G51</f>
        <v>0</v>
      </c>
      <c r="H51" s="170">
        <f>Igazgatás!H71+Községgazd!H61+Vagyongazd!H51+Közút!H51+Sport!H53+Közművelődés!H82+Támogatás!H51</f>
        <v>0</v>
      </c>
      <c r="I51" s="78">
        <f>Igazgatás!I71+Községgazd!L61+Vagyongazd!I51+Közút!I51+Sport!I53+Közművelődés!K82+Támogatás!O51</f>
        <v>0</v>
      </c>
      <c r="J51" s="13">
        <f>Igazgatás!J71+Községgazd!M61+Vagyongazd!J51+Közút!J51+Sport!J53+Közművelődés!L82+Támogatás!P51</f>
        <v>0</v>
      </c>
      <c r="K51" s="13">
        <f>Igazgatás!K71+Községgazd!N61+Vagyongazd!K51+Közút!K51+Sport!K53+Közművelődés!M82+Támogatás!Q51</f>
        <v>0</v>
      </c>
      <c r="L51" s="13">
        <f>Igazgatás!L71+Községgazd!O61+Vagyongazd!L51+Közút!L51+Sport!L53+Közművelődés!N82+Támogatás!R51</f>
        <v>0</v>
      </c>
      <c r="M51" s="13">
        <f>Igazgatás!M71+Községgazd!P61+Vagyongazd!M51+Közút!M51+Sport!M53+Közművelődés!O82+Támogatás!S51</f>
        <v>0</v>
      </c>
      <c r="N51" s="83">
        <f>Igazgatás!N71+Községgazd!Q61+Vagyongazd!N51+Közút!N51+Sport!N53+Közművelődés!P82+Támogatás!T51</f>
        <v>0</v>
      </c>
      <c r="O51" s="13">
        <f>Igazgatás!O71+Községgazd!R61+Vagyongazd!O51+Közút!O51+Sport!O53+Közművelődés!Q82+Támogatás!U51</f>
        <v>0</v>
      </c>
      <c r="P51" s="43">
        <f>Igazgatás!P71+Községgazd!S61+Vagyongazd!P51+Közút!P51+Sport!P53+Közművelődés!R82+Támogatás!V51</f>
        <v>0</v>
      </c>
      <c r="Q51" s="83">
        <f>Igazgatás!Q71+Községgazd!T61+Vagyongazd!Q51+Közút!Q51+Sport!Q53+Közművelődés!S82+Támogatás!W51</f>
        <v>0</v>
      </c>
      <c r="R51" s="13">
        <f>Igazgatás!R71+Községgazd!U61+Vagyongazd!R51+Közút!R51+Sport!R53+Közművelődés!T82+Támogatás!X51</f>
        <v>0</v>
      </c>
      <c r="S51" s="43">
        <f>Igazgatás!S71+Községgazd!V61+Vagyongazd!S51+Közút!S51+Sport!S53+Közművelődés!U82+Támogatás!Y51</f>
        <v>0</v>
      </c>
      <c r="T51" s="45">
        <f>Igazgatás!T71+Községgazd!W61+Vagyongazd!T51+Közút!T51+Sport!T53+Közművelődés!V82+Támogatás!Z51</f>
        <v>0</v>
      </c>
    </row>
    <row r="52" spans="1:20" s="41" customFormat="1" x14ac:dyDescent="0.25">
      <c r="A52" s="128" t="s">
        <v>195</v>
      </c>
      <c r="B52" s="53" t="s">
        <v>644</v>
      </c>
      <c r="C52" s="415" t="s">
        <v>196</v>
      </c>
      <c r="D52" s="416"/>
      <c r="E52" s="416"/>
      <c r="F52" s="266">
        <f>Igazgatás!F72+Községgazd!F62+Vagyongazd!F52+Közút!F52+Sport!F54+Közművelődés!F83+Támogatás!F52</f>
        <v>1060560</v>
      </c>
      <c r="G52" s="158">
        <f>Igazgatás!G72+Községgazd!G62+Vagyongazd!G52+Közút!G52+Sport!G54+Közművelődés!G83+Támogatás!G52</f>
        <v>0</v>
      </c>
      <c r="H52" s="170">
        <f>Igazgatás!H72+Községgazd!H62+Vagyongazd!H52+Közút!H52+Sport!H54+Közművelődés!H83+Támogatás!H52</f>
        <v>1060560</v>
      </c>
      <c r="I52" s="78">
        <f>Igazgatás!I72+Községgazd!L62+Vagyongazd!I52+Közút!I52+Sport!I54+Közművelődés!K83+Támogatás!O52</f>
        <v>8480</v>
      </c>
      <c r="J52" s="13">
        <f>Igazgatás!J72+Községgazd!M62+Vagyongazd!J52+Közút!J52+Sport!J54+Közművelődés!L83+Támogatás!P52</f>
        <v>6880</v>
      </c>
      <c r="K52" s="13">
        <f>Igazgatás!K72+Községgazd!N62+Vagyongazd!K52+Közút!K52+Sport!K54+Közművelődés!M83+Támogatás!Q52</f>
        <v>56880</v>
      </c>
      <c r="L52" s="13">
        <f>Igazgatás!L72+Községgazd!O62+Vagyongazd!L52+Közút!L52+Sport!L54+Közművelődés!N83+Támogatás!R52</f>
        <v>26380</v>
      </c>
      <c r="M52" s="13">
        <f>Igazgatás!M72+Községgazd!P62+Vagyongazd!M52+Közút!M52+Sport!M54+Közművelődés!O83+Támogatás!S52</f>
        <v>111280</v>
      </c>
      <c r="N52" s="83">
        <f>Igazgatás!N72+Községgazd!Q62+Vagyongazd!N52+Közút!N52+Sport!N54+Közművelődés!P83+Támogatás!T52</f>
        <v>316880</v>
      </c>
      <c r="O52" s="13">
        <f>Igazgatás!O72+Községgazd!R62+Vagyongazd!O52+Közút!O52+Sport!O54+Közművelődés!Q83+Támogatás!U52</f>
        <v>9080</v>
      </c>
      <c r="P52" s="43">
        <f>Igazgatás!P72+Községgazd!S62+Vagyongazd!P52+Közút!P52+Sport!P54+Közművelődés!R83+Támogatás!V52</f>
        <v>10780</v>
      </c>
      <c r="Q52" s="83">
        <f>Igazgatás!Q72+Községgazd!T62+Vagyongazd!Q52+Közút!Q52+Sport!Q54+Közművelődés!S83+Támogatás!W52</f>
        <v>20880</v>
      </c>
      <c r="R52" s="13">
        <f>Igazgatás!R72+Községgazd!U62+Vagyongazd!R52+Közút!R52+Sport!R54+Közművelődés!T83+Támogatás!X52</f>
        <v>263380</v>
      </c>
      <c r="S52" s="43">
        <f>Igazgatás!S72+Községgazd!V62+Vagyongazd!S52+Közút!S52+Sport!S54+Közművelődés!U83+Támogatás!Y52</f>
        <v>120580</v>
      </c>
      <c r="T52" s="45">
        <f>Igazgatás!T72+Községgazd!W62+Vagyongazd!T52+Közút!T52+Sport!T54+Közművelődés!V83+Támogatás!Z52</f>
        <v>109080</v>
      </c>
    </row>
    <row r="53" spans="1:20" x14ac:dyDescent="0.25">
      <c r="B53" s="93" t="s">
        <v>645</v>
      </c>
      <c r="C53" s="434" t="s">
        <v>197</v>
      </c>
      <c r="D53" s="435"/>
      <c r="E53" s="435"/>
      <c r="F53" s="260">
        <f>Igazgatás!F76+Községgazd!F63+Vagyongazd!F53+Közút!F53+Sport!F55+Közművelődés!F84+Támogatás!F53</f>
        <v>2127820.5024000006</v>
      </c>
      <c r="G53" s="152">
        <f>Igazgatás!G76+Községgazd!G63+Vagyongazd!G53+Közút!G53+Sport!G55+Közművelődés!G84+Támogatás!G53</f>
        <v>0</v>
      </c>
      <c r="H53" s="168">
        <f>Igazgatás!H76+Községgazd!H63+Vagyongazd!H53+Közút!H53+Sport!H55+Közművelődés!H84+Támogatás!H53</f>
        <v>2127820.5024000006</v>
      </c>
      <c r="I53" s="95">
        <f>Igazgatás!I76+Községgazd!L63+Vagyongazd!I53+Közút!I53+Sport!I55+Közművelődés!K84+Támogatás!O53</f>
        <v>82970.850000000006</v>
      </c>
      <c r="J53" s="96">
        <f>Igazgatás!J76+Községgazd!M63+Vagyongazd!J53+Közút!J53+Sport!J55+Közművelődés!L84+Támogatás!P53</f>
        <v>100397.35</v>
      </c>
      <c r="K53" s="96">
        <f>Igazgatás!K76+Községgazd!N63+Vagyongazd!K53+Közút!K53+Sport!K55+Közművelődés!M84+Támogatás!Q53</f>
        <v>131055.3824</v>
      </c>
      <c r="L53" s="96">
        <f>Igazgatás!L76+Községgazd!O63+Vagyongazd!L53+Közút!L53+Sport!L55+Közművelődés!N84+Támogatás!R53</f>
        <v>116089.59000000001</v>
      </c>
      <c r="M53" s="96">
        <f>Igazgatás!M76+Községgazd!P63+Vagyongazd!M53+Közút!M53+Sport!M55+Közművelődés!O84+Támogatás!S53</f>
        <v>106619.35</v>
      </c>
      <c r="N53" s="99">
        <f>Igazgatás!N76+Községgazd!Q63+Vagyongazd!N53+Közút!N53+Sport!N55+Közművelődés!P84+Támogatás!T53</f>
        <v>162501.35</v>
      </c>
      <c r="O53" s="96">
        <f>Igazgatás!O76+Községgazd!R63+Vagyongazd!O53+Közút!O53+Sport!O55+Közművelődés!Q84+Támogatás!U53</f>
        <v>537639.93000000005</v>
      </c>
      <c r="P53" s="98">
        <f>Igazgatás!P76+Községgazd!S63+Vagyongazd!P53+Közút!P53+Sport!P55+Közművelődés!R84+Támogatás!V53</f>
        <v>184900.91999999998</v>
      </c>
      <c r="Q53" s="99">
        <f>Igazgatás!Q76+Községgazd!T63+Vagyongazd!Q53+Közút!Q53+Sport!Q55+Közművelődés!S84+Támogatás!W53</f>
        <v>82847.16</v>
      </c>
      <c r="R53" s="96">
        <f>Igazgatás!R76+Községgazd!U63+Vagyongazd!R53+Közút!R53+Sport!R55+Közművelődés!T84+Támogatás!X53</f>
        <v>98291.62</v>
      </c>
      <c r="S53" s="98">
        <f>Igazgatás!S76+Községgazd!V63+Vagyongazd!S53+Közút!S53+Sport!S55+Közművelődés!U84+Támogatás!Y53</f>
        <v>451282.96</v>
      </c>
      <c r="T53" s="100">
        <f>Igazgatás!T76+Községgazd!W63+Vagyongazd!T53+Közút!T53+Sport!T55+Közművelődés!V84+Támogatás!Z53</f>
        <v>73224.040000000008</v>
      </c>
    </row>
    <row r="54" spans="1:20" s="41" customFormat="1" x14ac:dyDescent="0.25">
      <c r="A54" s="128" t="s">
        <v>198</v>
      </c>
      <c r="B54" s="53" t="s">
        <v>646</v>
      </c>
      <c r="C54" s="415" t="s">
        <v>878</v>
      </c>
      <c r="D54" s="416"/>
      <c r="E54" s="416"/>
      <c r="F54" s="266">
        <f>Igazgatás!F77+Községgazd!F64+Vagyongazd!F54+Közút!F54+Sport!F56+Közművelődés!F85+Támogatás!F54</f>
        <v>2041820.5024000003</v>
      </c>
      <c r="G54" s="158">
        <f>Igazgatás!G77+Községgazd!G64+Vagyongazd!G54+Közút!G54+Sport!G56+Közművelődés!G85+Támogatás!G54</f>
        <v>0</v>
      </c>
      <c r="H54" s="170">
        <f>Igazgatás!H77+Községgazd!H64+Vagyongazd!H54+Közút!H54+Sport!H56+Közművelődés!H85+Támogatás!H54</f>
        <v>2041820.5024000003</v>
      </c>
      <c r="I54" s="78">
        <f>Igazgatás!I77+Községgazd!L64+Vagyongazd!I54+Közút!I54+Sport!I56+Közművelődés!K85+Támogatás!O54</f>
        <v>82970.850000000006</v>
      </c>
      <c r="J54" s="13">
        <f>Igazgatás!J77+Községgazd!M64+Vagyongazd!J54+Közút!J54+Sport!J56+Közművelődés!L85+Támogatás!P54</f>
        <v>80397.350000000006</v>
      </c>
      <c r="K54" s="13">
        <f>Igazgatás!K77+Községgazd!N64+Vagyongazd!K54+Közút!K54+Sport!K56+Közművelődés!M85+Támogatás!Q54</f>
        <v>131055.3824</v>
      </c>
      <c r="L54" s="13">
        <f>Igazgatás!L77+Községgazd!O64+Vagyongazd!L54+Közút!L54+Sport!L56+Közművelődés!N85+Támogatás!R54</f>
        <v>116089.59000000001</v>
      </c>
      <c r="M54" s="13">
        <f>Igazgatás!M77+Községgazd!P64+Vagyongazd!M54+Közút!M54+Sport!M56+Közművelődés!O85+Támogatás!S54</f>
        <v>96619.35</v>
      </c>
      <c r="N54" s="83">
        <f>Igazgatás!N77+Községgazd!Q64+Vagyongazd!N54+Közút!N54+Sport!N56+Közművelődés!P85+Támogatás!T54</f>
        <v>161501.35</v>
      </c>
      <c r="O54" s="13">
        <f>Igazgatás!O77+Községgazd!R64+Vagyongazd!O54+Közút!O54+Sport!O56+Közművelődés!Q85+Támogatás!U54</f>
        <v>513639.93000000005</v>
      </c>
      <c r="P54" s="43">
        <f>Igazgatás!P77+Községgazd!S64+Vagyongazd!P54+Közút!P54+Sport!P56+Közművelődés!R85+Támogatás!V54</f>
        <v>164900.91999999998</v>
      </c>
      <c r="Q54" s="83">
        <f>Igazgatás!Q77+Községgazd!T64+Vagyongazd!Q54+Közút!Q54+Sport!Q56+Közművelődés!S85+Támogatás!W54</f>
        <v>82847.16</v>
      </c>
      <c r="R54" s="13">
        <f>Igazgatás!R77+Községgazd!U64+Vagyongazd!R54+Közút!R54+Sport!R56+Közművelődés!T85+Támogatás!X54</f>
        <v>98291.62</v>
      </c>
      <c r="S54" s="43">
        <f>Igazgatás!S77+Községgazd!V64+Vagyongazd!S54+Közút!S54+Sport!S56+Közművelődés!U85+Támogatás!Y54</f>
        <v>441282.96</v>
      </c>
      <c r="T54" s="45">
        <f>Igazgatás!T77+Községgazd!W64+Vagyongazd!T54+Közút!T54+Sport!T56+Közművelődés!V85+Támogatás!Z54</f>
        <v>72224.040000000008</v>
      </c>
    </row>
    <row r="55" spans="1:20" s="41" customFormat="1" hidden="1" x14ac:dyDescent="0.25">
      <c r="A55" s="128" t="s">
        <v>199</v>
      </c>
      <c r="B55" s="53" t="s">
        <v>647</v>
      </c>
      <c r="C55" s="415" t="s">
        <v>200</v>
      </c>
      <c r="D55" s="416"/>
      <c r="E55" s="416"/>
      <c r="F55" s="266">
        <f>Igazgatás!F80+Községgazd!F68+Vagyongazd!F55+Közút!F55+Sport!F57+Közművelődés!F88+Támogatás!F55</f>
        <v>0</v>
      </c>
      <c r="G55" s="158">
        <f>Igazgatás!G80+Községgazd!G68+Vagyongazd!G55+Közút!G55+Sport!G57+Közművelődés!G88+Támogatás!G55</f>
        <v>0</v>
      </c>
      <c r="H55" s="170">
        <f>Igazgatás!H80+Községgazd!H68+Vagyongazd!H55+Közút!H55+Sport!H57+Közművelődés!H88+Támogatás!H55</f>
        <v>0</v>
      </c>
      <c r="I55" s="78">
        <f>Igazgatás!I80+Községgazd!L68+Vagyongazd!I55+Közút!I55+Sport!I57+Közművelődés!K88+Támogatás!O55</f>
        <v>0</v>
      </c>
      <c r="J55" s="13">
        <f>Igazgatás!J80+Községgazd!M68+Vagyongazd!J55+Közút!J55+Sport!J57+Közművelődés!L88+Támogatás!P55</f>
        <v>0</v>
      </c>
      <c r="K55" s="13">
        <f>Igazgatás!K80+Községgazd!N68+Vagyongazd!K55+Közút!K55+Sport!K57+Közművelődés!M88+Támogatás!Q55</f>
        <v>0</v>
      </c>
      <c r="L55" s="13">
        <f>Igazgatás!L80+Községgazd!O68+Vagyongazd!L55+Közút!L55+Sport!L57+Közművelődés!N88+Támogatás!R55</f>
        <v>0</v>
      </c>
      <c r="M55" s="13">
        <f>Igazgatás!M80+Községgazd!P68+Vagyongazd!M55+Közút!M55+Sport!M57+Közművelődés!O88+Támogatás!S55</f>
        <v>0</v>
      </c>
      <c r="N55" s="83">
        <f>Igazgatás!N80+Községgazd!Q68+Vagyongazd!N55+Közút!N55+Sport!N57+Közművelődés!P88+Támogatás!T55</f>
        <v>0</v>
      </c>
      <c r="O55" s="13">
        <f>Igazgatás!O80+Községgazd!R68+Vagyongazd!O55+Közút!O55+Sport!O57+Közművelődés!Q88+Támogatás!U55</f>
        <v>0</v>
      </c>
      <c r="P55" s="43">
        <f>Igazgatás!P80+Községgazd!S68+Vagyongazd!P55+Közút!P55+Sport!P57+Közművelődés!R88+Támogatás!V55</f>
        <v>0</v>
      </c>
      <c r="Q55" s="83">
        <f>Igazgatás!Q80+Községgazd!T68+Vagyongazd!Q55+Közút!Q55+Sport!Q57+Közművelődés!S88+Támogatás!W55</f>
        <v>0</v>
      </c>
      <c r="R55" s="13">
        <f>Igazgatás!R80+Községgazd!U68+Vagyongazd!R55+Közút!R55+Sport!R57+Közművelődés!T88+Támogatás!X55</f>
        <v>0</v>
      </c>
      <c r="S55" s="43">
        <f>Igazgatás!S80+Községgazd!V68+Vagyongazd!S55+Közút!S55+Sport!S57+Közművelődés!U88+Támogatás!Y55</f>
        <v>0</v>
      </c>
      <c r="T55" s="45">
        <f>Igazgatás!T80+Községgazd!W68+Vagyongazd!T55+Közút!T55+Sport!T57+Közművelődés!V88+Támogatás!Z55</f>
        <v>0</v>
      </c>
    </row>
    <row r="56" spans="1:20" s="41" customFormat="1" hidden="1" x14ac:dyDescent="0.25">
      <c r="A56" s="128" t="s">
        <v>201</v>
      </c>
      <c r="B56" s="53" t="s">
        <v>648</v>
      </c>
      <c r="C56" s="415" t="s">
        <v>202</v>
      </c>
      <c r="D56" s="416"/>
      <c r="E56" s="416"/>
      <c r="F56" s="266">
        <f>Igazgatás!F81+Községgazd!F69+Vagyongazd!F56+Közút!F56+Sport!F58+Közművelődés!F89+Támogatás!F56</f>
        <v>0</v>
      </c>
      <c r="G56" s="158">
        <f>Igazgatás!G81+Községgazd!G69+Vagyongazd!G56+Közút!G56+Sport!G58+Közművelődés!G89+Támogatás!G56</f>
        <v>0</v>
      </c>
      <c r="H56" s="170">
        <f>Igazgatás!H81+Községgazd!H69+Vagyongazd!H56+Közút!H56+Sport!H58+Közművelődés!H89+Támogatás!H56</f>
        <v>0</v>
      </c>
      <c r="I56" s="78">
        <f>Igazgatás!I81+Községgazd!L69+Vagyongazd!I56+Közút!I56+Sport!I58+Közművelődés!K89+Támogatás!O56</f>
        <v>0</v>
      </c>
      <c r="J56" s="13">
        <f>Igazgatás!J81+Községgazd!M69+Vagyongazd!J56+Közút!J56+Sport!J58+Közművelődés!L89+Támogatás!P56</f>
        <v>0</v>
      </c>
      <c r="K56" s="13">
        <f>Igazgatás!K81+Községgazd!N69+Vagyongazd!K56+Közút!K56+Sport!K58+Közművelődés!M89+Támogatás!Q56</f>
        <v>0</v>
      </c>
      <c r="L56" s="13">
        <f>Igazgatás!L81+Községgazd!O69+Vagyongazd!L56+Közút!L56+Sport!L58+Közművelődés!N89+Támogatás!R56</f>
        <v>0</v>
      </c>
      <c r="M56" s="13">
        <f>Igazgatás!M81+Községgazd!P69+Vagyongazd!M56+Közút!M56+Sport!M58+Közművelődés!O89+Támogatás!S56</f>
        <v>0</v>
      </c>
      <c r="N56" s="83">
        <f>Igazgatás!N81+Községgazd!Q69+Vagyongazd!N56+Közút!N56+Sport!N58+Közművelődés!P89+Támogatás!T56</f>
        <v>0</v>
      </c>
      <c r="O56" s="13">
        <f>Igazgatás!O81+Községgazd!R69+Vagyongazd!O56+Közút!O56+Sport!O58+Közművelődés!Q89+Támogatás!U56</f>
        <v>0</v>
      </c>
      <c r="P56" s="43">
        <f>Igazgatás!P81+Községgazd!S69+Vagyongazd!P56+Közút!P56+Sport!P58+Közművelődés!R89+Támogatás!V56</f>
        <v>0</v>
      </c>
      <c r="Q56" s="83">
        <f>Igazgatás!Q81+Községgazd!T69+Vagyongazd!Q56+Közút!Q56+Sport!Q58+Közművelődés!S89+Támogatás!W56</f>
        <v>0</v>
      </c>
      <c r="R56" s="13">
        <f>Igazgatás!R81+Községgazd!U69+Vagyongazd!R56+Közút!R56+Sport!R58+Közművelődés!T89+Támogatás!X56</f>
        <v>0</v>
      </c>
      <c r="S56" s="43">
        <f>Igazgatás!S81+Községgazd!V69+Vagyongazd!S56+Közút!S56+Sport!S58+Közművelődés!U89+Támogatás!Y56</f>
        <v>0</v>
      </c>
      <c r="T56" s="45">
        <f>Igazgatás!T81+Községgazd!W69+Vagyongazd!T56+Közút!T56+Sport!T58+Közművelődés!V89+Támogatás!Z56</f>
        <v>0</v>
      </c>
    </row>
    <row r="57" spans="1:20" s="41" customFormat="1" hidden="1" x14ac:dyDescent="0.25">
      <c r="A57" s="128" t="s">
        <v>203</v>
      </c>
      <c r="B57" s="53" t="s">
        <v>649</v>
      </c>
      <c r="C57" s="415" t="s">
        <v>204</v>
      </c>
      <c r="D57" s="416"/>
      <c r="E57" s="416"/>
      <c r="F57" s="266">
        <f>Igazgatás!F82+Községgazd!F70+Vagyongazd!F57+Közút!F57+Sport!F59+Közművelődés!F90+Támogatás!F57</f>
        <v>0</v>
      </c>
      <c r="G57" s="158">
        <f>Igazgatás!G82+Községgazd!G70+Vagyongazd!G57+Közút!G57+Sport!G59+Közművelődés!G90+Támogatás!G57</f>
        <v>0</v>
      </c>
      <c r="H57" s="170">
        <f>Igazgatás!H82+Községgazd!H70+Vagyongazd!H57+Közút!H57+Sport!H59+Közművelődés!H90+Támogatás!H57</f>
        <v>0</v>
      </c>
      <c r="I57" s="78">
        <f>Igazgatás!I82+Községgazd!L70+Vagyongazd!I57+Közút!I57+Sport!I59+Közművelődés!K90+Támogatás!O57</f>
        <v>0</v>
      </c>
      <c r="J57" s="13">
        <f>Igazgatás!J82+Községgazd!M70+Vagyongazd!J57+Közút!J57+Sport!J59+Közművelődés!L90+Támogatás!P57</f>
        <v>0</v>
      </c>
      <c r="K57" s="13">
        <f>Igazgatás!K82+Községgazd!N70+Vagyongazd!K57+Közút!K57+Sport!K59+Közművelődés!M90+Támogatás!Q57</f>
        <v>0</v>
      </c>
      <c r="L57" s="13">
        <f>Igazgatás!L82+Községgazd!O70+Vagyongazd!L57+Közút!L57+Sport!L59+Közművelődés!N90+Támogatás!R57</f>
        <v>0</v>
      </c>
      <c r="M57" s="13">
        <f>Igazgatás!M82+Községgazd!P70+Vagyongazd!M57+Közút!M57+Sport!M59+Közművelődés!O90+Támogatás!S57</f>
        <v>0</v>
      </c>
      <c r="N57" s="83">
        <f>Igazgatás!N82+Községgazd!Q70+Vagyongazd!N57+Közút!N57+Sport!N59+Közművelődés!P90+Támogatás!T57</f>
        <v>0</v>
      </c>
      <c r="O57" s="13">
        <f>Igazgatás!O82+Községgazd!R70+Vagyongazd!O57+Közút!O57+Sport!O59+Közművelődés!Q90+Támogatás!U57</f>
        <v>0</v>
      </c>
      <c r="P57" s="43">
        <f>Igazgatás!P82+Községgazd!S70+Vagyongazd!P57+Közút!P57+Sport!P59+Közművelődés!R90+Támogatás!V57</f>
        <v>0</v>
      </c>
      <c r="Q57" s="83">
        <f>Igazgatás!Q82+Községgazd!T70+Vagyongazd!Q57+Közút!Q57+Sport!Q59+Közművelődés!S90+Támogatás!W57</f>
        <v>0</v>
      </c>
      <c r="R57" s="13">
        <f>Igazgatás!R82+Községgazd!U70+Vagyongazd!R57+Közút!R57+Sport!R59+Közművelődés!T90+Támogatás!X57</f>
        <v>0</v>
      </c>
      <c r="S57" s="43">
        <f>Igazgatás!S82+Községgazd!V70+Vagyongazd!S57+Közút!S57+Sport!S59+Közművelődés!U90+Támogatás!Y57</f>
        <v>0</v>
      </c>
      <c r="T57" s="45">
        <f>Igazgatás!T82+Községgazd!W70+Vagyongazd!T57+Közút!T57+Sport!T59+Közművelődés!V90+Támogatás!Z57</f>
        <v>0</v>
      </c>
    </row>
    <row r="58" spans="1:20" s="41" customFormat="1" ht="15.75" thickBot="1" x14ac:dyDescent="0.3">
      <c r="A58" s="128" t="s">
        <v>205</v>
      </c>
      <c r="B58" s="198" t="s">
        <v>650</v>
      </c>
      <c r="C58" s="495" t="s">
        <v>206</v>
      </c>
      <c r="D58" s="496"/>
      <c r="E58" s="496"/>
      <c r="F58" s="283">
        <f>Igazgatás!F83+Községgazd!F71+Vagyongazd!F58+Közút!F58+Sport!F60+Közművelődés!F91+Támogatás!F58</f>
        <v>86000</v>
      </c>
      <c r="G58" s="199">
        <f>Igazgatás!G83+Községgazd!G71+Vagyongazd!G58+Közút!G58+Sport!G60+Közművelődés!G91+Támogatás!G58</f>
        <v>0</v>
      </c>
      <c r="H58" s="170">
        <f>Igazgatás!H83+Községgazd!H71+Vagyongazd!H58+Közút!H58+Sport!H60+Közművelődés!H91+Támogatás!H58</f>
        <v>86000</v>
      </c>
      <c r="I58" s="78">
        <f>Igazgatás!I83+Községgazd!L71+Vagyongazd!I58+Közút!I58+Sport!I60+Közművelődés!K91+Támogatás!O58</f>
        <v>0</v>
      </c>
      <c r="J58" s="13">
        <f>Igazgatás!J83+Községgazd!M71+Vagyongazd!J58+Közút!J58+Sport!J60+Közművelődés!L91+Támogatás!P58</f>
        <v>20000</v>
      </c>
      <c r="K58" s="13">
        <f>Igazgatás!K83+Községgazd!N71+Vagyongazd!K58+Közút!K58+Sport!K60+Közművelődés!M91+Támogatás!Q58</f>
        <v>0</v>
      </c>
      <c r="L58" s="13">
        <f>Igazgatás!L83+Községgazd!O71+Vagyongazd!L58+Közút!L58+Sport!L60+Közművelődés!N91+Támogatás!R58</f>
        <v>0</v>
      </c>
      <c r="M58" s="13">
        <f>Igazgatás!M83+Községgazd!P71+Vagyongazd!M58+Közút!M58+Sport!M60+Közművelődés!O91+Támogatás!S58</f>
        <v>10000</v>
      </c>
      <c r="N58" s="83">
        <f>Igazgatás!N83+Községgazd!Q71+Vagyongazd!N58+Közút!N58+Sport!N60+Közművelődés!P91+Támogatás!T58</f>
        <v>1000</v>
      </c>
      <c r="O58" s="13">
        <f>Igazgatás!O83+Községgazd!R71+Vagyongazd!O58+Közút!O58+Sport!O60+Közművelődés!Q91+Támogatás!U58</f>
        <v>24000</v>
      </c>
      <c r="P58" s="43">
        <f>Igazgatás!P83+Községgazd!S71+Vagyongazd!P58+Közút!P58+Sport!P60+Közművelődés!R91+Támogatás!V58</f>
        <v>20000</v>
      </c>
      <c r="Q58" s="83">
        <f>Igazgatás!Q83+Községgazd!T71+Vagyongazd!Q58+Közút!Q58+Sport!Q60+Közművelődés!S91+Támogatás!W58</f>
        <v>0</v>
      </c>
      <c r="R58" s="13">
        <f>Igazgatás!R83+Községgazd!U71+Vagyongazd!R58+Közút!R58+Sport!R60+Közművelődés!T91+Támogatás!X58</f>
        <v>0</v>
      </c>
      <c r="S58" s="43">
        <f>Igazgatás!S83+Községgazd!V71+Vagyongazd!S58+Közút!S58+Sport!S60+Közművelődés!U91+Támogatás!Y58</f>
        <v>10000</v>
      </c>
      <c r="T58" s="45">
        <f>Igazgatás!T83+Községgazd!W71+Vagyongazd!T58+Közút!T58+Sport!T60+Közművelődés!V91+Támogatás!Z58</f>
        <v>1000</v>
      </c>
    </row>
    <row r="59" spans="1:20" ht="15.75" thickBot="1" x14ac:dyDescent="0.3">
      <c r="B59" s="85" t="s">
        <v>207</v>
      </c>
      <c r="C59" s="430" t="s">
        <v>208</v>
      </c>
      <c r="D59" s="431"/>
      <c r="E59" s="431"/>
      <c r="F59" s="262">
        <f>Igazgatás!F84+Községgazd!F72+Vagyongazd!F59+Közút!F59+Sport!F61+Közművelődés!F94+Támogatás!F59</f>
        <v>1780560</v>
      </c>
      <c r="G59" s="154">
        <f>Igazgatás!G84+Községgazd!G72+Vagyongazd!G59+Közút!G59+Sport!G61+Közművelődés!G94+Támogatás!G59</f>
        <v>400000</v>
      </c>
      <c r="H59" s="166">
        <f>Igazgatás!H84+Községgazd!H72+Vagyongazd!H59+Közút!H59+Sport!H61+Közművelődés!H94+Támogatás!H59</f>
        <v>2180560</v>
      </c>
      <c r="I59" s="87">
        <f>Igazgatás!I84+Községgazd!L72+Vagyongazd!I59+Közút!I59+Sport!I61+Közművelődés!K94+Támogatás!O59</f>
        <v>125560</v>
      </c>
      <c r="J59" s="88">
        <f>Igazgatás!J84+Községgazd!M72+Vagyongazd!J59+Közút!J59+Sport!J61+Közművelődés!L94+Támogatás!P59</f>
        <v>75000</v>
      </c>
      <c r="K59" s="88">
        <f>Igazgatás!K84+Községgazd!N72+Vagyongazd!K59+Közút!K59+Sport!K61+Közművelődés!M94+Támogatás!Q59</f>
        <v>123000</v>
      </c>
      <c r="L59" s="88">
        <f>Igazgatás!L84+Községgazd!O72+Vagyongazd!L59+Közút!L59+Sport!L61+Közművelődés!N94+Támogatás!R59</f>
        <v>173000</v>
      </c>
      <c r="M59" s="88">
        <f>Igazgatás!M84+Községgazd!P72+Vagyongazd!M59+Közút!M59+Sport!M61+Közművelődés!O94+Támogatás!S59</f>
        <v>123000</v>
      </c>
      <c r="N59" s="91">
        <f>Igazgatás!N84+Községgazd!Q72+Vagyongazd!N59+Közút!N59+Sport!N61+Közművelődés!P94+Támogatás!T59</f>
        <v>123000</v>
      </c>
      <c r="O59" s="88">
        <f>Igazgatás!O84+Községgazd!R72+Vagyongazd!O59+Közút!O59+Sport!O61+Közművelődés!Q94+Támogatás!U59</f>
        <v>123000</v>
      </c>
      <c r="P59" s="90">
        <f>Igazgatás!P84+Községgazd!S72+Vagyongazd!P59+Közút!P59+Sport!P61+Közművelődés!R94+Támogatás!V59</f>
        <v>223000</v>
      </c>
      <c r="Q59" s="91">
        <f>Igazgatás!Q84+Községgazd!T72+Vagyongazd!Q59+Közút!Q59+Sport!Q61+Közművelődés!S94+Támogatás!W59</f>
        <v>123000</v>
      </c>
      <c r="R59" s="88">
        <f>Igazgatás!R84+Községgazd!U72+Vagyongazd!R59+Közút!R59+Sport!R61+Közművelődés!T94+Támogatás!X59</f>
        <v>523000</v>
      </c>
      <c r="S59" s="90">
        <f>Igazgatás!S84+Községgazd!V72+Vagyongazd!S59+Közút!S59+Sport!S61+Közművelődés!U94+Támogatás!Y59</f>
        <v>123000</v>
      </c>
      <c r="T59" s="92">
        <f>Igazgatás!T84+Községgazd!W72+Vagyongazd!T59+Közút!T59+Sport!T61+Közművelődés!V94+Támogatás!Z59</f>
        <v>323000</v>
      </c>
    </row>
    <row r="60" spans="1:20" s="18" customFormat="1" hidden="1" x14ac:dyDescent="0.25">
      <c r="A60" s="128" t="s">
        <v>879</v>
      </c>
      <c r="B60" s="117" t="s">
        <v>880</v>
      </c>
      <c r="C60" s="432" t="s">
        <v>881</v>
      </c>
      <c r="D60" s="433"/>
      <c r="E60" s="433"/>
      <c r="F60" s="258">
        <f>Igazgatás!F85+Községgazd!F73+Vagyongazd!F60+Közút!F60+Sport!F62+Közművelődés!F95+Támogatás!F60</f>
        <v>0</v>
      </c>
      <c r="G60" s="150">
        <f>Igazgatás!G85+Községgazd!G73+Vagyongazd!G60+Közút!G60+Sport!G62+Közművelődés!G95+Támogatás!G60</f>
        <v>0</v>
      </c>
      <c r="H60" s="168">
        <f>Igazgatás!H85+Községgazd!H73+Vagyongazd!H60+Közút!H60+Sport!H62+Közművelődés!H95+Támogatás!H60</f>
        <v>0</v>
      </c>
      <c r="I60" s="95">
        <f>Igazgatás!I85+Községgazd!L73+Vagyongazd!I60+Közút!I60+Sport!I62+Közművelődés!K95+Támogatás!O60</f>
        <v>0</v>
      </c>
      <c r="J60" s="96">
        <f>Igazgatás!J85+Községgazd!M73+Vagyongazd!J60+Közút!J60+Sport!J62+Közművelődés!L95+Támogatás!P60</f>
        <v>0</v>
      </c>
      <c r="K60" s="96">
        <f>Igazgatás!K85+Községgazd!N73+Vagyongazd!K60+Közút!K60+Sport!K62+Közművelődés!M95+Támogatás!Q60</f>
        <v>0</v>
      </c>
      <c r="L60" s="96">
        <f>Igazgatás!L85+Községgazd!O73+Vagyongazd!L60+Közút!L60+Sport!L62+Közművelődés!N95+Támogatás!R60</f>
        <v>0</v>
      </c>
      <c r="M60" s="96">
        <f>Igazgatás!M85+Községgazd!P73+Vagyongazd!M60+Közút!M60+Sport!M62+Közművelődés!O95+Támogatás!S60</f>
        <v>0</v>
      </c>
      <c r="N60" s="99">
        <f>Igazgatás!N85+Községgazd!Q73+Vagyongazd!N60+Közút!N60+Sport!N62+Közművelődés!P95+Támogatás!T60</f>
        <v>0</v>
      </c>
      <c r="O60" s="96">
        <f>Igazgatás!O85+Községgazd!R73+Vagyongazd!O60+Közút!O60+Sport!O62+Közművelődés!Q95+Támogatás!U60</f>
        <v>0</v>
      </c>
      <c r="P60" s="98">
        <f>Igazgatás!P85+Községgazd!S73+Vagyongazd!P60+Közút!P60+Sport!P62+Közművelődés!R95+Támogatás!V60</f>
        <v>0</v>
      </c>
      <c r="Q60" s="99">
        <f>Igazgatás!Q85+Községgazd!T73+Vagyongazd!Q60+Közút!Q60+Sport!Q62+Közművelődés!S95+Támogatás!W60</f>
        <v>0</v>
      </c>
      <c r="R60" s="96">
        <f>Igazgatás!R85+Községgazd!U73+Vagyongazd!R60+Közút!R60+Sport!R62+Közművelődés!T95+Támogatás!X60</f>
        <v>0</v>
      </c>
      <c r="S60" s="98">
        <f>Igazgatás!S85+Községgazd!V73+Vagyongazd!S60+Közút!S60+Sport!S62+Közművelődés!U95+Támogatás!Y60</f>
        <v>0</v>
      </c>
      <c r="T60" s="100">
        <f>Igazgatás!T85+Községgazd!W73+Vagyongazd!T60+Közút!T60+Sport!T62+Közművelődés!V95+Támogatás!Z60</f>
        <v>0</v>
      </c>
    </row>
    <row r="61" spans="1:20" s="18" customFormat="1" hidden="1" x14ac:dyDescent="0.25">
      <c r="A61" s="128" t="s">
        <v>209</v>
      </c>
      <c r="B61" s="117" t="s">
        <v>651</v>
      </c>
      <c r="C61" s="432" t="s">
        <v>210</v>
      </c>
      <c r="D61" s="433"/>
      <c r="E61" s="433"/>
      <c r="F61" s="258">
        <f>Igazgatás!F86+Községgazd!F74+Vagyongazd!F61+Közút!F61+Sport!F63+Közművelődés!F96+Támogatás!F61</f>
        <v>0</v>
      </c>
      <c r="G61" s="150">
        <f>Igazgatás!G86+Községgazd!G74+Vagyongazd!G61+Közút!G61+Sport!G63+Közművelődés!G96+Támogatás!G61</f>
        <v>0</v>
      </c>
      <c r="H61" s="168">
        <f>Igazgatás!H86+Községgazd!H74+Vagyongazd!H61+Közút!H61+Sport!H63+Közművelődés!H96+Támogatás!H61</f>
        <v>0</v>
      </c>
      <c r="I61" s="95">
        <f>Igazgatás!I86+Községgazd!L74+Vagyongazd!I61+Közút!I61+Sport!I63+Közművelődés!K96+Támogatás!O61</f>
        <v>0</v>
      </c>
      <c r="J61" s="96">
        <f>Igazgatás!J86+Községgazd!M74+Vagyongazd!J61+Közút!J61+Sport!J63+Közművelődés!L96+Támogatás!P61</f>
        <v>0</v>
      </c>
      <c r="K61" s="96">
        <f>Igazgatás!K86+Községgazd!N74+Vagyongazd!K61+Közút!K61+Sport!K63+Közművelődés!M96+Támogatás!Q61</f>
        <v>0</v>
      </c>
      <c r="L61" s="96">
        <f>Igazgatás!L86+Községgazd!O74+Vagyongazd!L61+Közút!L61+Sport!L63+Közművelődés!N96+Támogatás!R61</f>
        <v>0</v>
      </c>
      <c r="M61" s="96">
        <f>Igazgatás!M86+Községgazd!P74+Vagyongazd!M61+Közút!M61+Sport!M63+Közművelődés!O96+Támogatás!S61</f>
        <v>0</v>
      </c>
      <c r="N61" s="99">
        <f>Igazgatás!N86+Községgazd!Q74+Vagyongazd!N61+Közút!N61+Sport!N63+Közművelődés!P96+Támogatás!T61</f>
        <v>0</v>
      </c>
      <c r="O61" s="96">
        <f>Igazgatás!O86+Községgazd!R74+Vagyongazd!O61+Közút!O61+Sport!O63+Közművelődés!Q96+Támogatás!U61</f>
        <v>0</v>
      </c>
      <c r="P61" s="98">
        <f>Igazgatás!P86+Községgazd!S74+Vagyongazd!P61+Közút!P61+Sport!P63+Közművelődés!R96+Támogatás!V61</f>
        <v>0</v>
      </c>
      <c r="Q61" s="99">
        <f>Igazgatás!Q86+Községgazd!T74+Vagyongazd!Q61+Közút!Q61+Sport!Q63+Közművelődés!S96+Támogatás!W61</f>
        <v>0</v>
      </c>
      <c r="R61" s="96">
        <f>Igazgatás!R86+Községgazd!U74+Vagyongazd!R61+Közút!R61+Sport!R63+Közművelődés!T96+Támogatás!X61</f>
        <v>0</v>
      </c>
      <c r="S61" s="98">
        <f>Igazgatás!S86+Községgazd!V74+Vagyongazd!S61+Közút!S61+Sport!S63+Közművelődés!U96+Támogatás!Y61</f>
        <v>0</v>
      </c>
      <c r="T61" s="100">
        <f>Igazgatás!T86+Községgazd!W74+Vagyongazd!T61+Közút!T61+Sport!T63+Közművelődés!V96+Támogatás!Z61</f>
        <v>0</v>
      </c>
    </row>
    <row r="62" spans="1:20" s="18" customFormat="1" hidden="1" x14ac:dyDescent="0.25">
      <c r="A62" s="128" t="s">
        <v>211</v>
      </c>
      <c r="B62" s="93" t="s">
        <v>652</v>
      </c>
      <c r="C62" s="434" t="s">
        <v>352</v>
      </c>
      <c r="D62" s="435"/>
      <c r="E62" s="435"/>
      <c r="F62" s="260">
        <f>Igazgatás!F87+Községgazd!F75+Vagyongazd!F62+Közút!F62+Sport!F64+Közművelődés!F97+Támogatás!F62</f>
        <v>0</v>
      </c>
      <c r="G62" s="152">
        <f>Igazgatás!G87+Községgazd!G75+Vagyongazd!G62+Közút!G62+Sport!G64+Közművelődés!G97+Támogatás!G62</f>
        <v>0</v>
      </c>
      <c r="H62" s="168">
        <f>Igazgatás!H87+Községgazd!H75+Vagyongazd!H62+Közút!H62+Sport!H64+Közművelődés!H97+Támogatás!H62</f>
        <v>0</v>
      </c>
      <c r="I62" s="95">
        <f>Igazgatás!I87+Községgazd!L75+Vagyongazd!I62+Közút!I62+Sport!I64+Közművelődés!K97+Támogatás!O62</f>
        <v>0</v>
      </c>
      <c r="J62" s="96">
        <f>Igazgatás!J87+Községgazd!M75+Vagyongazd!J62+Közút!J62+Sport!J64+Közművelődés!L97+Támogatás!P62</f>
        <v>0</v>
      </c>
      <c r="K62" s="96">
        <f>Igazgatás!K87+Községgazd!N75+Vagyongazd!K62+Közút!K62+Sport!K64+Közművelődés!M97+Támogatás!Q62</f>
        <v>0</v>
      </c>
      <c r="L62" s="96">
        <f>Igazgatás!L87+Községgazd!O75+Vagyongazd!L62+Közút!L62+Sport!L64+Közművelődés!N97+Támogatás!R62</f>
        <v>0</v>
      </c>
      <c r="M62" s="96">
        <f>Igazgatás!M87+Községgazd!P75+Vagyongazd!M62+Közút!M62+Sport!M64+Közművelődés!O97+Támogatás!S62</f>
        <v>0</v>
      </c>
      <c r="N62" s="99">
        <f>Igazgatás!N87+Községgazd!Q75+Vagyongazd!N62+Közút!N62+Sport!N64+Közművelődés!P97+Támogatás!T62</f>
        <v>0</v>
      </c>
      <c r="O62" s="96">
        <f>Igazgatás!O87+Községgazd!R75+Vagyongazd!O62+Közút!O62+Sport!O64+Közművelődés!Q97+Támogatás!U62</f>
        <v>0</v>
      </c>
      <c r="P62" s="98">
        <f>Igazgatás!P87+Községgazd!S75+Vagyongazd!P62+Közút!P62+Sport!P64+Közművelődés!R97+Támogatás!V62</f>
        <v>0</v>
      </c>
      <c r="Q62" s="99">
        <f>Igazgatás!Q87+Községgazd!T75+Vagyongazd!Q62+Közút!Q62+Sport!Q64+Közművelődés!S97+Támogatás!W62</f>
        <v>0</v>
      </c>
      <c r="R62" s="96">
        <f>Igazgatás!R87+Községgazd!U75+Vagyongazd!R62+Közút!R62+Sport!R64+Közművelődés!T97+Támogatás!X62</f>
        <v>0</v>
      </c>
      <c r="S62" s="98">
        <f>Igazgatás!S87+Községgazd!V75+Vagyongazd!S62+Közút!S62+Sport!S64+Közművelődés!U97+Támogatás!Y62</f>
        <v>0</v>
      </c>
      <c r="T62" s="100">
        <f>Igazgatás!T87+Községgazd!W75+Vagyongazd!T62+Közút!T62+Sport!T64+Közművelődés!V97+Támogatás!Z62</f>
        <v>0</v>
      </c>
    </row>
    <row r="63" spans="1:20" s="18" customFormat="1" hidden="1" x14ac:dyDescent="0.25">
      <c r="A63" s="128" t="s">
        <v>212</v>
      </c>
      <c r="B63" s="117" t="s">
        <v>653</v>
      </c>
      <c r="C63" s="434" t="s">
        <v>882</v>
      </c>
      <c r="D63" s="435"/>
      <c r="E63" s="435"/>
      <c r="F63" s="260">
        <f>Igazgatás!F88+Községgazd!F76+Vagyongazd!F63+Közút!F63+Sport!F65+Közművelődés!F98+Támogatás!F63</f>
        <v>0</v>
      </c>
      <c r="G63" s="152">
        <f>Igazgatás!G88+Községgazd!G76+Vagyongazd!G63+Közút!G63+Sport!G65+Közművelődés!G98+Támogatás!G63</f>
        <v>0</v>
      </c>
      <c r="H63" s="168">
        <f>Igazgatás!H88+Községgazd!H76+Vagyongazd!H63+Közút!H63+Sport!H65+Közművelődés!H98+Támogatás!H63</f>
        <v>0</v>
      </c>
      <c r="I63" s="95">
        <f>Igazgatás!I88+Községgazd!L76+Vagyongazd!I63+Közút!I63+Sport!I65+Közművelődés!K98+Támogatás!O63</f>
        <v>0</v>
      </c>
      <c r="J63" s="96">
        <f>Igazgatás!J88+Községgazd!M76+Vagyongazd!J63+Közút!J63+Sport!J65+Közművelődés!L98+Támogatás!P63</f>
        <v>0</v>
      </c>
      <c r="K63" s="96">
        <f>Igazgatás!K88+Községgazd!N76+Vagyongazd!K63+Közút!K63+Sport!K65+Közművelődés!M98+Támogatás!Q63</f>
        <v>0</v>
      </c>
      <c r="L63" s="96">
        <f>Igazgatás!L88+Községgazd!O76+Vagyongazd!L63+Közút!L63+Sport!L65+Közművelődés!N98+Támogatás!R63</f>
        <v>0</v>
      </c>
      <c r="M63" s="96">
        <f>Igazgatás!M88+Községgazd!P76+Vagyongazd!M63+Közút!M63+Sport!M65+Közművelődés!O98+Támogatás!S63</f>
        <v>0</v>
      </c>
      <c r="N63" s="99">
        <f>Igazgatás!N88+Községgazd!Q76+Vagyongazd!N63+Közút!N63+Sport!N65+Közművelődés!P98+Támogatás!T63</f>
        <v>0</v>
      </c>
      <c r="O63" s="96">
        <f>Igazgatás!O88+Községgazd!R76+Vagyongazd!O63+Közút!O63+Sport!O65+Közművelődés!Q98+Támogatás!U63</f>
        <v>0</v>
      </c>
      <c r="P63" s="98">
        <f>Igazgatás!P88+Községgazd!S76+Vagyongazd!P63+Közút!P63+Sport!P65+Közművelődés!R98+Támogatás!V63</f>
        <v>0</v>
      </c>
      <c r="Q63" s="99">
        <f>Igazgatás!Q88+Községgazd!T76+Vagyongazd!Q63+Közút!Q63+Sport!Q65+Közművelődés!S98+Támogatás!W63</f>
        <v>0</v>
      </c>
      <c r="R63" s="96">
        <f>Igazgatás!R88+Községgazd!U76+Vagyongazd!R63+Közút!R63+Sport!R65+Közművelődés!T98+Támogatás!X63</f>
        <v>0</v>
      </c>
      <c r="S63" s="98">
        <f>Igazgatás!S88+Községgazd!V76+Vagyongazd!S63+Közút!S63+Sport!S65+Közművelődés!U98+Támogatás!Y63</f>
        <v>0</v>
      </c>
      <c r="T63" s="100">
        <f>Igazgatás!T88+Községgazd!W76+Vagyongazd!T63+Közút!T63+Sport!T65+Közművelődés!V98+Támogatás!Z63</f>
        <v>0</v>
      </c>
    </row>
    <row r="64" spans="1:20" s="18" customFormat="1" hidden="1" x14ac:dyDescent="0.25">
      <c r="A64" s="128" t="s">
        <v>213</v>
      </c>
      <c r="B64" s="93" t="s">
        <v>654</v>
      </c>
      <c r="C64" s="434" t="s">
        <v>883</v>
      </c>
      <c r="D64" s="435"/>
      <c r="E64" s="435"/>
      <c r="F64" s="260">
        <f>Igazgatás!F89+Községgazd!F77+Vagyongazd!F64+Közút!F64+Sport!F66+Közművelődés!F99+Támogatás!F64</f>
        <v>0</v>
      </c>
      <c r="G64" s="152">
        <f>Igazgatás!G89+Községgazd!G77+Vagyongazd!G64+Közút!G64+Sport!G66+Közművelődés!G99+Támogatás!G64</f>
        <v>0</v>
      </c>
      <c r="H64" s="168">
        <f>Igazgatás!H89+Községgazd!H77+Vagyongazd!H64+Közút!H64+Sport!H66+Közművelődés!H99+Támogatás!H64</f>
        <v>0</v>
      </c>
      <c r="I64" s="95">
        <f>Igazgatás!I89+Községgazd!L77+Vagyongazd!I64+Közút!I64+Sport!I66+Közművelődés!K99+Támogatás!O64</f>
        <v>0</v>
      </c>
      <c r="J64" s="96">
        <f>Igazgatás!J89+Községgazd!M77+Vagyongazd!J64+Közút!J64+Sport!J66+Közművelődés!L99+Támogatás!P64</f>
        <v>0</v>
      </c>
      <c r="K64" s="96">
        <f>Igazgatás!K89+Községgazd!N77+Vagyongazd!K64+Közút!K64+Sport!K66+Közművelődés!M99+Támogatás!Q64</f>
        <v>0</v>
      </c>
      <c r="L64" s="96">
        <f>Igazgatás!L89+Községgazd!O77+Vagyongazd!L64+Közút!L64+Sport!L66+Közművelődés!N99+Támogatás!R64</f>
        <v>0</v>
      </c>
      <c r="M64" s="96">
        <f>Igazgatás!M89+Községgazd!P77+Vagyongazd!M64+Közút!M64+Sport!M66+Közművelődés!O99+Támogatás!S64</f>
        <v>0</v>
      </c>
      <c r="N64" s="99">
        <f>Igazgatás!N89+Községgazd!Q77+Vagyongazd!N64+Közút!N64+Sport!N66+Közművelődés!P99+Támogatás!T64</f>
        <v>0</v>
      </c>
      <c r="O64" s="96">
        <f>Igazgatás!O89+Községgazd!R77+Vagyongazd!O64+Közút!O64+Sport!O66+Közművelődés!Q99+Támogatás!U64</f>
        <v>0</v>
      </c>
      <c r="P64" s="98">
        <f>Igazgatás!P89+Községgazd!S77+Vagyongazd!P64+Közút!P64+Sport!P66+Közművelődés!R99+Támogatás!V64</f>
        <v>0</v>
      </c>
      <c r="Q64" s="99">
        <f>Igazgatás!Q89+Községgazd!T77+Vagyongazd!Q64+Közút!Q64+Sport!Q66+Közművelődés!S99+Támogatás!W64</f>
        <v>0</v>
      </c>
      <c r="R64" s="96">
        <f>Igazgatás!R89+Községgazd!U77+Vagyongazd!R64+Közút!R64+Sport!R66+Közművelődés!T99+Támogatás!X64</f>
        <v>0</v>
      </c>
      <c r="S64" s="98">
        <f>Igazgatás!S89+Községgazd!V77+Vagyongazd!S64+Közút!S64+Sport!S66+Közművelődés!U99+Támogatás!Y64</f>
        <v>0</v>
      </c>
      <c r="T64" s="100">
        <f>Igazgatás!T89+Községgazd!W77+Vagyongazd!T64+Közút!T64+Sport!T66+Közművelődés!V99+Támogatás!Z64</f>
        <v>0</v>
      </c>
    </row>
    <row r="65" spans="1:21" s="18" customFormat="1" x14ac:dyDescent="0.25">
      <c r="A65" s="128" t="s">
        <v>214</v>
      </c>
      <c r="B65" s="117" t="s">
        <v>655</v>
      </c>
      <c r="C65" s="434" t="s">
        <v>215</v>
      </c>
      <c r="D65" s="435"/>
      <c r="E65" s="435"/>
      <c r="F65" s="260">
        <f>Igazgatás!F90+Községgazd!F78+Vagyongazd!F65+Közút!F65+Sport!F67+Közművelődés!F100+Támogatás!F65</f>
        <v>600000</v>
      </c>
      <c r="G65" s="152">
        <f>Igazgatás!G90+Községgazd!G78+Vagyongazd!G65+Közút!G65+Sport!G67+Közművelődés!G100+Támogatás!G65</f>
        <v>0</v>
      </c>
      <c r="H65" s="168">
        <f>Igazgatás!H90+Községgazd!H78+Vagyongazd!H65+Közút!H65+Sport!H67+Közművelődés!H100+Támogatás!H65</f>
        <v>600000</v>
      </c>
      <c r="I65" s="95">
        <f>Igazgatás!I90+Községgazd!L78+Vagyongazd!I65+Közút!I65+Sport!I67+Közművelődés!K100+Támogatás!O65</f>
        <v>0</v>
      </c>
      <c r="J65" s="96">
        <f>Igazgatás!J90+Községgazd!M78+Vagyongazd!J65+Közút!J65+Sport!J67+Közművelődés!L100+Támogatás!P65</f>
        <v>50000</v>
      </c>
      <c r="K65" s="96">
        <f>Igazgatás!K90+Községgazd!N78+Vagyongazd!K65+Közút!K65+Sport!K67+Közművelődés!M100+Támogatás!Q65</f>
        <v>50000</v>
      </c>
      <c r="L65" s="96">
        <f>Igazgatás!L90+Községgazd!O78+Vagyongazd!L65+Közút!L65+Sport!L67+Közművelődés!N100+Támogatás!R65</f>
        <v>50000</v>
      </c>
      <c r="M65" s="96">
        <f>Igazgatás!M90+Községgazd!P78+Vagyongazd!M65+Közút!M65+Sport!M67+Közművelődés!O100+Támogatás!S65</f>
        <v>50000</v>
      </c>
      <c r="N65" s="99">
        <f>Igazgatás!N90+Községgazd!Q78+Vagyongazd!N65+Közút!N65+Sport!N67+Közművelődés!P100+Támogatás!T65</f>
        <v>50000</v>
      </c>
      <c r="O65" s="96">
        <f>Igazgatás!O90+Községgazd!R78+Vagyongazd!O65+Közút!O65+Sport!O67+Közművelődés!Q100+Támogatás!U65</f>
        <v>50000</v>
      </c>
      <c r="P65" s="98">
        <f>Igazgatás!P90+Községgazd!S78+Vagyongazd!P65+Közút!P65+Sport!P67+Közművelődés!R100+Támogatás!V65</f>
        <v>50000</v>
      </c>
      <c r="Q65" s="99">
        <f>Igazgatás!Q90+Községgazd!T78+Vagyongazd!Q65+Közút!Q65+Sport!Q67+Közművelődés!S100+Támogatás!W65</f>
        <v>50000</v>
      </c>
      <c r="R65" s="96">
        <f>Igazgatás!R90+Községgazd!U78+Vagyongazd!R65+Közút!R65+Sport!R67+Közművelődés!T100+Támogatás!X65</f>
        <v>50000</v>
      </c>
      <c r="S65" s="98">
        <f>Igazgatás!S90+Községgazd!V78+Vagyongazd!S65+Közút!S65+Sport!S67+Közművelődés!U100+Támogatás!Y65</f>
        <v>50000</v>
      </c>
      <c r="T65" s="100">
        <f>Igazgatás!T90+Községgazd!W78+Vagyongazd!T65+Közút!T65+Sport!T67+Közművelődés!V100+Támogatás!Z65</f>
        <v>100000</v>
      </c>
    </row>
    <row r="66" spans="1:21" s="18" customFormat="1" x14ac:dyDescent="0.25">
      <c r="A66" s="128" t="s">
        <v>216</v>
      </c>
      <c r="B66" s="93" t="s">
        <v>656</v>
      </c>
      <c r="C66" s="434" t="s">
        <v>217</v>
      </c>
      <c r="D66" s="435"/>
      <c r="E66" s="435"/>
      <c r="F66" s="260">
        <f>Igazgatás!F91+Községgazd!F79+Vagyongazd!F66+Közút!F66+Sport!F68+Közművelődés!F101+Támogatás!F66</f>
        <v>100000</v>
      </c>
      <c r="G66" s="152">
        <f>Igazgatás!G91+Községgazd!G79+Vagyongazd!G66+Közút!G66+Sport!G68+Közművelődés!G101+Támogatás!G66</f>
        <v>0</v>
      </c>
      <c r="H66" s="168">
        <f>Igazgatás!H91+Községgazd!H79+Vagyongazd!H66+Közút!H66+Sport!H68+Közművelődés!H101+Támogatás!H66</f>
        <v>100000</v>
      </c>
      <c r="I66" s="95">
        <f>Igazgatás!I91+Községgazd!L79+Vagyongazd!I66+Közút!I66+Sport!I68+Közművelődés!K101+Támogatás!O66</f>
        <v>50000</v>
      </c>
      <c r="J66" s="96">
        <f>Igazgatás!J91+Községgazd!M79+Vagyongazd!J66+Közút!J66+Sport!J68+Közművelődés!L101+Támogatás!P66</f>
        <v>0</v>
      </c>
      <c r="K66" s="96">
        <f>Igazgatás!K91+Községgazd!N79+Vagyongazd!K66+Közút!K66+Sport!K68+Közművelődés!M101+Támogatás!Q66</f>
        <v>0</v>
      </c>
      <c r="L66" s="96">
        <f>Igazgatás!L91+Községgazd!O79+Vagyongazd!L66+Közút!L66+Sport!L68+Közművelődés!N101+Támogatás!R66</f>
        <v>0</v>
      </c>
      <c r="M66" s="96">
        <f>Igazgatás!M91+Községgazd!P79+Vagyongazd!M66+Közút!M66+Sport!M68+Közművelődés!O101+Támogatás!S66</f>
        <v>0</v>
      </c>
      <c r="N66" s="99">
        <f>Igazgatás!N91+Községgazd!Q79+Vagyongazd!N66+Közút!N66+Sport!N68+Közművelődés!P101+Támogatás!T66</f>
        <v>0</v>
      </c>
      <c r="O66" s="96">
        <f>Igazgatás!O91+Községgazd!R79+Vagyongazd!O66+Közút!O66+Sport!O68+Közművelődés!Q101+Támogatás!U66</f>
        <v>0</v>
      </c>
      <c r="P66" s="98">
        <f>Igazgatás!P91+Községgazd!S79+Vagyongazd!P66+Közút!P66+Sport!P68+Közművelődés!R101+Támogatás!V66</f>
        <v>50000</v>
      </c>
      <c r="Q66" s="99">
        <f>Igazgatás!Q91+Községgazd!T79+Vagyongazd!Q66+Közút!Q66+Sport!Q68+Közművelődés!S101+Támogatás!W66</f>
        <v>0</v>
      </c>
      <c r="R66" s="96">
        <f>Igazgatás!R91+Községgazd!U79+Vagyongazd!R66+Közút!R66+Sport!R68+Közművelődés!T101+Támogatás!X66</f>
        <v>0</v>
      </c>
      <c r="S66" s="98">
        <f>Igazgatás!S91+Községgazd!V79+Vagyongazd!S66+Közút!S66+Sport!S68+Közművelődés!U101+Támogatás!Y66</f>
        <v>0</v>
      </c>
      <c r="T66" s="100">
        <f>Igazgatás!T91+Községgazd!W79+Vagyongazd!T66+Közút!T66+Sport!T68+Közművelődés!V101+Támogatás!Z66</f>
        <v>0</v>
      </c>
    </row>
    <row r="67" spans="1:21" hidden="1" x14ac:dyDescent="0.25">
      <c r="B67" s="55"/>
      <c r="C67" s="2"/>
      <c r="D67" s="427" t="s">
        <v>343</v>
      </c>
      <c r="E67" s="427"/>
      <c r="F67" s="259">
        <f>Igazgatás!F92+Községgazd!F80+Vagyongazd!F67+Közút!F67+Sport!F69+Közművelődés!F102+Támogatás!F67</f>
        <v>0</v>
      </c>
      <c r="G67" s="151">
        <f>Igazgatás!G92+Községgazd!G80+Vagyongazd!G67+Közút!G67+Sport!G69+Közművelődés!G102+Támogatás!G67</f>
        <v>0</v>
      </c>
      <c r="H67" s="169">
        <f>Igazgatás!H92+Községgazd!H80+Vagyongazd!H67+Közút!H67+Sport!H69+Közművelődés!H102+Támogatás!H67</f>
        <v>0</v>
      </c>
      <c r="I67" s="76">
        <f>Igazgatás!I92+Községgazd!L80+Vagyongazd!I67+Közút!I67+Sport!I69+Közművelődés!K102+Támogatás!O67</f>
        <v>0</v>
      </c>
      <c r="J67" s="1">
        <f>Igazgatás!J92+Községgazd!M80+Vagyongazd!J67+Közút!J67+Sport!J69+Közművelődés!L102+Támogatás!P67</f>
        <v>0</v>
      </c>
      <c r="K67" s="1">
        <f>Igazgatás!K92+Községgazd!N80+Vagyongazd!K67+Közút!K67+Sport!K69+Közművelődés!M102+Támogatás!Q67</f>
        <v>0</v>
      </c>
      <c r="L67" s="1">
        <f>Igazgatás!L92+Községgazd!O80+Vagyongazd!L67+Közút!L67+Sport!L69+Közművelődés!N102+Támogatás!R67</f>
        <v>0</v>
      </c>
      <c r="M67" s="1">
        <f>Igazgatás!M92+Községgazd!P80+Vagyongazd!M67+Közút!M67+Sport!M69+Közművelődés!O102+Támogatás!S67</f>
        <v>0</v>
      </c>
      <c r="N67" s="82">
        <f>Igazgatás!N92+Községgazd!Q80+Vagyongazd!N67+Közút!N67+Sport!N69+Közművelődés!P102+Támogatás!T67</f>
        <v>0</v>
      </c>
      <c r="O67" s="1">
        <f>Igazgatás!O92+Községgazd!R80+Vagyongazd!O67+Közút!O67+Sport!O69+Közművelődés!Q102+Támogatás!U67</f>
        <v>0</v>
      </c>
      <c r="P67" s="42">
        <f>Igazgatás!P92+Községgazd!S80+Vagyongazd!P67+Közút!P67+Sport!P69+Közművelődés!R102+Támogatás!V67</f>
        <v>0</v>
      </c>
      <c r="Q67" s="82">
        <f>Igazgatás!Q92+Községgazd!T80+Vagyongazd!Q67+Közút!Q67+Sport!Q69+Közművelődés!S102+Támogatás!W67</f>
        <v>0</v>
      </c>
      <c r="R67" s="1">
        <f>Igazgatás!R92+Községgazd!U80+Vagyongazd!R67+Közút!R67+Sport!R69+Közművelődés!T102+Támogatás!X67</f>
        <v>0</v>
      </c>
      <c r="S67" s="42">
        <f>Igazgatás!S92+Községgazd!V80+Vagyongazd!S67+Közút!S67+Sport!S69+Közművelődés!U102+Támogatás!Y67</f>
        <v>0</v>
      </c>
      <c r="T67" s="44">
        <f>Igazgatás!T92+Községgazd!W80+Vagyongazd!T67+Közút!T67+Sport!T69+Közművelődés!V102+Támogatás!Z67</f>
        <v>0</v>
      </c>
      <c r="U67" s="21"/>
    </row>
    <row r="68" spans="1:21" x14ac:dyDescent="0.25">
      <c r="B68" s="55"/>
      <c r="C68" s="2"/>
      <c r="D68" s="427" t="s">
        <v>344</v>
      </c>
      <c r="E68" s="427"/>
      <c r="F68" s="259">
        <f>Igazgatás!F93+Községgazd!F81+Vagyongazd!F68+Közút!F68+Sport!F70+Közművelődés!F103+Támogatás!F68</f>
        <v>100000</v>
      </c>
      <c r="G68" s="151">
        <f>Igazgatás!G93+Községgazd!G81+Vagyongazd!G68+Közút!G68+Sport!G70+Közművelődés!G103+Támogatás!G68</f>
        <v>0</v>
      </c>
      <c r="H68" s="169">
        <f>Igazgatás!H93+Községgazd!H81+Vagyongazd!H68+Közút!H68+Sport!H70+Közművelődés!H103+Támogatás!H68</f>
        <v>100000</v>
      </c>
      <c r="I68" s="76">
        <f>Igazgatás!I93+Községgazd!L81+Vagyongazd!I68+Közút!I68+Sport!I70+Közművelődés!K103+Támogatás!O68</f>
        <v>50000</v>
      </c>
      <c r="J68" s="1">
        <f>Igazgatás!J93+Községgazd!M81+Vagyongazd!J68+Közút!J68+Sport!J70+Közművelődés!L103+Támogatás!P68</f>
        <v>0</v>
      </c>
      <c r="K68" s="1">
        <f>Igazgatás!K93+Községgazd!N81+Vagyongazd!K68+Közút!K68+Sport!K70+Közművelődés!M103+Támogatás!Q68</f>
        <v>0</v>
      </c>
      <c r="L68" s="1">
        <f>Igazgatás!L93+Községgazd!O81+Vagyongazd!L68+Közút!L68+Sport!L70+Közművelődés!N103+Támogatás!R68</f>
        <v>0</v>
      </c>
      <c r="M68" s="1">
        <f>Igazgatás!M93+Községgazd!P81+Vagyongazd!M68+Közút!M68+Sport!M70+Közművelődés!O103+Támogatás!S68</f>
        <v>0</v>
      </c>
      <c r="N68" s="82">
        <f>Igazgatás!N93+Községgazd!Q81+Vagyongazd!N68+Közút!N68+Sport!N70+Közművelődés!P103+Támogatás!T68</f>
        <v>0</v>
      </c>
      <c r="O68" s="1">
        <f>Igazgatás!O93+Községgazd!R81+Vagyongazd!O68+Közút!O68+Sport!O70+Közművelődés!Q103+Támogatás!U68</f>
        <v>0</v>
      </c>
      <c r="P68" s="42">
        <f>Igazgatás!P93+Községgazd!S81+Vagyongazd!P68+Közút!P68+Sport!P70+Közművelődés!R103+Támogatás!V68</f>
        <v>50000</v>
      </c>
      <c r="Q68" s="82">
        <f>Igazgatás!Q93+Községgazd!T81+Vagyongazd!Q68+Közút!Q68+Sport!Q70+Közművelődés!S103+Támogatás!W68</f>
        <v>0</v>
      </c>
      <c r="R68" s="1">
        <f>Igazgatás!R93+Községgazd!U81+Vagyongazd!R68+Közút!R68+Sport!R70+Közművelődés!T103+Támogatás!X68</f>
        <v>0</v>
      </c>
      <c r="S68" s="42">
        <f>Igazgatás!S93+Községgazd!V81+Vagyongazd!S68+Közút!S68+Sport!S70+Közművelődés!U103+Támogatás!Y68</f>
        <v>0</v>
      </c>
      <c r="T68" s="44">
        <f>Igazgatás!T93+Községgazd!W81+Vagyongazd!T68+Közút!T68+Sport!T70+Közművelődés!V103+Támogatás!Z68</f>
        <v>0</v>
      </c>
    </row>
    <row r="69" spans="1:21" hidden="1" x14ac:dyDescent="0.25">
      <c r="B69" s="55"/>
      <c r="C69" s="2"/>
      <c r="D69" s="427" t="s">
        <v>345</v>
      </c>
      <c r="E69" s="427"/>
      <c r="F69" s="259">
        <f>Igazgatás!F94+Községgazd!F82+Vagyongazd!F69+Közút!F69+Sport!F71+Közművelődés!F104+Támogatás!F69</f>
        <v>0</v>
      </c>
      <c r="G69" s="151">
        <f>Igazgatás!G94+Községgazd!G82+Vagyongazd!G69+Közút!G69+Sport!G71+Közművelődés!G104+Támogatás!G69</f>
        <v>0</v>
      </c>
      <c r="H69" s="169">
        <f>Igazgatás!H94+Községgazd!H82+Vagyongazd!H69+Közút!H69+Sport!H71+Közművelődés!H104+Támogatás!H69</f>
        <v>0</v>
      </c>
      <c r="I69" s="76">
        <f>Igazgatás!I94+Községgazd!L82+Vagyongazd!I69+Közút!I69+Sport!I71+Közművelődés!K104+Támogatás!O69</f>
        <v>0</v>
      </c>
      <c r="J69" s="1">
        <f>Igazgatás!J94+Községgazd!M82+Vagyongazd!J69+Közút!J69+Sport!J71+Közművelődés!L104+Támogatás!P69</f>
        <v>0</v>
      </c>
      <c r="K69" s="1">
        <f>Igazgatás!K94+Községgazd!N82+Vagyongazd!K69+Közút!K69+Sport!K71+Közművelődés!M104+Támogatás!Q69</f>
        <v>0</v>
      </c>
      <c r="L69" s="1">
        <f>Igazgatás!L94+Községgazd!O82+Vagyongazd!L69+Közút!L69+Sport!L71+Közművelődés!N104+Támogatás!R69</f>
        <v>0</v>
      </c>
      <c r="M69" s="1">
        <f>Igazgatás!M94+Községgazd!P82+Vagyongazd!M69+Közút!M69+Sport!M71+Közművelődés!O104+Támogatás!S69</f>
        <v>0</v>
      </c>
      <c r="N69" s="82">
        <f>Igazgatás!N94+Községgazd!Q82+Vagyongazd!N69+Közút!N69+Sport!N71+Közművelődés!P104+Támogatás!T69</f>
        <v>0</v>
      </c>
      <c r="O69" s="1">
        <f>Igazgatás!O94+Községgazd!R82+Vagyongazd!O69+Közút!O69+Sport!O71+Közművelődés!Q104+Támogatás!U69</f>
        <v>0</v>
      </c>
      <c r="P69" s="42">
        <f>Igazgatás!P94+Községgazd!S82+Vagyongazd!P69+Közút!P69+Sport!P71+Közművelődés!R104+Támogatás!V69</f>
        <v>0</v>
      </c>
      <c r="Q69" s="82">
        <f>Igazgatás!Q94+Községgazd!T82+Vagyongazd!Q69+Közút!Q69+Sport!Q71+Közművelődés!S104+Támogatás!W69</f>
        <v>0</v>
      </c>
      <c r="R69" s="1">
        <f>Igazgatás!R94+Községgazd!U82+Vagyongazd!R69+Közút!R69+Sport!R71+Közművelődés!T104+Támogatás!X69</f>
        <v>0</v>
      </c>
      <c r="S69" s="42">
        <f>Igazgatás!S94+Községgazd!V82+Vagyongazd!S69+Közút!S69+Sport!S71+Közművelődés!U104+Támogatás!Y69</f>
        <v>0</v>
      </c>
      <c r="T69" s="44">
        <f>Igazgatás!T94+Községgazd!W82+Vagyongazd!T69+Közút!T69+Sport!T71+Közművelődés!V104+Támogatás!Z69</f>
        <v>0</v>
      </c>
    </row>
    <row r="70" spans="1:21" s="18" customFormat="1" x14ac:dyDescent="0.25">
      <c r="A70" s="128" t="s">
        <v>218</v>
      </c>
      <c r="B70" s="93" t="s">
        <v>657</v>
      </c>
      <c r="C70" s="434" t="s">
        <v>219</v>
      </c>
      <c r="D70" s="435"/>
      <c r="E70" s="435"/>
      <c r="F70" s="260">
        <f>Igazgatás!F95+Községgazd!F83+Vagyongazd!F70+Közút!F70+Sport!F72+Közművelődés!F105+Támogatás!F70</f>
        <v>1080560</v>
      </c>
      <c r="G70" s="152">
        <f>Igazgatás!G95+Községgazd!G83+Vagyongazd!G70+Közút!G70+Sport!G72+Közművelődés!G105+Támogatás!G70</f>
        <v>400000</v>
      </c>
      <c r="H70" s="168">
        <f>Igazgatás!H95+Községgazd!H83+Vagyongazd!H70+Közút!H70+Sport!H72+Közművelődés!H105+Támogatás!H70</f>
        <v>1480560</v>
      </c>
      <c r="I70" s="95">
        <f>Igazgatás!I95+Községgazd!L83+Vagyongazd!I70+Közút!I70+Sport!I72+Közművelődés!K105+Támogatás!O70</f>
        <v>75560</v>
      </c>
      <c r="J70" s="96">
        <f>Igazgatás!J95+Községgazd!M83+Vagyongazd!J70+Közút!J70+Sport!J72+Közművelődés!L105+Támogatás!P70</f>
        <v>25000</v>
      </c>
      <c r="K70" s="96">
        <f>Igazgatás!K95+Községgazd!N83+Vagyongazd!K70+Közút!K70+Sport!K72+Közművelődés!M105+Támogatás!Q70</f>
        <v>73000</v>
      </c>
      <c r="L70" s="96">
        <f>Igazgatás!L95+Községgazd!O83+Vagyongazd!L70+Közút!L70+Sport!L72+Közművelődés!N105+Támogatás!R70</f>
        <v>123000</v>
      </c>
      <c r="M70" s="96">
        <f>Igazgatás!M95+Községgazd!P83+Vagyongazd!M70+Közút!M70+Sport!M72+Közművelődés!O105+Támogatás!S70</f>
        <v>73000</v>
      </c>
      <c r="N70" s="99">
        <f>Igazgatás!N95+Községgazd!Q83+Vagyongazd!N70+Közút!N70+Sport!N72+Közművelődés!P105+Támogatás!T70</f>
        <v>73000</v>
      </c>
      <c r="O70" s="96">
        <f>Igazgatás!O95+Községgazd!R83+Vagyongazd!O70+Közút!O70+Sport!O72+Közművelődés!Q105+Támogatás!U70</f>
        <v>73000</v>
      </c>
      <c r="P70" s="98">
        <f>Igazgatás!P95+Községgazd!S83+Vagyongazd!P70+Közút!P70+Sport!P72+Közművelődés!R105+Támogatás!V70</f>
        <v>123000</v>
      </c>
      <c r="Q70" s="99">
        <f>Igazgatás!Q95+Községgazd!T83+Vagyongazd!Q70+Közút!Q70+Sport!Q72+Közművelődés!S105+Támogatás!W70</f>
        <v>73000</v>
      </c>
      <c r="R70" s="96">
        <f>Igazgatás!R95+Községgazd!U83+Vagyongazd!R70+Közút!R70+Sport!R72+Közművelődés!T105+Támogatás!X70</f>
        <v>473000</v>
      </c>
      <c r="S70" s="98">
        <f>Igazgatás!S95+Községgazd!V83+Vagyongazd!S70+Közút!S70+Sport!S72+Közművelődés!U105+Támogatás!Y70</f>
        <v>73000</v>
      </c>
      <c r="T70" s="100">
        <f>Igazgatás!T95+Községgazd!W83+Vagyongazd!T70+Közút!T70+Sport!T72+Közművelődés!V105+Támogatás!Z70</f>
        <v>223000</v>
      </c>
    </row>
    <row r="71" spans="1:21" x14ac:dyDescent="0.25">
      <c r="B71" s="55"/>
      <c r="C71" s="2"/>
      <c r="D71" s="427" t="s">
        <v>836</v>
      </c>
      <c r="E71" s="427"/>
      <c r="F71" s="259">
        <f>Igazgatás!F96+Községgazd!F84+Vagyongazd!F71+Közút!F71+Sport!F73+Közművelődés!F106+Támogatás!F71</f>
        <v>580000</v>
      </c>
      <c r="G71" s="151">
        <f>Igazgatás!G96+Községgazd!G84+Vagyongazd!G71+Közút!G71+Sport!G73+Közművelődés!G106+Támogatás!G71</f>
        <v>0</v>
      </c>
      <c r="H71" s="169">
        <f>Igazgatás!H96+Községgazd!H84+Vagyongazd!H71+Közút!H71+Sport!H73+Közművelődés!H106+Támogatás!H71</f>
        <v>580000</v>
      </c>
      <c r="I71" s="76">
        <f>Igazgatás!I96+Községgazd!L84+Vagyongazd!I71+Közút!I71+Sport!I73+Közművelődés!K106+Támogatás!O71</f>
        <v>0</v>
      </c>
      <c r="J71" s="1">
        <f>Igazgatás!J96+Községgazd!M84+Vagyongazd!J71+Közút!J71+Sport!J73+Közművelődés!L106+Támogatás!P71</f>
        <v>0</v>
      </c>
      <c r="K71" s="1">
        <f>Igazgatás!K96+Községgazd!N84+Vagyongazd!K71+Közút!K71+Sport!K73+Közművelődés!M106+Támogatás!Q71</f>
        <v>48000</v>
      </c>
      <c r="L71" s="1">
        <f>Igazgatás!L96+Községgazd!O84+Vagyongazd!L71+Közút!L71+Sport!L73+Közművelődés!N106+Támogatás!R71</f>
        <v>98000</v>
      </c>
      <c r="M71" s="1">
        <f>Igazgatás!M96+Községgazd!P84+Vagyongazd!M71+Közút!M71+Sport!M73+Közművelődés!O106+Támogatás!S71</f>
        <v>48000</v>
      </c>
      <c r="N71" s="82">
        <f>Igazgatás!N96+Községgazd!Q84+Vagyongazd!N71+Közút!N71+Sport!N73+Közművelődés!P106+Támogatás!T71</f>
        <v>48000</v>
      </c>
      <c r="O71" s="1">
        <f>Igazgatás!O96+Községgazd!R84+Vagyongazd!O71+Közút!O71+Sport!O73+Közművelődés!Q106+Támogatás!U71</f>
        <v>48000</v>
      </c>
      <c r="P71" s="42">
        <f>Igazgatás!P96+Községgazd!S84+Vagyongazd!P71+Közút!P71+Sport!P73+Közművelődés!R106+Támogatás!V71</f>
        <v>98000</v>
      </c>
      <c r="Q71" s="82">
        <f>Igazgatás!Q96+Községgazd!T84+Vagyongazd!Q71+Közút!Q71+Sport!Q73+Közművelődés!S106+Támogatás!W71</f>
        <v>48000</v>
      </c>
      <c r="R71" s="1">
        <f>Igazgatás!R96+Községgazd!U84+Vagyongazd!R71+Közút!R71+Sport!R73+Közművelődés!T106+Támogatás!X71</f>
        <v>48000</v>
      </c>
      <c r="S71" s="42">
        <f>Igazgatás!S96+Községgazd!V84+Vagyongazd!S71+Közút!S71+Sport!S73+Közművelődés!U106+Támogatás!Y71</f>
        <v>48000</v>
      </c>
      <c r="T71" s="44">
        <f>Igazgatás!T96+Községgazd!W84+Vagyongazd!T71+Közút!T71+Sport!T73+Közművelődés!V106+Támogatás!Z71</f>
        <v>48000</v>
      </c>
    </row>
    <row r="72" spans="1:21" x14ac:dyDescent="0.25">
      <c r="B72" s="55"/>
      <c r="C72" s="2"/>
      <c r="D72" s="427" t="s">
        <v>346</v>
      </c>
      <c r="E72" s="427"/>
      <c r="F72" s="259">
        <f>Igazgatás!F97+Községgazd!F85+Vagyongazd!F72+Közút!F72+Sport!F74+Közművelődés!F107+Támogatás!F74</f>
        <v>150000</v>
      </c>
      <c r="G72" s="151">
        <f>Igazgatás!G97+Községgazd!G85+Vagyongazd!G72+Közút!G72+Sport!G74+Közművelődés!G107+Támogatás!G74</f>
        <v>0</v>
      </c>
      <c r="H72" s="169">
        <f>Igazgatás!H97+Községgazd!H85+Vagyongazd!H72+Közút!H72+Sport!H74+Közművelődés!H107+Támogatás!H74</f>
        <v>150000</v>
      </c>
      <c r="I72" s="76">
        <f>Igazgatás!I97+Községgazd!L85+Vagyongazd!I72+Közút!I72+Sport!I74+Közművelődés!K107+Támogatás!O74</f>
        <v>0</v>
      </c>
      <c r="J72" s="1">
        <f>Igazgatás!J97+Községgazd!M85+Vagyongazd!J72+Közút!J72+Sport!J74+Közművelődés!L107+Támogatás!P74</f>
        <v>0</v>
      </c>
      <c r="K72" s="1">
        <f>Igazgatás!K97+Községgazd!N85+Vagyongazd!K72+Közút!K72+Sport!K74+Közművelődés!M107+Támogatás!Q74</f>
        <v>0</v>
      </c>
      <c r="L72" s="1">
        <f>Igazgatás!L97+Községgazd!O85+Vagyongazd!L72+Közút!L72+Sport!L74+Közművelődés!N107+Támogatás!R74</f>
        <v>0</v>
      </c>
      <c r="M72" s="1">
        <f>Igazgatás!M97+Községgazd!P85+Vagyongazd!M72+Közút!M72+Sport!M74+Közművelődés!O107+Támogatás!S74</f>
        <v>0</v>
      </c>
      <c r="N72" s="82">
        <f>Igazgatás!N97+Községgazd!Q85+Vagyongazd!N72+Közút!N72+Sport!N74+Közművelődés!P107+Támogatás!T74</f>
        <v>0</v>
      </c>
      <c r="O72" s="1">
        <f>Igazgatás!O97+Községgazd!R85+Vagyongazd!O72+Közút!O72+Sport!O74+Közművelődés!Q107+Támogatás!U74</f>
        <v>0</v>
      </c>
      <c r="P72" s="42">
        <f>Igazgatás!P97+Községgazd!S85+Vagyongazd!P72+Közút!P72+Sport!P74+Közművelődés!R107+Támogatás!V74</f>
        <v>0</v>
      </c>
      <c r="Q72" s="82">
        <f>Igazgatás!Q97+Községgazd!T85+Vagyongazd!Q72+Közút!Q72+Sport!Q74+Közművelődés!S107+Támogatás!W74</f>
        <v>0</v>
      </c>
      <c r="R72" s="1">
        <f>Igazgatás!R97+Községgazd!U85+Vagyongazd!R72+Közút!R72+Sport!R74+Közművelődés!T107+Támogatás!X74</f>
        <v>0</v>
      </c>
      <c r="S72" s="42">
        <f>Igazgatás!S97+Községgazd!V85+Vagyongazd!S72+Közút!S72+Sport!S74+Közművelődés!U107+Támogatás!Y74</f>
        <v>0</v>
      </c>
      <c r="T72" s="44">
        <f>Igazgatás!T97+Községgazd!W85+Vagyongazd!T72+Közút!T72+Sport!T74+Közművelődés!V107+Támogatás!Z74</f>
        <v>150000</v>
      </c>
    </row>
    <row r="73" spans="1:21" x14ac:dyDescent="0.25">
      <c r="B73" s="55"/>
      <c r="C73" s="2"/>
      <c r="D73" s="427" t="s">
        <v>837</v>
      </c>
      <c r="E73" s="427"/>
      <c r="F73" s="259">
        <f>Igazgatás!F98+Községgazd!F86+Vagyongazd!F73+Közút!F73+Sport!F75+Közművelődés!F108+Támogatás!F75</f>
        <v>300000</v>
      </c>
      <c r="G73" s="151">
        <f>Igazgatás!G98+Községgazd!G86+Vagyongazd!G73+Közút!G73+Sport!G75+Közművelődés!G108+Támogatás!G75</f>
        <v>0</v>
      </c>
      <c r="H73" s="169">
        <f>Igazgatás!H98+Községgazd!H86+Vagyongazd!H73+Közút!H73+Sport!H75+Közművelődés!H108+Támogatás!H75</f>
        <v>300000</v>
      </c>
      <c r="I73" s="76">
        <f>Igazgatás!I98+Községgazd!L86+Vagyongazd!I73+Közút!I73+Sport!I75+Közművelődés!K108+Támogatás!O75</f>
        <v>25000</v>
      </c>
      <c r="J73" s="1">
        <f>Igazgatás!J98+Községgazd!M86+Vagyongazd!J73+Közút!J73+Sport!J75+Közművelődés!L108+Támogatás!P75</f>
        <v>25000</v>
      </c>
      <c r="K73" s="1">
        <f>Igazgatás!K98+Községgazd!N86+Vagyongazd!K73+Közút!K73+Sport!K75+Közművelődés!M108+Támogatás!Q75</f>
        <v>25000</v>
      </c>
      <c r="L73" s="1">
        <f>Igazgatás!L98+Községgazd!O86+Vagyongazd!L73+Közút!L73+Sport!L75+Közművelődés!N108+Támogatás!R75</f>
        <v>25000</v>
      </c>
      <c r="M73" s="1">
        <f>Igazgatás!M98+Községgazd!P86+Vagyongazd!M73+Közút!M73+Sport!M75+Közművelődés!O108+Támogatás!S75</f>
        <v>25000</v>
      </c>
      <c r="N73" s="82">
        <f>Igazgatás!N98+Községgazd!Q86+Vagyongazd!N73+Közút!N73+Sport!N75+Közművelődés!P108+Támogatás!T75</f>
        <v>25000</v>
      </c>
      <c r="O73" s="1">
        <f>Igazgatás!O98+Községgazd!R86+Vagyongazd!O73+Közút!O73+Sport!O75+Közművelődés!Q108+Támogatás!U75</f>
        <v>25000</v>
      </c>
      <c r="P73" s="42">
        <f>Igazgatás!P98+Községgazd!S86+Vagyongazd!P73+Közút!P73+Sport!P75+Közművelődés!R108+Támogatás!V75</f>
        <v>25000</v>
      </c>
      <c r="Q73" s="82">
        <f>Igazgatás!Q98+Községgazd!T86+Vagyongazd!Q73+Közút!Q73+Sport!Q75+Közművelődés!S108+Támogatás!W75</f>
        <v>25000</v>
      </c>
      <c r="R73" s="1">
        <f>Igazgatás!R98+Községgazd!U86+Vagyongazd!R73+Közút!R73+Sport!R75+Közművelődés!T108+Támogatás!X75</f>
        <v>25000</v>
      </c>
      <c r="S73" s="42">
        <f>Igazgatás!S98+Községgazd!V86+Vagyongazd!S73+Közút!S73+Sport!S75+Közművelődés!U108+Támogatás!Y75</f>
        <v>25000</v>
      </c>
      <c r="T73" s="44">
        <f>Igazgatás!T98+Községgazd!W86+Vagyongazd!T73+Közút!T73+Sport!T75+Közművelődés!V108+Támogatás!Z75</f>
        <v>25000</v>
      </c>
    </row>
    <row r="74" spans="1:21" ht="15.75" thickBot="1" x14ac:dyDescent="0.3">
      <c r="B74" s="55"/>
      <c r="C74" s="2"/>
      <c r="D74" s="427" t="s">
        <v>835</v>
      </c>
      <c r="E74" s="427"/>
      <c r="F74" s="259">
        <f>Igazgatás!F99+Községgazd!F87+Vagyongazd!F74+Közút!F74+Sport!F76+Közművelődés!F109+Támogatás!F76</f>
        <v>50560</v>
      </c>
      <c r="G74" s="151">
        <f>Igazgatás!G99+Községgazd!G87+Vagyongazd!G74+Közút!G74+Sport!G76+Közművelődés!G109+Támogatás!G76</f>
        <v>400000</v>
      </c>
      <c r="H74" s="169">
        <f>Igazgatás!H99+Községgazd!H87+Vagyongazd!H74+Közút!H74+Sport!H76+Közművelődés!H109+Támogatás!H76</f>
        <v>450560</v>
      </c>
      <c r="I74" s="76">
        <f>Igazgatás!I99+Községgazd!L87+Vagyongazd!I74+Közút!I74+Sport!I76+Közművelődés!K109+Támogatás!O76</f>
        <v>50560</v>
      </c>
      <c r="J74" s="1">
        <f>Igazgatás!J99+Községgazd!M87+Vagyongazd!J74+Közút!J74+Sport!J76+Közművelődés!L109+Támogatás!P76</f>
        <v>0</v>
      </c>
      <c r="K74" s="1">
        <f>Igazgatás!K99+Községgazd!N87+Vagyongazd!K74+Közút!K74+Sport!K76+Közművelődés!M109+Támogatás!Q76</f>
        <v>0</v>
      </c>
      <c r="L74" s="1">
        <f>Igazgatás!L99+Községgazd!O87+Vagyongazd!L74+Közút!L74+Sport!L76+Közművelődés!N109+Támogatás!R76</f>
        <v>0</v>
      </c>
      <c r="M74" s="1">
        <f>Igazgatás!M99+Községgazd!P87+Vagyongazd!M74+Közút!M74+Sport!M76+Közművelődés!O109+Támogatás!S76</f>
        <v>0</v>
      </c>
      <c r="N74" s="82">
        <f>Igazgatás!N99+Községgazd!Q87+Vagyongazd!N74+Közút!N74+Sport!N76+Közművelődés!P109+Támogatás!T76</f>
        <v>0</v>
      </c>
      <c r="O74" s="1">
        <f>Igazgatás!O99+Községgazd!R87+Vagyongazd!O74+Közút!O74+Sport!O76+Közművelődés!Q109+Támogatás!U76</f>
        <v>0</v>
      </c>
      <c r="P74" s="42">
        <f>Igazgatás!P99+Községgazd!S87+Vagyongazd!P74+Közút!P74+Sport!P76+Közművelődés!R109+Támogatás!V76</f>
        <v>0</v>
      </c>
      <c r="Q74" s="82">
        <f>Igazgatás!Q99+Községgazd!T87+Vagyongazd!Q74+Közút!Q74+Sport!Q76+Közművelődés!S109+Támogatás!W76</f>
        <v>0</v>
      </c>
      <c r="R74" s="1">
        <f>Igazgatás!R99+Községgazd!U87+Vagyongazd!R74+Közút!R74+Sport!R76+Közművelődés!T109+Támogatás!X76</f>
        <v>400000</v>
      </c>
      <c r="S74" s="42">
        <f>Igazgatás!S99+Községgazd!V87+Vagyongazd!S74+Közút!S74+Sport!S76+Közművelődés!U109+Támogatás!Y76</f>
        <v>0</v>
      </c>
      <c r="T74" s="44">
        <f>Igazgatás!T99+Községgazd!W87+Vagyongazd!T74+Közút!T74+Sport!T76+Közművelődés!V109+Támogatás!Z76</f>
        <v>0</v>
      </c>
    </row>
    <row r="75" spans="1:21" ht="15.75" thickBot="1" x14ac:dyDescent="0.3">
      <c r="B75" s="101" t="s">
        <v>220</v>
      </c>
      <c r="C75" s="430" t="s">
        <v>221</v>
      </c>
      <c r="D75" s="431"/>
      <c r="E75" s="431"/>
      <c r="F75" s="262">
        <f>Igazgatás!F100+Községgazd!F88+Vagyongazd!F75+Közút!F75+Sport!F77+Közművelődés!F110+Támogatás!F77</f>
        <v>13169814.031399995</v>
      </c>
      <c r="G75" s="154">
        <f>Igazgatás!G100+Községgazd!G88+Vagyongazd!G75+Közút!G75+Sport!G77+Közművelődés!G110+Támogatás!G77</f>
        <v>0</v>
      </c>
      <c r="H75" s="166">
        <f>Igazgatás!H100+Községgazd!H88+Vagyongazd!H75+Közút!H75+Sport!H77+Közművelődés!H110+Támogatás!H77</f>
        <v>13169814.031399995</v>
      </c>
      <c r="I75" s="87">
        <f>Igazgatás!I100+Községgazd!L88+Vagyongazd!I75+Közút!I75+Sport!I77+Közművelődés!K110+Támogatás!O77</f>
        <v>1548994</v>
      </c>
      <c r="J75" s="88">
        <f>Igazgatás!J100+Községgazd!M88+Vagyongazd!J75+Közút!J75+Sport!J77+Közművelődés!L110+Támogatás!P77</f>
        <v>393414</v>
      </c>
      <c r="K75" s="88">
        <f>Igazgatás!K100+Községgazd!N88+Vagyongazd!K75+Közút!K75+Sport!K77+Közművelődés!M110+Támogatás!Q77</f>
        <v>369909</v>
      </c>
      <c r="L75" s="88">
        <f>Igazgatás!L100+Községgazd!O88+Vagyongazd!L75+Közút!L75+Sport!L77+Közművelődés!N110+Támogatás!R77</f>
        <v>269884</v>
      </c>
      <c r="M75" s="88">
        <f>Igazgatás!M100+Községgazd!P88+Vagyongazd!M75+Közút!M75+Sport!M77+Közművelődés!O110+Támogatás!S77</f>
        <v>670164</v>
      </c>
      <c r="N75" s="91">
        <f>Igazgatás!N100+Községgazd!Q88+Vagyongazd!N75+Közút!N75+Sport!N77+Közművelődés!P110+Támogatás!T77</f>
        <v>393414</v>
      </c>
      <c r="O75" s="88">
        <f>Igazgatás!O100+Községgazd!R88+Vagyongazd!O75+Közút!O75+Sport!O77+Közművelődés!Q110+Támogatás!U77</f>
        <v>170164</v>
      </c>
      <c r="P75" s="90">
        <f>Igazgatás!P100+Községgazd!S88+Vagyongazd!P75+Közút!P75+Sport!P77+Közművelődés!R110+Támogatás!V77</f>
        <v>393414</v>
      </c>
      <c r="Q75" s="91">
        <f>Igazgatás!Q100+Községgazd!T88+Vagyongazd!Q75+Közút!Q75+Sport!Q77+Közművelődés!S110+Támogatás!W77</f>
        <v>420164</v>
      </c>
      <c r="R75" s="88">
        <f>Igazgatás!R100+Községgazd!U88+Vagyongazd!R75+Közút!R75+Sport!R77+Közművelődés!T110+Támogatás!X77</f>
        <v>170164</v>
      </c>
      <c r="S75" s="90">
        <f>Igazgatás!S100+Községgazd!V88+Vagyongazd!S75+Közút!S75+Sport!S77+Közművelődés!U110+Támogatás!Y77</f>
        <v>170164</v>
      </c>
      <c r="T75" s="92">
        <f>Igazgatás!T100+Községgazd!W88+Vagyongazd!T75+Közút!T75+Sport!T77+Közművelődés!V110+Támogatás!Z77</f>
        <v>8199965.0313999951</v>
      </c>
    </row>
    <row r="76" spans="1:21" s="41" customFormat="1" hidden="1" x14ac:dyDescent="0.25">
      <c r="A76" s="128" t="s">
        <v>222</v>
      </c>
      <c r="B76" s="126" t="s">
        <v>658</v>
      </c>
      <c r="C76" s="449" t="s">
        <v>223</v>
      </c>
      <c r="D76" s="450"/>
      <c r="E76" s="450"/>
      <c r="F76" s="267">
        <f>Igazgatás!F101+Községgazd!F89+Vagyongazd!F76+Közút!F76+Sport!F78+Közművelődés!F111+Támogatás!F78</f>
        <v>0</v>
      </c>
      <c r="G76" s="159">
        <f>Igazgatás!G101+Községgazd!G89+Vagyongazd!G76+Közút!G76+Sport!G78+Közművelődés!G111+Támogatás!G78</f>
        <v>0</v>
      </c>
      <c r="H76" s="171">
        <f>Igazgatás!H101+Községgazd!H89+Vagyongazd!H76+Közút!H76+Sport!H78+Közművelődés!H111+Támogatás!H78</f>
        <v>0</v>
      </c>
      <c r="I76" s="173">
        <f>Igazgatás!I101+Községgazd!L89+Vagyongazd!I76+Közút!I76+Sport!I78+Közművelődés!K111+Támogatás!O78</f>
        <v>0</v>
      </c>
      <c r="J76" s="134">
        <f>Igazgatás!J101+Községgazd!M89+Vagyongazd!J76+Közút!J76+Sport!J78+Közművelődés!L111+Támogatás!P78</f>
        <v>0</v>
      </c>
      <c r="K76" s="134">
        <f>Igazgatás!K101+Községgazd!N89+Vagyongazd!K76+Közút!K76+Sport!K78+Közművelődés!M111+Támogatás!Q78</f>
        <v>0</v>
      </c>
      <c r="L76" s="134">
        <f>Igazgatás!L101+Községgazd!O89+Vagyongazd!L76+Közút!L76+Sport!L78+Közművelődés!N111+Támogatás!R78</f>
        <v>0</v>
      </c>
      <c r="M76" s="134">
        <f>Igazgatás!M101+Községgazd!P89+Vagyongazd!M76+Közút!M76+Sport!M78+Közművelődés!O111+Támogatás!S78</f>
        <v>0</v>
      </c>
      <c r="N76" s="135">
        <f>Igazgatás!N101+Községgazd!Q89+Vagyongazd!N76+Közút!N76+Sport!N78+Közművelődés!P111+Támogatás!T78</f>
        <v>0</v>
      </c>
      <c r="O76" s="134">
        <f>Igazgatás!O101+Községgazd!R89+Vagyongazd!O76+Közút!O76+Sport!O78+Közművelődés!Q111+Támogatás!U78</f>
        <v>0</v>
      </c>
      <c r="P76" s="133">
        <f>Igazgatás!P101+Községgazd!S89+Vagyongazd!P76+Közút!P76+Sport!P78+Közművelődés!R111+Támogatás!V78</f>
        <v>0</v>
      </c>
      <c r="Q76" s="135">
        <f>Igazgatás!Q101+Községgazd!T89+Vagyongazd!Q76+Közút!Q76+Sport!Q78+Közművelődés!S111+Támogatás!W78</f>
        <v>0</v>
      </c>
      <c r="R76" s="134">
        <f>Igazgatás!R101+Községgazd!U89+Vagyongazd!R76+Közút!R76+Sport!R78+Közművelődés!T111+Támogatás!X78</f>
        <v>0</v>
      </c>
      <c r="S76" s="133">
        <f>Igazgatás!S101+Községgazd!V89+Vagyongazd!S76+Közút!S76+Sport!S78+Közművelődés!U111+Támogatás!Y78</f>
        <v>0</v>
      </c>
      <c r="T76" s="136">
        <f>Igazgatás!T101+Községgazd!W89+Vagyongazd!T76+Közút!T76+Sport!T78+Közművelődés!V111+Támogatás!Z78</f>
        <v>0</v>
      </c>
    </row>
    <row r="77" spans="1:21" hidden="1" x14ac:dyDescent="0.25">
      <c r="B77" s="55"/>
      <c r="C77" s="2"/>
      <c r="D77" s="427" t="s">
        <v>347</v>
      </c>
      <c r="E77" s="427"/>
      <c r="F77" s="259">
        <f>Igazgatás!F102+Községgazd!F90+Vagyongazd!F77+Közút!F77+Sport!F79+Közművelődés!F112+Támogatás!F79</f>
        <v>0</v>
      </c>
      <c r="G77" s="151">
        <f>Igazgatás!G102+Községgazd!G90+Vagyongazd!G77+Közút!G77+Sport!G79+Közművelődés!G112+Támogatás!G79</f>
        <v>0</v>
      </c>
      <c r="H77" s="169">
        <f>Igazgatás!H102+Községgazd!H90+Vagyongazd!H77+Közút!H77+Sport!H79+Közművelődés!H112+Támogatás!H79</f>
        <v>0</v>
      </c>
      <c r="I77" s="76">
        <f>Igazgatás!I102+Községgazd!L90+Vagyongazd!I77+Közút!I77+Sport!I79+Közművelődés!K112+Támogatás!O79</f>
        <v>0</v>
      </c>
      <c r="J77" s="1">
        <f>Igazgatás!J102+Községgazd!M90+Vagyongazd!J77+Közút!J77+Sport!J79+Közművelődés!L112+Támogatás!P79</f>
        <v>0</v>
      </c>
      <c r="K77" s="1">
        <f>Igazgatás!K102+Községgazd!N90+Vagyongazd!K77+Közút!K77+Sport!K79+Közművelődés!M112+Támogatás!Q79</f>
        <v>0</v>
      </c>
      <c r="L77" s="1">
        <f>Igazgatás!L102+Községgazd!O90+Vagyongazd!L77+Közút!L77+Sport!L79+Közművelődés!N112+Támogatás!R79</f>
        <v>0</v>
      </c>
      <c r="M77" s="1">
        <f>Igazgatás!M102+Községgazd!P90+Vagyongazd!M77+Közút!M77+Sport!M79+Közművelődés!O112+Támogatás!S79</f>
        <v>0</v>
      </c>
      <c r="N77" s="82">
        <f>Igazgatás!N102+Községgazd!Q90+Vagyongazd!N77+Közút!N77+Sport!N79+Közművelődés!P112+Támogatás!T79</f>
        <v>0</v>
      </c>
      <c r="O77" s="1">
        <f>Igazgatás!O102+Községgazd!R90+Vagyongazd!O77+Közút!O77+Sport!O79+Közművelődés!Q112+Támogatás!U79</f>
        <v>0</v>
      </c>
      <c r="P77" s="42">
        <f>Igazgatás!P102+Községgazd!S90+Vagyongazd!P77+Közút!P77+Sport!P79+Közművelődés!R112+Támogatás!V79</f>
        <v>0</v>
      </c>
      <c r="Q77" s="82">
        <f>Igazgatás!Q102+Községgazd!T90+Vagyongazd!Q77+Közút!Q77+Sport!Q79+Közművelődés!S112+Támogatás!W79</f>
        <v>0</v>
      </c>
      <c r="R77" s="1">
        <f>Igazgatás!R102+Községgazd!U90+Vagyongazd!R77+Közút!R77+Sport!R79+Közművelődés!T112+Támogatás!X79</f>
        <v>0</v>
      </c>
      <c r="S77" s="42">
        <f>Igazgatás!S102+Községgazd!V90+Vagyongazd!S77+Közút!S77+Sport!S79+Közművelődés!U112+Támogatás!Y79</f>
        <v>0</v>
      </c>
      <c r="T77" s="44">
        <f>Igazgatás!T102+Községgazd!W90+Vagyongazd!T77+Közút!T77+Sport!T79+Közművelődés!V112+Támogatás!Z79</f>
        <v>0</v>
      </c>
    </row>
    <row r="78" spans="1:21" hidden="1" x14ac:dyDescent="0.25">
      <c r="B78" s="55"/>
      <c r="C78" s="2"/>
      <c r="D78" s="427" t="s">
        <v>348</v>
      </c>
      <c r="E78" s="427"/>
      <c r="F78" s="259">
        <f>Igazgatás!F103+Községgazd!F91+Vagyongazd!F78+Közút!F78+Sport!F80+Közművelődés!F113+Támogatás!F80</f>
        <v>0</v>
      </c>
      <c r="G78" s="151">
        <f>Igazgatás!G103+Községgazd!G91+Vagyongazd!G78+Közút!G78+Sport!G80+Közművelődés!G113+Támogatás!G80</f>
        <v>0</v>
      </c>
      <c r="H78" s="169">
        <f>Igazgatás!H103+Községgazd!H91+Vagyongazd!H78+Közút!H78+Sport!H80+Közművelődés!H113+Támogatás!H80</f>
        <v>0</v>
      </c>
      <c r="I78" s="76">
        <f>Igazgatás!I103+Községgazd!L91+Vagyongazd!I78+Közút!I78+Sport!I80+Közművelődés!K113+Támogatás!O80</f>
        <v>0</v>
      </c>
      <c r="J78" s="1">
        <f>Igazgatás!J103+Községgazd!M91+Vagyongazd!J78+Közút!J78+Sport!J80+Közművelődés!L113+Támogatás!P80</f>
        <v>0</v>
      </c>
      <c r="K78" s="1">
        <f>Igazgatás!K103+Községgazd!N91+Vagyongazd!K78+Közút!K78+Sport!K80+Közművelődés!M113+Támogatás!Q80</f>
        <v>0</v>
      </c>
      <c r="L78" s="1">
        <f>Igazgatás!L103+Községgazd!O91+Vagyongazd!L78+Közút!L78+Sport!L80+Közművelődés!N113+Támogatás!R80</f>
        <v>0</v>
      </c>
      <c r="M78" s="1">
        <f>Igazgatás!M103+Községgazd!P91+Vagyongazd!M78+Közút!M78+Sport!M80+Közművelődés!O113+Támogatás!S80</f>
        <v>0</v>
      </c>
      <c r="N78" s="82">
        <f>Igazgatás!N103+Községgazd!Q91+Vagyongazd!N78+Közút!N78+Sport!N80+Közművelődés!P113+Támogatás!T80</f>
        <v>0</v>
      </c>
      <c r="O78" s="1">
        <f>Igazgatás!O103+Községgazd!R91+Vagyongazd!O78+Közút!O78+Sport!O80+Közművelődés!Q113+Támogatás!U80</f>
        <v>0</v>
      </c>
      <c r="P78" s="42">
        <f>Igazgatás!P103+Községgazd!S91+Vagyongazd!P78+Közút!P78+Sport!P80+Közművelődés!R113+Támogatás!V80</f>
        <v>0</v>
      </c>
      <c r="Q78" s="82">
        <f>Igazgatás!Q103+Községgazd!T91+Vagyongazd!Q78+Közút!Q78+Sport!Q80+Közművelődés!S113+Támogatás!W80</f>
        <v>0</v>
      </c>
      <c r="R78" s="1">
        <f>Igazgatás!R103+Községgazd!U91+Vagyongazd!R78+Közút!R78+Sport!R80+Közművelődés!T113+Támogatás!X80</f>
        <v>0</v>
      </c>
      <c r="S78" s="42">
        <f>Igazgatás!S103+Községgazd!V91+Vagyongazd!S78+Közút!S78+Sport!S80+Közművelődés!U113+Támogatás!Y80</f>
        <v>0</v>
      </c>
      <c r="T78" s="44">
        <f>Igazgatás!T103+Községgazd!W91+Vagyongazd!T78+Közút!T78+Sport!T80+Közművelődés!V113+Támogatás!Z80</f>
        <v>0</v>
      </c>
    </row>
    <row r="79" spans="1:21" hidden="1" x14ac:dyDescent="0.25">
      <c r="B79" s="126" t="s">
        <v>838</v>
      </c>
      <c r="C79" s="449" t="s">
        <v>839</v>
      </c>
      <c r="D79" s="450"/>
      <c r="E79" s="450"/>
      <c r="F79" s="267">
        <f>Igazgatás!F104+Községgazd!F92+Vagyongazd!F79+Közút!F79+Sport!F81+Közművelődés!F114+Támogatás!F81</f>
        <v>0</v>
      </c>
      <c r="G79" s="159">
        <f>Igazgatás!G104+Községgazd!G92+Vagyongazd!G79+Közút!G79+Sport!G81+Közművelődés!G114+Támogatás!G81</f>
        <v>0</v>
      </c>
      <c r="H79" s="171">
        <f>Igazgatás!H104+Községgazd!H92+Vagyongazd!H79+Közút!H79+Sport!H81+Közművelődés!H114+Támogatás!H81</f>
        <v>0</v>
      </c>
      <c r="I79" s="173">
        <f>Igazgatás!I104+Községgazd!L92+Vagyongazd!I79+Közút!I79+Sport!I81+Közművelődés!K114+Támogatás!O81</f>
        <v>0</v>
      </c>
      <c r="J79" s="134">
        <f>Igazgatás!J104+Községgazd!M92+Vagyongazd!J79+Közút!J79+Sport!J81+Közművelődés!L114+Támogatás!P81</f>
        <v>0</v>
      </c>
      <c r="K79" s="134">
        <f>Igazgatás!K104+Községgazd!N92+Vagyongazd!K79+Közút!K79+Sport!K81+Közművelődés!M114+Támogatás!Q81</f>
        <v>0</v>
      </c>
      <c r="L79" s="134">
        <f>Igazgatás!L104+Községgazd!O92+Vagyongazd!L79+Közút!L79+Sport!L81+Közművelődés!N114+Támogatás!R81</f>
        <v>0</v>
      </c>
      <c r="M79" s="134">
        <f>Igazgatás!M104+Községgazd!P92+Vagyongazd!M79+Közút!M79+Sport!M81+Közművelődés!O114+Támogatás!S81</f>
        <v>0</v>
      </c>
      <c r="N79" s="135">
        <f>Igazgatás!N104+Községgazd!Q92+Vagyongazd!N79+Közút!N79+Sport!N81+Közművelődés!P114+Támogatás!T81</f>
        <v>0</v>
      </c>
      <c r="O79" s="134">
        <f>Igazgatás!O104+Községgazd!R92+Vagyongazd!O79+Közút!O79+Sport!O81+Közművelődés!Q114+Támogatás!U81</f>
        <v>0</v>
      </c>
      <c r="P79" s="133">
        <f>Igazgatás!P104+Községgazd!S92+Vagyongazd!P79+Közút!P79+Sport!P81+Közművelődés!R114+Támogatás!V81</f>
        <v>0</v>
      </c>
      <c r="Q79" s="135">
        <f>Igazgatás!Q104+Községgazd!T92+Vagyongazd!Q79+Közút!Q79+Sport!Q81+Közművelődés!S114+Támogatás!W81</f>
        <v>0</v>
      </c>
      <c r="R79" s="134">
        <f>Igazgatás!R104+Községgazd!U92+Vagyongazd!R79+Közút!R79+Sport!R81+Közművelődés!T114+Támogatás!X81</f>
        <v>0</v>
      </c>
      <c r="S79" s="133">
        <f>Igazgatás!S104+Községgazd!V92+Vagyongazd!S79+Közút!S79+Sport!S81+Közművelődés!U114+Támogatás!Y81</f>
        <v>0</v>
      </c>
      <c r="T79" s="136">
        <f>Igazgatás!T104+Községgazd!W92+Vagyongazd!T79+Közút!T79+Sport!T81+Közművelődés!V114+Támogatás!Z81</f>
        <v>0</v>
      </c>
    </row>
    <row r="80" spans="1:21" s="211" customFormat="1" hidden="1" x14ac:dyDescent="0.25">
      <c r="A80" s="128" t="s">
        <v>884</v>
      </c>
      <c r="B80" s="191" t="s">
        <v>885</v>
      </c>
      <c r="C80" s="204"/>
      <c r="D80" s="275" t="s">
        <v>976</v>
      </c>
      <c r="E80" s="301"/>
      <c r="F80" s="282">
        <f>Igazgatás!F105+Községgazd!F93+Vagyongazd!F80+Közút!F80+Sport!F82+Közművelődés!F115+Támogatás!F82</f>
        <v>0</v>
      </c>
      <c r="G80" s="192">
        <f>Igazgatás!G105+Községgazd!G93+Vagyongazd!G80+Közút!G80+Sport!G82+Közművelődés!G115+Támogatás!G82</f>
        <v>0</v>
      </c>
      <c r="H80" s="193">
        <f>Igazgatás!H105+Községgazd!H93+Vagyongazd!H80+Közút!H80+Sport!H82+Közművelődés!H115+Támogatás!H82</f>
        <v>0</v>
      </c>
      <c r="I80" s="201">
        <f>Igazgatás!I105+Községgazd!L93+Vagyongazd!I80+Közút!I80+Sport!I82+Közművelődés!K115+Támogatás!O82</f>
        <v>0</v>
      </c>
      <c r="J80" s="195">
        <f>Igazgatás!J105+Községgazd!M93+Vagyongazd!J80+Közút!J80+Sport!J82+Közművelődés!L115+Támogatás!P82</f>
        <v>0</v>
      </c>
      <c r="K80" s="195">
        <f>Igazgatás!K105+Községgazd!N93+Vagyongazd!K80+Közút!K80+Sport!K82+Közművelődés!M115+Támogatás!Q82</f>
        <v>0</v>
      </c>
      <c r="L80" s="195">
        <f>Igazgatás!L105+Községgazd!O93+Vagyongazd!L80+Közút!L80+Sport!L82+Közművelődés!N115+Támogatás!R82</f>
        <v>0</v>
      </c>
      <c r="M80" s="195">
        <f>Igazgatás!M105+Községgazd!P93+Vagyongazd!M80+Közút!M80+Sport!M82+Közművelődés!O115+Támogatás!S82</f>
        <v>0</v>
      </c>
      <c r="N80" s="196">
        <f>Igazgatás!N105+Községgazd!Q93+Vagyongazd!N80+Közút!N80+Sport!N82+Közművelődés!P115+Támogatás!T82</f>
        <v>0</v>
      </c>
      <c r="O80" s="195">
        <f>Igazgatás!O105+Községgazd!R93+Vagyongazd!O80+Közút!O80+Sport!O82+Közművelődés!Q115+Támogatás!U82</f>
        <v>0</v>
      </c>
      <c r="P80" s="194">
        <f>Igazgatás!P105+Községgazd!S93+Vagyongazd!P80+Közút!P80+Sport!P82+Közművelődés!R115+Támogatás!V82</f>
        <v>0</v>
      </c>
      <c r="Q80" s="196">
        <f>Igazgatás!Q105+Községgazd!T93+Vagyongazd!Q80+Közút!Q80+Sport!Q82+Közművelődés!S115+Támogatás!W82</f>
        <v>0</v>
      </c>
      <c r="R80" s="195">
        <f>Igazgatás!R105+Községgazd!U93+Vagyongazd!R80+Közút!R80+Sport!R82+Közművelődés!T115+Támogatás!X82</f>
        <v>0</v>
      </c>
      <c r="S80" s="194">
        <f>Igazgatás!S105+Községgazd!V93+Vagyongazd!S80+Közút!S80+Sport!S82+Közművelődés!U115+Támogatás!Y82</f>
        <v>0</v>
      </c>
      <c r="T80" s="197">
        <f>Igazgatás!T105+Községgazd!W93+Vagyongazd!T80+Közút!T80+Sport!T82+Közművelődés!V115+Támogatás!Z82</f>
        <v>0</v>
      </c>
    </row>
    <row r="81" spans="1:20" s="211" customFormat="1" hidden="1" x14ac:dyDescent="0.25">
      <c r="A81" s="128" t="s">
        <v>224</v>
      </c>
      <c r="B81" s="191" t="s">
        <v>659</v>
      </c>
      <c r="C81" s="204"/>
      <c r="D81" s="275" t="s">
        <v>225</v>
      </c>
      <c r="E81" s="301"/>
      <c r="F81" s="282">
        <f>Igazgatás!F106+Községgazd!F94+Vagyongazd!F81+Közút!F81+Sport!F83+Közművelődés!F116+Támogatás!F83</f>
        <v>0</v>
      </c>
      <c r="G81" s="192">
        <f>Igazgatás!G106+Községgazd!G94+Vagyongazd!G81+Közút!G81+Sport!G83+Közművelődés!G116+Támogatás!G83</f>
        <v>0</v>
      </c>
      <c r="H81" s="193">
        <f>Igazgatás!H106+Községgazd!H94+Vagyongazd!H81+Közút!H81+Sport!H83+Közművelődés!H116+Támogatás!H83</f>
        <v>0</v>
      </c>
      <c r="I81" s="201">
        <f>Igazgatás!I106+Községgazd!L94+Vagyongazd!I81+Közút!I81+Sport!I83+Közművelődés!K116+Támogatás!O83</f>
        <v>0</v>
      </c>
      <c r="J81" s="195">
        <f>Igazgatás!J106+Községgazd!M94+Vagyongazd!J81+Közút!J81+Sport!J83+Közművelődés!L116+Támogatás!P83</f>
        <v>0</v>
      </c>
      <c r="K81" s="195">
        <f>Igazgatás!K106+Községgazd!N94+Vagyongazd!K81+Közút!K81+Sport!K83+Közművelődés!M116+Támogatás!Q83</f>
        <v>0</v>
      </c>
      <c r="L81" s="195">
        <f>Igazgatás!L106+Községgazd!O94+Vagyongazd!L81+Közút!L81+Sport!L83+Közművelődés!N116+Támogatás!R83</f>
        <v>0</v>
      </c>
      <c r="M81" s="195">
        <f>Igazgatás!M106+Községgazd!P94+Vagyongazd!M81+Közút!M81+Sport!M83+Közművelődés!O116+Támogatás!S83</f>
        <v>0</v>
      </c>
      <c r="N81" s="196">
        <f>Igazgatás!N106+Községgazd!Q94+Vagyongazd!N81+Közút!N81+Sport!N83+Közművelődés!P116+Támogatás!T83</f>
        <v>0</v>
      </c>
      <c r="O81" s="195">
        <f>Igazgatás!O106+Községgazd!R94+Vagyongazd!O81+Közút!O81+Sport!O83+Közművelődés!Q116+Támogatás!U83</f>
        <v>0</v>
      </c>
      <c r="P81" s="194">
        <f>Igazgatás!P106+Községgazd!S94+Vagyongazd!P81+Közút!P81+Sport!P83+Közművelődés!R116+Támogatás!V83</f>
        <v>0</v>
      </c>
      <c r="Q81" s="196">
        <f>Igazgatás!Q106+Községgazd!T94+Vagyongazd!Q81+Közút!Q81+Sport!Q83+Közművelődés!S116+Támogatás!W83</f>
        <v>0</v>
      </c>
      <c r="R81" s="195">
        <f>Igazgatás!R106+Községgazd!U94+Vagyongazd!R81+Közút!R81+Sport!R83+Közművelődés!T116+Támogatás!X83</f>
        <v>0</v>
      </c>
      <c r="S81" s="194">
        <f>Igazgatás!S106+Községgazd!V94+Vagyongazd!S81+Közút!S81+Sport!S83+Közművelődés!U116+Támogatás!Y83</f>
        <v>0</v>
      </c>
      <c r="T81" s="197">
        <f>Igazgatás!T106+Községgazd!W94+Vagyongazd!T81+Közút!T81+Sport!T83+Közművelődés!V116+Támogatás!Z83</f>
        <v>0</v>
      </c>
    </row>
    <row r="82" spans="1:20" s="211" customFormat="1" hidden="1" x14ac:dyDescent="0.25">
      <c r="A82" s="128" t="s">
        <v>226</v>
      </c>
      <c r="B82" s="191" t="s">
        <v>660</v>
      </c>
      <c r="C82" s="204"/>
      <c r="D82" s="275" t="s">
        <v>227</v>
      </c>
      <c r="E82" s="301"/>
      <c r="F82" s="282">
        <f>Igazgatás!F107+Községgazd!F95+Vagyongazd!F82+Közút!F82+Sport!F84+Közművelődés!F117+Támogatás!F84</f>
        <v>0</v>
      </c>
      <c r="G82" s="192">
        <f>Igazgatás!G107+Községgazd!G95+Vagyongazd!G82+Közút!G82+Sport!G84+Közművelődés!G117+Támogatás!G84</f>
        <v>0</v>
      </c>
      <c r="H82" s="193">
        <f>Igazgatás!H107+Községgazd!H95+Vagyongazd!H82+Közút!H82+Sport!H84+Közművelődés!H117+Támogatás!H84</f>
        <v>0</v>
      </c>
      <c r="I82" s="201">
        <f>Igazgatás!I107+Községgazd!L95+Vagyongazd!I82+Közút!I82+Sport!I84+Közművelődés!K117+Támogatás!O84</f>
        <v>0</v>
      </c>
      <c r="J82" s="195">
        <f>Igazgatás!J107+Községgazd!M95+Vagyongazd!J82+Közút!J82+Sport!J84+Közművelődés!L117+Támogatás!P84</f>
        <v>0</v>
      </c>
      <c r="K82" s="195">
        <f>Igazgatás!K107+Községgazd!N95+Vagyongazd!K82+Közút!K82+Sport!K84+Közművelődés!M117+Támogatás!Q84</f>
        <v>0</v>
      </c>
      <c r="L82" s="195">
        <f>Igazgatás!L107+Községgazd!O95+Vagyongazd!L82+Közút!L82+Sport!L84+Közművelődés!N117+Támogatás!R84</f>
        <v>0</v>
      </c>
      <c r="M82" s="195">
        <f>Igazgatás!M107+Községgazd!P95+Vagyongazd!M82+Közút!M82+Sport!M84+Közművelődés!O117+Támogatás!S84</f>
        <v>0</v>
      </c>
      <c r="N82" s="196">
        <f>Igazgatás!N107+Községgazd!Q95+Vagyongazd!N82+Közút!N82+Sport!N84+Közművelődés!P117+Támogatás!T84</f>
        <v>0</v>
      </c>
      <c r="O82" s="195">
        <f>Igazgatás!O107+Községgazd!R95+Vagyongazd!O82+Közút!O82+Sport!O84+Közművelődés!Q117+Támogatás!U84</f>
        <v>0</v>
      </c>
      <c r="P82" s="194">
        <f>Igazgatás!P107+Községgazd!S95+Vagyongazd!P82+Közút!P82+Sport!P84+Közművelődés!R117+Támogatás!V84</f>
        <v>0</v>
      </c>
      <c r="Q82" s="196">
        <f>Igazgatás!Q107+Községgazd!T95+Vagyongazd!Q82+Közút!Q82+Sport!Q84+Közművelődés!S117+Támogatás!W84</f>
        <v>0</v>
      </c>
      <c r="R82" s="195">
        <f>Igazgatás!R107+Községgazd!U95+Vagyongazd!R82+Közút!R82+Sport!R84+Közművelődés!T117+Támogatás!X84</f>
        <v>0</v>
      </c>
      <c r="S82" s="194">
        <f>Igazgatás!S107+Községgazd!V95+Vagyongazd!S82+Közút!S82+Sport!S84+Közművelődés!U117+Támogatás!Y84</f>
        <v>0</v>
      </c>
      <c r="T82" s="197">
        <f>Igazgatás!T107+Községgazd!W95+Vagyongazd!T82+Közút!T82+Sport!T84+Közművelődés!V117+Támogatás!Z84</f>
        <v>0</v>
      </c>
    </row>
    <row r="83" spans="1:20" s="41" customFormat="1" ht="27.75" hidden="1" customHeight="1" x14ac:dyDescent="0.25">
      <c r="A83" s="128" t="s">
        <v>228</v>
      </c>
      <c r="B83" s="109" t="s">
        <v>661</v>
      </c>
      <c r="C83" s="497" t="s">
        <v>353</v>
      </c>
      <c r="D83" s="498"/>
      <c r="E83" s="498"/>
      <c r="F83" s="268">
        <f>Igazgatás!F108+Községgazd!F96+Vagyongazd!F83+Közút!F83+Sport!F85+Közművelődés!F118+Támogatás!F85</f>
        <v>0</v>
      </c>
      <c r="G83" s="160">
        <f>Igazgatás!G108+Községgazd!G96+Vagyongazd!G83+Közút!G83+Sport!G85+Közművelődés!G118+Támogatás!G85</f>
        <v>0</v>
      </c>
      <c r="H83" s="172">
        <f>Igazgatás!H108+Községgazd!H96+Vagyongazd!H83+Közút!H83+Sport!H85+Közművelődés!H118+Támogatás!H85</f>
        <v>0</v>
      </c>
      <c r="I83" s="111">
        <f>Igazgatás!I108+Községgazd!L96+Vagyongazd!I83+Közút!I83+Sport!I85+Közművelődés!K118+Támogatás!O85</f>
        <v>0</v>
      </c>
      <c r="J83" s="112">
        <f>Igazgatás!J108+Községgazd!M96+Vagyongazd!J83+Közút!J83+Sport!J85+Közművelődés!L118+Támogatás!P85</f>
        <v>0</v>
      </c>
      <c r="K83" s="112">
        <f>Igazgatás!K108+Községgazd!N96+Vagyongazd!K83+Közút!K83+Sport!K85+Közművelődés!M118+Támogatás!Q85</f>
        <v>0</v>
      </c>
      <c r="L83" s="112">
        <f>Igazgatás!L108+Községgazd!O96+Vagyongazd!L83+Közút!L83+Sport!L85+Közművelődés!N118+Támogatás!R85</f>
        <v>0</v>
      </c>
      <c r="M83" s="112">
        <f>Igazgatás!M108+Községgazd!P96+Vagyongazd!M83+Közút!M83+Sport!M85+Közművelődés!O118+Támogatás!S85</f>
        <v>0</v>
      </c>
      <c r="N83" s="115">
        <f>Igazgatás!N108+Községgazd!Q96+Vagyongazd!N83+Közút!N83+Sport!N85+Közművelődés!P118+Támogatás!T85</f>
        <v>0</v>
      </c>
      <c r="O83" s="112">
        <f>Igazgatás!O108+Községgazd!R96+Vagyongazd!O83+Közút!O83+Sport!O85+Közművelődés!Q118+Támogatás!U85</f>
        <v>0</v>
      </c>
      <c r="P83" s="114">
        <f>Igazgatás!P108+Községgazd!S96+Vagyongazd!P83+Közút!P83+Sport!P85+Közművelődés!R118+Támogatás!V85</f>
        <v>0</v>
      </c>
      <c r="Q83" s="115">
        <f>Igazgatás!Q108+Községgazd!T96+Vagyongazd!Q83+Közút!Q83+Sport!Q85+Közművelődés!S118+Támogatás!W85</f>
        <v>0</v>
      </c>
      <c r="R83" s="112">
        <f>Igazgatás!R108+Községgazd!U96+Vagyongazd!R83+Közút!R83+Sport!R85+Közművelődés!T118+Támogatás!X85</f>
        <v>0</v>
      </c>
      <c r="S83" s="114">
        <f>Igazgatás!S108+Községgazd!V96+Vagyongazd!S83+Közút!S83+Sport!S85+Közművelődés!U118+Támogatás!Y85</f>
        <v>0</v>
      </c>
      <c r="T83" s="116">
        <f>Igazgatás!T108+Községgazd!W96+Vagyongazd!T83+Közút!T83+Sport!T85+Közművelődés!V118+Támogatás!Z85</f>
        <v>0</v>
      </c>
    </row>
    <row r="84" spans="1:20" s="41" customFormat="1" hidden="1" x14ac:dyDescent="0.25">
      <c r="A84" s="128" t="s">
        <v>229</v>
      </c>
      <c r="B84" s="109" t="s">
        <v>662</v>
      </c>
      <c r="C84" s="497" t="s">
        <v>804</v>
      </c>
      <c r="D84" s="498"/>
      <c r="E84" s="498"/>
      <c r="F84" s="268">
        <f>Igazgatás!F109+Községgazd!F97+Vagyongazd!F84+Közút!F84+Sport!F86+Közművelődés!F119+Támogatás!F86</f>
        <v>0</v>
      </c>
      <c r="G84" s="160">
        <f>Igazgatás!G109+Községgazd!G97+Vagyongazd!G84+Közút!G84+Sport!G86+Közművelődés!G119+Támogatás!G86</f>
        <v>0</v>
      </c>
      <c r="H84" s="172">
        <f>Igazgatás!H109+Községgazd!H97+Vagyongazd!H84+Közút!H84+Sport!H86+Közművelődés!H119+Támogatás!H86</f>
        <v>0</v>
      </c>
      <c r="I84" s="111">
        <f>Igazgatás!I109+Községgazd!L97+Vagyongazd!I84+Közút!I84+Sport!I86+Közművelődés!K119+Támogatás!O86</f>
        <v>0</v>
      </c>
      <c r="J84" s="112">
        <f>Igazgatás!J109+Községgazd!M97+Vagyongazd!J84+Közút!J84+Sport!J86+Közművelődés!L119+Támogatás!P86</f>
        <v>0</v>
      </c>
      <c r="K84" s="112">
        <f>Igazgatás!K109+Községgazd!N97+Vagyongazd!K84+Közút!K84+Sport!K86+Közművelődés!M119+Támogatás!Q86</f>
        <v>0</v>
      </c>
      <c r="L84" s="112">
        <f>Igazgatás!L109+Községgazd!O97+Vagyongazd!L84+Közút!L84+Sport!L86+Közművelődés!N119+Támogatás!R86</f>
        <v>0</v>
      </c>
      <c r="M84" s="112">
        <f>Igazgatás!M109+Községgazd!P97+Vagyongazd!M84+Közút!M84+Sport!M86+Közművelődés!O119+Támogatás!S86</f>
        <v>0</v>
      </c>
      <c r="N84" s="115">
        <f>Igazgatás!N109+Községgazd!Q97+Vagyongazd!N84+Közút!N84+Sport!N86+Közművelődés!P119+Támogatás!T86</f>
        <v>0</v>
      </c>
      <c r="O84" s="112">
        <f>Igazgatás!O109+Községgazd!R97+Vagyongazd!O84+Közút!O84+Sport!O86+Közművelődés!Q119+Támogatás!U86</f>
        <v>0</v>
      </c>
      <c r="P84" s="114">
        <f>Igazgatás!P109+Községgazd!S97+Vagyongazd!P84+Közút!P84+Sport!P86+Közművelődés!R119+Támogatás!V86</f>
        <v>0</v>
      </c>
      <c r="Q84" s="115">
        <f>Igazgatás!Q109+Községgazd!T97+Vagyongazd!Q84+Közút!Q84+Sport!Q86+Közművelődés!S119+Támogatás!W86</f>
        <v>0</v>
      </c>
      <c r="R84" s="112">
        <f>Igazgatás!R109+Községgazd!U97+Vagyongazd!R84+Közút!R84+Sport!R86+Közművelődés!T119+Támogatás!X86</f>
        <v>0</v>
      </c>
      <c r="S84" s="114">
        <f>Igazgatás!S109+Községgazd!V97+Vagyongazd!S84+Közút!S84+Sport!S86+Közművelődés!U119+Támogatás!Y86</f>
        <v>0</v>
      </c>
      <c r="T84" s="116">
        <f>Igazgatás!T109+Községgazd!W97+Vagyongazd!T84+Közút!T84+Sport!T86+Közművelődés!V119+Támogatás!Z86</f>
        <v>0</v>
      </c>
    </row>
    <row r="85" spans="1:20" hidden="1" x14ac:dyDescent="0.25">
      <c r="B85" s="55"/>
      <c r="C85" s="2"/>
      <c r="D85" s="427" t="s">
        <v>370</v>
      </c>
      <c r="E85" s="427"/>
      <c r="F85" s="259">
        <f>Igazgatás!F110+Községgazd!F98+Vagyongazd!F85+Közút!F85+Sport!F87+Közművelődés!F120+Támogatás!F87</f>
        <v>0</v>
      </c>
      <c r="G85" s="151">
        <f>Igazgatás!G110+Községgazd!G98+Vagyongazd!G85+Közút!G85+Sport!G87+Közművelődés!G120+Támogatás!G87</f>
        <v>0</v>
      </c>
      <c r="H85" s="169">
        <f>Igazgatás!H110+Községgazd!H98+Vagyongazd!H85+Közút!H85+Sport!H87+Közművelődés!H120+Támogatás!H87</f>
        <v>0</v>
      </c>
      <c r="I85" s="76">
        <f>Igazgatás!I110+Községgazd!L98+Vagyongazd!I85+Közút!I85+Sport!I87+Közművelődés!K120+Támogatás!O87</f>
        <v>0</v>
      </c>
      <c r="J85" s="1">
        <f>Igazgatás!J110+Községgazd!M98+Vagyongazd!J85+Közút!J85+Sport!J87+Közművelődés!L120+Támogatás!P87</f>
        <v>0</v>
      </c>
      <c r="K85" s="1">
        <f>Igazgatás!K110+Községgazd!N98+Vagyongazd!K85+Közút!K85+Sport!K87+Közművelődés!M120+Támogatás!Q87</f>
        <v>0</v>
      </c>
      <c r="L85" s="1">
        <f>Igazgatás!L110+Községgazd!O98+Vagyongazd!L85+Közút!L85+Sport!L87+Közművelődés!N120+Támogatás!R87</f>
        <v>0</v>
      </c>
      <c r="M85" s="1">
        <f>Igazgatás!M110+Községgazd!P98+Vagyongazd!M85+Közút!M85+Sport!M87+Közművelődés!O120+Támogatás!S87</f>
        <v>0</v>
      </c>
      <c r="N85" s="82">
        <f>Igazgatás!N110+Községgazd!Q98+Vagyongazd!N85+Közút!N85+Sport!N87+Közművelődés!P120+Támogatás!T87</f>
        <v>0</v>
      </c>
      <c r="O85" s="1">
        <f>Igazgatás!O110+Községgazd!R98+Vagyongazd!O85+Közút!O85+Sport!O87+Közművelődés!Q120+Támogatás!U87</f>
        <v>0</v>
      </c>
      <c r="P85" s="42">
        <f>Igazgatás!P110+Községgazd!S98+Vagyongazd!P85+Közút!P85+Sport!P87+Közművelődés!R120+Támogatás!V87</f>
        <v>0</v>
      </c>
      <c r="Q85" s="82">
        <f>Igazgatás!Q110+Községgazd!T98+Vagyongazd!Q85+Közút!Q85+Sport!Q87+Közművelődés!S120+Támogatás!W87</f>
        <v>0</v>
      </c>
      <c r="R85" s="1">
        <f>Igazgatás!R110+Községgazd!U98+Vagyongazd!R85+Közút!R85+Sport!R87+Közművelődés!T120+Támogatás!X87</f>
        <v>0</v>
      </c>
      <c r="S85" s="42">
        <f>Igazgatás!S110+Községgazd!V98+Vagyongazd!S85+Közút!S85+Sport!S87+Közművelődés!U120+Támogatás!Y87</f>
        <v>0</v>
      </c>
      <c r="T85" s="44">
        <f>Igazgatás!T110+Községgazd!W98+Vagyongazd!T85+Közút!T85+Sport!T87+Közművelődés!V120+Támogatás!Z87</f>
        <v>0</v>
      </c>
    </row>
    <row r="86" spans="1:20" hidden="1" x14ac:dyDescent="0.25">
      <c r="B86" s="55"/>
      <c r="C86" s="2"/>
      <c r="D86" s="427" t="s">
        <v>506</v>
      </c>
      <c r="E86" s="427"/>
      <c r="F86" s="259">
        <f>Igazgatás!F111+Községgazd!F99+Vagyongazd!F86+Közút!F86+Sport!F88+Közművelődés!F121+Támogatás!F88</f>
        <v>0</v>
      </c>
      <c r="G86" s="151">
        <f>Igazgatás!G111+Községgazd!G99+Vagyongazd!G86+Közút!G86+Sport!G88+Közművelődés!G121+Támogatás!G88</f>
        <v>0</v>
      </c>
      <c r="H86" s="169">
        <f>Igazgatás!H111+Községgazd!H99+Vagyongazd!H86+Közút!H86+Sport!H88+Közművelődés!H121+Támogatás!H88</f>
        <v>0</v>
      </c>
      <c r="I86" s="76">
        <f>Igazgatás!I111+Községgazd!L99+Vagyongazd!I86+Közút!I86+Sport!I88+Közművelődés!K121+Támogatás!O88</f>
        <v>0</v>
      </c>
      <c r="J86" s="1">
        <f>Igazgatás!J111+Községgazd!M99+Vagyongazd!J86+Közút!J86+Sport!J88+Közművelődés!L121+Támogatás!P88</f>
        <v>0</v>
      </c>
      <c r="K86" s="1">
        <f>Igazgatás!K111+Községgazd!N99+Vagyongazd!K86+Közút!K86+Sport!K88+Közművelődés!M121+Támogatás!Q88</f>
        <v>0</v>
      </c>
      <c r="L86" s="1">
        <f>Igazgatás!L111+Községgazd!O99+Vagyongazd!L86+Közút!L86+Sport!L88+Közművelődés!N121+Támogatás!R88</f>
        <v>0</v>
      </c>
      <c r="M86" s="1">
        <f>Igazgatás!M111+Községgazd!P99+Vagyongazd!M86+Közút!M86+Sport!M88+Közművelődés!O121+Támogatás!S88</f>
        <v>0</v>
      </c>
      <c r="N86" s="82">
        <f>Igazgatás!N111+Községgazd!Q99+Vagyongazd!N86+Közút!N86+Sport!N88+Közművelődés!P121+Támogatás!T88</f>
        <v>0</v>
      </c>
      <c r="O86" s="1">
        <f>Igazgatás!O111+Községgazd!R99+Vagyongazd!O86+Közút!O86+Sport!O88+Közművelődés!Q121+Támogatás!U88</f>
        <v>0</v>
      </c>
      <c r="P86" s="42">
        <f>Igazgatás!P111+Községgazd!S99+Vagyongazd!P86+Közút!P86+Sport!P88+Közművelődés!R121+Támogatás!V88</f>
        <v>0</v>
      </c>
      <c r="Q86" s="82">
        <f>Igazgatás!Q111+Községgazd!T99+Vagyongazd!Q86+Közút!Q86+Sport!Q88+Közművelődés!S121+Támogatás!W88</f>
        <v>0</v>
      </c>
      <c r="R86" s="1">
        <f>Igazgatás!R111+Községgazd!U99+Vagyongazd!R86+Közút!R86+Sport!R88+Közművelődés!T121+Támogatás!X88</f>
        <v>0</v>
      </c>
      <c r="S86" s="42">
        <f>Igazgatás!S111+Községgazd!V99+Vagyongazd!S86+Közút!S86+Sport!S88+Közművelődés!U121+Támogatás!Y88</f>
        <v>0</v>
      </c>
      <c r="T86" s="44">
        <f>Igazgatás!T111+Községgazd!W99+Vagyongazd!T86+Közút!T86+Sport!T88+Közművelődés!V121+Támogatás!Z88</f>
        <v>0</v>
      </c>
    </row>
    <row r="87" spans="1:20" hidden="1" x14ac:dyDescent="0.25">
      <c r="B87" s="55"/>
      <c r="C87" s="2"/>
      <c r="D87" s="427" t="s">
        <v>507</v>
      </c>
      <c r="E87" s="427"/>
      <c r="F87" s="259">
        <f>Igazgatás!F112+Községgazd!F100+Vagyongazd!F87+Közút!F87+Sport!F89+Közművelődés!F122+Támogatás!F89</f>
        <v>0</v>
      </c>
      <c r="G87" s="151">
        <f>Igazgatás!G112+Községgazd!G100+Vagyongazd!G87+Közút!G87+Sport!G89+Közművelődés!G122+Támogatás!G89</f>
        <v>0</v>
      </c>
      <c r="H87" s="169">
        <f>Igazgatás!H112+Községgazd!H100+Vagyongazd!H87+Közút!H87+Sport!H89+Közművelődés!H122+Támogatás!H89</f>
        <v>0</v>
      </c>
      <c r="I87" s="76">
        <f>Igazgatás!I112+Községgazd!L100+Vagyongazd!I87+Közút!I87+Sport!I89+Közművelődés!K122+Támogatás!O89</f>
        <v>0</v>
      </c>
      <c r="J87" s="1">
        <f>Igazgatás!J112+Községgazd!M100+Vagyongazd!J87+Közút!J87+Sport!J89+Közművelődés!L122+Támogatás!P89</f>
        <v>0</v>
      </c>
      <c r="K87" s="1">
        <f>Igazgatás!K112+Községgazd!N100+Vagyongazd!K87+Közút!K87+Sport!K89+Közművelődés!M122+Támogatás!Q89</f>
        <v>0</v>
      </c>
      <c r="L87" s="1">
        <f>Igazgatás!L112+Községgazd!O100+Vagyongazd!L87+Közút!L87+Sport!L89+Közművelődés!N122+Támogatás!R89</f>
        <v>0</v>
      </c>
      <c r="M87" s="1">
        <f>Igazgatás!M112+Községgazd!P100+Vagyongazd!M87+Közút!M87+Sport!M89+Közművelődés!O122+Támogatás!S89</f>
        <v>0</v>
      </c>
      <c r="N87" s="82">
        <f>Igazgatás!N112+Községgazd!Q100+Vagyongazd!N87+Közút!N87+Sport!N89+Közművelődés!P122+Támogatás!T89</f>
        <v>0</v>
      </c>
      <c r="O87" s="1">
        <f>Igazgatás!O112+Községgazd!R100+Vagyongazd!O87+Közút!O87+Sport!O89+Közművelődés!Q122+Támogatás!U89</f>
        <v>0</v>
      </c>
      <c r="P87" s="42">
        <f>Igazgatás!P112+Községgazd!S100+Vagyongazd!P87+Közút!P87+Sport!P89+Közművelődés!R122+Támogatás!V89</f>
        <v>0</v>
      </c>
      <c r="Q87" s="82">
        <f>Igazgatás!Q112+Községgazd!T100+Vagyongazd!Q87+Közút!Q87+Sport!Q89+Közművelődés!S122+Támogatás!W89</f>
        <v>0</v>
      </c>
      <c r="R87" s="1">
        <f>Igazgatás!R112+Községgazd!U100+Vagyongazd!R87+Közút!R87+Sport!R89+Közművelődés!T122+Támogatás!X89</f>
        <v>0</v>
      </c>
      <c r="S87" s="42">
        <f>Igazgatás!S112+Községgazd!V100+Vagyongazd!S87+Közút!S87+Sport!S89+Közművelődés!U122+Támogatás!Y89</f>
        <v>0</v>
      </c>
      <c r="T87" s="44">
        <f>Igazgatás!T112+Községgazd!W100+Vagyongazd!T87+Közút!T87+Sport!T89+Közművelődés!V122+Támogatás!Z89</f>
        <v>0</v>
      </c>
    </row>
    <row r="88" spans="1:20" hidden="1" x14ac:dyDescent="0.25">
      <c r="B88" s="55"/>
      <c r="C88" s="2"/>
      <c r="D88" s="427" t="s">
        <v>508</v>
      </c>
      <c r="E88" s="427"/>
      <c r="F88" s="259">
        <f>Igazgatás!F113+Községgazd!F101+Vagyongazd!F88+Közút!F88+Sport!F90+Közművelődés!F123+Támogatás!F90</f>
        <v>0</v>
      </c>
      <c r="G88" s="151">
        <f>Igazgatás!G113+Községgazd!G101+Vagyongazd!G88+Közút!G88+Sport!G90+Közművelődés!G123+Támogatás!G90</f>
        <v>0</v>
      </c>
      <c r="H88" s="169">
        <f>Igazgatás!H113+Községgazd!H101+Vagyongazd!H88+Közút!H88+Sport!H90+Közművelődés!H123+Támogatás!H90</f>
        <v>0</v>
      </c>
      <c r="I88" s="76">
        <f>Igazgatás!I113+Községgazd!L101+Vagyongazd!I88+Közút!I88+Sport!I90+Közművelődés!K123+Támogatás!O90</f>
        <v>0</v>
      </c>
      <c r="J88" s="1">
        <f>Igazgatás!J113+Községgazd!M101+Vagyongazd!J88+Közút!J88+Sport!J90+Közművelődés!L123+Támogatás!P90</f>
        <v>0</v>
      </c>
      <c r="K88" s="1">
        <f>Igazgatás!K113+Községgazd!N101+Vagyongazd!K88+Közút!K88+Sport!K90+Közművelődés!M123+Támogatás!Q90</f>
        <v>0</v>
      </c>
      <c r="L88" s="1">
        <f>Igazgatás!L113+Községgazd!O101+Vagyongazd!L88+Közút!L88+Sport!L90+Közművelődés!N123+Támogatás!R90</f>
        <v>0</v>
      </c>
      <c r="M88" s="1">
        <f>Igazgatás!M113+Községgazd!P101+Vagyongazd!M88+Közút!M88+Sport!M90+Közművelődés!O123+Támogatás!S90</f>
        <v>0</v>
      </c>
      <c r="N88" s="82">
        <f>Igazgatás!N113+Községgazd!Q101+Vagyongazd!N88+Közút!N88+Sport!N90+Közművelődés!P123+Támogatás!T90</f>
        <v>0</v>
      </c>
      <c r="O88" s="1">
        <f>Igazgatás!O113+Községgazd!R101+Vagyongazd!O88+Közút!O88+Sport!O90+Közművelődés!Q123+Támogatás!U90</f>
        <v>0</v>
      </c>
      <c r="P88" s="42">
        <f>Igazgatás!P113+Községgazd!S101+Vagyongazd!P88+Közút!P88+Sport!P90+Közművelődés!R123+Támogatás!V90</f>
        <v>0</v>
      </c>
      <c r="Q88" s="82">
        <f>Igazgatás!Q113+Községgazd!T101+Vagyongazd!Q88+Közút!Q88+Sport!Q90+Közművelődés!S123+Támogatás!W90</f>
        <v>0</v>
      </c>
      <c r="R88" s="1">
        <f>Igazgatás!R113+Községgazd!U101+Vagyongazd!R88+Közút!R88+Sport!R90+Közművelődés!T123+Támogatás!X90</f>
        <v>0</v>
      </c>
      <c r="S88" s="42">
        <f>Igazgatás!S113+Községgazd!V101+Vagyongazd!S88+Közút!S88+Sport!S90+Közművelődés!U123+Támogatás!Y90</f>
        <v>0</v>
      </c>
      <c r="T88" s="44">
        <f>Igazgatás!T113+Községgazd!W101+Vagyongazd!T88+Közút!T88+Sport!T90+Közművelődés!V123+Támogatás!Z90</f>
        <v>0</v>
      </c>
    </row>
    <row r="89" spans="1:20" hidden="1" x14ac:dyDescent="0.25">
      <c r="B89" s="55"/>
      <c r="C89" s="2"/>
      <c r="D89" s="427" t="s">
        <v>509</v>
      </c>
      <c r="E89" s="427"/>
      <c r="F89" s="259">
        <f>Igazgatás!F114+Községgazd!F102+Vagyongazd!F89+Közút!F89+Sport!F91+Közművelődés!F124+Támogatás!F91</f>
        <v>0</v>
      </c>
      <c r="G89" s="151">
        <f>Igazgatás!G114+Községgazd!G102+Vagyongazd!G89+Közút!G89+Sport!G91+Közművelődés!G124+Támogatás!G91</f>
        <v>0</v>
      </c>
      <c r="H89" s="169">
        <f>Igazgatás!H114+Községgazd!H102+Vagyongazd!H89+Közút!H89+Sport!H91+Közművelődés!H124+Támogatás!H91</f>
        <v>0</v>
      </c>
      <c r="I89" s="76">
        <f>Igazgatás!I114+Községgazd!L102+Vagyongazd!I89+Közút!I89+Sport!I91+Közművelődés!K124+Támogatás!O91</f>
        <v>0</v>
      </c>
      <c r="J89" s="1">
        <f>Igazgatás!J114+Községgazd!M102+Vagyongazd!J89+Közút!J89+Sport!J91+Közművelődés!L124+Támogatás!P91</f>
        <v>0</v>
      </c>
      <c r="K89" s="1">
        <f>Igazgatás!K114+Községgazd!N102+Vagyongazd!K89+Közút!K89+Sport!K91+Közművelődés!M124+Támogatás!Q91</f>
        <v>0</v>
      </c>
      <c r="L89" s="1">
        <f>Igazgatás!L114+Községgazd!O102+Vagyongazd!L89+Közút!L89+Sport!L91+Közművelődés!N124+Támogatás!R91</f>
        <v>0</v>
      </c>
      <c r="M89" s="1">
        <f>Igazgatás!M114+Községgazd!P102+Vagyongazd!M89+Közút!M89+Sport!M91+Közművelődés!O124+Támogatás!S91</f>
        <v>0</v>
      </c>
      <c r="N89" s="82">
        <f>Igazgatás!N114+Községgazd!Q102+Vagyongazd!N89+Közút!N89+Sport!N91+Közművelődés!P124+Támogatás!T91</f>
        <v>0</v>
      </c>
      <c r="O89" s="1">
        <f>Igazgatás!O114+Községgazd!R102+Vagyongazd!O89+Közút!O89+Sport!O91+Közművelődés!Q124+Támogatás!U91</f>
        <v>0</v>
      </c>
      <c r="P89" s="42">
        <f>Igazgatás!P114+Községgazd!S102+Vagyongazd!P89+Közút!P89+Sport!P91+Közművelődés!R124+Támogatás!V91</f>
        <v>0</v>
      </c>
      <c r="Q89" s="82">
        <f>Igazgatás!Q114+Községgazd!T102+Vagyongazd!Q89+Közút!Q89+Sport!Q91+Közművelődés!S124+Támogatás!W91</f>
        <v>0</v>
      </c>
      <c r="R89" s="1">
        <f>Igazgatás!R114+Községgazd!U102+Vagyongazd!R89+Közút!R89+Sport!R91+Közművelődés!T124+Támogatás!X91</f>
        <v>0</v>
      </c>
      <c r="S89" s="42">
        <f>Igazgatás!S114+Községgazd!V102+Vagyongazd!S89+Közút!S89+Sport!S91+Közművelődés!U124+Támogatás!Y91</f>
        <v>0</v>
      </c>
      <c r="T89" s="44">
        <f>Igazgatás!T114+Községgazd!W102+Vagyongazd!T89+Közút!T89+Sport!T91+Közművelődés!V124+Támogatás!Z91</f>
        <v>0</v>
      </c>
    </row>
    <row r="90" spans="1:20" hidden="1" x14ac:dyDescent="0.25">
      <c r="B90" s="55"/>
      <c r="C90" s="2"/>
      <c r="D90" s="427" t="s">
        <v>510</v>
      </c>
      <c r="E90" s="427"/>
      <c r="F90" s="259">
        <f>Igazgatás!F115+Községgazd!F103+Vagyongazd!F90+Közút!F90+Sport!F92+Közművelődés!F125+Támogatás!F92</f>
        <v>0</v>
      </c>
      <c r="G90" s="151">
        <f>Igazgatás!G115+Községgazd!G103+Vagyongazd!G90+Közút!G90+Sport!G92+Közművelődés!G125+Támogatás!G92</f>
        <v>0</v>
      </c>
      <c r="H90" s="169">
        <f>Igazgatás!H115+Községgazd!H103+Vagyongazd!H90+Közút!H90+Sport!H92+Közművelődés!H125+Támogatás!H92</f>
        <v>0</v>
      </c>
      <c r="I90" s="76">
        <f>Igazgatás!I115+Községgazd!L103+Vagyongazd!I90+Közút!I90+Sport!I92+Közművelődés!K125+Támogatás!O92</f>
        <v>0</v>
      </c>
      <c r="J90" s="1">
        <f>Igazgatás!J115+Községgazd!M103+Vagyongazd!J90+Közút!J90+Sport!J92+Közművelődés!L125+Támogatás!P92</f>
        <v>0</v>
      </c>
      <c r="K90" s="1">
        <f>Igazgatás!K115+Községgazd!N103+Vagyongazd!K90+Közút!K90+Sport!K92+Közművelődés!M125+Támogatás!Q92</f>
        <v>0</v>
      </c>
      <c r="L90" s="1">
        <f>Igazgatás!L115+Községgazd!O103+Vagyongazd!L90+Közút!L90+Sport!L92+Közművelődés!N125+Támogatás!R92</f>
        <v>0</v>
      </c>
      <c r="M90" s="1">
        <f>Igazgatás!M115+Községgazd!P103+Vagyongazd!M90+Közút!M90+Sport!M92+Közművelődés!O125+Támogatás!S92</f>
        <v>0</v>
      </c>
      <c r="N90" s="82">
        <f>Igazgatás!N115+Községgazd!Q103+Vagyongazd!N90+Közút!N90+Sport!N92+Közművelődés!P125+Támogatás!T92</f>
        <v>0</v>
      </c>
      <c r="O90" s="1">
        <f>Igazgatás!O115+Községgazd!R103+Vagyongazd!O90+Közút!O90+Sport!O92+Közművelődés!Q125+Támogatás!U92</f>
        <v>0</v>
      </c>
      <c r="P90" s="42">
        <f>Igazgatás!P115+Községgazd!S103+Vagyongazd!P90+Közút!P90+Sport!P92+Közművelődés!R125+Támogatás!V92</f>
        <v>0</v>
      </c>
      <c r="Q90" s="82">
        <f>Igazgatás!Q115+Községgazd!T103+Vagyongazd!Q90+Közút!Q90+Sport!Q92+Közművelődés!S125+Támogatás!W92</f>
        <v>0</v>
      </c>
      <c r="R90" s="1">
        <f>Igazgatás!R115+Községgazd!U103+Vagyongazd!R90+Közút!R90+Sport!R92+Közművelődés!T125+Támogatás!X92</f>
        <v>0</v>
      </c>
      <c r="S90" s="42">
        <f>Igazgatás!S115+Községgazd!V103+Vagyongazd!S90+Közút!S90+Sport!S92+Közművelődés!U125+Támogatás!Y92</f>
        <v>0</v>
      </c>
      <c r="T90" s="44">
        <f>Igazgatás!T115+Községgazd!W103+Vagyongazd!T90+Közút!T90+Sport!T92+Közművelődés!V125+Támogatás!Z92</f>
        <v>0</v>
      </c>
    </row>
    <row r="91" spans="1:20" ht="25.5" hidden="1" customHeight="1" x14ac:dyDescent="0.25">
      <c r="B91" s="55"/>
      <c r="C91" s="2"/>
      <c r="D91" s="428" t="s">
        <v>511</v>
      </c>
      <c r="E91" s="428"/>
      <c r="F91" s="269">
        <f>Igazgatás!F116+Községgazd!F104+Vagyongazd!F91+Közút!F91+Sport!F93+Közművelődés!F126+Támogatás!F93</f>
        <v>0</v>
      </c>
      <c r="G91" s="161">
        <f>Igazgatás!G116+Községgazd!G104+Vagyongazd!G91+Közút!G91+Sport!G93+Közművelődés!G126+Támogatás!G93</f>
        <v>0</v>
      </c>
      <c r="H91" s="169">
        <f>Igazgatás!H116+Községgazd!H104+Vagyongazd!H91+Közút!H91+Sport!H93+Közművelődés!H126+Támogatás!H93</f>
        <v>0</v>
      </c>
      <c r="I91" s="76">
        <f>Igazgatás!I116+Községgazd!L104+Vagyongazd!I91+Közút!I91+Sport!I93+Közművelődés!K126+Támogatás!O93</f>
        <v>0</v>
      </c>
      <c r="J91" s="1">
        <f>Igazgatás!J116+Községgazd!M104+Vagyongazd!J91+Közút!J91+Sport!J93+Közművelődés!L126+Támogatás!P93</f>
        <v>0</v>
      </c>
      <c r="K91" s="1">
        <f>Igazgatás!K116+Községgazd!N104+Vagyongazd!K91+Közút!K91+Sport!K93+Közművelődés!M126+Támogatás!Q93</f>
        <v>0</v>
      </c>
      <c r="L91" s="1">
        <f>Igazgatás!L116+Községgazd!O104+Vagyongazd!L91+Közút!L91+Sport!L93+Közművelődés!N126+Támogatás!R93</f>
        <v>0</v>
      </c>
      <c r="M91" s="1">
        <f>Igazgatás!M116+Községgazd!P104+Vagyongazd!M91+Közút!M91+Sport!M93+Közművelődés!O126+Támogatás!S93</f>
        <v>0</v>
      </c>
      <c r="N91" s="82">
        <f>Igazgatás!N116+Községgazd!Q104+Vagyongazd!N91+Közút!N91+Sport!N93+Közművelődés!P126+Támogatás!T93</f>
        <v>0</v>
      </c>
      <c r="O91" s="1">
        <f>Igazgatás!O116+Községgazd!R104+Vagyongazd!O91+Közút!O91+Sport!O93+Közművelődés!Q126+Támogatás!U93</f>
        <v>0</v>
      </c>
      <c r="P91" s="42">
        <f>Igazgatás!P116+Községgazd!S104+Vagyongazd!P91+Közút!P91+Sport!P93+Közművelődés!R126+Támogatás!V93</f>
        <v>0</v>
      </c>
      <c r="Q91" s="82">
        <f>Igazgatás!Q116+Községgazd!T104+Vagyongazd!Q91+Közút!Q91+Sport!Q93+Közművelődés!S126+Támogatás!W93</f>
        <v>0</v>
      </c>
      <c r="R91" s="1">
        <f>Igazgatás!R116+Községgazd!U104+Vagyongazd!R91+Közút!R91+Sport!R93+Közművelődés!T126+Támogatás!X93</f>
        <v>0</v>
      </c>
      <c r="S91" s="42">
        <f>Igazgatás!S116+Községgazd!V104+Vagyongazd!S91+Közút!S91+Sport!S93+Közművelődés!U126+Támogatás!Y93</f>
        <v>0</v>
      </c>
      <c r="T91" s="44">
        <f>Igazgatás!T116+Községgazd!W104+Vagyongazd!T91+Közút!T91+Sport!T93+Közművelődés!V126+Támogatás!Z93</f>
        <v>0</v>
      </c>
    </row>
    <row r="92" spans="1:20" hidden="1" x14ac:dyDescent="0.25">
      <c r="B92" s="55"/>
      <c r="C92" s="2"/>
      <c r="D92" s="427" t="s">
        <v>805</v>
      </c>
      <c r="E92" s="427"/>
      <c r="F92" s="259">
        <f>Igazgatás!F117+Községgazd!F105+Vagyongazd!F92+Közút!F92+Sport!F94+Közművelődés!F127+Támogatás!F94</f>
        <v>0</v>
      </c>
      <c r="G92" s="151">
        <f>Igazgatás!G117+Községgazd!G105+Vagyongazd!G92+Közút!G92+Sport!G94+Közművelődés!G127+Támogatás!G94</f>
        <v>0</v>
      </c>
      <c r="H92" s="169">
        <f>Igazgatás!H117+Községgazd!H105+Vagyongazd!H92+Közút!H92+Sport!H94+Közművelődés!H127+Támogatás!H94</f>
        <v>0</v>
      </c>
      <c r="I92" s="76">
        <f>Igazgatás!I117+Községgazd!L105+Vagyongazd!I92+Közút!I92+Sport!I94+Közművelődés!K127+Támogatás!O94</f>
        <v>0</v>
      </c>
      <c r="J92" s="1">
        <f>Igazgatás!J117+Községgazd!M105+Vagyongazd!J92+Közút!J92+Sport!J94+Közművelődés!L127+Támogatás!P94</f>
        <v>0</v>
      </c>
      <c r="K92" s="1">
        <f>Igazgatás!K117+Községgazd!N105+Vagyongazd!K92+Közút!K92+Sport!K94+Közművelődés!M127+Támogatás!Q94</f>
        <v>0</v>
      </c>
      <c r="L92" s="1">
        <f>Igazgatás!L117+Községgazd!O105+Vagyongazd!L92+Közút!L92+Sport!L94+Közművelődés!N127+Támogatás!R94</f>
        <v>0</v>
      </c>
      <c r="M92" s="1">
        <f>Igazgatás!M117+Községgazd!P105+Vagyongazd!M92+Közút!M92+Sport!M94+Közművelődés!O127+Támogatás!S94</f>
        <v>0</v>
      </c>
      <c r="N92" s="82">
        <f>Igazgatás!N117+Községgazd!Q105+Vagyongazd!N92+Közút!N92+Sport!N94+Közművelődés!P127+Támogatás!T94</f>
        <v>0</v>
      </c>
      <c r="O92" s="1">
        <f>Igazgatás!O117+Községgazd!R105+Vagyongazd!O92+Közút!O92+Sport!O94+Közművelődés!Q127+Támogatás!U94</f>
        <v>0</v>
      </c>
      <c r="P92" s="42">
        <f>Igazgatás!P117+Községgazd!S105+Vagyongazd!P92+Közút!P92+Sport!P94+Közművelődés!R127+Támogatás!V94</f>
        <v>0</v>
      </c>
      <c r="Q92" s="82">
        <f>Igazgatás!Q117+Községgazd!T105+Vagyongazd!Q92+Közút!Q92+Sport!Q94+Közművelődés!S127+Támogatás!W94</f>
        <v>0</v>
      </c>
      <c r="R92" s="1">
        <f>Igazgatás!R117+Községgazd!U105+Vagyongazd!R92+Közút!R92+Sport!R94+Közművelődés!T127+Támogatás!X94</f>
        <v>0</v>
      </c>
      <c r="S92" s="42">
        <f>Igazgatás!S117+Községgazd!V105+Vagyongazd!S92+Közút!S92+Sport!S94+Közművelődés!U127+Támogatás!Y94</f>
        <v>0</v>
      </c>
      <c r="T92" s="44">
        <f>Igazgatás!T117+Községgazd!W105+Vagyongazd!T92+Közút!T92+Sport!T94+Közművelődés!V127+Támogatás!Z94</f>
        <v>0</v>
      </c>
    </row>
    <row r="93" spans="1:20" ht="25.5" hidden="1" customHeight="1" x14ac:dyDescent="0.25">
      <c r="B93" s="55"/>
      <c r="C93" s="2"/>
      <c r="D93" s="428" t="s">
        <v>512</v>
      </c>
      <c r="E93" s="428"/>
      <c r="F93" s="269">
        <f>Igazgatás!F118+Községgazd!F106+Vagyongazd!F93+Közút!F93+Sport!F95+Közművelődés!F128+Támogatás!F95</f>
        <v>0</v>
      </c>
      <c r="G93" s="161">
        <f>Igazgatás!G118+Községgazd!G106+Vagyongazd!G93+Közút!G93+Sport!G95+Közművelődés!G128+Támogatás!G95</f>
        <v>0</v>
      </c>
      <c r="H93" s="169">
        <f>Igazgatás!H118+Községgazd!H106+Vagyongazd!H93+Közút!H93+Sport!H95+Közművelődés!H128+Támogatás!H95</f>
        <v>0</v>
      </c>
      <c r="I93" s="76">
        <f>Igazgatás!I118+Községgazd!L106+Vagyongazd!I93+Közút!I93+Sport!I95+Közművelődés!K128+Támogatás!O95</f>
        <v>0</v>
      </c>
      <c r="J93" s="1">
        <f>Igazgatás!J118+Községgazd!M106+Vagyongazd!J93+Közút!J93+Sport!J95+Közművelődés!L128+Támogatás!P95</f>
        <v>0</v>
      </c>
      <c r="K93" s="1">
        <f>Igazgatás!K118+Községgazd!N106+Vagyongazd!K93+Közút!K93+Sport!K95+Közművelődés!M128+Támogatás!Q95</f>
        <v>0</v>
      </c>
      <c r="L93" s="1">
        <f>Igazgatás!L118+Községgazd!O106+Vagyongazd!L93+Közút!L93+Sport!L95+Közművelődés!N128+Támogatás!R95</f>
        <v>0</v>
      </c>
      <c r="M93" s="1">
        <f>Igazgatás!M118+Községgazd!P106+Vagyongazd!M93+Közút!M93+Sport!M95+Közművelődés!O128+Támogatás!S95</f>
        <v>0</v>
      </c>
      <c r="N93" s="82">
        <f>Igazgatás!N118+Községgazd!Q106+Vagyongazd!N93+Közút!N93+Sport!N95+Közművelődés!P128+Támogatás!T95</f>
        <v>0</v>
      </c>
      <c r="O93" s="1">
        <f>Igazgatás!O118+Községgazd!R106+Vagyongazd!O93+Közút!O93+Sport!O95+Közművelődés!Q128+Támogatás!U95</f>
        <v>0</v>
      </c>
      <c r="P93" s="42">
        <f>Igazgatás!P118+Községgazd!S106+Vagyongazd!P93+Közút!P93+Sport!P95+Közművelődés!R128+Támogatás!V95</f>
        <v>0</v>
      </c>
      <c r="Q93" s="82">
        <f>Igazgatás!Q118+Községgazd!T106+Vagyongazd!Q93+Közút!Q93+Sport!Q95+Közművelődés!S128+Támogatás!W95</f>
        <v>0</v>
      </c>
      <c r="R93" s="1">
        <f>Igazgatás!R118+Községgazd!U106+Vagyongazd!R93+Közút!R93+Sport!R95+Közművelődés!T128+Támogatás!X95</f>
        <v>0</v>
      </c>
      <c r="S93" s="42">
        <f>Igazgatás!S118+Községgazd!V106+Vagyongazd!S93+Közút!S93+Sport!S95+Közművelődés!U128+Támogatás!Y95</f>
        <v>0</v>
      </c>
      <c r="T93" s="44">
        <f>Igazgatás!T118+Községgazd!W106+Vagyongazd!T93+Közút!T93+Sport!T95+Közművelődés!V128+Támogatás!Z95</f>
        <v>0</v>
      </c>
    </row>
    <row r="94" spans="1:20" ht="25.5" hidden="1" customHeight="1" x14ac:dyDescent="0.25">
      <c r="B94" s="55"/>
      <c r="C94" s="2"/>
      <c r="D94" s="428" t="s">
        <v>513</v>
      </c>
      <c r="E94" s="428"/>
      <c r="F94" s="269">
        <f>Igazgatás!F119+Községgazd!F107+Vagyongazd!F94+Közút!F94+Sport!F96+Közművelődés!F129+Támogatás!F96</f>
        <v>0</v>
      </c>
      <c r="G94" s="161">
        <f>Igazgatás!G119+Községgazd!G107+Vagyongazd!G94+Közút!G94+Sport!G96+Közművelődés!G129+Támogatás!G96</f>
        <v>0</v>
      </c>
      <c r="H94" s="169">
        <f>Igazgatás!H119+Községgazd!H107+Vagyongazd!H94+Közút!H94+Sport!H96+Közművelődés!H129+Támogatás!H96</f>
        <v>0</v>
      </c>
      <c r="I94" s="76">
        <f>Igazgatás!I119+Községgazd!L107+Vagyongazd!I94+Közút!I94+Sport!I96+Közművelődés!K129+Támogatás!O96</f>
        <v>0</v>
      </c>
      <c r="J94" s="1">
        <f>Igazgatás!J119+Községgazd!M107+Vagyongazd!J94+Közút!J94+Sport!J96+Közművelődés!L129+Támogatás!P96</f>
        <v>0</v>
      </c>
      <c r="K94" s="1">
        <f>Igazgatás!K119+Községgazd!N107+Vagyongazd!K94+Közút!K94+Sport!K96+Közművelődés!M129+Támogatás!Q96</f>
        <v>0</v>
      </c>
      <c r="L94" s="1">
        <f>Igazgatás!L119+Községgazd!O107+Vagyongazd!L94+Közút!L94+Sport!L96+Közművelődés!N129+Támogatás!R96</f>
        <v>0</v>
      </c>
      <c r="M94" s="1">
        <f>Igazgatás!M119+Községgazd!P107+Vagyongazd!M94+Közút!M94+Sport!M96+Közművelődés!O129+Támogatás!S96</f>
        <v>0</v>
      </c>
      <c r="N94" s="82">
        <f>Igazgatás!N119+Községgazd!Q107+Vagyongazd!N94+Közút!N94+Sport!N96+Közművelődés!P129+Támogatás!T96</f>
        <v>0</v>
      </c>
      <c r="O94" s="1">
        <f>Igazgatás!O119+Községgazd!R107+Vagyongazd!O94+Közút!O94+Sport!O96+Közművelődés!Q129+Támogatás!U96</f>
        <v>0</v>
      </c>
      <c r="P94" s="42">
        <f>Igazgatás!P119+Községgazd!S107+Vagyongazd!P94+Közút!P94+Sport!P96+Közművelődés!R129+Támogatás!V96</f>
        <v>0</v>
      </c>
      <c r="Q94" s="82">
        <f>Igazgatás!Q119+Községgazd!T107+Vagyongazd!Q94+Közút!Q94+Sport!Q96+Közművelődés!S129+Támogatás!W96</f>
        <v>0</v>
      </c>
      <c r="R94" s="1">
        <f>Igazgatás!R119+Községgazd!U107+Vagyongazd!R94+Közút!R94+Sport!R96+Közművelődés!T129+Támogatás!X96</f>
        <v>0</v>
      </c>
      <c r="S94" s="42">
        <f>Igazgatás!S119+Községgazd!V107+Vagyongazd!S94+Közút!S94+Sport!S96+Közművelődés!U129+Támogatás!Y96</f>
        <v>0</v>
      </c>
      <c r="T94" s="44">
        <f>Igazgatás!T119+Községgazd!W107+Vagyongazd!T94+Közút!T94+Sport!T96+Közművelődés!V129+Támogatás!Z96</f>
        <v>0</v>
      </c>
    </row>
    <row r="95" spans="1:20" s="41" customFormat="1" ht="15" hidden="1" customHeight="1" x14ac:dyDescent="0.25">
      <c r="A95" s="128" t="s">
        <v>230</v>
      </c>
      <c r="B95" s="109" t="s">
        <v>663</v>
      </c>
      <c r="C95" s="497" t="s">
        <v>806</v>
      </c>
      <c r="D95" s="498"/>
      <c r="E95" s="498"/>
      <c r="F95" s="268">
        <f>Igazgatás!F120+Községgazd!F108+Vagyongazd!F95+Közút!F95+Sport!F97+Közművelődés!F130+Támogatás!F97</f>
        <v>0</v>
      </c>
      <c r="G95" s="160">
        <f>Igazgatás!G120+Községgazd!G108+Vagyongazd!G95+Közút!G95+Sport!G97+Közművelődés!G130+Támogatás!G97</f>
        <v>0</v>
      </c>
      <c r="H95" s="172">
        <f>Igazgatás!H120+Községgazd!H108+Vagyongazd!H95+Közút!H95+Sport!H97+Közművelődés!H130+Támogatás!H97</f>
        <v>0</v>
      </c>
      <c r="I95" s="111">
        <f>Igazgatás!I120+Községgazd!L108+Vagyongazd!I95+Közút!I95+Sport!I97+Közművelődés!K130+Támogatás!O97</f>
        <v>0</v>
      </c>
      <c r="J95" s="112">
        <f>Igazgatás!J120+Községgazd!M108+Vagyongazd!J95+Közút!J95+Sport!J97+Közművelődés!L130+Támogatás!P97</f>
        <v>0</v>
      </c>
      <c r="K95" s="112">
        <f>Igazgatás!K120+Községgazd!N108+Vagyongazd!K95+Közút!K95+Sport!K97+Közművelődés!M130+Támogatás!Q97</f>
        <v>0</v>
      </c>
      <c r="L95" s="112">
        <f>Igazgatás!L120+Községgazd!O108+Vagyongazd!L95+Közút!L95+Sport!L97+Közművelődés!N130+Támogatás!R97</f>
        <v>0</v>
      </c>
      <c r="M95" s="112">
        <f>Igazgatás!M120+Községgazd!P108+Vagyongazd!M95+Közút!M95+Sport!M97+Közművelődés!O130+Támogatás!S97</f>
        <v>0</v>
      </c>
      <c r="N95" s="115">
        <f>Igazgatás!N120+Községgazd!Q108+Vagyongazd!N95+Közút!N95+Sport!N97+Közművelődés!P130+Támogatás!T97</f>
        <v>0</v>
      </c>
      <c r="O95" s="112">
        <f>Igazgatás!O120+Községgazd!R108+Vagyongazd!O95+Közút!O95+Sport!O97+Közművelődés!Q130+Támogatás!U97</f>
        <v>0</v>
      </c>
      <c r="P95" s="114">
        <f>Igazgatás!P120+Községgazd!S108+Vagyongazd!P95+Közút!P95+Sport!P97+Közművelődés!R130+Támogatás!V97</f>
        <v>0</v>
      </c>
      <c r="Q95" s="115">
        <f>Igazgatás!Q120+Községgazd!T108+Vagyongazd!Q95+Közút!Q95+Sport!Q97+Közművelődés!S130+Támogatás!W97</f>
        <v>0</v>
      </c>
      <c r="R95" s="112">
        <f>Igazgatás!R120+Községgazd!U108+Vagyongazd!R95+Közút!R95+Sport!R97+Közművelődés!T130+Támogatás!X97</f>
        <v>0</v>
      </c>
      <c r="S95" s="114">
        <f>Igazgatás!S120+Községgazd!V108+Vagyongazd!S95+Közút!S95+Sport!S97+Közművelődés!U130+Támogatás!Y97</f>
        <v>0</v>
      </c>
      <c r="T95" s="116">
        <f>Igazgatás!T120+Községgazd!W108+Vagyongazd!T95+Közút!T95+Sport!T97+Közművelődés!V130+Támogatás!Z97</f>
        <v>0</v>
      </c>
    </row>
    <row r="96" spans="1:20" hidden="1" x14ac:dyDescent="0.25">
      <c r="B96" s="55"/>
      <c r="C96" s="2"/>
      <c r="D96" s="427" t="s">
        <v>369</v>
      </c>
      <c r="E96" s="427"/>
      <c r="F96" s="259">
        <f>Igazgatás!F121+Községgazd!F109+Vagyongazd!F96+Közút!F96+Sport!F98+Közművelődés!F131+Támogatás!F98</f>
        <v>0</v>
      </c>
      <c r="G96" s="151">
        <f>Igazgatás!G121+Községgazd!G109+Vagyongazd!G96+Közút!G96+Sport!G98+Közművelődés!G131+Támogatás!G98</f>
        <v>0</v>
      </c>
      <c r="H96" s="169">
        <f>Igazgatás!H121+Községgazd!H109+Vagyongazd!H96+Közút!H96+Sport!H98+Közművelődés!H131+Támogatás!H98</f>
        <v>0</v>
      </c>
      <c r="I96" s="76">
        <f>Igazgatás!I121+Községgazd!L109+Vagyongazd!I96+Közút!I96+Sport!I98+Közművelődés!K131+Támogatás!O98</f>
        <v>0</v>
      </c>
      <c r="J96" s="1">
        <f>Igazgatás!J121+Községgazd!M109+Vagyongazd!J96+Közút!J96+Sport!J98+Közművelődés!L131+Támogatás!P98</f>
        <v>0</v>
      </c>
      <c r="K96" s="1">
        <f>Igazgatás!K121+Községgazd!N109+Vagyongazd!K96+Közút!K96+Sport!K98+Közművelődés!M131+Támogatás!Q98</f>
        <v>0</v>
      </c>
      <c r="L96" s="1">
        <f>Igazgatás!L121+Községgazd!O109+Vagyongazd!L96+Közút!L96+Sport!L98+Közművelődés!N131+Támogatás!R98</f>
        <v>0</v>
      </c>
      <c r="M96" s="1">
        <f>Igazgatás!M121+Községgazd!P109+Vagyongazd!M96+Közút!M96+Sport!M98+Közművelődés!O131+Támogatás!S98</f>
        <v>0</v>
      </c>
      <c r="N96" s="82">
        <f>Igazgatás!N121+Községgazd!Q109+Vagyongazd!N96+Közút!N96+Sport!N98+Közművelődés!P131+Támogatás!T98</f>
        <v>0</v>
      </c>
      <c r="O96" s="1">
        <f>Igazgatás!O121+Községgazd!R109+Vagyongazd!O96+Közút!O96+Sport!O98+Közművelődés!Q131+Támogatás!U98</f>
        <v>0</v>
      </c>
      <c r="P96" s="42">
        <f>Igazgatás!P121+Községgazd!S109+Vagyongazd!P96+Közút!P96+Sport!P98+Közművelődés!R131+Támogatás!V98</f>
        <v>0</v>
      </c>
      <c r="Q96" s="82">
        <f>Igazgatás!Q121+Községgazd!T109+Vagyongazd!Q96+Közút!Q96+Sport!Q98+Közművelődés!S131+Támogatás!W98</f>
        <v>0</v>
      </c>
      <c r="R96" s="1">
        <f>Igazgatás!R121+Községgazd!U109+Vagyongazd!R96+Közút!R96+Sport!R98+Közművelődés!T131+Támogatás!X98</f>
        <v>0</v>
      </c>
      <c r="S96" s="42">
        <f>Igazgatás!S121+Községgazd!V109+Vagyongazd!S96+Közút!S96+Sport!S98+Közművelődés!U131+Támogatás!Y98</f>
        <v>0</v>
      </c>
      <c r="T96" s="44">
        <f>Igazgatás!T121+Községgazd!W109+Vagyongazd!T96+Közút!T96+Sport!T98+Közművelődés!V131+Támogatás!Z98</f>
        <v>0</v>
      </c>
    </row>
    <row r="97" spans="1:20" hidden="1" x14ac:dyDescent="0.25">
      <c r="B97" s="55"/>
      <c r="C97" s="2"/>
      <c r="D97" s="427" t="s">
        <v>514</v>
      </c>
      <c r="E97" s="427"/>
      <c r="F97" s="259">
        <f>Igazgatás!F122+Községgazd!F110+Vagyongazd!F97+Közút!F97+Sport!F99+Közművelődés!F132+Támogatás!F99</f>
        <v>0</v>
      </c>
      <c r="G97" s="151">
        <f>Igazgatás!G122+Községgazd!G110+Vagyongazd!G97+Közút!G97+Sport!G99+Közművelődés!G132+Támogatás!G99</f>
        <v>0</v>
      </c>
      <c r="H97" s="169">
        <f>Igazgatás!H122+Községgazd!H110+Vagyongazd!H97+Közút!H97+Sport!H99+Közművelődés!H132+Támogatás!H99</f>
        <v>0</v>
      </c>
      <c r="I97" s="76">
        <f>Igazgatás!I122+Községgazd!L110+Vagyongazd!I97+Közút!I97+Sport!I99+Közművelődés!K132+Támogatás!O99</f>
        <v>0</v>
      </c>
      <c r="J97" s="1">
        <f>Igazgatás!J122+Községgazd!M110+Vagyongazd!J97+Közút!J97+Sport!J99+Közművelődés!L132+Támogatás!P99</f>
        <v>0</v>
      </c>
      <c r="K97" s="1">
        <f>Igazgatás!K122+Községgazd!N110+Vagyongazd!K97+Közút!K97+Sport!K99+Közművelődés!M132+Támogatás!Q99</f>
        <v>0</v>
      </c>
      <c r="L97" s="1">
        <f>Igazgatás!L122+Községgazd!O110+Vagyongazd!L97+Közút!L97+Sport!L99+Közművelődés!N132+Támogatás!R99</f>
        <v>0</v>
      </c>
      <c r="M97" s="1">
        <f>Igazgatás!M122+Községgazd!P110+Vagyongazd!M97+Közút!M97+Sport!M99+Közművelődés!O132+Támogatás!S99</f>
        <v>0</v>
      </c>
      <c r="N97" s="82">
        <f>Igazgatás!N122+Községgazd!Q110+Vagyongazd!N97+Közút!N97+Sport!N99+Közművelődés!P132+Támogatás!T99</f>
        <v>0</v>
      </c>
      <c r="O97" s="1">
        <f>Igazgatás!O122+Községgazd!R110+Vagyongazd!O97+Közút!O97+Sport!O99+Közművelődés!Q132+Támogatás!U99</f>
        <v>0</v>
      </c>
      <c r="P97" s="42">
        <f>Igazgatás!P122+Községgazd!S110+Vagyongazd!P97+Közút!P97+Sport!P99+Közművelődés!R132+Támogatás!V99</f>
        <v>0</v>
      </c>
      <c r="Q97" s="82">
        <f>Igazgatás!Q122+Községgazd!T110+Vagyongazd!Q97+Közút!Q97+Sport!Q99+Közművelődés!S132+Támogatás!W99</f>
        <v>0</v>
      </c>
      <c r="R97" s="1">
        <f>Igazgatás!R122+Községgazd!U110+Vagyongazd!R97+Közút!R97+Sport!R99+Közművelődés!T132+Támogatás!X99</f>
        <v>0</v>
      </c>
      <c r="S97" s="42">
        <f>Igazgatás!S122+Községgazd!V110+Vagyongazd!S97+Közút!S97+Sport!S99+Közművelődés!U132+Támogatás!Y99</f>
        <v>0</v>
      </c>
      <c r="T97" s="44">
        <f>Igazgatás!T122+Községgazd!W110+Vagyongazd!T97+Közút!T97+Sport!T99+Közművelődés!V132+Támogatás!Z99</f>
        <v>0</v>
      </c>
    </row>
    <row r="98" spans="1:20" hidden="1" x14ac:dyDescent="0.25">
      <c r="B98" s="55"/>
      <c r="C98" s="2"/>
      <c r="D98" s="427" t="s">
        <v>516</v>
      </c>
      <c r="E98" s="427"/>
      <c r="F98" s="259">
        <f>Igazgatás!F123+Községgazd!F111+Vagyongazd!F98+Közút!F98+Sport!F100+Közművelődés!F133+Támogatás!F100</f>
        <v>0</v>
      </c>
      <c r="G98" s="151">
        <f>Igazgatás!G123+Községgazd!G111+Vagyongazd!G98+Közút!G98+Sport!G100+Közművelődés!G133+Támogatás!G100</f>
        <v>0</v>
      </c>
      <c r="H98" s="169">
        <f>Igazgatás!H123+Községgazd!H111+Vagyongazd!H98+Közút!H98+Sport!H100+Közművelődés!H133+Támogatás!H100</f>
        <v>0</v>
      </c>
      <c r="I98" s="76">
        <f>Igazgatás!I123+Községgazd!L111+Vagyongazd!I98+Közút!I98+Sport!I100+Közművelődés!K133+Támogatás!O100</f>
        <v>0</v>
      </c>
      <c r="J98" s="1">
        <f>Igazgatás!J123+Községgazd!M111+Vagyongazd!J98+Közút!J98+Sport!J100+Közművelődés!L133+Támogatás!P100</f>
        <v>0</v>
      </c>
      <c r="K98" s="1">
        <f>Igazgatás!K123+Községgazd!N111+Vagyongazd!K98+Közút!K98+Sport!K100+Közművelődés!M133+Támogatás!Q100</f>
        <v>0</v>
      </c>
      <c r="L98" s="1">
        <f>Igazgatás!L123+Községgazd!O111+Vagyongazd!L98+Közút!L98+Sport!L100+Közművelődés!N133+Támogatás!R100</f>
        <v>0</v>
      </c>
      <c r="M98" s="1">
        <f>Igazgatás!M123+Községgazd!P111+Vagyongazd!M98+Közút!M98+Sport!M100+Közművelődés!O133+Támogatás!S100</f>
        <v>0</v>
      </c>
      <c r="N98" s="82">
        <f>Igazgatás!N123+Községgazd!Q111+Vagyongazd!N98+Közút!N98+Sport!N100+Közművelődés!P133+Támogatás!T100</f>
        <v>0</v>
      </c>
      <c r="O98" s="1">
        <f>Igazgatás!O123+Községgazd!R111+Vagyongazd!O98+Közút!O98+Sport!O100+Közművelődés!Q133+Támogatás!U100</f>
        <v>0</v>
      </c>
      <c r="P98" s="42">
        <f>Igazgatás!P123+Községgazd!S111+Vagyongazd!P98+Közút!P98+Sport!P100+Közművelődés!R133+Támogatás!V100</f>
        <v>0</v>
      </c>
      <c r="Q98" s="82">
        <f>Igazgatás!Q123+Községgazd!T111+Vagyongazd!Q98+Közút!Q98+Sport!Q100+Közművelődés!S133+Támogatás!W100</f>
        <v>0</v>
      </c>
      <c r="R98" s="1">
        <f>Igazgatás!R123+Községgazd!U111+Vagyongazd!R98+Közút!R98+Sport!R100+Közművelődés!T133+Támogatás!X100</f>
        <v>0</v>
      </c>
      <c r="S98" s="42">
        <f>Igazgatás!S123+Községgazd!V111+Vagyongazd!S98+Közút!S98+Sport!S100+Közművelődés!U133+Támogatás!Y100</f>
        <v>0</v>
      </c>
      <c r="T98" s="44">
        <f>Igazgatás!T123+Községgazd!W111+Vagyongazd!T98+Közút!T98+Sport!T100+Közművelődés!V133+Támogatás!Z100</f>
        <v>0</v>
      </c>
    </row>
    <row r="99" spans="1:20" hidden="1" x14ac:dyDescent="0.25">
      <c r="B99" s="55"/>
      <c r="C99" s="2"/>
      <c r="D99" s="427" t="s">
        <v>808</v>
      </c>
      <c r="E99" s="427"/>
      <c r="F99" s="259">
        <f>Igazgatás!F124+Községgazd!F112+Vagyongazd!F99+Közút!F99+Sport!F101+Közművelődés!F134+Támogatás!F101</f>
        <v>0</v>
      </c>
      <c r="G99" s="151">
        <f>Igazgatás!G124+Községgazd!G112+Vagyongazd!G99+Közút!G99+Sport!G101+Közművelődés!G134+Támogatás!G101</f>
        <v>0</v>
      </c>
      <c r="H99" s="169">
        <f>Igazgatás!H124+Községgazd!H112+Vagyongazd!H99+Közút!H99+Sport!H101+Közművelődés!H134+Támogatás!H101</f>
        <v>0</v>
      </c>
      <c r="I99" s="76">
        <f>Igazgatás!I124+Községgazd!L112+Vagyongazd!I99+Közút!I99+Sport!I101+Közművelődés!K134+Támogatás!O101</f>
        <v>0</v>
      </c>
      <c r="J99" s="1">
        <f>Igazgatás!J124+Községgazd!M112+Vagyongazd!J99+Közút!J99+Sport!J101+Közművelődés!L134+Támogatás!P101</f>
        <v>0</v>
      </c>
      <c r="K99" s="1">
        <f>Igazgatás!K124+Községgazd!N112+Vagyongazd!K99+Közút!K99+Sport!K101+Közművelődés!M134+Támogatás!Q101</f>
        <v>0</v>
      </c>
      <c r="L99" s="1">
        <f>Igazgatás!L124+Községgazd!O112+Vagyongazd!L99+Közút!L99+Sport!L101+Közművelődés!N134+Támogatás!R101</f>
        <v>0</v>
      </c>
      <c r="M99" s="1">
        <f>Igazgatás!M124+Községgazd!P112+Vagyongazd!M99+Közút!M99+Sport!M101+Közművelődés!O134+Támogatás!S101</f>
        <v>0</v>
      </c>
      <c r="N99" s="82">
        <f>Igazgatás!N124+Községgazd!Q112+Vagyongazd!N99+Közút!N99+Sport!N101+Közművelődés!P134+Támogatás!T101</f>
        <v>0</v>
      </c>
      <c r="O99" s="1">
        <f>Igazgatás!O124+Községgazd!R112+Vagyongazd!O99+Közút!O99+Sport!O101+Közművelődés!Q134+Támogatás!U101</f>
        <v>0</v>
      </c>
      <c r="P99" s="42">
        <f>Igazgatás!P124+Községgazd!S112+Vagyongazd!P99+Közút!P99+Sport!P101+Közművelődés!R134+Támogatás!V101</f>
        <v>0</v>
      </c>
      <c r="Q99" s="82">
        <f>Igazgatás!Q124+Községgazd!T112+Vagyongazd!Q99+Közút!Q99+Sport!Q101+Közművelődés!S134+Támogatás!W101</f>
        <v>0</v>
      </c>
      <c r="R99" s="1">
        <f>Igazgatás!R124+Községgazd!U112+Vagyongazd!R99+Közút!R99+Sport!R101+Közművelődés!T134+Támogatás!X101</f>
        <v>0</v>
      </c>
      <c r="S99" s="42">
        <f>Igazgatás!S124+Községgazd!V112+Vagyongazd!S99+Közút!S99+Sport!S101+Közművelődés!U134+Támogatás!Y101</f>
        <v>0</v>
      </c>
      <c r="T99" s="44">
        <f>Igazgatás!T124+Községgazd!W112+Vagyongazd!T99+Közút!T99+Sport!T101+Közművelődés!V134+Támogatás!Z101</f>
        <v>0</v>
      </c>
    </row>
    <row r="100" spans="1:20" hidden="1" x14ac:dyDescent="0.25">
      <c r="B100" s="55"/>
      <c r="C100" s="2"/>
      <c r="D100" s="427" t="s">
        <v>521</v>
      </c>
      <c r="E100" s="427"/>
      <c r="F100" s="259">
        <f>Igazgatás!F125+Községgazd!F113+Vagyongazd!F100+Közút!F100+Sport!F102+Közművelődés!F135+Támogatás!F102</f>
        <v>0</v>
      </c>
      <c r="G100" s="151">
        <f>Igazgatás!G125+Községgazd!G113+Vagyongazd!G100+Közút!G100+Sport!G102+Közművelődés!G135+Támogatás!G102</f>
        <v>0</v>
      </c>
      <c r="H100" s="169">
        <f>Igazgatás!H125+Községgazd!H113+Vagyongazd!H100+Közút!H100+Sport!H102+Közművelődés!H135+Támogatás!H102</f>
        <v>0</v>
      </c>
      <c r="I100" s="76">
        <f>Igazgatás!I125+Községgazd!L113+Vagyongazd!I100+Közút!I100+Sport!I102+Közművelődés!K135+Támogatás!O102</f>
        <v>0</v>
      </c>
      <c r="J100" s="1">
        <f>Igazgatás!J125+Községgazd!M113+Vagyongazd!J100+Közút!J100+Sport!J102+Közművelődés!L135+Támogatás!P102</f>
        <v>0</v>
      </c>
      <c r="K100" s="1">
        <f>Igazgatás!K125+Községgazd!N113+Vagyongazd!K100+Közút!K100+Sport!K102+Közművelődés!M135+Támogatás!Q102</f>
        <v>0</v>
      </c>
      <c r="L100" s="1">
        <f>Igazgatás!L125+Községgazd!O113+Vagyongazd!L100+Közút!L100+Sport!L102+Közművelődés!N135+Támogatás!R102</f>
        <v>0</v>
      </c>
      <c r="M100" s="1">
        <f>Igazgatás!M125+Községgazd!P113+Vagyongazd!M100+Közút!M100+Sport!M102+Közművelődés!O135+Támogatás!S102</f>
        <v>0</v>
      </c>
      <c r="N100" s="82">
        <f>Igazgatás!N125+Községgazd!Q113+Vagyongazd!N100+Közút!N100+Sport!N102+Közművelődés!P135+Támogatás!T102</f>
        <v>0</v>
      </c>
      <c r="O100" s="1">
        <f>Igazgatás!O125+Községgazd!R113+Vagyongazd!O100+Közút!O100+Sport!O102+Közművelődés!Q135+Támogatás!U102</f>
        <v>0</v>
      </c>
      <c r="P100" s="42">
        <f>Igazgatás!P125+Községgazd!S113+Vagyongazd!P100+Közút!P100+Sport!P102+Közművelődés!R135+Támogatás!V102</f>
        <v>0</v>
      </c>
      <c r="Q100" s="82">
        <f>Igazgatás!Q125+Községgazd!T113+Vagyongazd!Q100+Közút!Q100+Sport!Q102+Közművelődés!S135+Támogatás!W102</f>
        <v>0</v>
      </c>
      <c r="R100" s="1">
        <f>Igazgatás!R125+Községgazd!U113+Vagyongazd!R100+Közút!R100+Sport!R102+Közművelődés!T135+Támogatás!X102</f>
        <v>0</v>
      </c>
      <c r="S100" s="42">
        <f>Igazgatás!S125+Községgazd!V113+Vagyongazd!S100+Közút!S100+Sport!S102+Közművelődés!U135+Támogatás!Y102</f>
        <v>0</v>
      </c>
      <c r="T100" s="44">
        <f>Igazgatás!T125+Községgazd!W113+Vagyongazd!T100+Közút!T100+Sport!T102+Közművelődés!V135+Támogatás!Z102</f>
        <v>0</v>
      </c>
    </row>
    <row r="101" spans="1:20" hidden="1" x14ac:dyDescent="0.25">
      <c r="B101" s="55"/>
      <c r="C101" s="2"/>
      <c r="D101" s="427" t="s">
        <v>519</v>
      </c>
      <c r="E101" s="427"/>
      <c r="F101" s="259">
        <f>Igazgatás!F126+Községgazd!F114+Vagyongazd!F101+Közút!F101+Sport!F103+Közművelődés!F136+Támogatás!F103</f>
        <v>0</v>
      </c>
      <c r="G101" s="151">
        <f>Igazgatás!G126+Községgazd!G114+Vagyongazd!G101+Közút!G101+Sport!G103+Közművelődés!G136+Támogatás!G103</f>
        <v>0</v>
      </c>
      <c r="H101" s="169">
        <f>Igazgatás!H126+Községgazd!H114+Vagyongazd!H101+Közút!H101+Sport!H103+Közművelődés!H136+Támogatás!H103</f>
        <v>0</v>
      </c>
      <c r="I101" s="76">
        <f>Igazgatás!I126+Községgazd!L114+Vagyongazd!I101+Közút!I101+Sport!I103+Közművelődés!K136+Támogatás!O103</f>
        <v>0</v>
      </c>
      <c r="J101" s="1">
        <f>Igazgatás!J126+Községgazd!M114+Vagyongazd!J101+Közút!J101+Sport!J103+Közművelődés!L136+Támogatás!P103</f>
        <v>0</v>
      </c>
      <c r="K101" s="1">
        <f>Igazgatás!K126+Községgazd!N114+Vagyongazd!K101+Közút!K101+Sport!K103+Közművelődés!M136+Támogatás!Q103</f>
        <v>0</v>
      </c>
      <c r="L101" s="1">
        <f>Igazgatás!L126+Községgazd!O114+Vagyongazd!L101+Közút!L101+Sport!L103+Közművelődés!N136+Támogatás!R103</f>
        <v>0</v>
      </c>
      <c r="M101" s="1">
        <f>Igazgatás!M126+Községgazd!P114+Vagyongazd!M101+Közút!M101+Sport!M103+Közművelődés!O136+Támogatás!S103</f>
        <v>0</v>
      </c>
      <c r="N101" s="82">
        <f>Igazgatás!N126+Községgazd!Q114+Vagyongazd!N101+Közút!N101+Sport!N103+Közművelődés!P136+Támogatás!T103</f>
        <v>0</v>
      </c>
      <c r="O101" s="1">
        <f>Igazgatás!O126+Községgazd!R114+Vagyongazd!O101+Közút!O101+Sport!O103+Közművelődés!Q136+Támogatás!U103</f>
        <v>0</v>
      </c>
      <c r="P101" s="42">
        <f>Igazgatás!P126+Községgazd!S114+Vagyongazd!P101+Közút!P101+Sport!P103+Közművelődés!R136+Támogatás!V103</f>
        <v>0</v>
      </c>
      <c r="Q101" s="82">
        <f>Igazgatás!Q126+Községgazd!T114+Vagyongazd!Q101+Közút!Q101+Sport!Q103+Közművelődés!S136+Támogatás!W103</f>
        <v>0</v>
      </c>
      <c r="R101" s="1">
        <f>Igazgatás!R126+Községgazd!U114+Vagyongazd!R101+Közút!R101+Sport!R103+Közművelődés!T136+Támogatás!X103</f>
        <v>0</v>
      </c>
      <c r="S101" s="42">
        <f>Igazgatás!S126+Községgazd!V114+Vagyongazd!S101+Közút!S101+Sport!S103+Közművelődés!U136+Támogatás!Y103</f>
        <v>0</v>
      </c>
      <c r="T101" s="44">
        <f>Igazgatás!T126+Községgazd!W114+Vagyongazd!T101+Közút!T101+Sport!T103+Közművelődés!V136+Támogatás!Z103</f>
        <v>0</v>
      </c>
    </row>
    <row r="102" spans="1:20" ht="25.5" hidden="1" customHeight="1" x14ac:dyDescent="0.25">
      <c r="B102" s="55"/>
      <c r="C102" s="2"/>
      <c r="D102" s="428" t="s">
        <v>523</v>
      </c>
      <c r="E102" s="428"/>
      <c r="F102" s="269">
        <f>Igazgatás!F127+Községgazd!F115+Vagyongazd!F102+Közút!F102+Sport!F104+Közművelődés!F137+Támogatás!F104</f>
        <v>0</v>
      </c>
      <c r="G102" s="161">
        <f>Igazgatás!G127+Községgazd!G115+Vagyongazd!G102+Közút!G102+Sport!G104+Közművelődés!G137+Támogatás!G104</f>
        <v>0</v>
      </c>
      <c r="H102" s="169">
        <f>Igazgatás!H127+Községgazd!H115+Vagyongazd!H102+Közút!H102+Sport!H104+Közművelődés!H137+Támogatás!H104</f>
        <v>0</v>
      </c>
      <c r="I102" s="76">
        <f>Igazgatás!I127+Községgazd!L115+Vagyongazd!I102+Közút!I102+Sport!I104+Közművelődés!K137+Támogatás!O104</f>
        <v>0</v>
      </c>
      <c r="J102" s="1">
        <f>Igazgatás!J127+Községgazd!M115+Vagyongazd!J102+Közút!J102+Sport!J104+Közművelődés!L137+Támogatás!P104</f>
        <v>0</v>
      </c>
      <c r="K102" s="1">
        <f>Igazgatás!K127+Községgazd!N115+Vagyongazd!K102+Közút!K102+Sport!K104+Közművelődés!M137+Támogatás!Q104</f>
        <v>0</v>
      </c>
      <c r="L102" s="1">
        <f>Igazgatás!L127+Községgazd!O115+Vagyongazd!L102+Közút!L102+Sport!L104+Közművelődés!N137+Támogatás!R104</f>
        <v>0</v>
      </c>
      <c r="M102" s="1">
        <f>Igazgatás!M127+Községgazd!P115+Vagyongazd!M102+Közút!M102+Sport!M104+Közművelődés!O137+Támogatás!S104</f>
        <v>0</v>
      </c>
      <c r="N102" s="82">
        <f>Igazgatás!N127+Községgazd!Q115+Vagyongazd!N102+Közút!N102+Sport!N104+Közművelődés!P137+Támogatás!T104</f>
        <v>0</v>
      </c>
      <c r="O102" s="1">
        <f>Igazgatás!O127+Községgazd!R115+Vagyongazd!O102+Közút!O102+Sport!O104+Közművelődés!Q137+Támogatás!U104</f>
        <v>0</v>
      </c>
      <c r="P102" s="42">
        <f>Igazgatás!P127+Községgazd!S115+Vagyongazd!P102+Közút!P102+Sport!P104+Közművelődés!R137+Támogatás!V104</f>
        <v>0</v>
      </c>
      <c r="Q102" s="82">
        <f>Igazgatás!Q127+Községgazd!T115+Vagyongazd!Q102+Közút!Q102+Sport!Q104+Közművelődés!S137+Támogatás!W104</f>
        <v>0</v>
      </c>
      <c r="R102" s="1">
        <f>Igazgatás!R127+Községgazd!U115+Vagyongazd!R102+Közút!R102+Sport!R104+Közművelődés!T137+Támogatás!X104</f>
        <v>0</v>
      </c>
      <c r="S102" s="42">
        <f>Igazgatás!S127+Községgazd!V115+Vagyongazd!S102+Közút!S102+Sport!S104+Közművelődés!U137+Támogatás!Y104</f>
        <v>0</v>
      </c>
      <c r="T102" s="44">
        <f>Igazgatás!T127+Községgazd!W115+Vagyongazd!T102+Közút!T102+Sport!T104+Közművelődés!V137+Támogatás!Z104</f>
        <v>0</v>
      </c>
    </row>
    <row r="103" spans="1:20" hidden="1" x14ac:dyDescent="0.25">
      <c r="B103" s="55"/>
      <c r="C103" s="2"/>
      <c r="D103" s="427" t="s">
        <v>807</v>
      </c>
      <c r="E103" s="427"/>
      <c r="F103" s="259">
        <f>Igazgatás!F128+Községgazd!F116+Vagyongazd!F103+Közút!F103+Sport!F105+Közművelődés!F138+Támogatás!F105</f>
        <v>0</v>
      </c>
      <c r="G103" s="151">
        <f>Igazgatás!G128+Községgazd!G116+Vagyongazd!G103+Közút!G103+Sport!G105+Közművelődés!G138+Támogatás!G105</f>
        <v>0</v>
      </c>
      <c r="H103" s="169">
        <f>Igazgatás!H128+Községgazd!H116+Vagyongazd!H103+Közút!H103+Sport!H105+Közművelődés!H138+Támogatás!H105</f>
        <v>0</v>
      </c>
      <c r="I103" s="76">
        <f>Igazgatás!I128+Községgazd!L116+Vagyongazd!I103+Közút!I103+Sport!I105+Közművelődés!K138+Támogatás!O105</f>
        <v>0</v>
      </c>
      <c r="J103" s="1">
        <f>Igazgatás!J128+Községgazd!M116+Vagyongazd!J103+Közút!J103+Sport!J105+Közművelődés!L138+Támogatás!P105</f>
        <v>0</v>
      </c>
      <c r="K103" s="1">
        <f>Igazgatás!K128+Községgazd!N116+Vagyongazd!K103+Közút!K103+Sport!K105+Közművelődés!M138+Támogatás!Q105</f>
        <v>0</v>
      </c>
      <c r="L103" s="1">
        <f>Igazgatás!L128+Községgazd!O116+Vagyongazd!L103+Közút!L103+Sport!L105+Közművelődés!N138+Támogatás!R105</f>
        <v>0</v>
      </c>
      <c r="M103" s="1">
        <f>Igazgatás!M128+Községgazd!P116+Vagyongazd!M103+Közút!M103+Sport!M105+Közművelődés!O138+Támogatás!S105</f>
        <v>0</v>
      </c>
      <c r="N103" s="82">
        <f>Igazgatás!N128+Községgazd!Q116+Vagyongazd!N103+Közút!N103+Sport!N105+Közművelődés!P138+Támogatás!T105</f>
        <v>0</v>
      </c>
      <c r="O103" s="1">
        <f>Igazgatás!O128+Községgazd!R116+Vagyongazd!O103+Közút!O103+Sport!O105+Közművelődés!Q138+Támogatás!U105</f>
        <v>0</v>
      </c>
      <c r="P103" s="42">
        <f>Igazgatás!P128+Községgazd!S116+Vagyongazd!P103+Közút!P103+Sport!P105+Közművelődés!R138+Támogatás!V105</f>
        <v>0</v>
      </c>
      <c r="Q103" s="82">
        <f>Igazgatás!Q128+Községgazd!T116+Vagyongazd!Q103+Közút!Q103+Sport!Q105+Közművelődés!S138+Támogatás!W105</f>
        <v>0</v>
      </c>
      <c r="R103" s="1">
        <f>Igazgatás!R128+Községgazd!U116+Vagyongazd!R103+Közút!R103+Sport!R105+Közművelődés!T138+Támogatás!X105</f>
        <v>0</v>
      </c>
      <c r="S103" s="42">
        <f>Igazgatás!S128+Községgazd!V116+Vagyongazd!S103+Közút!S103+Sport!S105+Közművelődés!U138+Támogatás!Y105</f>
        <v>0</v>
      </c>
      <c r="T103" s="44">
        <f>Igazgatás!T128+Községgazd!W116+Vagyongazd!T103+Közút!T103+Sport!T105+Közművelődés!V138+Támogatás!Z105</f>
        <v>0</v>
      </c>
    </row>
    <row r="104" spans="1:20" ht="25.5" hidden="1" customHeight="1" x14ac:dyDescent="0.25">
      <c r="B104" s="55"/>
      <c r="C104" s="2"/>
      <c r="D104" s="428" t="s">
        <v>526</v>
      </c>
      <c r="E104" s="428"/>
      <c r="F104" s="269">
        <f>Igazgatás!F129+Községgazd!F117+Vagyongazd!F104+Közút!F104+Sport!F106+Közművelődés!F139+Támogatás!F106</f>
        <v>0</v>
      </c>
      <c r="G104" s="161">
        <f>Igazgatás!G129+Községgazd!G117+Vagyongazd!G104+Közút!G104+Sport!G106+Közművelődés!G139+Támogatás!G106</f>
        <v>0</v>
      </c>
      <c r="H104" s="169">
        <f>Igazgatás!H129+Községgazd!H117+Vagyongazd!H104+Közút!H104+Sport!H106+Közművelődés!H139+Támogatás!H106</f>
        <v>0</v>
      </c>
      <c r="I104" s="76">
        <f>Igazgatás!I129+Községgazd!L117+Vagyongazd!I104+Közút!I104+Sport!I106+Közművelődés!K139+Támogatás!O106</f>
        <v>0</v>
      </c>
      <c r="J104" s="1">
        <f>Igazgatás!J129+Községgazd!M117+Vagyongazd!J104+Közút!J104+Sport!J106+Közművelődés!L139+Támogatás!P106</f>
        <v>0</v>
      </c>
      <c r="K104" s="1">
        <f>Igazgatás!K129+Községgazd!N117+Vagyongazd!K104+Közút!K104+Sport!K106+Közművelődés!M139+Támogatás!Q106</f>
        <v>0</v>
      </c>
      <c r="L104" s="1">
        <f>Igazgatás!L129+Községgazd!O117+Vagyongazd!L104+Közút!L104+Sport!L106+Közművelődés!N139+Támogatás!R106</f>
        <v>0</v>
      </c>
      <c r="M104" s="1">
        <f>Igazgatás!M129+Községgazd!P117+Vagyongazd!M104+Közút!M104+Sport!M106+Közművelődés!O139+Támogatás!S106</f>
        <v>0</v>
      </c>
      <c r="N104" s="82">
        <f>Igazgatás!N129+Községgazd!Q117+Vagyongazd!N104+Közút!N104+Sport!N106+Közművelődés!P139+Támogatás!T106</f>
        <v>0</v>
      </c>
      <c r="O104" s="1">
        <f>Igazgatás!O129+Községgazd!R117+Vagyongazd!O104+Közút!O104+Sport!O106+Közművelődés!Q139+Támogatás!U106</f>
        <v>0</v>
      </c>
      <c r="P104" s="42">
        <f>Igazgatás!P129+Községgazd!S117+Vagyongazd!P104+Közút!P104+Sport!P106+Közművelődés!R139+Támogatás!V106</f>
        <v>0</v>
      </c>
      <c r="Q104" s="82">
        <f>Igazgatás!Q129+Községgazd!T117+Vagyongazd!Q104+Közút!Q104+Sport!Q106+Közművelődés!S139+Támogatás!W106</f>
        <v>0</v>
      </c>
      <c r="R104" s="1">
        <f>Igazgatás!R129+Községgazd!U117+Vagyongazd!R104+Közút!R104+Sport!R106+Közművelődés!T139+Támogatás!X106</f>
        <v>0</v>
      </c>
      <c r="S104" s="42">
        <f>Igazgatás!S129+Községgazd!V117+Vagyongazd!S104+Közút!S104+Sport!S106+Közművelődés!U139+Támogatás!Y106</f>
        <v>0</v>
      </c>
      <c r="T104" s="44">
        <f>Igazgatás!T129+Községgazd!W117+Vagyongazd!T104+Közút!T104+Sport!T106+Közművelődés!V139+Támogatás!Z106</f>
        <v>0</v>
      </c>
    </row>
    <row r="105" spans="1:20" ht="25.5" hidden="1" customHeight="1" x14ac:dyDescent="0.25">
      <c r="B105" s="55"/>
      <c r="C105" s="2"/>
      <c r="D105" s="428" t="s">
        <v>528</v>
      </c>
      <c r="E105" s="428"/>
      <c r="F105" s="269">
        <f>Igazgatás!F130+Községgazd!F118+Vagyongazd!F105+Közút!F105+Sport!F107+Közművelődés!F140+Támogatás!F107</f>
        <v>0</v>
      </c>
      <c r="G105" s="161">
        <f>Igazgatás!G130+Községgazd!G118+Vagyongazd!G105+Közút!G105+Sport!G107+Közművelődés!G140+Támogatás!G107</f>
        <v>0</v>
      </c>
      <c r="H105" s="169">
        <f>Igazgatás!H130+Községgazd!H118+Vagyongazd!H105+Közút!H105+Sport!H107+Közművelődés!H140+Támogatás!H107</f>
        <v>0</v>
      </c>
      <c r="I105" s="76">
        <f>Igazgatás!I130+Községgazd!L118+Vagyongazd!I105+Közút!I105+Sport!I107+Közművelődés!K140+Támogatás!O107</f>
        <v>0</v>
      </c>
      <c r="J105" s="1">
        <f>Igazgatás!J130+Községgazd!M118+Vagyongazd!J105+Közút!J105+Sport!J107+Közművelődés!L140+Támogatás!P107</f>
        <v>0</v>
      </c>
      <c r="K105" s="1">
        <f>Igazgatás!K130+Községgazd!N118+Vagyongazd!K105+Közút!K105+Sport!K107+Közművelődés!M140+Támogatás!Q107</f>
        <v>0</v>
      </c>
      <c r="L105" s="1">
        <f>Igazgatás!L130+Községgazd!O118+Vagyongazd!L105+Közút!L105+Sport!L107+Közművelődés!N140+Támogatás!R107</f>
        <v>0</v>
      </c>
      <c r="M105" s="1">
        <f>Igazgatás!M130+Községgazd!P118+Vagyongazd!M105+Közút!M105+Sport!M107+Közművelődés!O140+Támogatás!S107</f>
        <v>0</v>
      </c>
      <c r="N105" s="82">
        <f>Igazgatás!N130+Községgazd!Q118+Vagyongazd!N105+Közút!N105+Sport!N107+Közművelődés!P140+Támogatás!T107</f>
        <v>0</v>
      </c>
      <c r="O105" s="1">
        <f>Igazgatás!O130+Községgazd!R118+Vagyongazd!O105+Közút!O105+Sport!O107+Közművelődés!Q140+Támogatás!U107</f>
        <v>0</v>
      </c>
      <c r="P105" s="42">
        <f>Igazgatás!P130+Községgazd!S118+Vagyongazd!P105+Közút!P105+Sport!P107+Közművelődés!R140+Támogatás!V107</f>
        <v>0</v>
      </c>
      <c r="Q105" s="82">
        <f>Igazgatás!Q130+Községgazd!T118+Vagyongazd!Q105+Közút!Q105+Sport!Q107+Közművelődés!S140+Támogatás!W107</f>
        <v>0</v>
      </c>
      <c r="R105" s="1">
        <f>Igazgatás!R130+Községgazd!U118+Vagyongazd!R105+Közút!R105+Sport!R107+Közművelődés!T140+Támogatás!X107</f>
        <v>0</v>
      </c>
      <c r="S105" s="42">
        <f>Igazgatás!S130+Községgazd!V118+Vagyongazd!S105+Közút!S105+Sport!S107+Közművelődés!U140+Támogatás!Y107</f>
        <v>0</v>
      </c>
      <c r="T105" s="44">
        <f>Igazgatás!T130+Községgazd!W118+Vagyongazd!T105+Közút!T105+Sport!T107+Közművelődés!V140+Támogatás!Z107</f>
        <v>0</v>
      </c>
    </row>
    <row r="106" spans="1:20" s="41" customFormat="1" x14ac:dyDescent="0.25">
      <c r="A106" s="128" t="s">
        <v>231</v>
      </c>
      <c r="B106" s="109" t="s">
        <v>664</v>
      </c>
      <c r="C106" s="445" t="s">
        <v>232</v>
      </c>
      <c r="D106" s="446"/>
      <c r="E106" s="446"/>
      <c r="F106" s="270">
        <f>Igazgatás!F131+Községgazd!F119+Vagyongazd!F106+Közút!F106+Sport!F108+Közművelődés!F141+Támogatás!F108</f>
        <v>2326121</v>
      </c>
      <c r="G106" s="162">
        <f>Igazgatás!G131+Községgazd!G119+Vagyongazd!G106+Közút!G106+Sport!G108+Közművelődés!G141+Támogatás!G108</f>
        <v>0</v>
      </c>
      <c r="H106" s="172">
        <f>Igazgatás!H131+Községgazd!H119+Vagyongazd!H106+Közút!H106+Sport!H108+Közművelődés!H141+Támogatás!H108</f>
        <v>2326121</v>
      </c>
      <c r="I106" s="111">
        <f>Igazgatás!I131+Községgazd!L119+Vagyongazd!I106+Közút!I106+Sport!I108+Közművelődés!K141+Támogatás!O108</f>
        <v>154852</v>
      </c>
      <c r="J106" s="112">
        <f>Igazgatás!J131+Községgazd!M119+Vagyongazd!J106+Közút!J106+Sport!J108+Közművelődés!L141+Támogatás!P108</f>
        <v>170164</v>
      </c>
      <c r="K106" s="112">
        <f>Igazgatás!K131+Községgazd!N119+Vagyongazd!K106+Közút!K106+Sport!K108+Közművelődés!M141+Támogatás!Q108</f>
        <v>369909</v>
      </c>
      <c r="L106" s="112">
        <f>Igazgatás!L131+Községgazd!O119+Vagyongazd!L106+Közút!L106+Sport!L108+Közművelődés!N141+Támogatás!R108</f>
        <v>269884</v>
      </c>
      <c r="M106" s="112">
        <f>Igazgatás!M131+Községgazd!P119+Vagyongazd!M106+Közút!M106+Sport!M108+Közművelődés!O141+Támogatás!S108</f>
        <v>170164</v>
      </c>
      <c r="N106" s="115">
        <f>Igazgatás!N131+Községgazd!Q119+Vagyongazd!N106+Közút!N106+Sport!N108+Közművelődés!P141+Támogatás!T108</f>
        <v>170164</v>
      </c>
      <c r="O106" s="112">
        <f>Igazgatás!O131+Községgazd!R119+Vagyongazd!O106+Közút!O106+Sport!O108+Közművelődés!Q141+Támogatás!U108</f>
        <v>170164</v>
      </c>
      <c r="P106" s="114">
        <f>Igazgatás!P131+Községgazd!S119+Vagyongazd!P106+Közút!P106+Sport!P108+Közművelődés!R141+Támogatás!V108</f>
        <v>170164</v>
      </c>
      <c r="Q106" s="115">
        <f>Igazgatás!Q131+Községgazd!T119+Vagyongazd!Q106+Közút!Q106+Sport!Q108+Közművelődés!S141+Támogatás!W108</f>
        <v>170164</v>
      </c>
      <c r="R106" s="112">
        <f>Igazgatás!R131+Községgazd!U119+Vagyongazd!R106+Közút!R106+Sport!R108+Közművelődés!T141+Támogatás!X108</f>
        <v>170164</v>
      </c>
      <c r="S106" s="114">
        <f>Igazgatás!S131+Községgazd!V119+Vagyongazd!S106+Közút!S106+Sport!S108+Közművelődés!U141+Támogatás!Y108</f>
        <v>170164</v>
      </c>
      <c r="T106" s="116">
        <f>Igazgatás!T131+Községgazd!W119+Vagyongazd!T106+Közút!T106+Sport!T108+Közművelődés!V141+Támogatás!Z108</f>
        <v>170164</v>
      </c>
    </row>
    <row r="107" spans="1:20" hidden="1" x14ac:dyDescent="0.25">
      <c r="B107" s="55"/>
      <c r="C107" s="2"/>
      <c r="D107" s="427" t="s">
        <v>368</v>
      </c>
      <c r="E107" s="427"/>
      <c r="F107" s="259">
        <f>Igazgatás!F132+Községgazd!F120+Vagyongazd!F107+Közút!F107+Sport!F109+Közművelődés!F142+Támogatás!F109</f>
        <v>0</v>
      </c>
      <c r="G107" s="151">
        <f>Igazgatás!G132+Községgazd!G120+Vagyongazd!G107+Közút!G107+Sport!G109+Közművelődés!G142+Támogatás!G109</f>
        <v>0</v>
      </c>
      <c r="H107" s="169">
        <f>Igazgatás!H132+Községgazd!H120+Vagyongazd!H107+Közút!H107+Sport!H109+Közművelődés!H142+Támogatás!H109</f>
        <v>0</v>
      </c>
      <c r="I107" s="76">
        <f>Igazgatás!I132+Községgazd!L120+Vagyongazd!I107+Közút!I107+Sport!I109+Közművelődés!K142+Támogatás!O109</f>
        <v>0</v>
      </c>
      <c r="J107" s="1">
        <f>Igazgatás!J132+Községgazd!M120+Vagyongazd!J107+Közút!J107+Sport!J109+Közművelődés!L142+Támogatás!P109</f>
        <v>0</v>
      </c>
      <c r="K107" s="1">
        <f>Igazgatás!K132+Községgazd!N120+Vagyongazd!K107+Közút!K107+Sport!K109+Közművelődés!M142+Támogatás!Q109</f>
        <v>0</v>
      </c>
      <c r="L107" s="1">
        <f>Igazgatás!L132+Községgazd!O120+Vagyongazd!L107+Közút!L107+Sport!L109+Közművelődés!N142+Támogatás!R109</f>
        <v>0</v>
      </c>
      <c r="M107" s="1">
        <f>Igazgatás!M132+Községgazd!P120+Vagyongazd!M107+Közút!M107+Sport!M109+Közművelődés!O142+Támogatás!S109</f>
        <v>0</v>
      </c>
      <c r="N107" s="82">
        <f>Igazgatás!N132+Községgazd!Q120+Vagyongazd!N107+Közút!N107+Sport!N109+Közművelődés!P142+Támogatás!T109</f>
        <v>0</v>
      </c>
      <c r="O107" s="1">
        <f>Igazgatás!O132+Községgazd!R120+Vagyongazd!O107+Közút!O107+Sport!O109+Közművelődés!Q142+Támogatás!U109</f>
        <v>0</v>
      </c>
      <c r="P107" s="42">
        <f>Igazgatás!P132+Községgazd!S120+Vagyongazd!P107+Közút!P107+Sport!P109+Közművelődés!R142+Támogatás!V109</f>
        <v>0</v>
      </c>
      <c r="Q107" s="82">
        <f>Igazgatás!Q132+Községgazd!T120+Vagyongazd!Q107+Közút!Q107+Sport!Q109+Közművelődés!S142+Támogatás!W109</f>
        <v>0</v>
      </c>
      <c r="R107" s="1">
        <f>Igazgatás!R132+Községgazd!U120+Vagyongazd!R107+Közút!R107+Sport!R109+Közművelődés!T142+Támogatás!X109</f>
        <v>0</v>
      </c>
      <c r="S107" s="42">
        <f>Igazgatás!S132+Községgazd!V120+Vagyongazd!S107+Közút!S107+Sport!S109+Közművelődés!U142+Támogatás!Y109</f>
        <v>0</v>
      </c>
      <c r="T107" s="44">
        <f>Igazgatás!T132+Községgazd!W120+Vagyongazd!T107+Közút!T107+Sport!T109+Közművelődés!V142+Támogatás!Z109</f>
        <v>0</v>
      </c>
    </row>
    <row r="108" spans="1:20" hidden="1" x14ac:dyDescent="0.25">
      <c r="B108" s="55"/>
      <c r="C108" s="2"/>
      <c r="D108" s="427" t="s">
        <v>515</v>
      </c>
      <c r="E108" s="427"/>
      <c r="F108" s="259">
        <f>Igazgatás!F133+Községgazd!F121+Vagyongazd!F108+Közút!F108+Sport!F110+Közművelődés!F143+Támogatás!F110</f>
        <v>0</v>
      </c>
      <c r="G108" s="151">
        <f>Igazgatás!G133+Községgazd!G121+Vagyongazd!G108+Közút!G108+Sport!G110+Közművelődés!G143+Támogatás!G110</f>
        <v>0</v>
      </c>
      <c r="H108" s="169">
        <f>Igazgatás!H133+Községgazd!H121+Vagyongazd!H108+Közút!H108+Sport!H110+Közművelődés!H143+Támogatás!H110</f>
        <v>0</v>
      </c>
      <c r="I108" s="76">
        <f>Igazgatás!I133+Községgazd!L121+Vagyongazd!I108+Közút!I108+Sport!I110+Közművelődés!K143+Támogatás!O110</f>
        <v>0</v>
      </c>
      <c r="J108" s="1">
        <f>Igazgatás!J133+Községgazd!M121+Vagyongazd!J108+Közút!J108+Sport!J110+Közművelődés!L143+Támogatás!P110</f>
        <v>0</v>
      </c>
      <c r="K108" s="1">
        <f>Igazgatás!K133+Községgazd!N121+Vagyongazd!K108+Közút!K108+Sport!K110+Közművelődés!M143+Támogatás!Q110</f>
        <v>0</v>
      </c>
      <c r="L108" s="1">
        <f>Igazgatás!L133+Községgazd!O121+Vagyongazd!L108+Közút!L108+Sport!L110+Közművelődés!N143+Támogatás!R110</f>
        <v>0</v>
      </c>
      <c r="M108" s="1">
        <f>Igazgatás!M133+Községgazd!P121+Vagyongazd!M108+Közút!M108+Sport!M110+Közművelődés!O143+Támogatás!S110</f>
        <v>0</v>
      </c>
      <c r="N108" s="82">
        <f>Igazgatás!N133+Községgazd!Q121+Vagyongazd!N108+Közút!N108+Sport!N110+Közművelődés!P143+Támogatás!T110</f>
        <v>0</v>
      </c>
      <c r="O108" s="1">
        <f>Igazgatás!O133+Községgazd!R121+Vagyongazd!O108+Közút!O108+Sport!O110+Közművelődés!Q143+Támogatás!U110</f>
        <v>0</v>
      </c>
      <c r="P108" s="42">
        <f>Igazgatás!P133+Községgazd!S121+Vagyongazd!P108+Közút!P108+Sport!P110+Közművelődés!R143+Támogatás!V110</f>
        <v>0</v>
      </c>
      <c r="Q108" s="82">
        <f>Igazgatás!Q133+Községgazd!T121+Vagyongazd!Q108+Közút!Q108+Sport!Q110+Közművelődés!S143+Támogatás!W110</f>
        <v>0</v>
      </c>
      <c r="R108" s="1">
        <f>Igazgatás!R133+Községgazd!U121+Vagyongazd!R108+Közút!R108+Sport!R110+Közművelődés!T143+Támogatás!X110</f>
        <v>0</v>
      </c>
      <c r="S108" s="42">
        <f>Igazgatás!S133+Községgazd!V121+Vagyongazd!S108+Közút!S108+Sport!S110+Közművelődés!U143+Támogatás!Y110</f>
        <v>0</v>
      </c>
      <c r="T108" s="44">
        <f>Igazgatás!T133+Községgazd!W121+Vagyongazd!T108+Közút!T108+Sport!T110+Közművelődés!V143+Támogatás!Z110</f>
        <v>0</v>
      </c>
    </row>
    <row r="109" spans="1:20" hidden="1" x14ac:dyDescent="0.25">
      <c r="B109" s="55"/>
      <c r="C109" s="2"/>
      <c r="D109" s="427" t="s">
        <v>517</v>
      </c>
      <c r="E109" s="427"/>
      <c r="F109" s="259">
        <f>Igazgatás!F134+Községgazd!F122+Vagyongazd!F109+Közút!F109+Sport!F111+Közművelődés!F144+Támogatás!F111</f>
        <v>0</v>
      </c>
      <c r="G109" s="151">
        <f>Igazgatás!G134+Községgazd!G122+Vagyongazd!G109+Közút!G109+Sport!G111+Közművelődés!G144+Támogatás!G111</f>
        <v>0</v>
      </c>
      <c r="H109" s="169">
        <f>Igazgatás!H134+Községgazd!H122+Vagyongazd!H109+Közút!H109+Sport!H111+Közművelődés!H144+Támogatás!H111</f>
        <v>0</v>
      </c>
      <c r="I109" s="76">
        <f>Igazgatás!I134+Községgazd!L122+Vagyongazd!I109+Közút!I109+Sport!I111+Közművelődés!K144+Támogatás!O111</f>
        <v>0</v>
      </c>
      <c r="J109" s="1">
        <f>Igazgatás!J134+Községgazd!M122+Vagyongazd!J109+Közút!J109+Sport!J111+Közművelődés!L144+Támogatás!P111</f>
        <v>0</v>
      </c>
      <c r="K109" s="1">
        <f>Igazgatás!K134+Községgazd!N122+Vagyongazd!K109+Közút!K109+Sport!K111+Közművelődés!M144+Támogatás!Q111</f>
        <v>0</v>
      </c>
      <c r="L109" s="1">
        <f>Igazgatás!L134+Községgazd!O122+Vagyongazd!L109+Közút!L109+Sport!L111+Közművelődés!N144+Támogatás!R111</f>
        <v>0</v>
      </c>
      <c r="M109" s="1">
        <f>Igazgatás!M134+Községgazd!P122+Vagyongazd!M109+Közút!M109+Sport!M111+Közművelődés!O144+Támogatás!S111</f>
        <v>0</v>
      </c>
      <c r="N109" s="82">
        <f>Igazgatás!N134+Községgazd!Q122+Vagyongazd!N109+Közút!N109+Sport!N111+Közművelődés!P144+Támogatás!T111</f>
        <v>0</v>
      </c>
      <c r="O109" s="1">
        <f>Igazgatás!O134+Községgazd!R122+Vagyongazd!O109+Közút!O109+Sport!O111+Közművelődés!Q144+Támogatás!U111</f>
        <v>0</v>
      </c>
      <c r="P109" s="42">
        <f>Igazgatás!P134+Községgazd!S122+Vagyongazd!P109+Közút!P109+Sport!P111+Közművelődés!R144+Támogatás!V111</f>
        <v>0</v>
      </c>
      <c r="Q109" s="82">
        <f>Igazgatás!Q134+Községgazd!T122+Vagyongazd!Q109+Közút!Q109+Sport!Q111+Közművelődés!S144+Támogatás!W111</f>
        <v>0</v>
      </c>
      <c r="R109" s="1">
        <f>Igazgatás!R134+Községgazd!U122+Vagyongazd!R109+Közút!R109+Sport!R111+Közművelődés!T144+Támogatás!X111</f>
        <v>0</v>
      </c>
      <c r="S109" s="42">
        <f>Igazgatás!S134+Községgazd!V122+Vagyongazd!S109+Közút!S109+Sport!S111+Közművelődés!U144+Támogatás!Y111</f>
        <v>0</v>
      </c>
      <c r="T109" s="44">
        <f>Igazgatás!T134+Községgazd!W122+Vagyongazd!T109+Közút!T109+Sport!T111+Közművelődés!V144+Támogatás!Z111</f>
        <v>0</v>
      </c>
    </row>
    <row r="110" spans="1:20" hidden="1" x14ac:dyDescent="0.25">
      <c r="B110" s="55"/>
      <c r="C110" s="2"/>
      <c r="D110" s="427" t="s">
        <v>518</v>
      </c>
      <c r="E110" s="427"/>
      <c r="F110" s="259">
        <f>Igazgatás!F135+Községgazd!F123+Vagyongazd!F110+Közút!F110+Sport!F112+Közművelődés!F145+Támogatás!F112</f>
        <v>0</v>
      </c>
      <c r="G110" s="151">
        <f>Igazgatás!G135+Községgazd!G123+Vagyongazd!G110+Közút!G110+Sport!G112+Közművelődés!G145+Támogatás!G112</f>
        <v>0</v>
      </c>
      <c r="H110" s="169">
        <f>Igazgatás!H135+Községgazd!H123+Vagyongazd!H110+Közút!H110+Sport!H112+Közművelődés!H145+Támogatás!H112</f>
        <v>0</v>
      </c>
      <c r="I110" s="76">
        <f>Igazgatás!I135+Községgazd!L123+Vagyongazd!I110+Közút!I110+Sport!I112+Közművelődés!K145+Támogatás!O112</f>
        <v>0</v>
      </c>
      <c r="J110" s="1">
        <f>Igazgatás!J135+Községgazd!M123+Vagyongazd!J110+Közút!J110+Sport!J112+Közművelődés!L145+Támogatás!P112</f>
        <v>0</v>
      </c>
      <c r="K110" s="1">
        <f>Igazgatás!K135+Községgazd!N123+Vagyongazd!K110+Közút!K110+Sport!K112+Közművelődés!M145+Támogatás!Q112</f>
        <v>0</v>
      </c>
      <c r="L110" s="1">
        <f>Igazgatás!L135+Községgazd!O123+Vagyongazd!L110+Közút!L110+Sport!L112+Közművelődés!N145+Támogatás!R112</f>
        <v>0</v>
      </c>
      <c r="M110" s="1">
        <f>Igazgatás!M135+Községgazd!P123+Vagyongazd!M110+Közút!M110+Sport!M112+Közművelődés!O145+Támogatás!S112</f>
        <v>0</v>
      </c>
      <c r="N110" s="82">
        <f>Igazgatás!N135+Községgazd!Q123+Vagyongazd!N110+Közút!N110+Sport!N112+Közművelődés!P145+Támogatás!T112</f>
        <v>0</v>
      </c>
      <c r="O110" s="1">
        <f>Igazgatás!O135+Községgazd!R123+Vagyongazd!O110+Közút!O110+Sport!O112+Közművelődés!Q145+Támogatás!U112</f>
        <v>0</v>
      </c>
      <c r="P110" s="42">
        <f>Igazgatás!P135+Községgazd!S123+Vagyongazd!P110+Közút!P110+Sport!P112+Közművelődés!R145+Támogatás!V112</f>
        <v>0</v>
      </c>
      <c r="Q110" s="82">
        <f>Igazgatás!Q135+Községgazd!T123+Vagyongazd!Q110+Közút!Q110+Sport!Q112+Közművelődés!S145+Támogatás!W112</f>
        <v>0</v>
      </c>
      <c r="R110" s="1">
        <f>Igazgatás!R135+Községgazd!U123+Vagyongazd!R110+Közút!R110+Sport!R112+Közművelődés!T145+Támogatás!X112</f>
        <v>0</v>
      </c>
      <c r="S110" s="42">
        <f>Igazgatás!S135+Községgazd!V123+Vagyongazd!S110+Közút!S110+Sport!S112+Közművelődés!U145+Támogatás!Y112</f>
        <v>0</v>
      </c>
      <c r="T110" s="44">
        <f>Igazgatás!T135+Községgazd!W123+Vagyongazd!T110+Közút!T110+Sport!T112+Közművelődés!V145+Támogatás!Z112</f>
        <v>0</v>
      </c>
    </row>
    <row r="111" spans="1:20" hidden="1" x14ac:dyDescent="0.25">
      <c r="B111" s="55"/>
      <c r="C111" s="2"/>
      <c r="D111" s="427" t="s">
        <v>522</v>
      </c>
      <c r="E111" s="427"/>
      <c r="F111" s="259">
        <f>Igazgatás!F136+Községgazd!F124+Vagyongazd!F111+Közút!F111+Sport!F113+Közművelődés!F146+Támogatás!F113</f>
        <v>0</v>
      </c>
      <c r="G111" s="151">
        <f>Igazgatás!G136+Községgazd!G124+Vagyongazd!G111+Közút!G111+Sport!G113+Közművelődés!G146+Támogatás!G113</f>
        <v>0</v>
      </c>
      <c r="H111" s="169">
        <f>Igazgatás!H136+Községgazd!H124+Vagyongazd!H111+Közút!H111+Sport!H113+Közművelődés!H146+Támogatás!H113</f>
        <v>0</v>
      </c>
      <c r="I111" s="76">
        <f>Igazgatás!I136+Községgazd!L124+Vagyongazd!I111+Közút!I111+Sport!I113+Közművelődés!K146+Támogatás!O113</f>
        <v>0</v>
      </c>
      <c r="J111" s="1">
        <f>Igazgatás!J136+Községgazd!M124+Vagyongazd!J111+Közút!J111+Sport!J113+Közművelődés!L146+Támogatás!P113</f>
        <v>0</v>
      </c>
      <c r="K111" s="1">
        <f>Igazgatás!K136+Községgazd!N124+Vagyongazd!K111+Közút!K111+Sport!K113+Közművelődés!M146+Támogatás!Q113</f>
        <v>0</v>
      </c>
      <c r="L111" s="1">
        <f>Igazgatás!L136+Községgazd!O124+Vagyongazd!L111+Közút!L111+Sport!L113+Közművelődés!N146+Támogatás!R113</f>
        <v>0</v>
      </c>
      <c r="M111" s="1">
        <f>Igazgatás!M136+Községgazd!P124+Vagyongazd!M111+Közút!M111+Sport!M113+Közművelődés!O146+Támogatás!S113</f>
        <v>0</v>
      </c>
      <c r="N111" s="82">
        <f>Igazgatás!N136+Községgazd!Q124+Vagyongazd!N111+Közút!N111+Sport!N113+Közművelődés!P146+Támogatás!T113</f>
        <v>0</v>
      </c>
      <c r="O111" s="1">
        <f>Igazgatás!O136+Községgazd!R124+Vagyongazd!O111+Közút!O111+Sport!O113+Közművelődés!Q146+Támogatás!U113</f>
        <v>0</v>
      </c>
      <c r="P111" s="42">
        <f>Igazgatás!P136+Községgazd!S124+Vagyongazd!P111+Közút!P111+Sport!P113+Közművelődés!R146+Támogatás!V113</f>
        <v>0</v>
      </c>
      <c r="Q111" s="82">
        <f>Igazgatás!Q136+Községgazd!T124+Vagyongazd!Q111+Közút!Q111+Sport!Q113+Közművelődés!S146+Támogatás!W113</f>
        <v>0</v>
      </c>
      <c r="R111" s="1">
        <f>Igazgatás!R136+Községgazd!U124+Vagyongazd!R111+Közút!R111+Sport!R113+Közművelődés!T146+Támogatás!X113</f>
        <v>0</v>
      </c>
      <c r="S111" s="42">
        <f>Igazgatás!S136+Községgazd!V124+Vagyongazd!S111+Közút!S111+Sport!S113+Közművelődés!U146+Támogatás!Y113</f>
        <v>0</v>
      </c>
      <c r="T111" s="44">
        <f>Igazgatás!T136+Községgazd!W124+Vagyongazd!T111+Közút!T111+Sport!T113+Közművelődés!V146+Támogatás!Z113</f>
        <v>0</v>
      </c>
    </row>
    <row r="112" spans="1:20" hidden="1" x14ac:dyDescent="0.25">
      <c r="B112" s="55"/>
      <c r="C112" s="2"/>
      <c r="D112" s="427" t="s">
        <v>520</v>
      </c>
      <c r="E112" s="427"/>
      <c r="F112" s="259">
        <f>Igazgatás!F137+Községgazd!F125+Vagyongazd!F112+Közút!F112+Sport!F114+Közművelődés!F147+Támogatás!F114</f>
        <v>0</v>
      </c>
      <c r="G112" s="151">
        <f>Igazgatás!G137+Községgazd!G125+Vagyongazd!G112+Közút!G112+Sport!G114+Közművelődés!G147+Támogatás!G114</f>
        <v>0</v>
      </c>
      <c r="H112" s="169">
        <f>Igazgatás!H137+Községgazd!H125+Vagyongazd!H112+Közút!H112+Sport!H114+Közművelődés!H147+Támogatás!H114</f>
        <v>0</v>
      </c>
      <c r="I112" s="76">
        <f>Igazgatás!I137+Községgazd!L125+Vagyongazd!I112+Közút!I112+Sport!I114+Közművelődés!K147+Támogatás!O114</f>
        <v>0</v>
      </c>
      <c r="J112" s="1">
        <f>Igazgatás!J137+Községgazd!M125+Vagyongazd!J112+Közút!J112+Sport!J114+Közművelődés!L147+Támogatás!P114</f>
        <v>0</v>
      </c>
      <c r="K112" s="1">
        <f>Igazgatás!K137+Községgazd!N125+Vagyongazd!K112+Közút!K112+Sport!K114+Közművelődés!M147+Támogatás!Q114</f>
        <v>0</v>
      </c>
      <c r="L112" s="1">
        <f>Igazgatás!L137+Községgazd!O125+Vagyongazd!L112+Közút!L112+Sport!L114+Közművelődés!N147+Támogatás!R114</f>
        <v>0</v>
      </c>
      <c r="M112" s="1">
        <f>Igazgatás!M137+Községgazd!P125+Vagyongazd!M112+Közút!M112+Sport!M114+Közművelődés!O147+Támogatás!S114</f>
        <v>0</v>
      </c>
      <c r="N112" s="82">
        <f>Igazgatás!N137+Községgazd!Q125+Vagyongazd!N112+Közút!N112+Sport!N114+Közművelődés!P147+Támogatás!T114</f>
        <v>0</v>
      </c>
      <c r="O112" s="1">
        <f>Igazgatás!O137+Községgazd!R125+Vagyongazd!O112+Közút!O112+Sport!O114+Közművelődés!Q147+Támogatás!U114</f>
        <v>0</v>
      </c>
      <c r="P112" s="42">
        <f>Igazgatás!P137+Községgazd!S125+Vagyongazd!P112+Közút!P112+Sport!P114+Közművelődés!R147+Támogatás!V114</f>
        <v>0</v>
      </c>
      <c r="Q112" s="82">
        <f>Igazgatás!Q137+Községgazd!T125+Vagyongazd!Q112+Közút!Q112+Sport!Q114+Közművelődés!S147+Támogatás!W114</f>
        <v>0</v>
      </c>
      <c r="R112" s="1">
        <f>Igazgatás!R137+Községgazd!U125+Vagyongazd!R112+Közút!R112+Sport!R114+Közművelődés!T147+Támogatás!X114</f>
        <v>0</v>
      </c>
      <c r="S112" s="42">
        <f>Igazgatás!S137+Községgazd!V125+Vagyongazd!S112+Közút!S112+Sport!S114+Közművelődés!U147+Támogatás!Y114</f>
        <v>0</v>
      </c>
      <c r="T112" s="44">
        <f>Igazgatás!T137+Községgazd!W125+Vagyongazd!T112+Közút!T112+Sport!T114+Közművelődés!V147+Támogatás!Z114</f>
        <v>0</v>
      </c>
    </row>
    <row r="113" spans="1:20" ht="25.5" customHeight="1" x14ac:dyDescent="0.25">
      <c r="B113" s="55"/>
      <c r="C113" s="2"/>
      <c r="D113" s="428" t="s">
        <v>524</v>
      </c>
      <c r="E113" s="428"/>
      <c r="F113" s="269">
        <f>Igazgatás!F138+Községgazd!F126+Vagyongazd!F113+Közút!F113+Sport!F115+Közművelődés!F148+Támogatás!F115</f>
        <v>2098581</v>
      </c>
      <c r="G113" s="161">
        <f>Igazgatás!G138+Községgazd!G126+Vagyongazd!G113+Közút!G113+Sport!G115+Közművelődés!G148+Támogatás!G115</f>
        <v>0</v>
      </c>
      <c r="H113" s="169">
        <f>Igazgatás!H138+Községgazd!H126+Vagyongazd!H113+Közút!H113+Sport!H115+Közművelődés!H148+Támogatás!H115</f>
        <v>2098581</v>
      </c>
      <c r="I113" s="76">
        <f>Igazgatás!I138+Községgazd!L126+Vagyongazd!I113+Közút!I113+Sport!I115+Közművelődés!K148+Támogatás!O115</f>
        <v>154852</v>
      </c>
      <c r="J113" s="1">
        <f>Igazgatás!J138+Községgazd!M126+Vagyongazd!J113+Közút!J113+Sport!J115+Közművelődés!L148+Támogatás!P115</f>
        <v>170164</v>
      </c>
      <c r="K113" s="1">
        <f>Igazgatás!K138+Községgazd!N126+Vagyongazd!K113+Közút!K113+Sport!K115+Közművelődés!M148+Támogatás!Q115</f>
        <v>242089</v>
      </c>
      <c r="L113" s="1">
        <f>Igazgatás!L138+Községgazd!O126+Vagyongazd!L113+Közút!L113+Sport!L115+Közművelődés!N148+Támogatás!R115</f>
        <v>170164</v>
      </c>
      <c r="M113" s="1">
        <f>Igazgatás!M138+Községgazd!P126+Vagyongazd!M113+Közút!M113+Sport!M115+Közművelődés!O148+Támogatás!S115</f>
        <v>170164</v>
      </c>
      <c r="N113" s="82">
        <f>Igazgatás!N138+Községgazd!Q126+Vagyongazd!N113+Közút!N113+Sport!N115+Közművelődés!P148+Támogatás!T115</f>
        <v>170164</v>
      </c>
      <c r="O113" s="1">
        <f>Igazgatás!O138+Községgazd!R126+Vagyongazd!O113+Közút!O113+Sport!O115+Közművelődés!Q148+Támogatás!U115</f>
        <v>170164</v>
      </c>
      <c r="P113" s="42">
        <f>Igazgatás!P138+Községgazd!S126+Vagyongazd!P113+Közút!P113+Sport!P115+Közművelődés!R148+Támogatás!V115</f>
        <v>170164</v>
      </c>
      <c r="Q113" s="82">
        <f>Igazgatás!Q138+Községgazd!T126+Vagyongazd!Q113+Közút!Q113+Sport!Q115+Közművelődés!S148+Támogatás!W115</f>
        <v>170164</v>
      </c>
      <c r="R113" s="1">
        <f>Igazgatás!R138+Községgazd!U126+Vagyongazd!R113+Közút!R113+Sport!R115+Közművelődés!T148+Támogatás!X115</f>
        <v>170164</v>
      </c>
      <c r="S113" s="42">
        <f>Igazgatás!S138+Községgazd!V126+Vagyongazd!S113+Közút!S113+Sport!S115+Közművelődés!U148+Támogatás!Y115</f>
        <v>170164</v>
      </c>
      <c r="T113" s="44">
        <f>Igazgatás!T138+Községgazd!W126+Vagyongazd!T113+Közút!T113+Sport!T115+Közművelődés!V148+Támogatás!Z115</f>
        <v>170164</v>
      </c>
    </row>
    <row r="114" spans="1:20" x14ac:dyDescent="0.25">
      <c r="B114" s="55"/>
      <c r="C114" s="2"/>
      <c r="D114" s="427" t="s">
        <v>525</v>
      </c>
      <c r="E114" s="427"/>
      <c r="F114" s="259">
        <f>Igazgatás!F139+Községgazd!F127+Vagyongazd!F114+Közút!F114+Sport!F116+Közművelődés!F149+Támogatás!F119</f>
        <v>227540</v>
      </c>
      <c r="G114" s="151">
        <f>Igazgatás!G139+Községgazd!G127+Vagyongazd!G114+Közút!G114+Sport!G116+Közművelődés!G149+Támogatás!G119</f>
        <v>0</v>
      </c>
      <c r="H114" s="169">
        <f>Igazgatás!H139+Községgazd!H127+Vagyongazd!H114+Közút!H114+Sport!H116+Közművelődés!H149+Támogatás!H119</f>
        <v>227540</v>
      </c>
      <c r="I114" s="76">
        <f>Igazgatás!I139+Községgazd!L127+Vagyongazd!I114+Közút!I114+Sport!I116+Közművelődés!K149+Támogatás!O119</f>
        <v>0</v>
      </c>
      <c r="J114" s="1">
        <f>Igazgatás!J139+Községgazd!M127+Vagyongazd!J114+Közút!J114+Sport!J116+Közművelődés!L149+Támogatás!P119</f>
        <v>0</v>
      </c>
      <c r="K114" s="1">
        <f>Igazgatás!K139+Községgazd!N127+Vagyongazd!K114+Közút!K114+Sport!K116+Közművelődés!M149+Támogatás!Q119</f>
        <v>127820</v>
      </c>
      <c r="L114" s="1">
        <f>Igazgatás!L139+Községgazd!O127+Vagyongazd!L114+Közút!L114+Sport!L116+Közművelődés!N149+Támogatás!R119</f>
        <v>99720</v>
      </c>
      <c r="M114" s="1">
        <f>Igazgatás!M139+Községgazd!P127+Vagyongazd!M114+Közút!M114+Sport!M116+Közművelődés!O149+Támogatás!S119</f>
        <v>0</v>
      </c>
      <c r="N114" s="82">
        <f>Igazgatás!N139+Községgazd!Q127+Vagyongazd!N114+Közút!N114+Sport!N116+Közművelődés!P149+Támogatás!T119</f>
        <v>0</v>
      </c>
      <c r="O114" s="1">
        <f>Igazgatás!O139+Községgazd!R127+Vagyongazd!O114+Közút!O114+Sport!O116+Közművelődés!Q149+Támogatás!U119</f>
        <v>0</v>
      </c>
      <c r="P114" s="42">
        <f>Igazgatás!P139+Községgazd!S127+Vagyongazd!P114+Közút!P114+Sport!P116+Közművelődés!R149+Támogatás!V119</f>
        <v>0</v>
      </c>
      <c r="Q114" s="82">
        <f>Igazgatás!Q139+Községgazd!T127+Vagyongazd!Q114+Közút!Q114+Sport!Q116+Közművelődés!S149+Támogatás!W119</f>
        <v>0</v>
      </c>
      <c r="R114" s="1">
        <f>Igazgatás!R139+Községgazd!U127+Vagyongazd!R114+Közút!R114+Sport!R116+Közművelődés!T149+Támogatás!X119</f>
        <v>0</v>
      </c>
      <c r="S114" s="42">
        <f>Igazgatás!S139+Községgazd!V127+Vagyongazd!S114+Közút!S114+Sport!S116+Közművelődés!U149+Támogatás!Y119</f>
        <v>0</v>
      </c>
      <c r="T114" s="44">
        <f>Igazgatás!T139+Községgazd!W127+Vagyongazd!T114+Közút!T114+Sport!T116+Közművelődés!V149+Támogatás!Z119</f>
        <v>0</v>
      </c>
    </row>
    <row r="115" spans="1:20" ht="25.5" hidden="1" customHeight="1" x14ac:dyDescent="0.25">
      <c r="B115" s="55"/>
      <c r="C115" s="2"/>
      <c r="D115" s="428" t="s">
        <v>527</v>
      </c>
      <c r="E115" s="428"/>
      <c r="F115" s="269">
        <f>Igazgatás!F140+Községgazd!F128+Vagyongazd!F115+Közút!F115+Sport!F117+Közművelődés!F150+Támogatás!F124</f>
        <v>0</v>
      </c>
      <c r="G115" s="161">
        <f>Igazgatás!G140+Községgazd!G128+Vagyongazd!G115+Közút!G115+Sport!G117+Közművelődés!G150+Támogatás!G124</f>
        <v>0</v>
      </c>
      <c r="H115" s="169">
        <f>Igazgatás!H140+Községgazd!H128+Vagyongazd!H115+Közút!H115+Sport!H117+Közművelődés!H150+Támogatás!H124</f>
        <v>0</v>
      </c>
      <c r="I115" s="76">
        <f>Igazgatás!I140+Községgazd!L128+Vagyongazd!I115+Közút!I115+Sport!I117+Közművelődés!K150+Támogatás!O124</f>
        <v>0</v>
      </c>
      <c r="J115" s="1">
        <f>Igazgatás!J140+Községgazd!M128+Vagyongazd!J115+Közút!J115+Sport!J117+Közművelődés!L150+Támogatás!P124</f>
        <v>0</v>
      </c>
      <c r="K115" s="1">
        <f>Igazgatás!K140+Községgazd!N128+Vagyongazd!K115+Közút!K115+Sport!K117+Közművelődés!M150+Támogatás!Q124</f>
        <v>0</v>
      </c>
      <c r="L115" s="1">
        <f>Igazgatás!L140+Községgazd!O128+Vagyongazd!L115+Közút!L115+Sport!L117+Közművelődés!N150+Támogatás!R124</f>
        <v>0</v>
      </c>
      <c r="M115" s="1">
        <f>Igazgatás!M140+Községgazd!P128+Vagyongazd!M115+Közút!M115+Sport!M117+Közművelődés!O150+Támogatás!S124</f>
        <v>0</v>
      </c>
      <c r="N115" s="82">
        <f>Igazgatás!N140+Községgazd!Q128+Vagyongazd!N115+Közút!N115+Sport!N117+Közművelődés!P150+Támogatás!T124</f>
        <v>0</v>
      </c>
      <c r="O115" s="1">
        <f>Igazgatás!O140+Községgazd!R128+Vagyongazd!O115+Közút!O115+Sport!O117+Közművelődés!Q150+Támogatás!U124</f>
        <v>0</v>
      </c>
      <c r="P115" s="42">
        <f>Igazgatás!P140+Községgazd!S128+Vagyongazd!P115+Közút!P115+Sport!P117+Közművelődés!R150+Támogatás!V124</f>
        <v>0</v>
      </c>
      <c r="Q115" s="82">
        <f>Igazgatás!Q140+Községgazd!T128+Vagyongazd!Q115+Közút!Q115+Sport!Q117+Közművelődés!S150+Támogatás!W124</f>
        <v>0</v>
      </c>
      <c r="R115" s="1">
        <f>Igazgatás!R140+Községgazd!U128+Vagyongazd!R115+Közút!R115+Sport!R117+Közművelődés!T150+Támogatás!X124</f>
        <v>0</v>
      </c>
      <c r="S115" s="42">
        <f>Igazgatás!S140+Községgazd!V128+Vagyongazd!S115+Közút!S115+Sport!S117+Közművelődés!U150+Támogatás!Y124</f>
        <v>0</v>
      </c>
      <c r="T115" s="44">
        <f>Igazgatás!T140+Községgazd!W128+Vagyongazd!T115+Közút!T115+Sport!T117+Közművelődés!V150+Támogatás!Z124</f>
        <v>0</v>
      </c>
    </row>
    <row r="116" spans="1:20" ht="25.5" hidden="1" customHeight="1" x14ac:dyDescent="0.25">
      <c r="B116" s="55"/>
      <c r="C116" s="2"/>
      <c r="D116" s="428" t="s">
        <v>529</v>
      </c>
      <c r="E116" s="428"/>
      <c r="F116" s="269">
        <f>Igazgatás!F141+Községgazd!F129+Vagyongazd!F116+Közút!F116+Sport!F118+Közművelődés!F151+Támogatás!F125</f>
        <v>0</v>
      </c>
      <c r="G116" s="161">
        <f>Igazgatás!G141+Községgazd!G129+Vagyongazd!G116+Közút!G116+Sport!G118+Közművelődés!G151+Támogatás!G125</f>
        <v>0</v>
      </c>
      <c r="H116" s="169">
        <f>Igazgatás!H141+Községgazd!H129+Vagyongazd!H116+Közút!H116+Sport!H118+Közművelődés!H151+Támogatás!H125</f>
        <v>0</v>
      </c>
      <c r="I116" s="76">
        <f>Igazgatás!I141+Községgazd!L129+Vagyongazd!I116+Közút!I116+Sport!I118+Közművelődés!K151+Támogatás!O125</f>
        <v>0</v>
      </c>
      <c r="J116" s="1">
        <f>Igazgatás!J141+Községgazd!M129+Vagyongazd!J116+Közút!J116+Sport!J118+Közművelődés!L151+Támogatás!P125</f>
        <v>0</v>
      </c>
      <c r="K116" s="1">
        <f>Igazgatás!K141+Községgazd!N129+Vagyongazd!K116+Közút!K116+Sport!K118+Közművelődés!M151+Támogatás!Q125</f>
        <v>0</v>
      </c>
      <c r="L116" s="1">
        <f>Igazgatás!L141+Községgazd!O129+Vagyongazd!L116+Közút!L116+Sport!L118+Közművelődés!N151+Támogatás!R125</f>
        <v>0</v>
      </c>
      <c r="M116" s="1">
        <f>Igazgatás!M141+Községgazd!P129+Vagyongazd!M116+Közút!M116+Sport!M118+Közművelődés!O151+Támogatás!S125</f>
        <v>0</v>
      </c>
      <c r="N116" s="82">
        <f>Igazgatás!N141+Községgazd!Q129+Vagyongazd!N116+Közút!N116+Sport!N118+Közművelődés!P151+Támogatás!T125</f>
        <v>0</v>
      </c>
      <c r="O116" s="1">
        <f>Igazgatás!O141+Községgazd!R129+Vagyongazd!O116+Közút!O116+Sport!O118+Közművelődés!Q151+Támogatás!U125</f>
        <v>0</v>
      </c>
      <c r="P116" s="42">
        <f>Igazgatás!P141+Községgazd!S129+Vagyongazd!P116+Közút!P116+Sport!P118+Közművelődés!R151+Támogatás!V125</f>
        <v>0</v>
      </c>
      <c r="Q116" s="82">
        <f>Igazgatás!Q141+Községgazd!T129+Vagyongazd!Q116+Közút!Q116+Sport!Q118+Közművelődés!S151+Támogatás!W125</f>
        <v>0</v>
      </c>
      <c r="R116" s="1">
        <f>Igazgatás!R141+Községgazd!U129+Vagyongazd!R116+Közút!R116+Sport!R118+Közművelődés!T151+Támogatás!X125</f>
        <v>0</v>
      </c>
      <c r="S116" s="42">
        <f>Igazgatás!S141+Községgazd!V129+Vagyongazd!S116+Közút!S116+Sport!S118+Közművelődés!U151+Támogatás!Y125</f>
        <v>0</v>
      </c>
      <c r="T116" s="44">
        <f>Igazgatás!T141+Községgazd!W129+Vagyongazd!T116+Közút!T116+Sport!T118+Közművelődés!V151+Támogatás!Z125</f>
        <v>0</v>
      </c>
    </row>
    <row r="117" spans="1:20" s="41" customFormat="1" ht="27.75" hidden="1" customHeight="1" x14ac:dyDescent="0.25">
      <c r="A117" s="128" t="s">
        <v>233</v>
      </c>
      <c r="B117" s="109" t="s">
        <v>665</v>
      </c>
      <c r="C117" s="497" t="s">
        <v>809</v>
      </c>
      <c r="D117" s="498"/>
      <c r="E117" s="498"/>
      <c r="F117" s="268">
        <f>Igazgatás!F142+Községgazd!F130+Vagyongazd!F117+Közút!F117+Sport!F119+Közművelődés!F152+Támogatás!F126</f>
        <v>0</v>
      </c>
      <c r="G117" s="160">
        <f>Igazgatás!G142+Községgazd!G130+Vagyongazd!G117+Közút!G117+Sport!G119+Közművelődés!G152+Támogatás!G126</f>
        <v>0</v>
      </c>
      <c r="H117" s="172">
        <f>Igazgatás!H142+Községgazd!H130+Vagyongazd!H117+Közút!H117+Sport!H119+Közművelődés!H152+Támogatás!H126</f>
        <v>0</v>
      </c>
      <c r="I117" s="111">
        <f>Igazgatás!I142+Községgazd!L130+Vagyongazd!I117+Közút!I117+Sport!I119+Közművelődés!K152+Támogatás!O126</f>
        <v>0</v>
      </c>
      <c r="J117" s="112">
        <f>Igazgatás!J142+Községgazd!M130+Vagyongazd!J117+Közút!J117+Sport!J119+Közművelődés!L152+Támogatás!P126</f>
        <v>0</v>
      </c>
      <c r="K117" s="112">
        <f>Igazgatás!K142+Községgazd!N130+Vagyongazd!K117+Közút!K117+Sport!K119+Közművelődés!M152+Támogatás!Q126</f>
        <v>0</v>
      </c>
      <c r="L117" s="112">
        <f>Igazgatás!L142+Községgazd!O130+Vagyongazd!L117+Közút!L117+Sport!L119+Közművelődés!N152+Támogatás!R126</f>
        <v>0</v>
      </c>
      <c r="M117" s="112">
        <f>Igazgatás!M142+Községgazd!P130+Vagyongazd!M117+Közút!M117+Sport!M119+Közművelődés!O152+Támogatás!S126</f>
        <v>0</v>
      </c>
      <c r="N117" s="115">
        <f>Igazgatás!N142+Községgazd!Q130+Vagyongazd!N117+Közút!N117+Sport!N119+Közművelődés!P152+Támogatás!T126</f>
        <v>0</v>
      </c>
      <c r="O117" s="112">
        <f>Igazgatás!O142+Községgazd!R130+Vagyongazd!O117+Közút!O117+Sport!O119+Közművelődés!Q152+Támogatás!U126</f>
        <v>0</v>
      </c>
      <c r="P117" s="114">
        <f>Igazgatás!P142+Községgazd!S130+Vagyongazd!P117+Közút!P117+Sport!P119+Közművelődés!R152+Támogatás!V126</f>
        <v>0</v>
      </c>
      <c r="Q117" s="115">
        <f>Igazgatás!Q142+Községgazd!T130+Vagyongazd!Q117+Közút!Q117+Sport!Q119+Közművelődés!S152+Támogatás!W126</f>
        <v>0</v>
      </c>
      <c r="R117" s="112">
        <f>Igazgatás!R142+Községgazd!U130+Vagyongazd!R117+Közút!R117+Sport!R119+Közművelődés!T152+Támogatás!X126</f>
        <v>0</v>
      </c>
      <c r="S117" s="114">
        <f>Igazgatás!S142+Községgazd!V130+Vagyongazd!S117+Közút!S117+Sport!S119+Közművelődés!U152+Támogatás!Y126</f>
        <v>0</v>
      </c>
      <c r="T117" s="116">
        <f>Igazgatás!T142+Községgazd!W130+Vagyongazd!T117+Közút!T117+Sport!T119+Közművelődés!V152+Támogatás!Z126</f>
        <v>0</v>
      </c>
    </row>
    <row r="118" spans="1:20" hidden="1" x14ac:dyDescent="0.25">
      <c r="B118" s="55"/>
      <c r="C118" s="2"/>
      <c r="D118" s="427" t="s">
        <v>531</v>
      </c>
      <c r="E118" s="427"/>
      <c r="F118" s="259">
        <f>Igazgatás!F143+Községgazd!F131+Vagyongazd!F118+Közút!F118+Sport!F120+Közművelődés!F153+Támogatás!F127</f>
        <v>0</v>
      </c>
      <c r="G118" s="151">
        <f>Igazgatás!G143+Községgazd!G131+Vagyongazd!G118+Közút!G118+Sport!G120+Közművelődés!G153+Támogatás!G127</f>
        <v>0</v>
      </c>
      <c r="H118" s="169">
        <f>Igazgatás!H143+Községgazd!H131+Vagyongazd!H118+Közút!H118+Sport!H120+Közművelődés!H153+Támogatás!H127</f>
        <v>0</v>
      </c>
      <c r="I118" s="76">
        <f>Igazgatás!I143+Községgazd!L131+Vagyongazd!I118+Közút!I118+Sport!I120+Közművelődés!K153+Támogatás!O127</f>
        <v>0</v>
      </c>
      <c r="J118" s="1">
        <f>Igazgatás!J143+Községgazd!M131+Vagyongazd!J118+Közút!J118+Sport!J120+Közművelődés!L153+Támogatás!P127</f>
        <v>0</v>
      </c>
      <c r="K118" s="1">
        <f>Igazgatás!K143+Községgazd!N131+Vagyongazd!K118+Közút!K118+Sport!K120+Közművelődés!M153+Támogatás!Q127</f>
        <v>0</v>
      </c>
      <c r="L118" s="1">
        <f>Igazgatás!L143+Községgazd!O131+Vagyongazd!L118+Közút!L118+Sport!L120+Közművelődés!N153+Támogatás!R127</f>
        <v>0</v>
      </c>
      <c r="M118" s="1">
        <f>Igazgatás!M143+Községgazd!P131+Vagyongazd!M118+Közút!M118+Sport!M120+Közművelődés!O153+Támogatás!S127</f>
        <v>0</v>
      </c>
      <c r="N118" s="82">
        <f>Igazgatás!N143+Községgazd!Q131+Vagyongazd!N118+Közút!N118+Sport!N120+Közművelődés!P153+Támogatás!T127</f>
        <v>0</v>
      </c>
      <c r="O118" s="1">
        <f>Igazgatás!O143+Községgazd!R131+Vagyongazd!O118+Közút!O118+Sport!O120+Közművelődés!Q153+Támogatás!U127</f>
        <v>0</v>
      </c>
      <c r="P118" s="42">
        <f>Igazgatás!P143+Községgazd!S131+Vagyongazd!P118+Közút!P118+Sport!P120+Közművelődés!R153+Támogatás!V127</f>
        <v>0</v>
      </c>
      <c r="Q118" s="82">
        <f>Igazgatás!Q143+Községgazd!T131+Vagyongazd!Q118+Közút!Q118+Sport!Q120+Közművelődés!S153+Támogatás!W127</f>
        <v>0</v>
      </c>
      <c r="R118" s="1">
        <f>Igazgatás!R143+Községgazd!U131+Vagyongazd!R118+Közút!R118+Sport!R120+Közművelődés!T153+Támogatás!X127</f>
        <v>0</v>
      </c>
      <c r="S118" s="42">
        <f>Igazgatás!S143+Községgazd!V131+Vagyongazd!S118+Közút!S118+Sport!S120+Közművelődés!U153+Támogatás!Y127</f>
        <v>0</v>
      </c>
      <c r="T118" s="44">
        <f>Igazgatás!T143+Községgazd!W131+Vagyongazd!T118+Közút!T118+Sport!T120+Közművelődés!V153+Támogatás!Z127</f>
        <v>0</v>
      </c>
    </row>
    <row r="119" spans="1:20" ht="25.5" hidden="1" customHeight="1" x14ac:dyDescent="0.25">
      <c r="B119" s="55"/>
      <c r="C119" s="2"/>
      <c r="D119" s="428" t="s">
        <v>530</v>
      </c>
      <c r="E119" s="428"/>
      <c r="F119" s="269">
        <f>Igazgatás!F144+Községgazd!F132+Vagyongazd!F119+Közút!F119+Sport!F121+Közművelődés!F154+Támogatás!F128</f>
        <v>0</v>
      </c>
      <c r="G119" s="161">
        <f>Igazgatás!G144+Községgazd!G132+Vagyongazd!G119+Közút!G119+Sport!G121+Közművelődés!G154+Támogatás!G128</f>
        <v>0</v>
      </c>
      <c r="H119" s="169">
        <f>Igazgatás!H144+Községgazd!H132+Vagyongazd!H119+Közút!H119+Sport!H121+Közművelődés!H154+Támogatás!H128</f>
        <v>0</v>
      </c>
      <c r="I119" s="76">
        <f>Igazgatás!I144+Községgazd!L132+Vagyongazd!I119+Közút!I119+Sport!I121+Közművelődés!K154+Támogatás!O128</f>
        <v>0</v>
      </c>
      <c r="J119" s="1">
        <f>Igazgatás!J144+Községgazd!M132+Vagyongazd!J119+Közút!J119+Sport!J121+Közművelődés!L154+Támogatás!P128</f>
        <v>0</v>
      </c>
      <c r="K119" s="1">
        <f>Igazgatás!K144+Községgazd!N132+Vagyongazd!K119+Közút!K119+Sport!K121+Közművelődés!M154+Támogatás!Q128</f>
        <v>0</v>
      </c>
      <c r="L119" s="1">
        <f>Igazgatás!L144+Községgazd!O132+Vagyongazd!L119+Közút!L119+Sport!L121+Közművelődés!N154+Támogatás!R128</f>
        <v>0</v>
      </c>
      <c r="M119" s="1">
        <f>Igazgatás!M144+Községgazd!P132+Vagyongazd!M119+Közút!M119+Sport!M121+Közművelődés!O154+Támogatás!S128</f>
        <v>0</v>
      </c>
      <c r="N119" s="82">
        <f>Igazgatás!N144+Községgazd!Q132+Vagyongazd!N119+Közút!N119+Sport!N121+Közművelődés!P154+Támogatás!T128</f>
        <v>0</v>
      </c>
      <c r="O119" s="1">
        <f>Igazgatás!O144+Községgazd!R132+Vagyongazd!O119+Közút!O119+Sport!O121+Közművelődés!Q154+Támogatás!U128</f>
        <v>0</v>
      </c>
      <c r="P119" s="42">
        <f>Igazgatás!P144+Községgazd!S132+Vagyongazd!P119+Közút!P119+Sport!P121+Közművelődés!R154+Támogatás!V128</f>
        <v>0</v>
      </c>
      <c r="Q119" s="82">
        <f>Igazgatás!Q144+Községgazd!T132+Vagyongazd!Q119+Közút!Q119+Sport!Q121+Közművelődés!S154+Támogatás!W128</f>
        <v>0</v>
      </c>
      <c r="R119" s="1">
        <f>Igazgatás!R144+Községgazd!U132+Vagyongazd!R119+Közút!R119+Sport!R121+Közművelődés!T154+Támogatás!X128</f>
        <v>0</v>
      </c>
      <c r="S119" s="42">
        <f>Igazgatás!S144+Községgazd!V132+Vagyongazd!S119+Közút!S119+Sport!S121+Közművelődés!U154+Támogatás!Y128</f>
        <v>0</v>
      </c>
      <c r="T119" s="44">
        <f>Igazgatás!T144+Községgazd!W132+Vagyongazd!T119+Közút!T119+Sport!T121+Közművelődés!V154+Támogatás!Z128</f>
        <v>0</v>
      </c>
    </row>
    <row r="120" spans="1:20" s="41" customFormat="1" hidden="1" x14ac:dyDescent="0.25">
      <c r="A120" s="128" t="s">
        <v>234</v>
      </c>
      <c r="B120" s="109" t="s">
        <v>667</v>
      </c>
      <c r="C120" s="497" t="s">
        <v>810</v>
      </c>
      <c r="D120" s="498"/>
      <c r="E120" s="498"/>
      <c r="F120" s="268">
        <f>Igazgatás!F145+Községgazd!F133+Vagyongazd!F120+Közút!F120+Sport!F122+Közművelődés!F155+Támogatás!F129</f>
        <v>0</v>
      </c>
      <c r="G120" s="160">
        <f>Igazgatás!G145+Községgazd!G133+Vagyongazd!G120+Közút!G120+Sport!G122+Közművelődés!G155+Támogatás!G129</f>
        <v>0</v>
      </c>
      <c r="H120" s="172">
        <f>Igazgatás!H145+Községgazd!H133+Vagyongazd!H120+Közút!H120+Sport!H122+Közművelődés!H155+Támogatás!H129</f>
        <v>0</v>
      </c>
      <c r="I120" s="111">
        <f>Igazgatás!I145+Községgazd!L133+Vagyongazd!I120+Közút!I120+Sport!I122+Közművelődés!K155+Támogatás!O129</f>
        <v>0</v>
      </c>
      <c r="J120" s="112">
        <f>Igazgatás!J145+Községgazd!M133+Vagyongazd!J120+Közút!J120+Sport!J122+Közművelődés!L155+Támogatás!P129</f>
        <v>0</v>
      </c>
      <c r="K120" s="112">
        <f>Igazgatás!K145+Községgazd!N133+Vagyongazd!K120+Közút!K120+Sport!K122+Közművelődés!M155+Támogatás!Q129</f>
        <v>0</v>
      </c>
      <c r="L120" s="112">
        <f>Igazgatás!L145+Községgazd!O133+Vagyongazd!L120+Közút!L120+Sport!L122+Közművelődés!N155+Támogatás!R129</f>
        <v>0</v>
      </c>
      <c r="M120" s="112">
        <f>Igazgatás!M145+Községgazd!P133+Vagyongazd!M120+Közút!M120+Sport!M122+Közművelődés!O155+Támogatás!S129</f>
        <v>0</v>
      </c>
      <c r="N120" s="115">
        <f>Igazgatás!N145+Községgazd!Q133+Vagyongazd!N120+Közút!N120+Sport!N122+Közművelődés!P155+Támogatás!T129</f>
        <v>0</v>
      </c>
      <c r="O120" s="112">
        <f>Igazgatás!O145+Községgazd!R133+Vagyongazd!O120+Közút!O120+Sport!O122+Közművelődés!Q155+Támogatás!U129</f>
        <v>0</v>
      </c>
      <c r="P120" s="114">
        <f>Igazgatás!P145+Községgazd!S133+Vagyongazd!P120+Közút!P120+Sport!P122+Közművelődés!R155+Támogatás!V129</f>
        <v>0</v>
      </c>
      <c r="Q120" s="115">
        <f>Igazgatás!Q145+Községgazd!T133+Vagyongazd!Q120+Közút!Q120+Sport!Q122+Közművelődés!S155+Támogatás!W129</f>
        <v>0</v>
      </c>
      <c r="R120" s="112">
        <f>Igazgatás!R145+Községgazd!U133+Vagyongazd!R120+Közút!R120+Sport!R122+Közművelődés!T155+Támogatás!X129</f>
        <v>0</v>
      </c>
      <c r="S120" s="114">
        <f>Igazgatás!S145+Községgazd!V133+Vagyongazd!S120+Közút!S120+Sport!S122+Közművelődés!U155+Támogatás!Y129</f>
        <v>0</v>
      </c>
      <c r="T120" s="116">
        <f>Igazgatás!T145+Községgazd!W133+Vagyongazd!T120+Közút!T120+Sport!T122+Közművelődés!V155+Támogatás!Z129</f>
        <v>0</v>
      </c>
    </row>
    <row r="121" spans="1:20" hidden="1" x14ac:dyDescent="0.25">
      <c r="B121" s="55"/>
      <c r="C121" s="2"/>
      <c r="D121" s="427" t="s">
        <v>354</v>
      </c>
      <c r="E121" s="427"/>
      <c r="F121" s="259">
        <f>Igazgatás!F146+Községgazd!F134+Vagyongazd!F121+Közút!F121+Sport!F123+Közművelődés!F156+Támogatás!F130</f>
        <v>0</v>
      </c>
      <c r="G121" s="151">
        <f>Igazgatás!G146+Községgazd!G134+Vagyongazd!G121+Közút!G121+Sport!G123+Közművelődés!G156+Támogatás!G130</f>
        <v>0</v>
      </c>
      <c r="H121" s="169">
        <f>Igazgatás!H146+Községgazd!H134+Vagyongazd!H121+Közút!H121+Sport!H123+Közművelődés!H156+Támogatás!H130</f>
        <v>0</v>
      </c>
      <c r="I121" s="76">
        <f>Igazgatás!I146+Községgazd!L134+Vagyongazd!I121+Közút!I121+Sport!I123+Közművelődés!K156+Támogatás!O130</f>
        <v>0</v>
      </c>
      <c r="J121" s="1">
        <f>Igazgatás!J146+Községgazd!M134+Vagyongazd!J121+Közút!J121+Sport!J123+Közművelődés!L156+Támogatás!P130</f>
        <v>0</v>
      </c>
      <c r="K121" s="1">
        <f>Igazgatás!K146+Községgazd!N134+Vagyongazd!K121+Közút!K121+Sport!K123+Közművelődés!M156+Támogatás!Q130</f>
        <v>0</v>
      </c>
      <c r="L121" s="1">
        <f>Igazgatás!L146+Községgazd!O134+Vagyongazd!L121+Közút!L121+Sport!L123+Közművelődés!N156+Támogatás!R130</f>
        <v>0</v>
      </c>
      <c r="M121" s="1">
        <f>Igazgatás!M146+Községgazd!P134+Vagyongazd!M121+Közút!M121+Sport!M123+Közművelődés!O156+Támogatás!S130</f>
        <v>0</v>
      </c>
      <c r="N121" s="82">
        <f>Igazgatás!N146+Községgazd!Q134+Vagyongazd!N121+Közút!N121+Sport!N123+Közművelődés!P156+Támogatás!T130</f>
        <v>0</v>
      </c>
      <c r="O121" s="1">
        <f>Igazgatás!O146+Községgazd!R134+Vagyongazd!O121+Közút!O121+Sport!O123+Közművelődés!Q156+Támogatás!U130</f>
        <v>0</v>
      </c>
      <c r="P121" s="42">
        <f>Igazgatás!P146+Községgazd!S134+Vagyongazd!P121+Közút!P121+Sport!P123+Közművelődés!R156+Támogatás!V130</f>
        <v>0</v>
      </c>
      <c r="Q121" s="82">
        <f>Igazgatás!Q146+Községgazd!T134+Vagyongazd!Q121+Közút!Q121+Sport!Q123+Közművelődés!S156+Támogatás!W130</f>
        <v>0</v>
      </c>
      <c r="R121" s="1">
        <f>Igazgatás!R146+Községgazd!U134+Vagyongazd!R121+Közút!R121+Sport!R123+Közművelődés!T156+Támogatás!X130</f>
        <v>0</v>
      </c>
      <c r="S121" s="42">
        <f>Igazgatás!S146+Községgazd!V134+Vagyongazd!S121+Közút!S121+Sport!S123+Közművelődés!U156+Támogatás!Y130</f>
        <v>0</v>
      </c>
      <c r="T121" s="44">
        <f>Igazgatás!T146+Községgazd!W134+Vagyongazd!T121+Közút!T121+Sport!T123+Közművelődés!V156+Támogatás!Z130</f>
        <v>0</v>
      </c>
    </row>
    <row r="122" spans="1:20" hidden="1" x14ac:dyDescent="0.25">
      <c r="B122" s="55"/>
      <c r="C122" s="2"/>
      <c r="D122" s="427" t="s">
        <v>357</v>
      </c>
      <c r="E122" s="427"/>
      <c r="F122" s="259">
        <f>Igazgatás!F147+Községgazd!F135+Vagyongazd!F122+Közút!F122+Sport!F124+Közművelődés!F157+Támogatás!F131</f>
        <v>0</v>
      </c>
      <c r="G122" s="151">
        <f>Igazgatás!G147+Községgazd!G135+Vagyongazd!G122+Közút!G122+Sport!G124+Közművelődés!G157+Támogatás!G131</f>
        <v>0</v>
      </c>
      <c r="H122" s="169">
        <f>Igazgatás!H147+Községgazd!H135+Vagyongazd!H122+Közút!H122+Sport!H124+Közművelődés!H157+Támogatás!H131</f>
        <v>0</v>
      </c>
      <c r="I122" s="76">
        <f>Igazgatás!I147+Községgazd!L135+Vagyongazd!I122+Közút!I122+Sport!I124+Közművelődés!K157+Támogatás!O131</f>
        <v>0</v>
      </c>
      <c r="J122" s="1">
        <f>Igazgatás!J147+Községgazd!M135+Vagyongazd!J122+Közút!J122+Sport!J124+Közművelődés!L157+Támogatás!P131</f>
        <v>0</v>
      </c>
      <c r="K122" s="1">
        <f>Igazgatás!K147+Községgazd!N135+Vagyongazd!K122+Közút!K122+Sport!K124+Közművelődés!M157+Támogatás!Q131</f>
        <v>0</v>
      </c>
      <c r="L122" s="1">
        <f>Igazgatás!L147+Községgazd!O135+Vagyongazd!L122+Közút!L122+Sport!L124+Közművelődés!N157+Támogatás!R131</f>
        <v>0</v>
      </c>
      <c r="M122" s="1">
        <f>Igazgatás!M147+Községgazd!P135+Vagyongazd!M122+Közút!M122+Sport!M124+Közművelődés!O157+Támogatás!S131</f>
        <v>0</v>
      </c>
      <c r="N122" s="82">
        <f>Igazgatás!N147+Községgazd!Q135+Vagyongazd!N122+Közút!N122+Sport!N124+Közművelődés!P157+Támogatás!T131</f>
        <v>0</v>
      </c>
      <c r="O122" s="1">
        <f>Igazgatás!O147+Községgazd!R135+Vagyongazd!O122+Közút!O122+Sport!O124+Közművelődés!Q157+Támogatás!U131</f>
        <v>0</v>
      </c>
      <c r="P122" s="42">
        <f>Igazgatás!P147+Községgazd!S135+Vagyongazd!P122+Közút!P122+Sport!P124+Közművelődés!R157+Támogatás!V131</f>
        <v>0</v>
      </c>
      <c r="Q122" s="82">
        <f>Igazgatás!Q147+Községgazd!T135+Vagyongazd!Q122+Közút!Q122+Sport!Q124+Közművelődés!S157+Támogatás!W131</f>
        <v>0</v>
      </c>
      <c r="R122" s="1">
        <f>Igazgatás!R147+Községgazd!U135+Vagyongazd!R122+Közút!R122+Sport!R124+Közművelődés!T157+Támogatás!X131</f>
        <v>0</v>
      </c>
      <c r="S122" s="42">
        <f>Igazgatás!S147+Községgazd!V135+Vagyongazd!S122+Közút!S122+Sport!S124+Közművelődés!U157+Támogatás!Y131</f>
        <v>0</v>
      </c>
      <c r="T122" s="44">
        <f>Igazgatás!T147+Községgazd!W135+Vagyongazd!T122+Közút!T122+Sport!T124+Közművelődés!V157+Támogatás!Z131</f>
        <v>0</v>
      </c>
    </row>
    <row r="123" spans="1:20" hidden="1" x14ac:dyDescent="0.25">
      <c r="B123" s="55"/>
      <c r="C123" s="2"/>
      <c r="D123" s="427" t="s">
        <v>358</v>
      </c>
      <c r="E123" s="427"/>
      <c r="F123" s="259">
        <f>Igazgatás!F148+Községgazd!F136+Vagyongazd!F123+Közút!F123+Sport!F125+Közművelődés!F158+Támogatás!F132</f>
        <v>0</v>
      </c>
      <c r="G123" s="151">
        <f>Igazgatás!G148+Községgazd!G136+Vagyongazd!G123+Közút!G123+Sport!G125+Közművelődés!G158+Támogatás!G132</f>
        <v>0</v>
      </c>
      <c r="H123" s="169">
        <f>Igazgatás!H148+Községgazd!H136+Vagyongazd!H123+Közút!H123+Sport!H125+Közművelődés!H158+Támogatás!H132</f>
        <v>0</v>
      </c>
      <c r="I123" s="76">
        <f>Igazgatás!I148+Községgazd!L136+Vagyongazd!I123+Közút!I123+Sport!I125+Közművelődés!K158+Támogatás!O132</f>
        <v>0</v>
      </c>
      <c r="J123" s="1">
        <f>Igazgatás!J148+Községgazd!M136+Vagyongazd!J123+Közút!J123+Sport!J125+Közművelődés!L158+Támogatás!P132</f>
        <v>0</v>
      </c>
      <c r="K123" s="1">
        <f>Igazgatás!K148+Községgazd!N136+Vagyongazd!K123+Közút!K123+Sport!K125+Közművelődés!M158+Támogatás!Q132</f>
        <v>0</v>
      </c>
      <c r="L123" s="1">
        <f>Igazgatás!L148+Községgazd!O136+Vagyongazd!L123+Közút!L123+Sport!L125+Közművelődés!N158+Támogatás!R132</f>
        <v>0</v>
      </c>
      <c r="M123" s="1">
        <f>Igazgatás!M148+Községgazd!P136+Vagyongazd!M123+Közút!M123+Sport!M125+Közművelődés!O158+Támogatás!S132</f>
        <v>0</v>
      </c>
      <c r="N123" s="82">
        <f>Igazgatás!N148+Községgazd!Q136+Vagyongazd!N123+Közút!N123+Sport!N125+Közművelődés!P158+Támogatás!T132</f>
        <v>0</v>
      </c>
      <c r="O123" s="1">
        <f>Igazgatás!O148+Községgazd!R136+Vagyongazd!O123+Közút!O123+Sport!O125+Közművelődés!Q158+Támogatás!U132</f>
        <v>0</v>
      </c>
      <c r="P123" s="42">
        <f>Igazgatás!P148+Községgazd!S136+Vagyongazd!P123+Közút!P123+Sport!P125+Közművelődés!R158+Támogatás!V132</f>
        <v>0</v>
      </c>
      <c r="Q123" s="82">
        <f>Igazgatás!Q148+Községgazd!T136+Vagyongazd!Q123+Közút!Q123+Sport!Q125+Közművelődés!S158+Támogatás!W132</f>
        <v>0</v>
      </c>
      <c r="R123" s="1">
        <f>Igazgatás!R148+Községgazd!U136+Vagyongazd!R123+Közút!R123+Sport!R125+Közművelődés!T158+Támogatás!X132</f>
        <v>0</v>
      </c>
      <c r="S123" s="42">
        <f>Igazgatás!S148+Községgazd!V136+Vagyongazd!S123+Közút!S123+Sport!S125+Közművelődés!U158+Támogatás!Y132</f>
        <v>0</v>
      </c>
      <c r="T123" s="44">
        <f>Igazgatás!T148+Községgazd!W136+Vagyongazd!T123+Közút!T123+Sport!T125+Közművelődés!V158+Támogatás!Z132</f>
        <v>0</v>
      </c>
    </row>
    <row r="124" spans="1:20" hidden="1" x14ac:dyDescent="0.25">
      <c r="B124" s="55"/>
      <c r="C124" s="2"/>
      <c r="D124" s="427" t="s">
        <v>355</v>
      </c>
      <c r="E124" s="427"/>
      <c r="F124" s="259">
        <f>Igazgatás!F149+Községgazd!F137+Vagyongazd!F124+Közút!F124+Sport!F126+Közművelődés!F159+Támogatás!F133</f>
        <v>0</v>
      </c>
      <c r="G124" s="151">
        <f>Igazgatás!G149+Községgazd!G137+Vagyongazd!G124+Közút!G124+Sport!G126+Közművelődés!G159+Támogatás!G133</f>
        <v>0</v>
      </c>
      <c r="H124" s="169">
        <f>Igazgatás!H149+Községgazd!H137+Vagyongazd!H124+Közút!H124+Sport!H126+Közművelődés!H159+Támogatás!H133</f>
        <v>0</v>
      </c>
      <c r="I124" s="76">
        <f>Igazgatás!I149+Községgazd!L137+Vagyongazd!I124+Közút!I124+Sport!I126+Közművelődés!K159+Támogatás!O133</f>
        <v>0</v>
      </c>
      <c r="J124" s="1">
        <f>Igazgatás!J149+Községgazd!M137+Vagyongazd!J124+Közút!J124+Sport!J126+Közművelődés!L159+Támogatás!P133</f>
        <v>0</v>
      </c>
      <c r="K124" s="1">
        <f>Igazgatás!K149+Községgazd!N137+Vagyongazd!K124+Közút!K124+Sport!K126+Közművelődés!M159+Támogatás!Q133</f>
        <v>0</v>
      </c>
      <c r="L124" s="1">
        <f>Igazgatás!L149+Községgazd!O137+Vagyongazd!L124+Közút!L124+Sport!L126+Közművelődés!N159+Támogatás!R133</f>
        <v>0</v>
      </c>
      <c r="M124" s="1">
        <f>Igazgatás!M149+Községgazd!P137+Vagyongazd!M124+Közút!M124+Sport!M126+Közművelődés!O159+Támogatás!S133</f>
        <v>0</v>
      </c>
      <c r="N124" s="82">
        <f>Igazgatás!N149+Községgazd!Q137+Vagyongazd!N124+Közút!N124+Sport!N126+Közművelődés!P159+Támogatás!T133</f>
        <v>0</v>
      </c>
      <c r="O124" s="1">
        <f>Igazgatás!O149+Községgazd!R137+Vagyongazd!O124+Közút!O124+Sport!O126+Közművelődés!Q159+Támogatás!U133</f>
        <v>0</v>
      </c>
      <c r="P124" s="42">
        <f>Igazgatás!P149+Községgazd!S137+Vagyongazd!P124+Közút!P124+Sport!P126+Közművelődés!R159+Támogatás!V133</f>
        <v>0</v>
      </c>
      <c r="Q124" s="82">
        <f>Igazgatás!Q149+Községgazd!T137+Vagyongazd!Q124+Közút!Q124+Sport!Q126+Közművelődés!S159+Támogatás!W133</f>
        <v>0</v>
      </c>
      <c r="R124" s="1">
        <f>Igazgatás!R149+Községgazd!U137+Vagyongazd!R124+Közút!R124+Sport!R126+Közművelődés!T159+Támogatás!X133</f>
        <v>0</v>
      </c>
      <c r="S124" s="42">
        <f>Igazgatás!S149+Községgazd!V137+Vagyongazd!S124+Közút!S124+Sport!S126+Közművelődés!U159+Támogatás!Y133</f>
        <v>0</v>
      </c>
      <c r="T124" s="44">
        <f>Igazgatás!T149+Községgazd!W137+Vagyongazd!T124+Közút!T124+Sport!T126+Közművelődés!V159+Támogatás!Z133</f>
        <v>0</v>
      </c>
    </row>
    <row r="125" spans="1:20" hidden="1" x14ac:dyDescent="0.25">
      <c r="B125" s="55"/>
      <c r="C125" s="2"/>
      <c r="D125" s="427" t="s">
        <v>811</v>
      </c>
      <c r="E125" s="427"/>
      <c r="F125" s="259">
        <f>Igazgatás!F150+Községgazd!F138+Vagyongazd!F125+Közút!F125+Sport!F127+Közművelődés!F160+Támogatás!F134</f>
        <v>0</v>
      </c>
      <c r="G125" s="151">
        <f>Igazgatás!G150+Községgazd!G138+Vagyongazd!G125+Közút!G125+Sport!G127+Közművelődés!G160+Támogatás!G134</f>
        <v>0</v>
      </c>
      <c r="H125" s="169">
        <f>Igazgatás!H150+Községgazd!H138+Vagyongazd!H125+Közút!H125+Sport!H127+Közművelődés!H160+Támogatás!H134</f>
        <v>0</v>
      </c>
      <c r="I125" s="76">
        <f>Igazgatás!I150+Községgazd!L138+Vagyongazd!I125+Közút!I125+Sport!I127+Közművelődés!K160+Támogatás!O134</f>
        <v>0</v>
      </c>
      <c r="J125" s="1">
        <f>Igazgatás!J150+Községgazd!M138+Vagyongazd!J125+Közút!J125+Sport!J127+Közművelődés!L160+Támogatás!P134</f>
        <v>0</v>
      </c>
      <c r="K125" s="1">
        <f>Igazgatás!K150+Községgazd!N138+Vagyongazd!K125+Közút!K125+Sport!K127+Közművelődés!M160+Támogatás!Q134</f>
        <v>0</v>
      </c>
      <c r="L125" s="1">
        <f>Igazgatás!L150+Községgazd!O138+Vagyongazd!L125+Közút!L125+Sport!L127+Közművelődés!N160+Támogatás!R134</f>
        <v>0</v>
      </c>
      <c r="M125" s="1">
        <f>Igazgatás!M150+Községgazd!P138+Vagyongazd!M125+Közút!M125+Sport!M127+Közművelődés!O160+Támogatás!S134</f>
        <v>0</v>
      </c>
      <c r="N125" s="82">
        <f>Igazgatás!N150+Községgazd!Q138+Vagyongazd!N125+Közút!N125+Sport!N127+Közművelődés!P160+Támogatás!T134</f>
        <v>0</v>
      </c>
      <c r="O125" s="1">
        <f>Igazgatás!O150+Községgazd!R138+Vagyongazd!O125+Közút!O125+Sport!O127+Közművelődés!Q160+Támogatás!U134</f>
        <v>0</v>
      </c>
      <c r="P125" s="42">
        <f>Igazgatás!P150+Községgazd!S138+Vagyongazd!P125+Közút!P125+Sport!P127+Közművelődés!R160+Támogatás!V134</f>
        <v>0</v>
      </c>
      <c r="Q125" s="82">
        <f>Igazgatás!Q150+Községgazd!T138+Vagyongazd!Q125+Közút!Q125+Sport!Q127+Közművelődés!S160+Támogatás!W134</f>
        <v>0</v>
      </c>
      <c r="R125" s="1">
        <f>Igazgatás!R150+Községgazd!U138+Vagyongazd!R125+Közút!R125+Sport!R127+Közművelődés!T160+Támogatás!X134</f>
        <v>0</v>
      </c>
      <c r="S125" s="42">
        <f>Igazgatás!S150+Községgazd!V138+Vagyongazd!S125+Közút!S125+Sport!S127+Közművelődés!U160+Támogatás!Y134</f>
        <v>0</v>
      </c>
      <c r="T125" s="44">
        <f>Igazgatás!T150+Községgazd!W138+Vagyongazd!T125+Közút!T125+Sport!T127+Közművelődés!V160+Támogatás!Z134</f>
        <v>0</v>
      </c>
    </row>
    <row r="126" spans="1:20" ht="25.5" hidden="1" customHeight="1" x14ac:dyDescent="0.25">
      <c r="B126" s="55"/>
      <c r="C126" s="2"/>
      <c r="D126" s="428" t="s">
        <v>532</v>
      </c>
      <c r="E126" s="428"/>
      <c r="F126" s="269">
        <f>Igazgatás!F151+Községgazd!F139+Vagyongazd!F126+Közút!F126+Sport!F128+Közművelődés!F161+Támogatás!F135</f>
        <v>0</v>
      </c>
      <c r="G126" s="161">
        <f>Igazgatás!G151+Községgazd!G139+Vagyongazd!G126+Közút!G126+Sport!G128+Közművelődés!G161+Támogatás!G135</f>
        <v>0</v>
      </c>
      <c r="H126" s="169">
        <f>Igazgatás!H151+Községgazd!H139+Vagyongazd!H126+Közút!H126+Sport!H128+Közművelődés!H161+Támogatás!H135</f>
        <v>0</v>
      </c>
      <c r="I126" s="76">
        <f>Igazgatás!I151+Községgazd!L139+Vagyongazd!I126+Közút!I126+Sport!I128+Közművelődés!K161+Támogatás!O135</f>
        <v>0</v>
      </c>
      <c r="J126" s="1">
        <f>Igazgatás!J151+Községgazd!M139+Vagyongazd!J126+Közút!J126+Sport!J128+Közművelődés!L161+Támogatás!P135</f>
        <v>0</v>
      </c>
      <c r="K126" s="1">
        <f>Igazgatás!K151+Községgazd!N139+Vagyongazd!K126+Közút!K126+Sport!K128+Közművelődés!M161+Támogatás!Q135</f>
        <v>0</v>
      </c>
      <c r="L126" s="1">
        <f>Igazgatás!L151+Községgazd!O139+Vagyongazd!L126+Közút!L126+Sport!L128+Közművelődés!N161+Támogatás!R135</f>
        <v>0</v>
      </c>
      <c r="M126" s="1">
        <f>Igazgatás!M151+Községgazd!P139+Vagyongazd!M126+Közút!M126+Sport!M128+Közművelődés!O161+Támogatás!S135</f>
        <v>0</v>
      </c>
      <c r="N126" s="82">
        <f>Igazgatás!N151+Községgazd!Q139+Vagyongazd!N126+Közút!N126+Sport!N128+Közművelődés!P161+Támogatás!T135</f>
        <v>0</v>
      </c>
      <c r="O126" s="1">
        <f>Igazgatás!O151+Községgazd!R139+Vagyongazd!O126+Közút!O126+Sport!O128+Közművelődés!Q161+Támogatás!U135</f>
        <v>0</v>
      </c>
      <c r="P126" s="42">
        <f>Igazgatás!P151+Községgazd!S139+Vagyongazd!P126+Közút!P126+Sport!P128+Közművelődés!R161+Támogatás!V135</f>
        <v>0</v>
      </c>
      <c r="Q126" s="82">
        <f>Igazgatás!Q151+Községgazd!T139+Vagyongazd!Q126+Közút!Q126+Sport!Q128+Közművelődés!S161+Támogatás!W135</f>
        <v>0</v>
      </c>
      <c r="R126" s="1">
        <f>Igazgatás!R151+Községgazd!U139+Vagyongazd!R126+Közút!R126+Sport!R128+Közművelődés!T161+Támogatás!X135</f>
        <v>0</v>
      </c>
      <c r="S126" s="42">
        <f>Igazgatás!S151+Községgazd!V139+Vagyongazd!S126+Közút!S126+Sport!S128+Közművelődés!U161+Támogatás!Y135</f>
        <v>0</v>
      </c>
      <c r="T126" s="44">
        <f>Igazgatás!T151+Községgazd!W139+Vagyongazd!T126+Közút!T126+Sport!T128+Közművelődés!V161+Támogatás!Z135</f>
        <v>0</v>
      </c>
    </row>
    <row r="127" spans="1:20" ht="25.5" hidden="1" customHeight="1" x14ac:dyDescent="0.25">
      <c r="B127" s="55"/>
      <c r="C127" s="2"/>
      <c r="D127" s="428" t="s">
        <v>533</v>
      </c>
      <c r="E127" s="428"/>
      <c r="F127" s="269">
        <f>Igazgatás!F152+Községgazd!F140+Vagyongazd!F127+Közút!F127+Sport!F129+Közművelődés!F162+Támogatás!F136</f>
        <v>0</v>
      </c>
      <c r="G127" s="161">
        <f>Igazgatás!G152+Községgazd!G140+Vagyongazd!G127+Közút!G127+Sport!G129+Közművelődés!G162+Támogatás!G136</f>
        <v>0</v>
      </c>
      <c r="H127" s="169">
        <f>Igazgatás!H152+Községgazd!H140+Vagyongazd!H127+Közút!H127+Sport!H129+Közművelődés!H162+Támogatás!H136</f>
        <v>0</v>
      </c>
      <c r="I127" s="76">
        <f>Igazgatás!I152+Községgazd!L140+Vagyongazd!I127+Közút!I127+Sport!I129+Közművelődés!K162+Támogatás!O136</f>
        <v>0</v>
      </c>
      <c r="J127" s="1">
        <f>Igazgatás!J152+Községgazd!M140+Vagyongazd!J127+Közút!J127+Sport!J129+Közművelődés!L162+Támogatás!P136</f>
        <v>0</v>
      </c>
      <c r="K127" s="1">
        <f>Igazgatás!K152+Községgazd!N140+Vagyongazd!K127+Közút!K127+Sport!K129+Közművelődés!M162+Támogatás!Q136</f>
        <v>0</v>
      </c>
      <c r="L127" s="1">
        <f>Igazgatás!L152+Községgazd!O140+Vagyongazd!L127+Közút!L127+Sport!L129+Közművelődés!N162+Támogatás!R136</f>
        <v>0</v>
      </c>
      <c r="M127" s="1">
        <f>Igazgatás!M152+Községgazd!P140+Vagyongazd!M127+Közút!M127+Sport!M129+Közművelődés!O162+Támogatás!S136</f>
        <v>0</v>
      </c>
      <c r="N127" s="82">
        <f>Igazgatás!N152+Községgazd!Q140+Vagyongazd!N127+Közút!N127+Sport!N129+Közművelődés!P162+Támogatás!T136</f>
        <v>0</v>
      </c>
      <c r="O127" s="1">
        <f>Igazgatás!O152+Községgazd!R140+Vagyongazd!O127+Közút!O127+Sport!O129+Közművelődés!Q162+Támogatás!U136</f>
        <v>0</v>
      </c>
      <c r="P127" s="42">
        <f>Igazgatás!P152+Községgazd!S140+Vagyongazd!P127+Közút!P127+Sport!P129+Közművelődés!R162+Támogatás!V136</f>
        <v>0</v>
      </c>
      <c r="Q127" s="82">
        <f>Igazgatás!Q152+Községgazd!T140+Vagyongazd!Q127+Közút!Q127+Sport!Q129+Közművelődés!S162+Támogatás!W136</f>
        <v>0</v>
      </c>
      <c r="R127" s="1">
        <f>Igazgatás!R152+Községgazd!U140+Vagyongazd!R127+Közút!R127+Sport!R129+Közművelődés!T162+Támogatás!X136</f>
        <v>0</v>
      </c>
      <c r="S127" s="42">
        <f>Igazgatás!S152+Községgazd!V140+Vagyongazd!S127+Közút!S127+Sport!S129+Közművelődés!U162+Támogatás!Y136</f>
        <v>0</v>
      </c>
      <c r="T127" s="44">
        <f>Igazgatás!T152+Községgazd!W140+Vagyongazd!T127+Közút!T127+Sport!T129+Közművelődés!V162+Támogatás!Z136</f>
        <v>0</v>
      </c>
    </row>
    <row r="128" spans="1:20" hidden="1" x14ac:dyDescent="0.25">
      <c r="B128" s="55"/>
      <c r="C128" s="2"/>
      <c r="D128" s="427" t="s">
        <v>364</v>
      </c>
      <c r="E128" s="427"/>
      <c r="F128" s="259">
        <f>Igazgatás!F153+Községgazd!F141+Vagyongazd!F128+Közút!F128+Sport!F130+Közművelődés!F163+Támogatás!F137</f>
        <v>0</v>
      </c>
      <c r="G128" s="151">
        <f>Igazgatás!G153+Községgazd!G141+Vagyongazd!G128+Közút!G128+Sport!G130+Közművelődés!G163+Támogatás!G137</f>
        <v>0</v>
      </c>
      <c r="H128" s="169">
        <f>Igazgatás!H153+Községgazd!H141+Vagyongazd!H128+Közút!H128+Sport!H130+Közművelődés!H163+Támogatás!H137</f>
        <v>0</v>
      </c>
      <c r="I128" s="76">
        <f>Igazgatás!I153+Községgazd!L141+Vagyongazd!I128+Közút!I128+Sport!I130+Közművelődés!K163+Támogatás!O137</f>
        <v>0</v>
      </c>
      <c r="J128" s="1">
        <f>Igazgatás!J153+Községgazd!M141+Vagyongazd!J128+Közút!J128+Sport!J130+Közművelődés!L163+Támogatás!P137</f>
        <v>0</v>
      </c>
      <c r="K128" s="1">
        <f>Igazgatás!K153+Községgazd!N141+Vagyongazd!K128+Közút!K128+Sport!K130+Közművelődés!M163+Támogatás!Q137</f>
        <v>0</v>
      </c>
      <c r="L128" s="1">
        <f>Igazgatás!L153+Községgazd!O141+Vagyongazd!L128+Közút!L128+Sport!L130+Közművelődés!N163+Támogatás!R137</f>
        <v>0</v>
      </c>
      <c r="M128" s="1">
        <f>Igazgatás!M153+Községgazd!P141+Vagyongazd!M128+Közút!M128+Sport!M130+Közművelődés!O163+Támogatás!S137</f>
        <v>0</v>
      </c>
      <c r="N128" s="82">
        <f>Igazgatás!N153+Községgazd!Q141+Vagyongazd!N128+Közút!N128+Sport!N130+Közművelődés!P163+Támogatás!T137</f>
        <v>0</v>
      </c>
      <c r="O128" s="1">
        <f>Igazgatás!O153+Községgazd!R141+Vagyongazd!O128+Közút!O128+Sport!O130+Közművelődés!Q163+Támogatás!U137</f>
        <v>0</v>
      </c>
      <c r="P128" s="42">
        <f>Igazgatás!P153+Községgazd!S141+Vagyongazd!P128+Közút!P128+Sport!P130+Közművelődés!R163+Támogatás!V137</f>
        <v>0</v>
      </c>
      <c r="Q128" s="82">
        <f>Igazgatás!Q153+Községgazd!T141+Vagyongazd!Q128+Közút!Q128+Sport!Q130+Közművelődés!S163+Támogatás!W137</f>
        <v>0</v>
      </c>
      <c r="R128" s="1">
        <f>Igazgatás!R153+Községgazd!U141+Vagyongazd!R128+Közút!R128+Sport!R130+Közművelődés!T163+Támogatás!X137</f>
        <v>0</v>
      </c>
      <c r="S128" s="42">
        <f>Igazgatás!S153+Községgazd!V141+Vagyongazd!S128+Közút!S128+Sport!S130+Közművelődés!U163+Támogatás!Y137</f>
        <v>0</v>
      </c>
      <c r="T128" s="44">
        <f>Igazgatás!T153+Községgazd!W141+Vagyongazd!T128+Közút!T128+Sport!T130+Közművelődés!V163+Támogatás!Z137</f>
        <v>0</v>
      </c>
    </row>
    <row r="129" spans="1:20" hidden="1" x14ac:dyDescent="0.25">
      <c r="B129" s="55"/>
      <c r="C129" s="2"/>
      <c r="D129" s="427" t="s">
        <v>356</v>
      </c>
      <c r="E129" s="427"/>
      <c r="F129" s="259">
        <f>Igazgatás!F154+Községgazd!F142+Vagyongazd!F129+Közút!F129+Sport!F131+Közművelődés!F164+Támogatás!F138</f>
        <v>0</v>
      </c>
      <c r="G129" s="151">
        <f>Igazgatás!G154+Községgazd!G142+Vagyongazd!G129+Közút!G129+Sport!G131+Közművelődés!G164+Támogatás!G138</f>
        <v>0</v>
      </c>
      <c r="H129" s="169">
        <f>Igazgatás!H154+Községgazd!H142+Vagyongazd!H129+Közút!H129+Sport!H131+Közművelődés!H164+Támogatás!H138</f>
        <v>0</v>
      </c>
      <c r="I129" s="76">
        <f>Igazgatás!I154+Községgazd!L142+Vagyongazd!I129+Közút!I129+Sport!I131+Közművelődés!K164+Támogatás!O138</f>
        <v>0</v>
      </c>
      <c r="J129" s="1">
        <f>Igazgatás!J154+Községgazd!M142+Vagyongazd!J129+Közút!J129+Sport!J131+Közművelődés!L164+Támogatás!P138</f>
        <v>0</v>
      </c>
      <c r="K129" s="1">
        <f>Igazgatás!K154+Községgazd!N142+Vagyongazd!K129+Közút!K129+Sport!K131+Közművelődés!M164+Támogatás!Q138</f>
        <v>0</v>
      </c>
      <c r="L129" s="1">
        <f>Igazgatás!L154+Községgazd!O142+Vagyongazd!L129+Közút!L129+Sport!L131+Közművelődés!N164+Támogatás!R138</f>
        <v>0</v>
      </c>
      <c r="M129" s="1">
        <f>Igazgatás!M154+Községgazd!P142+Vagyongazd!M129+Közút!M129+Sport!M131+Közművelődés!O164+Támogatás!S138</f>
        <v>0</v>
      </c>
      <c r="N129" s="82">
        <f>Igazgatás!N154+Községgazd!Q142+Vagyongazd!N129+Közút!N129+Sport!N131+Közművelődés!P164+Támogatás!T138</f>
        <v>0</v>
      </c>
      <c r="O129" s="1">
        <f>Igazgatás!O154+Községgazd!R142+Vagyongazd!O129+Közút!O129+Sport!O131+Közművelődés!Q164+Támogatás!U138</f>
        <v>0</v>
      </c>
      <c r="P129" s="42">
        <f>Igazgatás!P154+Községgazd!S142+Vagyongazd!P129+Közút!P129+Sport!P131+Közművelődés!R164+Támogatás!V138</f>
        <v>0</v>
      </c>
      <c r="Q129" s="82">
        <f>Igazgatás!Q154+Községgazd!T142+Vagyongazd!Q129+Közút!Q129+Sport!Q131+Közművelődés!S164+Támogatás!W138</f>
        <v>0</v>
      </c>
      <c r="R129" s="1">
        <f>Igazgatás!R154+Községgazd!U142+Vagyongazd!R129+Közút!R129+Sport!R131+Közművelődés!T164+Támogatás!X138</f>
        <v>0</v>
      </c>
      <c r="S129" s="42">
        <f>Igazgatás!S154+Községgazd!V142+Vagyongazd!S129+Közút!S129+Sport!S131+Közművelődés!U164+Támogatás!Y138</f>
        <v>0</v>
      </c>
      <c r="T129" s="44">
        <f>Igazgatás!T154+Községgazd!W142+Vagyongazd!T129+Közút!T129+Sport!T131+Közművelődés!V164+Támogatás!Z138</f>
        <v>0</v>
      </c>
    </row>
    <row r="130" spans="1:20" ht="25.5" hidden="1" customHeight="1" x14ac:dyDescent="0.25">
      <c r="B130" s="55"/>
      <c r="C130" s="2"/>
      <c r="D130" s="428" t="s">
        <v>534</v>
      </c>
      <c r="E130" s="428"/>
      <c r="F130" s="269">
        <f>Igazgatás!F155+Községgazd!F143+Vagyongazd!F130+Közút!F130+Sport!F132+Közművelődés!F165+Támogatás!F139</f>
        <v>0</v>
      </c>
      <c r="G130" s="161">
        <f>Igazgatás!G155+Községgazd!G143+Vagyongazd!G130+Közút!G130+Sport!G132+Közművelődés!G165+Támogatás!G139</f>
        <v>0</v>
      </c>
      <c r="H130" s="169">
        <f>Igazgatás!H155+Községgazd!H143+Vagyongazd!H130+Közút!H130+Sport!H132+Közművelődés!H165+Támogatás!H139</f>
        <v>0</v>
      </c>
      <c r="I130" s="76">
        <f>Igazgatás!I155+Községgazd!L143+Vagyongazd!I130+Közút!I130+Sport!I132+Közművelődés!K165+Támogatás!O139</f>
        <v>0</v>
      </c>
      <c r="J130" s="1">
        <f>Igazgatás!J155+Községgazd!M143+Vagyongazd!J130+Közút!J130+Sport!J132+Közművelődés!L165+Támogatás!P139</f>
        <v>0</v>
      </c>
      <c r="K130" s="1">
        <f>Igazgatás!K155+Községgazd!N143+Vagyongazd!K130+Közút!K130+Sport!K132+Közművelődés!M165+Támogatás!Q139</f>
        <v>0</v>
      </c>
      <c r="L130" s="1">
        <f>Igazgatás!L155+Községgazd!O143+Vagyongazd!L130+Közút!L130+Sport!L132+Közművelődés!N165+Támogatás!R139</f>
        <v>0</v>
      </c>
      <c r="M130" s="1">
        <f>Igazgatás!M155+Községgazd!P143+Vagyongazd!M130+Közút!M130+Sport!M132+Közművelődés!O165+Támogatás!S139</f>
        <v>0</v>
      </c>
      <c r="N130" s="82">
        <f>Igazgatás!N155+Községgazd!Q143+Vagyongazd!N130+Közút!N130+Sport!N132+Közművelődés!P165+Támogatás!T139</f>
        <v>0</v>
      </c>
      <c r="O130" s="1">
        <f>Igazgatás!O155+Községgazd!R143+Vagyongazd!O130+Közút!O130+Sport!O132+Közművelődés!Q165+Támogatás!U139</f>
        <v>0</v>
      </c>
      <c r="P130" s="42">
        <f>Igazgatás!P155+Községgazd!S143+Vagyongazd!P130+Közút!P130+Sport!P132+Közművelődés!R165+Támogatás!V139</f>
        <v>0</v>
      </c>
      <c r="Q130" s="82">
        <f>Igazgatás!Q155+Községgazd!T143+Vagyongazd!Q130+Közút!Q130+Sport!Q132+Közművelődés!S165+Támogatás!W139</f>
        <v>0</v>
      </c>
      <c r="R130" s="1">
        <f>Igazgatás!R155+Községgazd!U143+Vagyongazd!R130+Közút!R130+Sport!R132+Közművelődés!T165+Támogatás!X139</f>
        <v>0</v>
      </c>
      <c r="S130" s="42">
        <f>Igazgatás!S155+Községgazd!V143+Vagyongazd!S130+Közút!S130+Sport!S132+Közművelődés!U165+Támogatás!Y139</f>
        <v>0</v>
      </c>
      <c r="T130" s="44">
        <f>Igazgatás!T155+Községgazd!W143+Vagyongazd!T130+Közút!T130+Sport!T132+Közművelődés!V165+Támogatás!Z139</f>
        <v>0</v>
      </c>
    </row>
    <row r="131" spans="1:20" hidden="1" x14ac:dyDescent="0.25">
      <c r="B131" s="55"/>
      <c r="C131" s="2"/>
      <c r="D131" s="427" t="s">
        <v>535</v>
      </c>
      <c r="E131" s="427"/>
      <c r="F131" s="259">
        <f>Igazgatás!F156+Községgazd!F144+Vagyongazd!F131+Közút!F131+Sport!F133+Közművelődés!F166+Támogatás!F140</f>
        <v>0</v>
      </c>
      <c r="G131" s="151">
        <f>Igazgatás!G156+Községgazd!G144+Vagyongazd!G131+Közút!G131+Sport!G133+Közművelődés!G166+Támogatás!G140</f>
        <v>0</v>
      </c>
      <c r="H131" s="169">
        <f>Igazgatás!H156+Községgazd!H144+Vagyongazd!H131+Közút!H131+Sport!H133+Közművelődés!H166+Támogatás!H140</f>
        <v>0</v>
      </c>
      <c r="I131" s="76">
        <f>Igazgatás!I156+Községgazd!L144+Vagyongazd!I131+Közút!I131+Sport!I133+Közművelődés!K166+Támogatás!O140</f>
        <v>0</v>
      </c>
      <c r="J131" s="1">
        <f>Igazgatás!J156+Községgazd!M144+Vagyongazd!J131+Közút!J131+Sport!J133+Közművelődés!L166+Támogatás!P140</f>
        <v>0</v>
      </c>
      <c r="K131" s="1">
        <f>Igazgatás!K156+Községgazd!N144+Vagyongazd!K131+Közút!K131+Sport!K133+Közművelődés!M166+Támogatás!Q140</f>
        <v>0</v>
      </c>
      <c r="L131" s="1">
        <f>Igazgatás!L156+Községgazd!O144+Vagyongazd!L131+Közút!L131+Sport!L133+Közművelődés!N166+Támogatás!R140</f>
        <v>0</v>
      </c>
      <c r="M131" s="1">
        <f>Igazgatás!M156+Községgazd!P144+Vagyongazd!M131+Közút!M131+Sport!M133+Közművelődés!O166+Támogatás!S140</f>
        <v>0</v>
      </c>
      <c r="N131" s="82">
        <f>Igazgatás!N156+Községgazd!Q144+Vagyongazd!N131+Közút!N131+Sport!N133+Közművelődés!P166+Támogatás!T140</f>
        <v>0</v>
      </c>
      <c r="O131" s="1">
        <f>Igazgatás!O156+Községgazd!R144+Vagyongazd!O131+Közút!O131+Sport!O133+Közművelődés!Q166+Támogatás!U140</f>
        <v>0</v>
      </c>
      <c r="P131" s="42">
        <f>Igazgatás!P156+Községgazd!S144+Vagyongazd!P131+Közút!P131+Sport!P133+Közművelődés!R166+Támogatás!V140</f>
        <v>0</v>
      </c>
      <c r="Q131" s="82">
        <f>Igazgatás!Q156+Községgazd!T144+Vagyongazd!Q131+Közút!Q131+Sport!Q133+Közművelődés!S166+Támogatás!W140</f>
        <v>0</v>
      </c>
      <c r="R131" s="1">
        <f>Igazgatás!R156+Községgazd!U144+Vagyongazd!R131+Közút!R131+Sport!R133+Közművelődés!T166+Támogatás!X140</f>
        <v>0</v>
      </c>
      <c r="S131" s="42">
        <f>Igazgatás!S156+Községgazd!V144+Vagyongazd!S131+Közút!S131+Sport!S133+Közművelődés!U166+Támogatás!Y140</f>
        <v>0</v>
      </c>
      <c r="T131" s="44">
        <f>Igazgatás!T156+Községgazd!W144+Vagyongazd!T131+Közút!T131+Sport!T133+Közművelődés!V166+Támogatás!Z140</f>
        <v>0</v>
      </c>
    </row>
    <row r="132" spans="1:20" s="41" customFormat="1" hidden="1" x14ac:dyDescent="0.25">
      <c r="A132" s="128" t="s">
        <v>235</v>
      </c>
      <c r="B132" s="109" t="s">
        <v>666</v>
      </c>
      <c r="C132" s="445" t="s">
        <v>236</v>
      </c>
      <c r="D132" s="446"/>
      <c r="E132" s="446"/>
      <c r="F132" s="270">
        <f>Igazgatás!F157+Községgazd!F145+Vagyongazd!F132+Közút!F132+Sport!F134+Közművelődés!F167+Támogatás!F141</f>
        <v>0</v>
      </c>
      <c r="G132" s="162">
        <f>Igazgatás!G157+Községgazd!G145+Vagyongazd!G132+Közút!G132+Sport!G134+Közművelődés!G167+Támogatás!G141</f>
        <v>0</v>
      </c>
      <c r="H132" s="172">
        <f>Igazgatás!H157+Községgazd!H145+Vagyongazd!H132+Közút!H132+Sport!H134+Közművelődés!H167+Támogatás!H141</f>
        <v>0</v>
      </c>
      <c r="I132" s="111">
        <f>Igazgatás!I157+Községgazd!L145+Vagyongazd!I132+Közút!I132+Sport!I134+Közművelődés!K167+Támogatás!O141</f>
        <v>0</v>
      </c>
      <c r="J132" s="112">
        <f>Igazgatás!J157+Községgazd!M145+Vagyongazd!J132+Közút!J132+Sport!J134+Közművelődés!L167+Támogatás!P141</f>
        <v>0</v>
      </c>
      <c r="K132" s="112">
        <f>Igazgatás!K157+Községgazd!N145+Vagyongazd!K132+Közút!K132+Sport!K134+Közművelődés!M167+Támogatás!Q141</f>
        <v>0</v>
      </c>
      <c r="L132" s="112">
        <f>Igazgatás!L157+Községgazd!O145+Vagyongazd!L132+Közút!L132+Sport!L134+Közművelődés!N167+Támogatás!R141</f>
        <v>0</v>
      </c>
      <c r="M132" s="112">
        <f>Igazgatás!M157+Községgazd!P145+Vagyongazd!M132+Közút!M132+Sport!M134+Közművelődés!O167+Támogatás!S141</f>
        <v>0</v>
      </c>
      <c r="N132" s="115">
        <f>Igazgatás!N157+Községgazd!Q145+Vagyongazd!N132+Közút!N132+Sport!N134+Közművelődés!P167+Támogatás!T141</f>
        <v>0</v>
      </c>
      <c r="O132" s="112">
        <f>Igazgatás!O157+Községgazd!R145+Vagyongazd!O132+Közút!O132+Sport!O134+Közművelődés!Q167+Támogatás!U141</f>
        <v>0</v>
      </c>
      <c r="P132" s="114">
        <f>Igazgatás!P157+Községgazd!S145+Vagyongazd!P132+Közút!P132+Sport!P134+Közművelődés!R167+Támogatás!V141</f>
        <v>0</v>
      </c>
      <c r="Q132" s="115">
        <f>Igazgatás!Q157+Községgazd!T145+Vagyongazd!Q132+Közút!Q132+Sport!Q134+Közművelődés!S167+Támogatás!W141</f>
        <v>0</v>
      </c>
      <c r="R132" s="112">
        <f>Igazgatás!R157+Községgazd!U145+Vagyongazd!R132+Közút!R132+Sport!R134+Közművelődés!T167+Támogatás!X141</f>
        <v>0</v>
      </c>
      <c r="S132" s="114">
        <f>Igazgatás!S157+Községgazd!V145+Vagyongazd!S132+Közút!S132+Sport!S134+Közművelődés!U167+Támogatás!Y141</f>
        <v>0</v>
      </c>
      <c r="T132" s="116">
        <f>Igazgatás!T157+Községgazd!W145+Vagyongazd!T132+Közút!T132+Sport!T134+Közművelődés!V167+Támogatás!Z141</f>
        <v>0</v>
      </c>
    </row>
    <row r="133" spans="1:20" s="41" customFormat="1" hidden="1" x14ac:dyDescent="0.25">
      <c r="A133" s="128" t="s">
        <v>237</v>
      </c>
      <c r="B133" s="109" t="s">
        <v>668</v>
      </c>
      <c r="C133" s="445" t="s">
        <v>238</v>
      </c>
      <c r="D133" s="446"/>
      <c r="E133" s="446"/>
      <c r="F133" s="270">
        <f>Igazgatás!F158+Községgazd!F146+Vagyongazd!F133+Közút!F133+Sport!F135+Közművelődés!F168+Támogatás!F142</f>
        <v>0</v>
      </c>
      <c r="G133" s="162">
        <f>Igazgatás!G158+Községgazd!G146+Vagyongazd!G133+Közút!G133+Sport!G135+Közművelődés!G168+Támogatás!G142</f>
        <v>0</v>
      </c>
      <c r="H133" s="172">
        <f>Igazgatás!H158+Községgazd!H146+Vagyongazd!H133+Közút!H133+Sport!H135+Közművelődés!H168+Támogatás!H142</f>
        <v>0</v>
      </c>
      <c r="I133" s="111">
        <f>Igazgatás!I158+Községgazd!L146+Vagyongazd!I133+Közút!I133+Sport!I135+Közművelődés!K168+Támogatás!O142</f>
        <v>0</v>
      </c>
      <c r="J133" s="112">
        <f>Igazgatás!J158+Községgazd!M146+Vagyongazd!J133+Közút!J133+Sport!J135+Közművelődés!L168+Támogatás!P142</f>
        <v>0</v>
      </c>
      <c r="K133" s="112">
        <f>Igazgatás!K158+Községgazd!N146+Vagyongazd!K133+Közút!K133+Sport!K135+Közművelődés!M168+Támogatás!Q142</f>
        <v>0</v>
      </c>
      <c r="L133" s="112">
        <f>Igazgatás!L158+Községgazd!O146+Vagyongazd!L133+Közút!L133+Sport!L135+Közművelődés!N168+Támogatás!R142</f>
        <v>0</v>
      </c>
      <c r="M133" s="112">
        <f>Igazgatás!M158+Községgazd!P146+Vagyongazd!M133+Közút!M133+Sport!M135+Közművelődés!O168+Támogatás!S142</f>
        <v>0</v>
      </c>
      <c r="N133" s="115">
        <f>Igazgatás!N158+Községgazd!Q146+Vagyongazd!N133+Közút!N133+Sport!N135+Közművelődés!P168+Támogatás!T142</f>
        <v>0</v>
      </c>
      <c r="O133" s="112">
        <f>Igazgatás!O158+Községgazd!R146+Vagyongazd!O133+Közút!O133+Sport!O135+Közművelődés!Q168+Támogatás!U142</f>
        <v>0</v>
      </c>
      <c r="P133" s="114">
        <f>Igazgatás!P158+Községgazd!S146+Vagyongazd!P133+Közút!P133+Sport!P135+Közművelődés!R168+Támogatás!V142</f>
        <v>0</v>
      </c>
      <c r="Q133" s="115">
        <f>Igazgatás!Q158+Községgazd!T146+Vagyongazd!Q133+Közút!Q133+Sport!Q135+Közművelődés!S168+Támogatás!W142</f>
        <v>0</v>
      </c>
      <c r="R133" s="112">
        <f>Igazgatás!R158+Községgazd!U146+Vagyongazd!R133+Közút!R133+Sport!R135+Közművelődés!T168+Támogatás!X142</f>
        <v>0</v>
      </c>
      <c r="S133" s="114">
        <f>Igazgatás!S158+Községgazd!V146+Vagyongazd!S133+Közút!S133+Sport!S135+Közművelődés!U168+Támogatás!Y142</f>
        <v>0</v>
      </c>
      <c r="T133" s="116">
        <f>Igazgatás!T158+Községgazd!W146+Vagyongazd!T133+Közút!T133+Sport!T135+Közművelődés!V168+Támogatás!Z142</f>
        <v>0</v>
      </c>
    </row>
    <row r="134" spans="1:20" s="41" customFormat="1" hidden="1" x14ac:dyDescent="0.25">
      <c r="A134" s="128" t="s">
        <v>239</v>
      </c>
      <c r="B134" s="109" t="s">
        <v>669</v>
      </c>
      <c r="C134" s="445" t="s">
        <v>240</v>
      </c>
      <c r="D134" s="446"/>
      <c r="E134" s="446"/>
      <c r="F134" s="270">
        <f>Igazgatás!F159+Községgazd!F147+Vagyongazd!F134+Közút!F134+Sport!F136+Közművelődés!F169+Támogatás!F143</f>
        <v>0</v>
      </c>
      <c r="G134" s="162">
        <f>Igazgatás!G159+Községgazd!G147+Vagyongazd!G134+Közút!G134+Sport!G136+Közművelődés!G169+Támogatás!G143</f>
        <v>0</v>
      </c>
      <c r="H134" s="172">
        <f>Igazgatás!H159+Községgazd!H147+Vagyongazd!H134+Közút!H134+Sport!H136+Közművelődés!H169+Támogatás!H143</f>
        <v>0</v>
      </c>
      <c r="I134" s="111">
        <f>Igazgatás!I159+Községgazd!L147+Vagyongazd!I134+Közút!I134+Sport!I136+Közművelődés!K169+Támogatás!O143</f>
        <v>0</v>
      </c>
      <c r="J134" s="112">
        <f>Igazgatás!J159+Községgazd!M147+Vagyongazd!J134+Közút!J134+Sport!J136+Közművelődés!L169+Támogatás!P143</f>
        <v>0</v>
      </c>
      <c r="K134" s="112">
        <f>Igazgatás!K159+Községgazd!N147+Vagyongazd!K134+Közút!K134+Sport!K136+Közművelődés!M169+Támogatás!Q143</f>
        <v>0</v>
      </c>
      <c r="L134" s="112">
        <f>Igazgatás!L159+Községgazd!O147+Vagyongazd!L134+Közút!L134+Sport!L136+Közművelődés!N169+Támogatás!R143</f>
        <v>0</v>
      </c>
      <c r="M134" s="112">
        <f>Igazgatás!M159+Községgazd!P147+Vagyongazd!M134+Közút!M134+Sport!M136+Közművelődés!O169+Támogatás!S143</f>
        <v>0</v>
      </c>
      <c r="N134" s="115">
        <f>Igazgatás!N159+Községgazd!Q147+Vagyongazd!N134+Közút!N134+Sport!N136+Közművelődés!P169+Támogatás!T143</f>
        <v>0</v>
      </c>
      <c r="O134" s="112">
        <f>Igazgatás!O159+Községgazd!R147+Vagyongazd!O134+Közút!O134+Sport!O136+Közművelődés!Q169+Támogatás!U143</f>
        <v>0</v>
      </c>
      <c r="P134" s="114">
        <f>Igazgatás!P159+Községgazd!S147+Vagyongazd!P134+Közút!P134+Sport!P136+Közművelődés!R169+Támogatás!V143</f>
        <v>0</v>
      </c>
      <c r="Q134" s="115">
        <f>Igazgatás!Q159+Községgazd!T147+Vagyongazd!Q134+Közút!Q134+Sport!Q136+Közművelődés!S169+Támogatás!W143</f>
        <v>0</v>
      </c>
      <c r="R134" s="112">
        <f>Igazgatás!R159+Községgazd!U147+Vagyongazd!R134+Közút!R134+Sport!R136+Közművelődés!T169+Támogatás!X143</f>
        <v>0</v>
      </c>
      <c r="S134" s="114">
        <f>Igazgatás!S159+Községgazd!V147+Vagyongazd!S134+Közút!S134+Sport!S136+Közművelődés!U169+Támogatás!Y143</f>
        <v>0</v>
      </c>
      <c r="T134" s="116">
        <f>Igazgatás!T159+Községgazd!W147+Vagyongazd!T134+Közút!T134+Sport!T136+Közművelődés!V169+Támogatás!Z143</f>
        <v>0</v>
      </c>
    </row>
    <row r="135" spans="1:20" s="41" customFormat="1" x14ac:dyDescent="0.25">
      <c r="A135" s="128" t="s">
        <v>241</v>
      </c>
      <c r="B135" s="109" t="s">
        <v>670</v>
      </c>
      <c r="C135" s="445" t="s">
        <v>242</v>
      </c>
      <c r="D135" s="446"/>
      <c r="E135" s="446"/>
      <c r="F135" s="270">
        <f>Igazgatás!F160+Községgazd!F148+Vagyongazd!F135+Közút!F135+Sport!F137+Közművelődés!F170+Támogatás!F144</f>
        <v>750000</v>
      </c>
      <c r="G135" s="162">
        <f>Igazgatás!G160+Községgazd!G148+Vagyongazd!G135+Közút!G135+Sport!G137+Közművelődés!G170+Támogatás!G144</f>
        <v>0</v>
      </c>
      <c r="H135" s="172">
        <f>Igazgatás!H160+Községgazd!H148+Vagyongazd!H135+Közút!H135+Sport!H137+Közművelődés!H170+Támogatás!H144</f>
        <v>750000</v>
      </c>
      <c r="I135" s="111">
        <f>Igazgatás!I160+Községgazd!L148+Vagyongazd!I135+Közút!I135+Sport!I137+Közművelődés!K170+Támogatás!O144</f>
        <v>0</v>
      </c>
      <c r="J135" s="112">
        <f>Igazgatás!J160+Községgazd!M148+Vagyongazd!J135+Közút!J135+Sport!J137+Közművelődés!L170+Támogatás!P144</f>
        <v>0</v>
      </c>
      <c r="K135" s="112">
        <f>Igazgatás!K160+Községgazd!N148+Vagyongazd!K135+Közút!K135+Sport!K137+Közművelődés!M170+Támogatás!Q144</f>
        <v>0</v>
      </c>
      <c r="L135" s="112">
        <f>Igazgatás!L160+Községgazd!O148+Vagyongazd!L135+Közút!L135+Sport!L137+Közművelődés!N170+Támogatás!R144</f>
        <v>0</v>
      </c>
      <c r="M135" s="112">
        <f>Igazgatás!M160+Községgazd!P148+Vagyongazd!M135+Közút!M135+Sport!M137+Közművelődés!O170+Támogatás!S144</f>
        <v>500000</v>
      </c>
      <c r="N135" s="115">
        <f>Igazgatás!N160+Községgazd!Q148+Vagyongazd!N135+Közút!N135+Sport!N137+Közművelődés!P170+Támogatás!T144</f>
        <v>0</v>
      </c>
      <c r="O135" s="112">
        <f>Igazgatás!O160+Községgazd!R148+Vagyongazd!O135+Közút!O135+Sport!O137+Közművelődés!Q170+Támogatás!U144</f>
        <v>0</v>
      </c>
      <c r="P135" s="114">
        <f>Igazgatás!P160+Községgazd!S148+Vagyongazd!P135+Közút!P135+Sport!P137+Közművelődés!R170+Támogatás!V144</f>
        <v>0</v>
      </c>
      <c r="Q135" s="115">
        <f>Igazgatás!Q160+Községgazd!T148+Vagyongazd!Q135+Közút!Q135+Sport!Q137+Közművelődés!S170+Támogatás!W144</f>
        <v>250000</v>
      </c>
      <c r="R135" s="112">
        <f>Igazgatás!R160+Községgazd!U148+Vagyongazd!R135+Közút!R135+Sport!R137+Közművelődés!T170+Támogatás!X144</f>
        <v>0</v>
      </c>
      <c r="S135" s="114">
        <f>Igazgatás!S160+Községgazd!V148+Vagyongazd!S135+Közút!S135+Sport!S137+Közművelődés!U170+Támogatás!Y144</f>
        <v>0</v>
      </c>
      <c r="T135" s="116">
        <f>Igazgatás!T160+Községgazd!W148+Vagyongazd!T135+Közút!T135+Sport!T137+Közművelődés!V170+Támogatás!Z144</f>
        <v>0</v>
      </c>
    </row>
    <row r="136" spans="1:20" hidden="1" x14ac:dyDescent="0.25">
      <c r="B136" s="55"/>
      <c r="C136" s="2"/>
      <c r="D136" s="427" t="s">
        <v>359</v>
      </c>
      <c r="E136" s="427"/>
      <c r="F136" s="259">
        <f>Igazgatás!F161+Községgazd!F149+Vagyongazd!F136+Közút!F136+Sport!F138+Közművelődés!F171+Támogatás!F145</f>
        <v>0</v>
      </c>
      <c r="G136" s="151">
        <f>Igazgatás!G161+Községgazd!G149+Vagyongazd!G136+Közút!G136+Sport!G138+Közművelődés!G171+Támogatás!G145</f>
        <v>0</v>
      </c>
      <c r="H136" s="169">
        <f>Igazgatás!H161+Községgazd!H149+Vagyongazd!H136+Közút!H136+Sport!H138+Közművelődés!H171+Támogatás!H145</f>
        <v>0</v>
      </c>
      <c r="I136" s="76">
        <f>Igazgatás!I161+Községgazd!L149+Vagyongazd!I136+Közút!I136+Sport!I138+Közművelődés!K171+Támogatás!O145</f>
        <v>0</v>
      </c>
      <c r="J136" s="1">
        <f>Igazgatás!J161+Községgazd!M149+Vagyongazd!J136+Közút!J136+Sport!J138+Közművelődés!L171+Támogatás!P145</f>
        <v>0</v>
      </c>
      <c r="K136" s="1">
        <f>Igazgatás!K161+Községgazd!N149+Vagyongazd!K136+Közút!K136+Sport!K138+Közművelődés!M171+Támogatás!Q145</f>
        <v>0</v>
      </c>
      <c r="L136" s="1">
        <f>Igazgatás!L161+Községgazd!O149+Vagyongazd!L136+Közút!L136+Sport!L138+Közművelődés!N171+Támogatás!R145</f>
        <v>0</v>
      </c>
      <c r="M136" s="1">
        <f>Igazgatás!M161+Községgazd!P149+Vagyongazd!M136+Közút!M136+Sport!M138+Közművelődés!O171+Támogatás!S145</f>
        <v>0</v>
      </c>
      <c r="N136" s="82">
        <f>Igazgatás!N161+Községgazd!Q149+Vagyongazd!N136+Közút!N136+Sport!N138+Közművelődés!P171+Támogatás!T145</f>
        <v>0</v>
      </c>
      <c r="O136" s="1">
        <f>Igazgatás!O161+Községgazd!R149+Vagyongazd!O136+Közút!O136+Sport!O138+Közművelődés!Q171+Támogatás!U145</f>
        <v>0</v>
      </c>
      <c r="P136" s="42">
        <f>Igazgatás!P161+Községgazd!S149+Vagyongazd!P136+Közút!P136+Sport!P138+Közművelődés!R171+Támogatás!V145</f>
        <v>0</v>
      </c>
      <c r="Q136" s="82">
        <f>Igazgatás!Q161+Községgazd!T149+Vagyongazd!Q136+Közút!Q136+Sport!Q138+Közművelődés!S171+Támogatás!W145</f>
        <v>0</v>
      </c>
      <c r="R136" s="1">
        <f>Igazgatás!R161+Községgazd!U149+Vagyongazd!R136+Közút!R136+Sport!R138+Közművelődés!T171+Támogatás!X145</f>
        <v>0</v>
      </c>
      <c r="S136" s="42">
        <f>Igazgatás!S161+Községgazd!V149+Vagyongazd!S136+Közút!S136+Sport!S138+Közművelődés!U171+Támogatás!Y145</f>
        <v>0</v>
      </c>
      <c r="T136" s="44">
        <f>Igazgatás!T161+Községgazd!W149+Vagyongazd!T136+Közút!T136+Sport!T138+Közművelődés!V171+Támogatás!Z145</f>
        <v>0</v>
      </c>
    </row>
    <row r="137" spans="1:20" hidden="1" x14ac:dyDescent="0.25">
      <c r="B137" s="55"/>
      <c r="C137" s="2"/>
      <c r="D137" s="427" t="s">
        <v>360</v>
      </c>
      <c r="E137" s="427"/>
      <c r="F137" s="259">
        <f>Igazgatás!F162+Községgazd!F150+Vagyongazd!F137+Közút!F137+Sport!F139+Közművelődés!F172+Támogatás!F146</f>
        <v>0</v>
      </c>
      <c r="G137" s="151">
        <f>Igazgatás!G162+Községgazd!G150+Vagyongazd!G137+Közút!G137+Sport!G139+Közművelődés!G172+Támogatás!G146</f>
        <v>0</v>
      </c>
      <c r="H137" s="169">
        <f>Igazgatás!H162+Községgazd!H150+Vagyongazd!H137+Közút!H137+Sport!H139+Közművelődés!H172+Támogatás!H146</f>
        <v>0</v>
      </c>
      <c r="I137" s="76">
        <f>Igazgatás!I162+Községgazd!L150+Vagyongazd!I137+Közút!I137+Sport!I139+Közművelődés!K172+Támogatás!O146</f>
        <v>0</v>
      </c>
      <c r="J137" s="1">
        <f>Igazgatás!J162+Községgazd!M150+Vagyongazd!J137+Közút!J137+Sport!J139+Közművelődés!L172+Támogatás!P146</f>
        <v>0</v>
      </c>
      <c r="K137" s="1">
        <f>Igazgatás!K162+Községgazd!N150+Vagyongazd!K137+Közút!K137+Sport!K139+Közművelődés!M172+Támogatás!Q146</f>
        <v>0</v>
      </c>
      <c r="L137" s="1">
        <f>Igazgatás!L162+Községgazd!O150+Vagyongazd!L137+Közút!L137+Sport!L139+Közművelődés!N172+Támogatás!R146</f>
        <v>0</v>
      </c>
      <c r="M137" s="1">
        <f>Igazgatás!M162+Községgazd!P150+Vagyongazd!M137+Közút!M137+Sport!M139+Közművelődés!O172+Támogatás!S146</f>
        <v>0</v>
      </c>
      <c r="N137" s="82">
        <f>Igazgatás!N162+Községgazd!Q150+Vagyongazd!N137+Közút!N137+Sport!N139+Közművelődés!P172+Támogatás!T146</f>
        <v>0</v>
      </c>
      <c r="O137" s="1">
        <f>Igazgatás!O162+Községgazd!R150+Vagyongazd!O137+Közút!O137+Sport!O139+Közművelődés!Q172+Támogatás!U146</f>
        <v>0</v>
      </c>
      <c r="P137" s="42">
        <f>Igazgatás!P162+Községgazd!S150+Vagyongazd!P137+Közút!P137+Sport!P139+Közművelődés!R172+Támogatás!V146</f>
        <v>0</v>
      </c>
      <c r="Q137" s="82">
        <f>Igazgatás!Q162+Községgazd!T150+Vagyongazd!Q137+Közút!Q137+Sport!Q139+Közművelődés!S172+Támogatás!W146</f>
        <v>0</v>
      </c>
      <c r="R137" s="1">
        <f>Igazgatás!R162+Községgazd!U150+Vagyongazd!R137+Közút!R137+Sport!R139+Közművelődés!T172+Támogatás!X146</f>
        <v>0</v>
      </c>
      <c r="S137" s="42">
        <f>Igazgatás!S162+Községgazd!V150+Vagyongazd!S137+Közút!S137+Sport!S139+Közművelődés!U172+Támogatás!Y146</f>
        <v>0</v>
      </c>
      <c r="T137" s="44">
        <f>Igazgatás!T162+Községgazd!W150+Vagyongazd!T137+Közút!T137+Sport!T139+Közművelődés!V172+Támogatás!Z146</f>
        <v>0</v>
      </c>
    </row>
    <row r="138" spans="1:20" x14ac:dyDescent="0.25">
      <c r="B138" s="55"/>
      <c r="C138" s="2"/>
      <c r="D138" s="427" t="s">
        <v>361</v>
      </c>
      <c r="E138" s="427"/>
      <c r="F138" s="259">
        <f>Igazgatás!F163+Községgazd!F151+Vagyongazd!F138+Közút!F138+Sport!F140+Közművelődés!F173+Támogatás!F147</f>
        <v>750000</v>
      </c>
      <c r="G138" s="151">
        <f>Igazgatás!G163+Községgazd!G151+Vagyongazd!G138+Közút!G138+Sport!G140+Közművelődés!G173+Támogatás!G147</f>
        <v>0</v>
      </c>
      <c r="H138" s="169">
        <f>Igazgatás!H163+Községgazd!H151+Vagyongazd!H138+Közút!H138+Sport!H140+Közművelődés!H173+Támogatás!H147</f>
        <v>750000</v>
      </c>
      <c r="I138" s="76">
        <f>Igazgatás!I163+Községgazd!L151+Vagyongazd!I138+Közút!I138+Sport!I140+Közművelődés!K173+Támogatás!O147</f>
        <v>0</v>
      </c>
      <c r="J138" s="1">
        <f>Igazgatás!J163+Községgazd!M151+Vagyongazd!J138+Közút!J138+Sport!J140+Közművelődés!L173+Támogatás!P147</f>
        <v>0</v>
      </c>
      <c r="K138" s="1">
        <f>Igazgatás!K163+Községgazd!N151+Vagyongazd!K138+Közút!K138+Sport!K140+Közművelődés!M173+Támogatás!Q147</f>
        <v>0</v>
      </c>
      <c r="L138" s="1">
        <f>Igazgatás!L163+Községgazd!O151+Vagyongazd!L138+Közút!L138+Sport!L140+Közművelődés!N173+Támogatás!R147</f>
        <v>0</v>
      </c>
      <c r="M138" s="1">
        <f>Igazgatás!M163+Községgazd!P151+Vagyongazd!M138+Közút!M138+Sport!M140+Közművelődés!O173+Támogatás!S147</f>
        <v>500000</v>
      </c>
      <c r="N138" s="82">
        <f>Igazgatás!N163+Községgazd!Q151+Vagyongazd!N138+Közút!N138+Sport!N140+Közművelődés!P173+Támogatás!T147</f>
        <v>0</v>
      </c>
      <c r="O138" s="1">
        <f>Igazgatás!O163+Községgazd!R151+Vagyongazd!O138+Közút!O138+Sport!O140+Közművelődés!Q173+Támogatás!U147</f>
        <v>0</v>
      </c>
      <c r="P138" s="42">
        <f>Igazgatás!P163+Községgazd!S151+Vagyongazd!P138+Közút!P138+Sport!P140+Közművelődés!R173+Támogatás!V147</f>
        <v>0</v>
      </c>
      <c r="Q138" s="82">
        <f>Igazgatás!Q163+Községgazd!T151+Vagyongazd!Q138+Közút!Q138+Sport!Q140+Közművelődés!S173+Támogatás!W147</f>
        <v>250000</v>
      </c>
      <c r="R138" s="1">
        <f>Igazgatás!R163+Községgazd!U151+Vagyongazd!R138+Közút!R138+Sport!R140+Közművelődés!T173+Támogatás!X147</f>
        <v>0</v>
      </c>
      <c r="S138" s="42">
        <f>Igazgatás!S163+Községgazd!V151+Vagyongazd!S138+Közút!S138+Sport!S140+Közművelődés!U173+Támogatás!Y147</f>
        <v>0</v>
      </c>
      <c r="T138" s="44">
        <f>Igazgatás!T163+Községgazd!W151+Vagyongazd!T138+Közút!T138+Sport!T140+Közművelődés!V173+Támogatás!Z147</f>
        <v>0</v>
      </c>
    </row>
    <row r="139" spans="1:20" hidden="1" x14ac:dyDescent="0.25">
      <c r="B139" s="55"/>
      <c r="C139" s="2"/>
      <c r="D139" s="427" t="s">
        <v>362</v>
      </c>
      <c r="E139" s="427"/>
      <c r="F139" s="259">
        <f>Igazgatás!F164+Községgazd!F152+Vagyongazd!F139+Közút!F139+Sport!F141+Közművelődés!F174+Támogatás!F151</f>
        <v>0</v>
      </c>
      <c r="G139" s="151">
        <f>Igazgatás!G164+Községgazd!G152+Vagyongazd!G139+Közút!G139+Sport!G141+Közművelődés!G174+Támogatás!G151</f>
        <v>0</v>
      </c>
      <c r="H139" s="169">
        <f>Igazgatás!H164+Községgazd!H152+Vagyongazd!H139+Közút!H139+Sport!H141+Közművelődés!H174+Támogatás!H151</f>
        <v>0</v>
      </c>
      <c r="I139" s="76">
        <f>Igazgatás!I164+Községgazd!L152+Vagyongazd!I139+Közút!I139+Sport!I141+Közművelődés!K174+Támogatás!O151</f>
        <v>0</v>
      </c>
      <c r="J139" s="1">
        <f>Igazgatás!J164+Községgazd!M152+Vagyongazd!J139+Közút!J139+Sport!J141+Közművelődés!L174+Támogatás!P151</f>
        <v>0</v>
      </c>
      <c r="K139" s="1">
        <f>Igazgatás!K164+Községgazd!N152+Vagyongazd!K139+Közút!K139+Sport!K141+Közművelődés!M174+Támogatás!Q151</f>
        <v>0</v>
      </c>
      <c r="L139" s="1">
        <f>Igazgatás!L164+Községgazd!O152+Vagyongazd!L139+Közút!L139+Sport!L141+Közművelődés!N174+Támogatás!R151</f>
        <v>0</v>
      </c>
      <c r="M139" s="1">
        <f>Igazgatás!M164+Községgazd!P152+Vagyongazd!M139+Közút!M139+Sport!M141+Közművelődés!O174+Támogatás!S151</f>
        <v>0</v>
      </c>
      <c r="N139" s="82">
        <f>Igazgatás!N164+Községgazd!Q152+Vagyongazd!N139+Közút!N139+Sport!N141+Közművelődés!P174+Támogatás!T151</f>
        <v>0</v>
      </c>
      <c r="O139" s="1">
        <f>Igazgatás!O164+Községgazd!R152+Vagyongazd!O139+Közút!O139+Sport!O141+Közművelődés!Q174+Támogatás!U151</f>
        <v>0</v>
      </c>
      <c r="P139" s="42">
        <f>Igazgatás!P164+Községgazd!S152+Vagyongazd!P139+Közút!P139+Sport!P141+Közművelődés!R174+Támogatás!V151</f>
        <v>0</v>
      </c>
      <c r="Q139" s="82">
        <f>Igazgatás!Q164+Községgazd!T152+Vagyongazd!Q139+Közút!Q139+Sport!Q141+Közművelődés!S174+Támogatás!W151</f>
        <v>0</v>
      </c>
      <c r="R139" s="1">
        <f>Igazgatás!R164+Községgazd!U152+Vagyongazd!R139+Közút!R139+Sport!R141+Közművelődés!T174+Támogatás!X151</f>
        <v>0</v>
      </c>
      <c r="S139" s="42">
        <f>Igazgatás!S164+Községgazd!V152+Vagyongazd!S139+Közút!S139+Sport!S141+Közművelődés!U174+Támogatás!Y151</f>
        <v>0</v>
      </c>
      <c r="T139" s="44">
        <f>Igazgatás!T164+Községgazd!W152+Vagyongazd!T139+Közút!T139+Sport!T141+Közművelődés!V174+Támogatás!Z151</f>
        <v>0</v>
      </c>
    </row>
    <row r="140" spans="1:20" hidden="1" x14ac:dyDescent="0.25">
      <c r="B140" s="55"/>
      <c r="C140" s="2"/>
      <c r="D140" s="427" t="s">
        <v>363</v>
      </c>
      <c r="E140" s="427"/>
      <c r="F140" s="259">
        <f>Igazgatás!F165+Községgazd!F153+Vagyongazd!F140+Közút!F140+Sport!F142+Közművelődés!F175+Támogatás!F152</f>
        <v>0</v>
      </c>
      <c r="G140" s="151">
        <f>Igazgatás!G165+Községgazd!G153+Vagyongazd!G140+Közút!G140+Sport!G142+Közművelődés!G175+Támogatás!G152</f>
        <v>0</v>
      </c>
      <c r="H140" s="169">
        <f>Igazgatás!H165+Községgazd!H153+Vagyongazd!H140+Közút!H140+Sport!H142+Közművelődés!H175+Támogatás!H152</f>
        <v>0</v>
      </c>
      <c r="I140" s="76">
        <f>Igazgatás!I165+Községgazd!L153+Vagyongazd!I140+Közút!I140+Sport!I142+Közművelődés!K175+Támogatás!O152</f>
        <v>0</v>
      </c>
      <c r="J140" s="1">
        <f>Igazgatás!J165+Községgazd!M153+Vagyongazd!J140+Közút!J140+Sport!J142+Közművelődés!L175+Támogatás!P152</f>
        <v>0</v>
      </c>
      <c r="K140" s="1">
        <f>Igazgatás!K165+Községgazd!N153+Vagyongazd!K140+Közút!K140+Sport!K142+Közművelődés!M175+Támogatás!Q152</f>
        <v>0</v>
      </c>
      <c r="L140" s="1">
        <f>Igazgatás!L165+Községgazd!O153+Vagyongazd!L140+Közút!L140+Sport!L142+Közművelődés!N175+Támogatás!R152</f>
        <v>0</v>
      </c>
      <c r="M140" s="1">
        <f>Igazgatás!M165+Községgazd!P153+Vagyongazd!M140+Közút!M140+Sport!M142+Közművelődés!O175+Támogatás!S152</f>
        <v>0</v>
      </c>
      <c r="N140" s="82">
        <f>Igazgatás!N165+Községgazd!Q153+Vagyongazd!N140+Közút!N140+Sport!N142+Közművelődés!P175+Támogatás!T152</f>
        <v>0</v>
      </c>
      <c r="O140" s="1">
        <f>Igazgatás!O165+Községgazd!R153+Vagyongazd!O140+Közút!O140+Sport!O142+Közművelődés!Q175+Támogatás!U152</f>
        <v>0</v>
      </c>
      <c r="P140" s="42">
        <f>Igazgatás!P165+Községgazd!S153+Vagyongazd!P140+Közút!P140+Sport!P142+Közművelődés!R175+Támogatás!V152</f>
        <v>0</v>
      </c>
      <c r="Q140" s="82">
        <f>Igazgatás!Q165+Községgazd!T153+Vagyongazd!Q140+Közút!Q140+Sport!Q142+Közművelődés!S175+Támogatás!W152</f>
        <v>0</v>
      </c>
      <c r="R140" s="1">
        <f>Igazgatás!R165+Községgazd!U153+Vagyongazd!R140+Közút!R140+Sport!R142+Közművelődés!T175+Támogatás!X152</f>
        <v>0</v>
      </c>
      <c r="S140" s="42">
        <f>Igazgatás!S165+Községgazd!V153+Vagyongazd!S140+Közút!S140+Sport!S142+Közművelődés!U175+Támogatás!Y152</f>
        <v>0</v>
      </c>
      <c r="T140" s="44">
        <f>Igazgatás!T165+Községgazd!W153+Vagyongazd!T140+Közút!T140+Sport!T142+Közművelődés!V175+Támogatás!Z152</f>
        <v>0</v>
      </c>
    </row>
    <row r="141" spans="1:20" ht="25.5" hidden="1" customHeight="1" x14ac:dyDescent="0.25">
      <c r="B141" s="55"/>
      <c r="C141" s="2"/>
      <c r="D141" s="428" t="s">
        <v>536</v>
      </c>
      <c r="E141" s="428"/>
      <c r="F141" s="269">
        <f>Igazgatás!F166+Községgazd!F154+Vagyongazd!F141+Közút!F141+Sport!F143+Közművelődés!F176+Támogatás!F153</f>
        <v>0</v>
      </c>
      <c r="G141" s="161">
        <f>Igazgatás!G166+Községgazd!G154+Vagyongazd!G141+Közút!G141+Sport!G143+Közművelődés!G176+Támogatás!G153</f>
        <v>0</v>
      </c>
      <c r="H141" s="169">
        <f>Igazgatás!H166+Községgazd!H154+Vagyongazd!H141+Közút!H141+Sport!H143+Közművelődés!H176+Támogatás!H153</f>
        <v>0</v>
      </c>
      <c r="I141" s="76">
        <f>Igazgatás!I166+Községgazd!L154+Vagyongazd!I141+Közút!I141+Sport!I143+Közművelődés!K176+Támogatás!O153</f>
        <v>0</v>
      </c>
      <c r="J141" s="1">
        <f>Igazgatás!J166+Községgazd!M154+Vagyongazd!J141+Közút!J141+Sport!J143+Közművelődés!L176+Támogatás!P153</f>
        <v>0</v>
      </c>
      <c r="K141" s="1">
        <f>Igazgatás!K166+Községgazd!N154+Vagyongazd!K141+Közút!K141+Sport!K143+Közművelődés!M176+Támogatás!Q153</f>
        <v>0</v>
      </c>
      <c r="L141" s="1">
        <f>Igazgatás!L166+Községgazd!O154+Vagyongazd!L141+Közút!L141+Sport!L143+Közművelődés!N176+Támogatás!R153</f>
        <v>0</v>
      </c>
      <c r="M141" s="1">
        <f>Igazgatás!M166+Községgazd!P154+Vagyongazd!M141+Közút!M141+Sport!M143+Közművelődés!O176+Támogatás!S153</f>
        <v>0</v>
      </c>
      <c r="N141" s="82">
        <f>Igazgatás!N166+Községgazd!Q154+Vagyongazd!N141+Közút!N141+Sport!N143+Közművelődés!P176+Támogatás!T153</f>
        <v>0</v>
      </c>
      <c r="O141" s="1">
        <f>Igazgatás!O166+Községgazd!R154+Vagyongazd!O141+Közút!O141+Sport!O143+Közművelődés!Q176+Támogatás!U153</f>
        <v>0</v>
      </c>
      <c r="P141" s="42">
        <f>Igazgatás!P166+Községgazd!S154+Vagyongazd!P141+Közút!P141+Sport!P143+Közművelődés!R176+Támogatás!V153</f>
        <v>0</v>
      </c>
      <c r="Q141" s="82">
        <f>Igazgatás!Q166+Községgazd!T154+Vagyongazd!Q141+Közút!Q141+Sport!Q143+Közművelődés!S176+Támogatás!W153</f>
        <v>0</v>
      </c>
      <c r="R141" s="1">
        <f>Igazgatás!R166+Községgazd!U154+Vagyongazd!R141+Közút!R141+Sport!R143+Közművelődés!T176+Támogatás!X153</f>
        <v>0</v>
      </c>
      <c r="S141" s="42">
        <f>Igazgatás!S166+Községgazd!V154+Vagyongazd!S141+Közút!S141+Sport!S143+Közművelődés!U176+Támogatás!Y153</f>
        <v>0</v>
      </c>
      <c r="T141" s="44">
        <f>Igazgatás!T166+Községgazd!W154+Vagyongazd!T141+Közút!T141+Sport!T143+Közművelődés!V176+Támogatás!Z153</f>
        <v>0</v>
      </c>
    </row>
    <row r="142" spans="1:20" ht="25.5" hidden="1" customHeight="1" x14ac:dyDescent="0.25">
      <c r="B142" s="55"/>
      <c r="C142" s="2"/>
      <c r="D142" s="428" t="s">
        <v>539</v>
      </c>
      <c r="E142" s="428"/>
      <c r="F142" s="269">
        <f>Igazgatás!F167+Községgazd!F155+Vagyongazd!F142+Közút!F142+Sport!F144+Közművelődés!F177+Támogatás!F154</f>
        <v>0</v>
      </c>
      <c r="G142" s="161">
        <f>Igazgatás!G167+Községgazd!G155+Vagyongazd!G142+Közút!G142+Sport!G144+Közművelődés!G177+Támogatás!G154</f>
        <v>0</v>
      </c>
      <c r="H142" s="169">
        <f>Igazgatás!H167+Községgazd!H155+Vagyongazd!H142+Közút!H142+Sport!H144+Közművelődés!H177+Támogatás!H154</f>
        <v>0</v>
      </c>
      <c r="I142" s="76">
        <f>Igazgatás!I167+Községgazd!L155+Vagyongazd!I142+Közút!I142+Sport!I144+Közművelődés!K177+Támogatás!O154</f>
        <v>0</v>
      </c>
      <c r="J142" s="1">
        <f>Igazgatás!J167+Községgazd!M155+Vagyongazd!J142+Közút!J142+Sport!J144+Közművelődés!L177+Támogatás!P154</f>
        <v>0</v>
      </c>
      <c r="K142" s="1">
        <f>Igazgatás!K167+Községgazd!N155+Vagyongazd!K142+Közút!K142+Sport!K144+Közművelődés!M177+Támogatás!Q154</f>
        <v>0</v>
      </c>
      <c r="L142" s="1">
        <f>Igazgatás!L167+Községgazd!O155+Vagyongazd!L142+Közút!L142+Sport!L144+Közművelődés!N177+Támogatás!R154</f>
        <v>0</v>
      </c>
      <c r="M142" s="1">
        <f>Igazgatás!M167+Községgazd!P155+Vagyongazd!M142+Közút!M142+Sport!M144+Közművelődés!O177+Támogatás!S154</f>
        <v>0</v>
      </c>
      <c r="N142" s="82">
        <f>Igazgatás!N167+Községgazd!Q155+Vagyongazd!N142+Közút!N142+Sport!N144+Közművelődés!P177+Támogatás!T154</f>
        <v>0</v>
      </c>
      <c r="O142" s="1">
        <f>Igazgatás!O167+Községgazd!R155+Vagyongazd!O142+Közút!O142+Sport!O144+Közművelődés!Q177+Támogatás!U154</f>
        <v>0</v>
      </c>
      <c r="P142" s="42">
        <f>Igazgatás!P167+Községgazd!S155+Vagyongazd!P142+Közút!P142+Sport!P144+Közművelődés!R177+Támogatás!V154</f>
        <v>0</v>
      </c>
      <c r="Q142" s="82">
        <f>Igazgatás!Q167+Községgazd!T155+Vagyongazd!Q142+Közút!Q142+Sport!Q144+Közművelődés!S177+Támogatás!W154</f>
        <v>0</v>
      </c>
      <c r="R142" s="1">
        <f>Igazgatás!R167+Községgazd!U155+Vagyongazd!R142+Közút!R142+Sport!R144+Közművelődés!T177+Támogatás!X154</f>
        <v>0</v>
      </c>
      <c r="S142" s="42">
        <f>Igazgatás!S167+Községgazd!V155+Vagyongazd!S142+Közút!S142+Sport!S144+Közművelődés!U177+Támogatás!Y154</f>
        <v>0</v>
      </c>
      <c r="T142" s="44">
        <f>Igazgatás!T167+Községgazd!W155+Vagyongazd!T142+Közút!T142+Sport!T144+Közművelődés!V177+Támogatás!Z154</f>
        <v>0</v>
      </c>
    </row>
    <row r="143" spans="1:20" hidden="1" x14ac:dyDescent="0.25">
      <c r="B143" s="55"/>
      <c r="C143" s="2"/>
      <c r="D143" s="427" t="s">
        <v>365</v>
      </c>
      <c r="E143" s="427"/>
      <c r="F143" s="259">
        <f>Igazgatás!F168+Községgazd!F156+Vagyongazd!F143+Közút!F143+Sport!F145+Közművelődés!F178+Támogatás!F155</f>
        <v>0</v>
      </c>
      <c r="G143" s="151">
        <f>Igazgatás!G168+Községgazd!G156+Vagyongazd!G143+Közút!G143+Sport!G145+Közművelődés!G178+Támogatás!G155</f>
        <v>0</v>
      </c>
      <c r="H143" s="169">
        <f>Igazgatás!H168+Községgazd!H156+Vagyongazd!H143+Közút!H143+Sport!H145+Közművelődés!H178+Támogatás!H155</f>
        <v>0</v>
      </c>
      <c r="I143" s="76">
        <f>Igazgatás!I168+Községgazd!L156+Vagyongazd!I143+Közút!I143+Sport!I145+Közművelődés!K178+Támogatás!O155</f>
        <v>0</v>
      </c>
      <c r="J143" s="1">
        <f>Igazgatás!J168+Községgazd!M156+Vagyongazd!J143+Közút!J143+Sport!J145+Közművelődés!L178+Támogatás!P155</f>
        <v>0</v>
      </c>
      <c r="K143" s="1">
        <f>Igazgatás!K168+Községgazd!N156+Vagyongazd!K143+Közút!K143+Sport!K145+Közművelődés!M178+Támogatás!Q155</f>
        <v>0</v>
      </c>
      <c r="L143" s="1">
        <f>Igazgatás!L168+Községgazd!O156+Vagyongazd!L143+Közút!L143+Sport!L145+Közművelődés!N178+Támogatás!R155</f>
        <v>0</v>
      </c>
      <c r="M143" s="1">
        <f>Igazgatás!M168+Községgazd!P156+Vagyongazd!M143+Közút!M143+Sport!M145+Közművelődés!O178+Támogatás!S155</f>
        <v>0</v>
      </c>
      <c r="N143" s="82">
        <f>Igazgatás!N168+Községgazd!Q156+Vagyongazd!N143+Közút!N143+Sport!N145+Közművelődés!P178+Támogatás!T155</f>
        <v>0</v>
      </c>
      <c r="O143" s="1">
        <f>Igazgatás!O168+Községgazd!R156+Vagyongazd!O143+Közút!O143+Sport!O145+Közművelődés!Q178+Támogatás!U155</f>
        <v>0</v>
      </c>
      <c r="P143" s="42">
        <f>Igazgatás!P168+Községgazd!S156+Vagyongazd!P143+Közút!P143+Sport!P145+Közművelődés!R178+Támogatás!V155</f>
        <v>0</v>
      </c>
      <c r="Q143" s="82">
        <f>Igazgatás!Q168+Községgazd!T156+Vagyongazd!Q143+Közút!Q143+Sport!Q145+Közművelődés!S178+Támogatás!W155</f>
        <v>0</v>
      </c>
      <c r="R143" s="1">
        <f>Igazgatás!R168+Községgazd!U156+Vagyongazd!R143+Közút!R143+Sport!R145+Közművelődés!T178+Támogatás!X155</f>
        <v>0</v>
      </c>
      <c r="S143" s="42">
        <f>Igazgatás!S168+Községgazd!V156+Vagyongazd!S143+Közút!S143+Sport!S145+Közművelődés!U178+Támogatás!Y155</f>
        <v>0</v>
      </c>
      <c r="T143" s="44">
        <f>Igazgatás!T168+Községgazd!W156+Vagyongazd!T143+Közút!T143+Sport!T145+Közművelődés!V178+Támogatás!Z155</f>
        <v>0</v>
      </c>
    </row>
    <row r="144" spans="1:20" ht="25.5" hidden="1" customHeight="1" x14ac:dyDescent="0.25">
      <c r="B144" s="55"/>
      <c r="C144" s="2"/>
      <c r="D144" s="428" t="s">
        <v>542</v>
      </c>
      <c r="E144" s="428"/>
      <c r="F144" s="269">
        <f>Igazgatás!F169+Községgazd!F157+Vagyongazd!F144+Közút!F144+Sport!F146+Közművelődés!F179+Támogatás!F156</f>
        <v>0</v>
      </c>
      <c r="G144" s="161">
        <f>Igazgatás!G169+Községgazd!G157+Vagyongazd!G144+Közút!G144+Sport!G146+Közművelődés!G179+Támogatás!G156</f>
        <v>0</v>
      </c>
      <c r="H144" s="169">
        <f>Igazgatás!H169+Községgazd!H157+Vagyongazd!H144+Közút!H144+Sport!H146+Közművelődés!H179+Támogatás!H156</f>
        <v>0</v>
      </c>
      <c r="I144" s="76">
        <f>Igazgatás!I169+Községgazd!L157+Vagyongazd!I144+Közút!I144+Sport!I146+Közművelődés!K179+Támogatás!O156</f>
        <v>0</v>
      </c>
      <c r="J144" s="1">
        <f>Igazgatás!J169+Községgazd!M157+Vagyongazd!J144+Közút!J144+Sport!J146+Közművelődés!L179+Támogatás!P156</f>
        <v>0</v>
      </c>
      <c r="K144" s="1">
        <f>Igazgatás!K169+Községgazd!N157+Vagyongazd!K144+Közút!K144+Sport!K146+Közművelődés!M179+Támogatás!Q156</f>
        <v>0</v>
      </c>
      <c r="L144" s="1">
        <f>Igazgatás!L169+Községgazd!O157+Vagyongazd!L144+Közút!L144+Sport!L146+Közművelődés!N179+Támogatás!R156</f>
        <v>0</v>
      </c>
      <c r="M144" s="1">
        <f>Igazgatás!M169+Községgazd!P157+Vagyongazd!M144+Közút!M144+Sport!M146+Közművelődés!O179+Támogatás!S156</f>
        <v>0</v>
      </c>
      <c r="N144" s="82">
        <f>Igazgatás!N169+Községgazd!Q157+Vagyongazd!N144+Közút!N144+Sport!N146+Közművelődés!P179+Támogatás!T156</f>
        <v>0</v>
      </c>
      <c r="O144" s="1">
        <f>Igazgatás!O169+Községgazd!R157+Vagyongazd!O144+Közút!O144+Sport!O146+Közművelődés!Q179+Támogatás!U156</f>
        <v>0</v>
      </c>
      <c r="P144" s="42">
        <f>Igazgatás!P169+Községgazd!S157+Vagyongazd!P144+Közút!P144+Sport!P146+Közművelődés!R179+Támogatás!V156</f>
        <v>0</v>
      </c>
      <c r="Q144" s="82">
        <f>Igazgatás!Q169+Községgazd!T157+Vagyongazd!Q144+Közút!Q144+Sport!Q146+Közművelődés!S179+Támogatás!W156</f>
        <v>0</v>
      </c>
      <c r="R144" s="1">
        <f>Igazgatás!R169+Községgazd!U157+Vagyongazd!R144+Közút!R144+Sport!R146+Közművelődés!T179+Támogatás!X156</f>
        <v>0</v>
      </c>
      <c r="S144" s="42">
        <f>Igazgatás!S169+Községgazd!V157+Vagyongazd!S144+Közút!S144+Sport!S146+Közművelődés!U179+Támogatás!Y156</f>
        <v>0</v>
      </c>
      <c r="T144" s="44">
        <f>Igazgatás!T169+Községgazd!W157+Vagyongazd!T144+Közút!T144+Sport!T146+Közművelődés!V179+Támogatás!Z156</f>
        <v>0</v>
      </c>
    </row>
    <row r="145" spans="1:20" hidden="1" x14ac:dyDescent="0.25">
      <c r="B145" s="55"/>
      <c r="C145" s="2"/>
      <c r="D145" s="427" t="s">
        <v>543</v>
      </c>
      <c r="E145" s="427"/>
      <c r="F145" s="259">
        <f>Igazgatás!F170+Községgazd!F158+Vagyongazd!F145+Közút!F145+Sport!F147+Közművelődés!F180+Támogatás!F157</f>
        <v>0</v>
      </c>
      <c r="G145" s="151">
        <f>Igazgatás!G170+Községgazd!G158+Vagyongazd!G145+Közút!G145+Sport!G147+Közművelődés!G180+Támogatás!G157</f>
        <v>0</v>
      </c>
      <c r="H145" s="169">
        <f>Igazgatás!H170+Községgazd!H158+Vagyongazd!H145+Közút!H145+Sport!H147+Közművelődés!H180+Támogatás!H157</f>
        <v>0</v>
      </c>
      <c r="I145" s="76">
        <f>Igazgatás!I170+Községgazd!L158+Vagyongazd!I145+Közút!I145+Sport!I147+Közművelődés!K180+Támogatás!O157</f>
        <v>0</v>
      </c>
      <c r="J145" s="1">
        <f>Igazgatás!J170+Községgazd!M158+Vagyongazd!J145+Közút!J145+Sport!J147+Közművelődés!L180+Támogatás!P157</f>
        <v>0</v>
      </c>
      <c r="K145" s="1">
        <f>Igazgatás!K170+Községgazd!N158+Vagyongazd!K145+Közút!K145+Sport!K147+Közművelődés!M180+Támogatás!Q157</f>
        <v>0</v>
      </c>
      <c r="L145" s="1">
        <f>Igazgatás!L170+Községgazd!O158+Vagyongazd!L145+Közút!L145+Sport!L147+Közművelődés!N180+Támogatás!R157</f>
        <v>0</v>
      </c>
      <c r="M145" s="1">
        <f>Igazgatás!M170+Községgazd!P158+Vagyongazd!M145+Közút!M145+Sport!M147+Közművelődés!O180+Támogatás!S157</f>
        <v>0</v>
      </c>
      <c r="N145" s="82">
        <f>Igazgatás!N170+Községgazd!Q158+Vagyongazd!N145+Közút!N145+Sport!N147+Közművelődés!P180+Támogatás!T157</f>
        <v>0</v>
      </c>
      <c r="O145" s="1">
        <f>Igazgatás!O170+Községgazd!R158+Vagyongazd!O145+Közút!O145+Sport!O147+Közművelődés!Q180+Támogatás!U157</f>
        <v>0</v>
      </c>
      <c r="P145" s="42">
        <f>Igazgatás!P170+Községgazd!S158+Vagyongazd!P145+Közút!P145+Sport!P147+Közművelődés!R180+Támogatás!V157</f>
        <v>0</v>
      </c>
      <c r="Q145" s="82">
        <f>Igazgatás!Q170+Községgazd!T158+Vagyongazd!Q145+Közút!Q145+Sport!Q147+Közművelődés!S180+Támogatás!W157</f>
        <v>0</v>
      </c>
      <c r="R145" s="1">
        <f>Igazgatás!R170+Községgazd!U158+Vagyongazd!R145+Közút!R145+Sport!R147+Közművelődés!T180+Támogatás!X157</f>
        <v>0</v>
      </c>
      <c r="S145" s="42">
        <f>Igazgatás!S170+Községgazd!V158+Vagyongazd!S145+Közút!S145+Sport!S147+Közművelődés!U180+Támogatás!Y157</f>
        <v>0</v>
      </c>
      <c r="T145" s="44">
        <f>Igazgatás!T170+Községgazd!W158+Vagyongazd!T145+Közút!T145+Sport!T147+Közművelődés!V180+Támogatás!Z157</f>
        <v>0</v>
      </c>
    </row>
    <row r="146" spans="1:20" s="41" customFormat="1" ht="15.75" thickBot="1" x14ac:dyDescent="0.3">
      <c r="A146" s="128" t="s">
        <v>243</v>
      </c>
      <c r="B146" s="137" t="s">
        <v>671</v>
      </c>
      <c r="C146" s="499" t="s">
        <v>244</v>
      </c>
      <c r="D146" s="500"/>
      <c r="E146" s="500"/>
      <c r="F146" s="271">
        <f>Igazgatás!F171+Községgazd!F159+Vagyongazd!F146+Közút!F146+Sport!F148+Közművelődés!F181+Támogatás!F158</f>
        <v>10093693.031399995</v>
      </c>
      <c r="G146" s="163">
        <f>Igazgatás!G171+Községgazd!G159+Vagyongazd!G146+Közút!G146+Sport!G148+Közművelődés!G181+Támogatás!G158</f>
        <v>0</v>
      </c>
      <c r="H146" s="172">
        <f>Igazgatás!H171+Községgazd!H159+Vagyongazd!H146+Közút!H146+Sport!H148+Közművelődés!H181+Támogatás!H158</f>
        <v>10093693.031399995</v>
      </c>
      <c r="I146" s="111">
        <f>Igazgatás!I171+Községgazd!L159+Vagyongazd!I146+Közút!I146+Sport!I148+Közművelődés!K181+Támogatás!O158</f>
        <v>1394142</v>
      </c>
      <c r="J146" s="112">
        <f>Igazgatás!J171+Községgazd!M159+Vagyongazd!J146+Közút!J146+Sport!J148+Közművelődés!L181+Támogatás!P158</f>
        <v>223250</v>
      </c>
      <c r="K146" s="112">
        <f>Igazgatás!K171+Községgazd!N159+Vagyongazd!K146+Közút!K146+Sport!K148+Közművelődés!M181+Támogatás!Q158</f>
        <v>0</v>
      </c>
      <c r="L146" s="112">
        <f>Igazgatás!L171+Községgazd!O159+Vagyongazd!L146+Közút!L146+Sport!L148+Közművelődés!N181+Támogatás!R158</f>
        <v>0</v>
      </c>
      <c r="M146" s="112">
        <f>Igazgatás!M171+Községgazd!P159+Vagyongazd!M146+Közút!M146+Sport!M148+Közművelődés!O181+Támogatás!S158</f>
        <v>0</v>
      </c>
      <c r="N146" s="115">
        <f>Igazgatás!N171+Községgazd!Q159+Vagyongazd!N146+Közút!N146+Sport!N148+Közművelődés!P181+Támogatás!T158</f>
        <v>223250</v>
      </c>
      <c r="O146" s="112">
        <f>Igazgatás!O171+Községgazd!R159+Vagyongazd!O146+Közút!O146+Sport!O148+Közművelődés!Q181+Támogatás!U158</f>
        <v>0</v>
      </c>
      <c r="P146" s="114">
        <f>Igazgatás!P171+Községgazd!S159+Vagyongazd!P146+Közút!P146+Sport!P148+Közművelődés!R181+Támogatás!V158</f>
        <v>223250</v>
      </c>
      <c r="Q146" s="115">
        <f>Igazgatás!Q171+Községgazd!T159+Vagyongazd!Q146+Közút!Q146+Sport!Q148+Közművelődés!S181+Támogatás!W158</f>
        <v>0</v>
      </c>
      <c r="R146" s="112">
        <f>Igazgatás!R171+Községgazd!U159+Vagyongazd!R146+Közút!R146+Sport!R148+Közművelődés!T181+Támogatás!X158</f>
        <v>0</v>
      </c>
      <c r="S146" s="114">
        <f>Igazgatás!S171+Községgazd!V159+Vagyongazd!S146+Közút!S146+Sport!S148+Közművelődés!U181+Támogatás!Y158</f>
        <v>0</v>
      </c>
      <c r="T146" s="116">
        <f>Igazgatás!T171+Községgazd!W159+Vagyongazd!T146+Közút!T146+Sport!T148+Közművelődés!V181+Támogatás!Z158</f>
        <v>8029801.0313999951</v>
      </c>
    </row>
    <row r="147" spans="1:20" ht="15.75" thickBot="1" x14ac:dyDescent="0.3">
      <c r="B147" s="101" t="s">
        <v>245</v>
      </c>
      <c r="C147" s="430" t="s">
        <v>246</v>
      </c>
      <c r="D147" s="431"/>
      <c r="E147" s="431"/>
      <c r="F147" s="262">
        <f>Igazgatás!F175+Községgazd!F160+Vagyongazd!F147+Közút!F147+Sport!F149+Közművelődés!F182+Támogatás!F159</f>
        <v>550000</v>
      </c>
      <c r="G147" s="154">
        <f>Igazgatás!G175+Községgazd!G160+Vagyongazd!G147+Közút!G147+Sport!G149+Közművelődés!G182+Támogatás!G159</f>
        <v>0</v>
      </c>
      <c r="H147" s="166">
        <f>Igazgatás!H175+Községgazd!H160+Vagyongazd!H147+Közút!H147+Sport!H149+Közművelődés!H182+Támogatás!H159</f>
        <v>550000</v>
      </c>
      <c r="I147" s="87">
        <f>Igazgatás!I175+Községgazd!L160+Vagyongazd!I147+Közút!I147+Sport!I149+Közművelődés!K182+Támogatás!O159</f>
        <v>0</v>
      </c>
      <c r="J147" s="88">
        <f>Igazgatás!J175+Községgazd!M160+Vagyongazd!J147+Közút!J147+Sport!J149+Közművelődés!L182+Támogatás!P159</f>
        <v>0</v>
      </c>
      <c r="K147" s="88">
        <f>Igazgatás!K175+Községgazd!N160+Vagyongazd!K147+Közút!K147+Sport!K149+Közművelődés!M182+Támogatás!Q159</f>
        <v>0</v>
      </c>
      <c r="L147" s="88">
        <f>Igazgatás!L175+Községgazd!O160+Vagyongazd!L147+Közút!L147+Sport!L149+Közművelődés!N182+Támogatás!R159</f>
        <v>200000</v>
      </c>
      <c r="M147" s="88">
        <f>Igazgatás!M175+Községgazd!P160+Vagyongazd!M147+Közút!M147+Sport!M149+Közművelődés!O182+Támogatás!S159</f>
        <v>350000</v>
      </c>
      <c r="N147" s="91">
        <f>Igazgatás!N175+Községgazd!Q160+Vagyongazd!N147+Közút!N147+Sport!N149+Közművelődés!P182+Támogatás!T159</f>
        <v>0</v>
      </c>
      <c r="O147" s="88">
        <f>Igazgatás!O175+Községgazd!R160+Vagyongazd!O147+Közút!O147+Sport!O149+Közművelődés!Q182+Támogatás!U159</f>
        <v>0</v>
      </c>
      <c r="P147" s="90">
        <f>Igazgatás!P175+Községgazd!S160+Vagyongazd!P147+Közút!P147+Sport!P149+Közművelődés!R182+Támogatás!V159</f>
        <v>0</v>
      </c>
      <c r="Q147" s="91">
        <f>Igazgatás!Q175+Községgazd!T160+Vagyongazd!Q147+Közút!Q147+Sport!Q149+Közművelődés!S182+Támogatás!W159</f>
        <v>0</v>
      </c>
      <c r="R147" s="88">
        <f>Igazgatás!R175+Községgazd!U160+Vagyongazd!R147+Közút!R147+Sport!R149+Közművelődés!T182+Támogatás!X159</f>
        <v>0</v>
      </c>
      <c r="S147" s="90">
        <f>Igazgatás!S175+Községgazd!V160+Vagyongazd!S147+Közút!S147+Sport!S149+Közművelődés!U182+Támogatás!Y159</f>
        <v>0</v>
      </c>
      <c r="T147" s="92">
        <f>Igazgatás!T175+Községgazd!W160+Vagyongazd!T147+Közút!T147+Sport!T149+Közművelődés!V182+Támogatás!Z159</f>
        <v>0</v>
      </c>
    </row>
    <row r="148" spans="1:20" s="18" customFormat="1" hidden="1" x14ac:dyDescent="0.25">
      <c r="A148" s="128" t="s">
        <v>247</v>
      </c>
      <c r="B148" s="117" t="s">
        <v>672</v>
      </c>
      <c r="C148" s="432" t="s">
        <v>248</v>
      </c>
      <c r="D148" s="433"/>
      <c r="E148" s="433"/>
      <c r="F148" s="258">
        <f>Igazgatás!F176+Községgazd!F161+Vagyongazd!F148+Közút!F148+Sport!F150+Közművelődés!F183+Támogatás!F160</f>
        <v>0</v>
      </c>
      <c r="G148" s="150">
        <f>Igazgatás!G176+Községgazd!G161+Vagyongazd!G148+Közút!G148+Sport!G150+Közművelődés!G183+Támogatás!G160</f>
        <v>0</v>
      </c>
      <c r="H148" s="168">
        <f>Igazgatás!H176+Községgazd!H161+Vagyongazd!H148+Közút!H148+Sport!H150+Közművelődés!H183+Támogatás!H160</f>
        <v>0</v>
      </c>
      <c r="I148" s="95">
        <f>Igazgatás!I176+Községgazd!L161+Vagyongazd!I148+Közút!I148+Sport!I150+Közművelődés!K183+Támogatás!O160</f>
        <v>0</v>
      </c>
      <c r="J148" s="96">
        <f>Igazgatás!J176+Községgazd!M161+Vagyongazd!J148+Közút!J148+Sport!J150+Közművelődés!L183+Támogatás!P160</f>
        <v>0</v>
      </c>
      <c r="K148" s="96">
        <f>Igazgatás!K176+Községgazd!N161+Vagyongazd!K148+Közút!K148+Sport!K150+Közművelődés!M183+Támogatás!Q160</f>
        <v>0</v>
      </c>
      <c r="L148" s="96">
        <f>Igazgatás!L176+Községgazd!O161+Vagyongazd!L148+Közút!L148+Sport!L150+Közművelődés!N183+Támogatás!R160</f>
        <v>0</v>
      </c>
      <c r="M148" s="96">
        <f>Igazgatás!M176+Községgazd!P161+Vagyongazd!M148+Közút!M148+Sport!M150+Közművelődés!O183+Támogatás!S160</f>
        <v>0</v>
      </c>
      <c r="N148" s="99">
        <f>Igazgatás!N176+Községgazd!Q161+Vagyongazd!N148+Közút!N148+Sport!N150+Közművelődés!P183+Támogatás!T160</f>
        <v>0</v>
      </c>
      <c r="O148" s="96">
        <f>Igazgatás!O176+Községgazd!R161+Vagyongazd!O148+Közút!O148+Sport!O150+Közművelődés!Q183+Támogatás!U160</f>
        <v>0</v>
      </c>
      <c r="P148" s="98">
        <f>Igazgatás!P176+Községgazd!S161+Vagyongazd!P148+Közút!P148+Sport!P150+Közművelődés!R183+Támogatás!V160</f>
        <v>0</v>
      </c>
      <c r="Q148" s="99">
        <f>Igazgatás!Q176+Községgazd!T161+Vagyongazd!Q148+Közút!Q148+Sport!Q150+Közművelődés!S183+Támogatás!W160</f>
        <v>0</v>
      </c>
      <c r="R148" s="96">
        <f>Igazgatás!R176+Községgazd!U161+Vagyongazd!R148+Közút!R148+Sport!R150+Közművelődés!T183+Támogatás!X160</f>
        <v>0</v>
      </c>
      <c r="S148" s="98">
        <f>Igazgatás!S176+Községgazd!V161+Vagyongazd!S148+Közút!S148+Sport!S150+Közművelődés!U183+Támogatás!Y160</f>
        <v>0</v>
      </c>
      <c r="T148" s="100">
        <f>Igazgatás!T176+Községgazd!W161+Vagyongazd!T148+Közút!T148+Sport!T150+Közművelődés!V183+Támogatás!Z160</f>
        <v>0</v>
      </c>
    </row>
    <row r="149" spans="1:20" s="18" customFormat="1" hidden="1" x14ac:dyDescent="0.25">
      <c r="A149" s="128" t="s">
        <v>249</v>
      </c>
      <c r="B149" s="93" t="s">
        <v>673</v>
      </c>
      <c r="C149" s="434" t="s">
        <v>250</v>
      </c>
      <c r="D149" s="435"/>
      <c r="E149" s="435"/>
      <c r="F149" s="260">
        <f>Igazgatás!F177+Községgazd!F162+Vagyongazd!F149+Közút!F149+Sport!F151+Közművelődés!F184+Támogatás!F161</f>
        <v>0</v>
      </c>
      <c r="G149" s="152">
        <f>Igazgatás!G177+Községgazd!G162+Vagyongazd!G149+Közút!G149+Sport!G151+Közművelődés!G184+Támogatás!G161</f>
        <v>0</v>
      </c>
      <c r="H149" s="168">
        <f>Igazgatás!H177+Községgazd!H162+Vagyongazd!H149+Közút!H149+Sport!H151+Közművelődés!H184+Támogatás!H161</f>
        <v>0</v>
      </c>
      <c r="I149" s="95">
        <f>Igazgatás!I177+Községgazd!L162+Vagyongazd!I149+Közút!I149+Sport!I151+Közművelődés!K184+Támogatás!O161</f>
        <v>0</v>
      </c>
      <c r="J149" s="96">
        <f>Igazgatás!J177+Községgazd!M162+Vagyongazd!J149+Közút!J149+Sport!J151+Közművelődés!L184+Támogatás!P161</f>
        <v>0</v>
      </c>
      <c r="K149" s="96">
        <f>Igazgatás!K177+Községgazd!N162+Vagyongazd!K149+Közút!K149+Sport!K151+Közművelődés!M184+Támogatás!Q161</f>
        <v>0</v>
      </c>
      <c r="L149" s="96">
        <f>Igazgatás!L177+Községgazd!O162+Vagyongazd!L149+Közút!L149+Sport!L151+Közművelődés!N184+Támogatás!R161</f>
        <v>0</v>
      </c>
      <c r="M149" s="96">
        <f>Igazgatás!M177+Községgazd!P162+Vagyongazd!M149+Közút!M149+Sport!M151+Közművelődés!O184+Támogatás!S161</f>
        <v>0</v>
      </c>
      <c r="N149" s="99">
        <f>Igazgatás!N177+Községgazd!Q162+Vagyongazd!N149+Közút!N149+Sport!N151+Közművelődés!P184+Támogatás!T161</f>
        <v>0</v>
      </c>
      <c r="O149" s="96">
        <f>Igazgatás!O177+Községgazd!R162+Vagyongazd!O149+Közút!O149+Sport!O151+Közművelődés!Q184+Támogatás!U161</f>
        <v>0</v>
      </c>
      <c r="P149" s="98">
        <f>Igazgatás!P177+Községgazd!S162+Vagyongazd!P149+Közút!P149+Sport!P151+Közművelődés!R184+Támogatás!V161</f>
        <v>0</v>
      </c>
      <c r="Q149" s="99">
        <f>Igazgatás!Q177+Községgazd!T162+Vagyongazd!Q149+Közút!Q149+Sport!Q151+Közművelődés!S184+Támogatás!W161</f>
        <v>0</v>
      </c>
      <c r="R149" s="96">
        <f>Igazgatás!R177+Községgazd!U162+Vagyongazd!R149+Közút!R149+Sport!R151+Közművelődés!T184+Támogatás!X161</f>
        <v>0</v>
      </c>
      <c r="S149" s="98">
        <f>Igazgatás!S177+Községgazd!V162+Vagyongazd!S149+Közút!S149+Sport!S151+Közművelődés!U184+Támogatás!Y161</f>
        <v>0</v>
      </c>
      <c r="T149" s="100">
        <f>Igazgatás!T177+Községgazd!W162+Vagyongazd!T149+Közút!T149+Sport!T151+Közművelődés!V184+Támogatás!Z161</f>
        <v>0</v>
      </c>
    </row>
    <row r="150" spans="1:20" hidden="1" x14ac:dyDescent="0.25">
      <c r="B150" s="55"/>
      <c r="C150" s="2"/>
      <c r="D150" s="427" t="s">
        <v>250</v>
      </c>
      <c r="E150" s="427"/>
      <c r="F150" s="259">
        <f>Igazgatás!F178+Községgazd!F163+Vagyongazd!F150+Közút!F150+Sport!F152+Közművelődés!F185+Támogatás!F162</f>
        <v>0</v>
      </c>
      <c r="G150" s="151">
        <f>Igazgatás!G178+Községgazd!G163+Vagyongazd!G150+Közút!G150+Sport!G152+Közművelődés!G185+Támogatás!G162</f>
        <v>0</v>
      </c>
      <c r="H150" s="169">
        <f>Igazgatás!H178+Községgazd!H163+Vagyongazd!H150+Közút!H150+Sport!H152+Közművelődés!H185+Támogatás!H162</f>
        <v>0</v>
      </c>
      <c r="I150" s="76">
        <f>Igazgatás!I178+Községgazd!L163+Vagyongazd!I150+Közút!I150+Sport!I152+Közművelődés!K185+Támogatás!O162</f>
        <v>0</v>
      </c>
      <c r="J150" s="1">
        <f>Igazgatás!J178+Községgazd!M163+Vagyongazd!J150+Közút!J150+Sport!J152+Közművelődés!L185+Támogatás!P162</f>
        <v>0</v>
      </c>
      <c r="K150" s="1">
        <f>Igazgatás!K178+Községgazd!N163+Vagyongazd!K150+Közút!K150+Sport!K152+Közművelődés!M185+Támogatás!Q162</f>
        <v>0</v>
      </c>
      <c r="L150" s="1">
        <f>Igazgatás!L178+Községgazd!O163+Vagyongazd!L150+Közút!L150+Sport!L152+Közművelődés!N185+Támogatás!R162</f>
        <v>0</v>
      </c>
      <c r="M150" s="1">
        <f>Igazgatás!M178+Községgazd!P163+Vagyongazd!M150+Közút!M150+Sport!M152+Közművelődés!O185+Támogatás!S162</f>
        <v>0</v>
      </c>
      <c r="N150" s="82">
        <f>Igazgatás!N178+Községgazd!Q163+Vagyongazd!N150+Közút!N150+Sport!N152+Közművelődés!P185+Támogatás!T162</f>
        <v>0</v>
      </c>
      <c r="O150" s="1">
        <f>Igazgatás!O178+Községgazd!R163+Vagyongazd!O150+Közút!O150+Sport!O152+Közművelődés!Q185+Támogatás!U162</f>
        <v>0</v>
      </c>
      <c r="P150" s="42">
        <f>Igazgatás!P178+Községgazd!S163+Vagyongazd!P150+Közút!P150+Sport!P152+Közművelődés!R185+Támogatás!V162</f>
        <v>0</v>
      </c>
      <c r="Q150" s="82">
        <f>Igazgatás!Q178+Községgazd!T163+Vagyongazd!Q150+Közút!Q150+Sport!Q152+Közművelődés!S185+Támogatás!W162</f>
        <v>0</v>
      </c>
      <c r="R150" s="1">
        <f>Igazgatás!R178+Községgazd!U163+Vagyongazd!R150+Közút!R150+Sport!R152+Közművelődés!T185+Támogatás!X162</f>
        <v>0</v>
      </c>
      <c r="S150" s="42">
        <f>Igazgatás!S178+Községgazd!V163+Vagyongazd!S150+Közút!S150+Sport!S152+Közművelődés!U185+Támogatás!Y162</f>
        <v>0</v>
      </c>
      <c r="T150" s="44">
        <f>Igazgatás!T178+Községgazd!W163+Vagyongazd!T150+Közút!T150+Sport!T152+Közművelődés!V185+Támogatás!Z162</f>
        <v>0</v>
      </c>
    </row>
    <row r="151" spans="1:20" hidden="1" x14ac:dyDescent="0.25">
      <c r="B151" s="55"/>
      <c r="C151" s="2"/>
      <c r="D151" s="427" t="s">
        <v>349</v>
      </c>
      <c r="E151" s="427"/>
      <c r="F151" s="259">
        <f>Igazgatás!F179+Községgazd!F164+Vagyongazd!F151+Közút!F151+Sport!F153+Közművelődés!F186+Támogatás!F163</f>
        <v>0</v>
      </c>
      <c r="G151" s="151">
        <f>Igazgatás!G179+Községgazd!G164+Vagyongazd!G151+Közút!G151+Sport!G153+Közművelődés!G186+Támogatás!G163</f>
        <v>0</v>
      </c>
      <c r="H151" s="169">
        <f>Igazgatás!H179+Községgazd!H164+Vagyongazd!H151+Közút!H151+Sport!H153+Közművelődés!H186+Támogatás!H163</f>
        <v>0</v>
      </c>
      <c r="I151" s="76">
        <f>Igazgatás!I179+Községgazd!L164+Vagyongazd!I151+Közút!I151+Sport!I153+Közművelődés!K186+Támogatás!O163</f>
        <v>0</v>
      </c>
      <c r="J151" s="1">
        <f>Igazgatás!J179+Községgazd!M164+Vagyongazd!J151+Közút!J151+Sport!J153+Közművelődés!L186+Támogatás!P163</f>
        <v>0</v>
      </c>
      <c r="K151" s="1">
        <f>Igazgatás!K179+Községgazd!N164+Vagyongazd!K151+Közút!K151+Sport!K153+Közművelődés!M186+Támogatás!Q163</f>
        <v>0</v>
      </c>
      <c r="L151" s="1">
        <f>Igazgatás!L179+Községgazd!O164+Vagyongazd!L151+Közút!L151+Sport!L153+Közművelődés!N186+Támogatás!R163</f>
        <v>0</v>
      </c>
      <c r="M151" s="1">
        <f>Igazgatás!M179+Községgazd!P164+Vagyongazd!M151+Közút!M151+Sport!M153+Közművelődés!O186+Támogatás!S163</f>
        <v>0</v>
      </c>
      <c r="N151" s="82">
        <f>Igazgatás!N179+Községgazd!Q164+Vagyongazd!N151+Közút!N151+Sport!N153+Közművelődés!P186+Támogatás!T163</f>
        <v>0</v>
      </c>
      <c r="O151" s="1">
        <f>Igazgatás!O179+Községgazd!R164+Vagyongazd!O151+Közút!O151+Sport!O153+Közművelődés!Q186+Támogatás!U163</f>
        <v>0</v>
      </c>
      <c r="P151" s="42">
        <f>Igazgatás!P179+Községgazd!S164+Vagyongazd!P151+Közút!P151+Sport!P153+Közművelődés!R186+Támogatás!V163</f>
        <v>0</v>
      </c>
      <c r="Q151" s="82">
        <f>Igazgatás!Q179+Községgazd!T164+Vagyongazd!Q151+Közút!Q151+Sport!Q153+Közművelődés!S186+Támogatás!W163</f>
        <v>0</v>
      </c>
      <c r="R151" s="1">
        <f>Igazgatás!R179+Községgazd!U164+Vagyongazd!R151+Közút!R151+Sport!R153+Közművelődés!T186+Támogatás!X163</f>
        <v>0</v>
      </c>
      <c r="S151" s="42">
        <f>Igazgatás!S179+Községgazd!V164+Vagyongazd!S151+Közút!S151+Sport!S153+Közművelődés!U186+Támogatás!Y163</f>
        <v>0</v>
      </c>
      <c r="T151" s="44">
        <f>Igazgatás!T179+Községgazd!W164+Vagyongazd!T151+Közút!T151+Sport!T153+Közművelődés!V186+Támogatás!Z163</f>
        <v>0</v>
      </c>
    </row>
    <row r="152" spans="1:20" s="18" customFormat="1" hidden="1" x14ac:dyDescent="0.25">
      <c r="A152" s="128" t="s">
        <v>251</v>
      </c>
      <c r="B152" s="93" t="s">
        <v>674</v>
      </c>
      <c r="C152" s="434" t="s">
        <v>252</v>
      </c>
      <c r="D152" s="435"/>
      <c r="E152" s="435"/>
      <c r="F152" s="260">
        <f>Igazgatás!F180+Községgazd!F165+Vagyongazd!F152+Közút!F152+Sport!F154+Közművelődés!F187+Támogatás!F164</f>
        <v>0</v>
      </c>
      <c r="G152" s="152">
        <f>Igazgatás!G180+Községgazd!G165+Vagyongazd!G152+Közút!G152+Sport!G154+Közművelődés!G187+Támogatás!G164</f>
        <v>0</v>
      </c>
      <c r="H152" s="168">
        <f>Igazgatás!H180+Községgazd!H165+Vagyongazd!H152+Közút!H152+Sport!H154+Közművelődés!H187+Támogatás!H164</f>
        <v>0</v>
      </c>
      <c r="I152" s="95">
        <f>Igazgatás!I180+Községgazd!L165+Vagyongazd!I152+Közút!I152+Sport!I154+Közművelődés!K187+Támogatás!O164</f>
        <v>0</v>
      </c>
      <c r="J152" s="96">
        <f>Igazgatás!J180+Községgazd!M165+Vagyongazd!J152+Közút!J152+Sport!J154+Közművelődés!L187+Támogatás!P164</f>
        <v>0</v>
      </c>
      <c r="K152" s="96">
        <f>Igazgatás!K180+Községgazd!N165+Vagyongazd!K152+Közút!K152+Sport!K154+Közművelődés!M187+Támogatás!Q164</f>
        <v>0</v>
      </c>
      <c r="L152" s="96">
        <f>Igazgatás!L180+Községgazd!O165+Vagyongazd!L152+Közút!L152+Sport!L154+Közművelődés!N187+Támogatás!R164</f>
        <v>0</v>
      </c>
      <c r="M152" s="96">
        <f>Igazgatás!M180+Községgazd!P165+Vagyongazd!M152+Közút!M152+Sport!M154+Közművelődés!O187+Támogatás!S164</f>
        <v>0</v>
      </c>
      <c r="N152" s="99">
        <f>Igazgatás!N180+Községgazd!Q165+Vagyongazd!N152+Közút!N152+Sport!N154+Közművelődés!P187+Támogatás!T164</f>
        <v>0</v>
      </c>
      <c r="O152" s="96">
        <f>Igazgatás!O180+Községgazd!R165+Vagyongazd!O152+Közút!O152+Sport!O154+Közművelődés!Q187+Támogatás!U164</f>
        <v>0</v>
      </c>
      <c r="P152" s="98">
        <f>Igazgatás!P180+Községgazd!S165+Vagyongazd!P152+Közút!P152+Sport!P154+Közművelődés!R187+Támogatás!V164</f>
        <v>0</v>
      </c>
      <c r="Q152" s="99">
        <f>Igazgatás!Q180+Községgazd!T165+Vagyongazd!Q152+Közút!Q152+Sport!Q154+Közművelődés!S187+Támogatás!W164</f>
        <v>0</v>
      </c>
      <c r="R152" s="96">
        <f>Igazgatás!R180+Községgazd!U165+Vagyongazd!R152+Közút!R152+Sport!R154+Közművelődés!T187+Támogatás!X164</f>
        <v>0</v>
      </c>
      <c r="S152" s="98">
        <f>Igazgatás!S180+Községgazd!V165+Vagyongazd!S152+Közút!S152+Sport!S154+Közművelődés!U187+Támogatás!Y164</f>
        <v>0</v>
      </c>
      <c r="T152" s="100">
        <f>Igazgatás!T180+Községgazd!W165+Vagyongazd!T152+Közút!T152+Sport!T154+Közművelődés!V187+Támogatás!Z164</f>
        <v>0</v>
      </c>
    </row>
    <row r="153" spans="1:20" s="18" customFormat="1" x14ac:dyDescent="0.25">
      <c r="A153" s="128" t="s">
        <v>253</v>
      </c>
      <c r="B153" s="93" t="s">
        <v>675</v>
      </c>
      <c r="C153" s="434" t="s">
        <v>254</v>
      </c>
      <c r="D153" s="435"/>
      <c r="E153" s="435"/>
      <c r="F153" s="260">
        <f>Igazgatás!F181+Községgazd!F166+Vagyongazd!F153+Közút!F153+Sport!F155+Közművelődés!F188+Támogatás!F165</f>
        <v>433070</v>
      </c>
      <c r="G153" s="152">
        <f>Igazgatás!G181+Községgazd!G166+Vagyongazd!G153+Közút!G153+Sport!G155+Közművelődés!G188+Támogatás!G165</f>
        <v>0</v>
      </c>
      <c r="H153" s="168">
        <f>Igazgatás!H181+Községgazd!H166+Vagyongazd!H153+Közút!H153+Sport!H155+Közművelődés!H188+Támogatás!H165</f>
        <v>433070</v>
      </c>
      <c r="I153" s="95">
        <f>Igazgatás!I181+Községgazd!L166+Vagyongazd!I153+Közút!I153+Sport!I155+Közművelődés!K188+Támogatás!O165</f>
        <v>0</v>
      </c>
      <c r="J153" s="96">
        <f>Igazgatás!J181+Községgazd!M166+Vagyongazd!J153+Közút!J153+Sport!J155+Közművelődés!L188+Támogatás!P165</f>
        <v>0</v>
      </c>
      <c r="K153" s="96">
        <f>Igazgatás!K181+Községgazd!N166+Vagyongazd!K153+Közút!K153+Sport!K155+Közművelődés!M188+Támogatás!Q165</f>
        <v>0</v>
      </c>
      <c r="L153" s="96">
        <f>Igazgatás!L181+Községgazd!O166+Vagyongazd!L153+Közút!L153+Sport!L155+Közművelődés!N188+Támogatás!R165</f>
        <v>157480</v>
      </c>
      <c r="M153" s="96">
        <f>Igazgatás!M181+Községgazd!P166+Vagyongazd!M153+Közút!M153+Sport!M155+Közművelődés!O188+Támogatás!S165</f>
        <v>275590</v>
      </c>
      <c r="N153" s="99">
        <f>Igazgatás!N181+Községgazd!Q166+Vagyongazd!N153+Közút!N153+Sport!N155+Közművelődés!P188+Támogatás!T165</f>
        <v>0</v>
      </c>
      <c r="O153" s="96">
        <f>Igazgatás!O181+Községgazd!R166+Vagyongazd!O153+Közút!O153+Sport!O155+Közművelődés!Q188+Támogatás!U165</f>
        <v>0</v>
      </c>
      <c r="P153" s="98">
        <f>Igazgatás!P181+Községgazd!S166+Vagyongazd!P153+Közút!P153+Sport!P155+Közművelődés!R188+Támogatás!V165</f>
        <v>0</v>
      </c>
      <c r="Q153" s="99">
        <f>Igazgatás!Q181+Községgazd!T166+Vagyongazd!Q153+Közút!Q153+Sport!Q155+Közművelődés!S188+Támogatás!W165</f>
        <v>0</v>
      </c>
      <c r="R153" s="96">
        <f>Igazgatás!R181+Községgazd!U166+Vagyongazd!R153+Közút!R153+Sport!R155+Közművelődés!T188+Támogatás!X165</f>
        <v>0</v>
      </c>
      <c r="S153" s="98">
        <f>Igazgatás!S181+Községgazd!V166+Vagyongazd!S153+Közút!S153+Sport!S155+Közművelődés!U188+Támogatás!Y165</f>
        <v>0</v>
      </c>
      <c r="T153" s="100">
        <f>Igazgatás!T181+Községgazd!W166+Vagyongazd!T153+Közút!T153+Sport!T155+Közművelődés!V188+Támogatás!Z165</f>
        <v>0</v>
      </c>
    </row>
    <row r="154" spans="1:20" s="18" customFormat="1" hidden="1" x14ac:dyDescent="0.25">
      <c r="A154" s="128" t="s">
        <v>255</v>
      </c>
      <c r="B154" s="93" t="s">
        <v>676</v>
      </c>
      <c r="C154" s="434" t="s">
        <v>256</v>
      </c>
      <c r="D154" s="435"/>
      <c r="E154" s="435"/>
      <c r="F154" s="260">
        <f>Igazgatás!F182+Községgazd!F167+Vagyongazd!F154+Közút!F154+Sport!F156+Közművelődés!F189+Támogatás!F166</f>
        <v>0</v>
      </c>
      <c r="G154" s="152">
        <f>Igazgatás!G182+Községgazd!G167+Vagyongazd!G154+Közút!G154+Sport!G156+Közművelődés!G189+Támogatás!G166</f>
        <v>0</v>
      </c>
      <c r="H154" s="168">
        <f>Igazgatás!H182+Községgazd!H167+Vagyongazd!H154+Közút!H154+Sport!H156+Közművelődés!H189+Támogatás!H166</f>
        <v>0</v>
      </c>
      <c r="I154" s="95">
        <f>Igazgatás!I182+Községgazd!L167+Vagyongazd!I154+Közút!I154+Sport!I156+Közművelődés!K189+Támogatás!O166</f>
        <v>0</v>
      </c>
      <c r="J154" s="96">
        <f>Igazgatás!J182+Községgazd!M167+Vagyongazd!J154+Közút!J154+Sport!J156+Közművelődés!L189+Támogatás!P166</f>
        <v>0</v>
      </c>
      <c r="K154" s="96">
        <f>Igazgatás!K182+Községgazd!N167+Vagyongazd!K154+Közút!K154+Sport!K156+Közművelődés!M189+Támogatás!Q166</f>
        <v>0</v>
      </c>
      <c r="L154" s="96">
        <f>Igazgatás!L182+Községgazd!O167+Vagyongazd!L154+Közút!L154+Sport!L156+Közművelődés!N189+Támogatás!R166</f>
        <v>0</v>
      </c>
      <c r="M154" s="96">
        <f>Igazgatás!M182+Községgazd!P167+Vagyongazd!M154+Közút!M154+Sport!M156+Közművelődés!O189+Támogatás!S166</f>
        <v>0</v>
      </c>
      <c r="N154" s="99">
        <f>Igazgatás!N182+Községgazd!Q167+Vagyongazd!N154+Közút!N154+Sport!N156+Közművelődés!P189+Támogatás!T166</f>
        <v>0</v>
      </c>
      <c r="O154" s="96">
        <f>Igazgatás!O182+Községgazd!R167+Vagyongazd!O154+Közút!O154+Sport!O156+Közművelődés!Q189+Támogatás!U166</f>
        <v>0</v>
      </c>
      <c r="P154" s="98">
        <f>Igazgatás!P182+Községgazd!S167+Vagyongazd!P154+Közút!P154+Sport!P156+Közművelődés!R189+Támogatás!V166</f>
        <v>0</v>
      </c>
      <c r="Q154" s="99">
        <f>Igazgatás!Q182+Községgazd!T167+Vagyongazd!Q154+Közút!Q154+Sport!Q156+Közművelődés!S189+Támogatás!W166</f>
        <v>0</v>
      </c>
      <c r="R154" s="96">
        <f>Igazgatás!R182+Községgazd!U167+Vagyongazd!R154+Közút!R154+Sport!R156+Közművelődés!T189+Támogatás!X166</f>
        <v>0</v>
      </c>
      <c r="S154" s="98">
        <f>Igazgatás!S182+Községgazd!V167+Vagyongazd!S154+Közút!S154+Sport!S156+Közművelődés!U189+Támogatás!Y166</f>
        <v>0</v>
      </c>
      <c r="T154" s="100">
        <f>Igazgatás!T182+Községgazd!W167+Vagyongazd!T154+Közút!T154+Sport!T156+Közművelődés!V189+Támogatás!Z166</f>
        <v>0</v>
      </c>
    </row>
    <row r="155" spans="1:20" s="18" customFormat="1" hidden="1" x14ac:dyDescent="0.25">
      <c r="A155" s="128" t="s">
        <v>257</v>
      </c>
      <c r="B155" s="93" t="s">
        <v>677</v>
      </c>
      <c r="C155" s="434" t="s">
        <v>258</v>
      </c>
      <c r="D155" s="435"/>
      <c r="E155" s="435"/>
      <c r="F155" s="260">
        <f>Igazgatás!F183+Községgazd!F168+Vagyongazd!F155+Közút!F155+Sport!F157+Közművelődés!F190+Támogatás!F167</f>
        <v>0</v>
      </c>
      <c r="G155" s="152">
        <f>Igazgatás!G183+Községgazd!G168+Vagyongazd!G155+Közút!G155+Sport!G157+Közművelődés!G190+Támogatás!G167</f>
        <v>0</v>
      </c>
      <c r="H155" s="168">
        <f>Igazgatás!H183+Községgazd!H168+Vagyongazd!H155+Közút!H155+Sport!H157+Közművelődés!H190+Támogatás!H167</f>
        <v>0</v>
      </c>
      <c r="I155" s="95">
        <f>Igazgatás!I183+Községgazd!L168+Vagyongazd!I155+Közút!I155+Sport!I157+Közművelődés!K190+Támogatás!O167</f>
        <v>0</v>
      </c>
      <c r="J155" s="96">
        <f>Igazgatás!J183+Községgazd!M168+Vagyongazd!J155+Közút!J155+Sport!J157+Közművelődés!L190+Támogatás!P167</f>
        <v>0</v>
      </c>
      <c r="K155" s="96">
        <f>Igazgatás!K183+Községgazd!N168+Vagyongazd!K155+Közút!K155+Sport!K157+Közművelődés!M190+Támogatás!Q167</f>
        <v>0</v>
      </c>
      <c r="L155" s="96">
        <f>Igazgatás!L183+Községgazd!O168+Vagyongazd!L155+Közút!L155+Sport!L157+Közművelődés!N190+Támogatás!R167</f>
        <v>0</v>
      </c>
      <c r="M155" s="96">
        <f>Igazgatás!M183+Községgazd!P168+Vagyongazd!M155+Közút!M155+Sport!M157+Közművelődés!O190+Támogatás!S167</f>
        <v>0</v>
      </c>
      <c r="N155" s="99">
        <f>Igazgatás!N183+Községgazd!Q168+Vagyongazd!N155+Közút!N155+Sport!N157+Közművelődés!P190+Támogatás!T167</f>
        <v>0</v>
      </c>
      <c r="O155" s="96">
        <f>Igazgatás!O183+Községgazd!R168+Vagyongazd!O155+Közút!O155+Sport!O157+Közművelődés!Q190+Támogatás!U167</f>
        <v>0</v>
      </c>
      <c r="P155" s="98">
        <f>Igazgatás!P183+Községgazd!S168+Vagyongazd!P155+Közút!P155+Sport!P157+Közművelődés!R190+Támogatás!V167</f>
        <v>0</v>
      </c>
      <c r="Q155" s="99">
        <f>Igazgatás!Q183+Községgazd!T168+Vagyongazd!Q155+Közút!Q155+Sport!Q157+Közművelődés!S190+Támogatás!W167</f>
        <v>0</v>
      </c>
      <c r="R155" s="96">
        <f>Igazgatás!R183+Községgazd!U168+Vagyongazd!R155+Közút!R155+Sport!R157+Közművelődés!T190+Támogatás!X167</f>
        <v>0</v>
      </c>
      <c r="S155" s="98">
        <f>Igazgatás!S183+Községgazd!V168+Vagyongazd!S155+Közút!S155+Sport!S157+Közművelődés!U190+Támogatás!Y167</f>
        <v>0</v>
      </c>
      <c r="T155" s="100">
        <f>Igazgatás!T183+Községgazd!W168+Vagyongazd!T155+Közút!T155+Sport!T157+Közművelődés!V190+Támogatás!Z167</f>
        <v>0</v>
      </c>
    </row>
    <row r="156" spans="1:20" s="18" customFormat="1" ht="15.75" thickBot="1" x14ac:dyDescent="0.3">
      <c r="A156" s="128" t="s">
        <v>259</v>
      </c>
      <c r="B156" s="127" t="s">
        <v>678</v>
      </c>
      <c r="C156" s="507" t="s">
        <v>260</v>
      </c>
      <c r="D156" s="508"/>
      <c r="E156" s="508"/>
      <c r="F156" s="272">
        <f>Igazgatás!F184+Községgazd!F169+Vagyongazd!F156+Közút!F156+Sport!F158+Közművelődés!F191+Támogatás!F168</f>
        <v>116930</v>
      </c>
      <c r="G156" s="164">
        <f>Igazgatás!G184+Községgazd!G169+Vagyongazd!G156+Közút!G156+Sport!G158+Közművelődés!G191+Támogatás!G168</f>
        <v>0</v>
      </c>
      <c r="H156" s="168">
        <f>Igazgatás!H184+Községgazd!H169+Vagyongazd!H156+Közút!H156+Sport!H158+Közművelődés!H191+Támogatás!H168</f>
        <v>116930</v>
      </c>
      <c r="I156" s="95">
        <f>Igazgatás!I184+Községgazd!L169+Vagyongazd!I156+Közút!I156+Sport!I158+Közművelődés!K191+Támogatás!O168</f>
        <v>0</v>
      </c>
      <c r="J156" s="96">
        <f>Igazgatás!J184+Községgazd!M169+Vagyongazd!J156+Közút!J156+Sport!J158+Közművelődés!L191+Támogatás!P168</f>
        <v>0</v>
      </c>
      <c r="K156" s="96">
        <f>Igazgatás!K184+Községgazd!N169+Vagyongazd!K156+Közút!K156+Sport!K158+Közművelődés!M191+Támogatás!Q168</f>
        <v>0</v>
      </c>
      <c r="L156" s="96">
        <f>Igazgatás!L184+Községgazd!O169+Vagyongazd!L156+Közút!L156+Sport!L158+Közművelődés!N191+Támogatás!R168</f>
        <v>42520</v>
      </c>
      <c r="M156" s="96">
        <f>Igazgatás!M184+Községgazd!P169+Vagyongazd!M156+Közút!M156+Sport!M158+Közművelődés!O191+Támogatás!S168</f>
        <v>74410</v>
      </c>
      <c r="N156" s="99">
        <f>Igazgatás!N184+Községgazd!Q169+Vagyongazd!N156+Közút!N156+Sport!N158+Közművelődés!P191+Támogatás!T168</f>
        <v>0</v>
      </c>
      <c r="O156" s="96">
        <f>Igazgatás!O184+Községgazd!R169+Vagyongazd!O156+Közút!O156+Sport!O158+Közművelődés!Q191+Támogatás!U168</f>
        <v>0</v>
      </c>
      <c r="P156" s="98">
        <f>Igazgatás!P184+Községgazd!S169+Vagyongazd!P156+Közút!P156+Sport!P158+Közművelődés!R191+Támogatás!V168</f>
        <v>0</v>
      </c>
      <c r="Q156" s="99">
        <f>Igazgatás!Q184+Községgazd!T169+Vagyongazd!Q156+Közút!Q156+Sport!Q158+Közművelődés!S191+Támogatás!W168</f>
        <v>0</v>
      </c>
      <c r="R156" s="96">
        <f>Igazgatás!R184+Községgazd!U169+Vagyongazd!R156+Közút!R156+Sport!R158+Közművelődés!T191+Támogatás!X168</f>
        <v>0</v>
      </c>
      <c r="S156" s="98">
        <f>Igazgatás!S184+Községgazd!V169+Vagyongazd!S156+Közút!S156+Sport!S158+Közművelődés!U191+Támogatás!Y168</f>
        <v>0</v>
      </c>
      <c r="T156" s="100">
        <f>Igazgatás!T184+Községgazd!W169+Vagyongazd!T156+Közút!T156+Sport!T158+Közművelődés!V191+Támogatás!Z168</f>
        <v>0</v>
      </c>
    </row>
    <row r="157" spans="1:20" ht="15.75" thickBot="1" x14ac:dyDescent="0.3">
      <c r="B157" s="101" t="s">
        <v>261</v>
      </c>
      <c r="C157" s="430" t="s">
        <v>262</v>
      </c>
      <c r="D157" s="431"/>
      <c r="E157" s="431"/>
      <c r="F157" s="262">
        <f>Igazgatás!F185+Községgazd!F170+Vagyongazd!F157+Közút!F157+Sport!F159+Közművelődés!F192+Támogatás!F169</f>
        <v>0</v>
      </c>
      <c r="G157" s="154">
        <f>Igazgatás!G185+Községgazd!G170+Vagyongazd!G157+Közút!G157+Sport!G159+Közművelődés!G192+Támogatás!G169</f>
        <v>0</v>
      </c>
      <c r="H157" s="166">
        <f>Igazgatás!H185+Községgazd!H170+Vagyongazd!H157+Közút!H157+Sport!H159+Közművelődés!H192+Támogatás!H169</f>
        <v>0</v>
      </c>
      <c r="I157" s="87">
        <f>Igazgatás!I185+Községgazd!L170+Vagyongazd!I157+Közút!I157+Sport!I159+Közművelődés!K192+Támogatás!O169</f>
        <v>0</v>
      </c>
      <c r="J157" s="88">
        <f>Igazgatás!J185+Községgazd!M170+Vagyongazd!J157+Közút!J157+Sport!J159+Közművelődés!L192+Támogatás!P169</f>
        <v>0</v>
      </c>
      <c r="K157" s="88">
        <f>Igazgatás!K185+Községgazd!N170+Vagyongazd!K157+Közút!K157+Sport!K159+Közművelődés!M192+Támogatás!Q169</f>
        <v>0</v>
      </c>
      <c r="L157" s="88">
        <f>Igazgatás!L185+Községgazd!O170+Vagyongazd!L157+Közút!L157+Sport!L159+Közművelődés!N192+Támogatás!R169</f>
        <v>0</v>
      </c>
      <c r="M157" s="88">
        <f>Igazgatás!M185+Községgazd!P170+Vagyongazd!M157+Közút!M157+Sport!M159+Közművelődés!O192+Támogatás!S169</f>
        <v>0</v>
      </c>
      <c r="N157" s="91">
        <f>Igazgatás!N185+Községgazd!Q170+Vagyongazd!N157+Közút!N157+Sport!N159+Közművelődés!P192+Támogatás!T169</f>
        <v>0</v>
      </c>
      <c r="O157" s="88">
        <f>Igazgatás!O185+Községgazd!R170+Vagyongazd!O157+Közút!O157+Sport!O159+Közművelődés!Q192+Támogatás!U169</f>
        <v>0</v>
      </c>
      <c r="P157" s="90">
        <f>Igazgatás!P185+Községgazd!S170+Vagyongazd!P157+Közút!P157+Sport!P159+Közművelődés!R192+Támogatás!V169</f>
        <v>0</v>
      </c>
      <c r="Q157" s="91">
        <f>Igazgatás!Q185+Községgazd!T170+Vagyongazd!Q157+Közút!Q157+Sport!Q159+Közművelődés!S192+Támogatás!W169</f>
        <v>0</v>
      </c>
      <c r="R157" s="88">
        <f>Igazgatás!R185+Községgazd!U170+Vagyongazd!R157+Közút!R157+Sport!R159+Közművelődés!T192+Támogatás!X169</f>
        <v>0</v>
      </c>
      <c r="S157" s="90">
        <f>Igazgatás!S185+Községgazd!V170+Vagyongazd!S157+Közút!S157+Sport!S159+Közművelődés!U192+Támogatás!Y169</f>
        <v>0</v>
      </c>
      <c r="T157" s="92">
        <f>Igazgatás!T185+Községgazd!W170+Vagyongazd!T157+Közút!T157+Sport!T159+Közművelődés!V192+Támogatás!Z169</f>
        <v>0</v>
      </c>
    </row>
    <row r="158" spans="1:20" s="18" customFormat="1" hidden="1" x14ac:dyDescent="0.25">
      <c r="A158" s="128" t="s">
        <v>263</v>
      </c>
      <c r="B158" s="284" t="s">
        <v>679</v>
      </c>
      <c r="C158" s="509" t="s">
        <v>264</v>
      </c>
      <c r="D158" s="510"/>
      <c r="E158" s="510"/>
      <c r="F158" s="285">
        <f>Igazgatás!F186+Községgazd!F171+Vagyongazd!F158+Közút!F158+Sport!F160+Közművelődés!F193+Támogatás!F170</f>
        <v>0</v>
      </c>
      <c r="G158" s="286">
        <f>Igazgatás!G186+Községgazd!G171+Vagyongazd!G158+Közút!G158+Sport!G160+Közművelődés!G193+Támogatás!G170</f>
        <v>0</v>
      </c>
      <c r="H158" s="287">
        <f>Igazgatás!H186+Községgazd!H171+Vagyongazd!H158+Közút!H158+Sport!H160+Közművelődés!H193+Támogatás!H170</f>
        <v>0</v>
      </c>
      <c r="I158" s="288">
        <f>Igazgatás!I186+Községgazd!L171+Vagyongazd!I158+Közút!I158+Sport!I160+Közművelődés!K193+Támogatás!O170</f>
        <v>0</v>
      </c>
      <c r="J158" s="289">
        <f>Igazgatás!J186+Községgazd!M171+Vagyongazd!J158+Közút!J158+Sport!J160+Közművelődés!L193+Támogatás!P170</f>
        <v>0</v>
      </c>
      <c r="K158" s="289">
        <f>Igazgatás!K186+Községgazd!N171+Vagyongazd!K158+Közút!K158+Sport!K160+Közművelődés!M193+Támogatás!Q170</f>
        <v>0</v>
      </c>
      <c r="L158" s="289">
        <f>Igazgatás!L186+Községgazd!O171+Vagyongazd!L158+Közút!L158+Sport!L160+Közművelődés!N193+Támogatás!R170</f>
        <v>0</v>
      </c>
      <c r="M158" s="289">
        <f>Igazgatás!M186+Községgazd!P171+Vagyongazd!M158+Közút!M158+Sport!M160+Közművelődés!O193+Támogatás!S170</f>
        <v>0</v>
      </c>
      <c r="N158" s="290">
        <f>Igazgatás!N186+Községgazd!Q171+Vagyongazd!N158+Közút!N158+Sport!N160+Közművelődés!P193+Támogatás!T170</f>
        <v>0</v>
      </c>
      <c r="O158" s="289">
        <f>Igazgatás!O186+Községgazd!R171+Vagyongazd!O158+Közút!O158+Sport!O160+Közművelődés!Q193+Támogatás!U170</f>
        <v>0</v>
      </c>
      <c r="P158" s="291">
        <f>Igazgatás!P186+Községgazd!S171+Vagyongazd!P158+Közút!P158+Sport!P160+Közművelődés!R193+Támogatás!V170</f>
        <v>0</v>
      </c>
      <c r="Q158" s="290">
        <f>Igazgatás!Q186+Községgazd!T171+Vagyongazd!Q158+Közút!Q158+Sport!Q160+Közművelődés!S193+Támogatás!W170</f>
        <v>0</v>
      </c>
      <c r="R158" s="289">
        <f>Igazgatás!R186+Községgazd!U171+Vagyongazd!R158+Közút!R158+Sport!R160+Közművelődés!T193+Támogatás!X170</f>
        <v>0</v>
      </c>
      <c r="S158" s="291">
        <f>Igazgatás!S186+Községgazd!V171+Vagyongazd!S158+Közút!S158+Sport!S160+Közművelődés!U193+Támogatás!Y170</f>
        <v>0</v>
      </c>
      <c r="T158" s="292">
        <f>Igazgatás!T186+Községgazd!W171+Vagyongazd!T158+Közút!T158+Sport!T160+Közművelődés!V193+Támogatás!Z170</f>
        <v>0</v>
      </c>
    </row>
    <row r="159" spans="1:20" s="18" customFormat="1" hidden="1" x14ac:dyDescent="0.25">
      <c r="A159" s="128" t="s">
        <v>265</v>
      </c>
      <c r="B159" s="293" t="s">
        <v>680</v>
      </c>
      <c r="C159" s="501" t="s">
        <v>886</v>
      </c>
      <c r="D159" s="502"/>
      <c r="E159" s="502"/>
      <c r="F159" s="294">
        <f>Igazgatás!F187+Községgazd!F172+Vagyongazd!F159+Közút!F159+Sport!F161+Közművelődés!F194+Támogatás!F171</f>
        <v>0</v>
      </c>
      <c r="G159" s="295">
        <f>Igazgatás!G187+Községgazd!G172+Vagyongazd!G159+Közút!G159+Sport!G161+Közművelődés!G194+Támogatás!G171</f>
        <v>0</v>
      </c>
      <c r="H159" s="287">
        <f>Igazgatás!H187+Községgazd!H172+Vagyongazd!H159+Közút!H159+Sport!H161+Közművelődés!H194+Támogatás!H171</f>
        <v>0</v>
      </c>
      <c r="I159" s="288">
        <f>Igazgatás!I187+Községgazd!L172+Vagyongazd!I159+Közút!I159+Sport!I161+Közművelődés!K194+Támogatás!O171</f>
        <v>0</v>
      </c>
      <c r="J159" s="289">
        <f>Igazgatás!J187+Községgazd!M172+Vagyongazd!J159+Közút!J159+Sport!J161+Közművelődés!L194+Támogatás!P171</f>
        <v>0</v>
      </c>
      <c r="K159" s="289">
        <f>Igazgatás!K187+Községgazd!N172+Vagyongazd!K159+Közút!K159+Sport!K161+Közművelődés!M194+Támogatás!Q171</f>
        <v>0</v>
      </c>
      <c r="L159" s="289">
        <f>Igazgatás!L187+Községgazd!O172+Vagyongazd!L159+Közút!L159+Sport!L161+Közművelődés!N194+Támogatás!R171</f>
        <v>0</v>
      </c>
      <c r="M159" s="289">
        <f>Igazgatás!M187+Községgazd!P172+Vagyongazd!M159+Közút!M159+Sport!M161+Közművelődés!O194+Támogatás!S171</f>
        <v>0</v>
      </c>
      <c r="N159" s="290">
        <f>Igazgatás!N187+Községgazd!Q172+Vagyongazd!N159+Közút!N159+Sport!N161+Közművelődés!P194+Támogatás!T171</f>
        <v>0</v>
      </c>
      <c r="O159" s="289">
        <f>Igazgatás!O187+Községgazd!R172+Vagyongazd!O159+Közút!O159+Sport!O161+Közművelődés!Q194+Támogatás!U171</f>
        <v>0</v>
      </c>
      <c r="P159" s="291">
        <f>Igazgatás!P187+Községgazd!S172+Vagyongazd!P159+Közút!P159+Sport!P161+Közművelődés!R194+Támogatás!V171</f>
        <v>0</v>
      </c>
      <c r="Q159" s="290">
        <f>Igazgatás!Q187+Községgazd!T172+Vagyongazd!Q159+Közút!Q159+Sport!Q161+Közművelődés!S194+Támogatás!W171</f>
        <v>0</v>
      </c>
      <c r="R159" s="289">
        <f>Igazgatás!R187+Községgazd!U172+Vagyongazd!R159+Közút!R159+Sport!R161+Közművelődés!T194+Támogatás!X171</f>
        <v>0</v>
      </c>
      <c r="S159" s="291">
        <f>Igazgatás!S187+Községgazd!V172+Vagyongazd!S159+Közút!S159+Sport!S161+Közművelődés!U194+Támogatás!Y171</f>
        <v>0</v>
      </c>
      <c r="T159" s="292">
        <f>Igazgatás!T187+Községgazd!W172+Vagyongazd!T159+Közút!T159+Sport!T161+Közművelődés!V194+Támogatás!Z171</f>
        <v>0</v>
      </c>
    </row>
    <row r="160" spans="1:20" s="18" customFormat="1" hidden="1" x14ac:dyDescent="0.25">
      <c r="A160" s="128" t="s">
        <v>266</v>
      </c>
      <c r="B160" s="293" t="s">
        <v>681</v>
      </c>
      <c r="C160" s="501" t="s">
        <v>267</v>
      </c>
      <c r="D160" s="502"/>
      <c r="E160" s="502"/>
      <c r="F160" s="294">
        <f>Igazgatás!F188+Községgazd!F173+Vagyongazd!F160+Közút!F160+Sport!F162+Közművelődés!F195+Támogatás!F172</f>
        <v>0</v>
      </c>
      <c r="G160" s="295">
        <f>Igazgatás!G188+Községgazd!G173+Vagyongazd!G160+Közút!G160+Sport!G162+Közművelődés!G195+Támogatás!G172</f>
        <v>0</v>
      </c>
      <c r="H160" s="287">
        <f>Igazgatás!H188+Községgazd!H173+Vagyongazd!H160+Közút!H160+Sport!H162+Közművelődés!H195+Támogatás!H172</f>
        <v>0</v>
      </c>
      <c r="I160" s="288">
        <f>Igazgatás!I188+Községgazd!L173+Vagyongazd!I160+Közút!I160+Sport!I162+Közművelődés!K195+Támogatás!O172</f>
        <v>0</v>
      </c>
      <c r="J160" s="289">
        <f>Igazgatás!J188+Községgazd!M173+Vagyongazd!J160+Közút!J160+Sport!J162+Közművelődés!L195+Támogatás!P172</f>
        <v>0</v>
      </c>
      <c r="K160" s="289">
        <f>Igazgatás!K188+Községgazd!N173+Vagyongazd!K160+Közút!K160+Sport!K162+Közművelődés!M195+Támogatás!Q172</f>
        <v>0</v>
      </c>
      <c r="L160" s="289">
        <f>Igazgatás!L188+Községgazd!O173+Vagyongazd!L160+Közút!L160+Sport!L162+Közművelődés!N195+Támogatás!R172</f>
        <v>0</v>
      </c>
      <c r="M160" s="289">
        <f>Igazgatás!M188+Községgazd!P173+Vagyongazd!M160+Közút!M160+Sport!M162+Közművelődés!O195+Támogatás!S172</f>
        <v>0</v>
      </c>
      <c r="N160" s="290">
        <f>Igazgatás!N188+Községgazd!Q173+Vagyongazd!N160+Közút!N160+Sport!N162+Közművelődés!P195+Támogatás!T172</f>
        <v>0</v>
      </c>
      <c r="O160" s="289">
        <f>Igazgatás!O188+Községgazd!R173+Vagyongazd!O160+Közút!O160+Sport!O162+Közművelődés!Q195+Támogatás!U172</f>
        <v>0</v>
      </c>
      <c r="P160" s="291">
        <f>Igazgatás!P188+Községgazd!S173+Vagyongazd!P160+Közút!P160+Sport!P162+Közművelődés!R195+Támogatás!V172</f>
        <v>0</v>
      </c>
      <c r="Q160" s="290">
        <f>Igazgatás!Q188+Községgazd!T173+Vagyongazd!Q160+Közút!Q160+Sport!Q162+Közművelődés!S195+Támogatás!W172</f>
        <v>0</v>
      </c>
      <c r="R160" s="289">
        <f>Igazgatás!R188+Községgazd!U173+Vagyongazd!R160+Közút!R160+Sport!R162+Közművelődés!T195+Támogatás!X172</f>
        <v>0</v>
      </c>
      <c r="S160" s="291">
        <f>Igazgatás!S188+Községgazd!V173+Vagyongazd!S160+Közút!S160+Sport!S162+Közművelődés!U195+Támogatás!Y172</f>
        <v>0</v>
      </c>
      <c r="T160" s="292">
        <f>Igazgatás!T188+Községgazd!W173+Vagyongazd!T160+Közút!T160+Sport!T162+Közművelődés!V195+Támogatás!Z172</f>
        <v>0</v>
      </c>
    </row>
    <row r="161" spans="1:20" s="18" customFormat="1" ht="15.75" hidden="1" thickBot="1" x14ac:dyDescent="0.3">
      <c r="A161" s="128" t="s">
        <v>268</v>
      </c>
      <c r="B161" s="296" t="s">
        <v>682</v>
      </c>
      <c r="C161" s="503" t="s">
        <v>366</v>
      </c>
      <c r="D161" s="504"/>
      <c r="E161" s="504"/>
      <c r="F161" s="297">
        <f>Igazgatás!F189+Községgazd!F174+Vagyongazd!F161+Közút!F161+Sport!F163+Közművelődés!F196+Támogatás!F173</f>
        <v>0</v>
      </c>
      <c r="G161" s="298">
        <f>Igazgatás!G189+Községgazd!G174+Vagyongazd!G161+Közút!G161+Sport!G163+Közművelődés!G196+Támogatás!G173</f>
        <v>0</v>
      </c>
      <c r="H161" s="287">
        <f>Igazgatás!H189+Községgazd!H174+Vagyongazd!H161+Közút!H161+Sport!H163+Közművelődés!H196+Támogatás!H173</f>
        <v>0</v>
      </c>
      <c r="I161" s="288">
        <f>Igazgatás!I189+Községgazd!L174+Vagyongazd!I161+Közút!I161+Sport!I163+Közművelődés!K196+Támogatás!O173</f>
        <v>0</v>
      </c>
      <c r="J161" s="289">
        <f>Igazgatás!J189+Községgazd!M174+Vagyongazd!J161+Közút!J161+Sport!J163+Közművelődés!L196+Támogatás!P173</f>
        <v>0</v>
      </c>
      <c r="K161" s="289">
        <f>Igazgatás!K189+Községgazd!N174+Vagyongazd!K161+Közút!K161+Sport!K163+Közművelődés!M196+Támogatás!Q173</f>
        <v>0</v>
      </c>
      <c r="L161" s="289">
        <f>Igazgatás!L189+Községgazd!O174+Vagyongazd!L161+Közút!L161+Sport!L163+Közművelődés!N196+Támogatás!R173</f>
        <v>0</v>
      </c>
      <c r="M161" s="289">
        <f>Igazgatás!M189+Községgazd!P174+Vagyongazd!M161+Közút!M161+Sport!M163+Közművelődés!O196+Támogatás!S173</f>
        <v>0</v>
      </c>
      <c r="N161" s="290">
        <f>Igazgatás!N189+Községgazd!Q174+Vagyongazd!N161+Közút!N161+Sport!N163+Közművelődés!P196+Támogatás!T173</f>
        <v>0</v>
      </c>
      <c r="O161" s="289">
        <f>Igazgatás!O189+Községgazd!R174+Vagyongazd!O161+Közút!O161+Sport!O163+Közművelődés!Q196+Támogatás!U173</f>
        <v>0</v>
      </c>
      <c r="P161" s="291">
        <f>Igazgatás!P189+Községgazd!S174+Vagyongazd!P161+Közút!P161+Sport!P163+Közművelődés!R196+Támogatás!V173</f>
        <v>0</v>
      </c>
      <c r="Q161" s="290">
        <f>Igazgatás!Q189+Községgazd!T174+Vagyongazd!Q161+Közút!Q161+Sport!Q163+Közművelődés!S196+Támogatás!W173</f>
        <v>0</v>
      </c>
      <c r="R161" s="289">
        <f>Igazgatás!R189+Községgazd!U174+Vagyongazd!R161+Közút!R161+Sport!R163+Közművelődés!T196+Támogatás!X173</f>
        <v>0</v>
      </c>
      <c r="S161" s="291">
        <f>Igazgatás!S189+Községgazd!V174+Vagyongazd!S161+Közút!S161+Sport!S163+Közművelődés!U196+Támogatás!Y173</f>
        <v>0</v>
      </c>
      <c r="T161" s="292">
        <f>Igazgatás!T189+Községgazd!W174+Vagyongazd!T161+Közút!T161+Sport!T163+Közművelődés!V196+Támogatás!Z173</f>
        <v>0</v>
      </c>
    </row>
    <row r="162" spans="1:20" ht="15.75" thickBot="1" x14ac:dyDescent="0.3">
      <c r="B162" s="101" t="s">
        <v>269</v>
      </c>
      <c r="C162" s="430" t="s">
        <v>270</v>
      </c>
      <c r="D162" s="431"/>
      <c r="E162" s="431"/>
      <c r="F162" s="262">
        <f>Igazgatás!F190+Községgazd!F175+Vagyongazd!F162+Közút!F162+Sport!F164+Közművelődés!F197+Támogatás!F174</f>
        <v>0</v>
      </c>
      <c r="G162" s="154">
        <f>Igazgatás!G190+Községgazd!G175+Vagyongazd!G162+Közút!G162+Sport!G164+Közművelődés!G197+Támogatás!G174</f>
        <v>0</v>
      </c>
      <c r="H162" s="166">
        <f>Igazgatás!H190+Községgazd!H175+Vagyongazd!H162+Közút!H162+Sport!H164+Közművelődés!H197+Támogatás!H174</f>
        <v>0</v>
      </c>
      <c r="I162" s="87">
        <f>Igazgatás!I190+Községgazd!L175+Vagyongazd!I162+Közút!I162+Sport!I164+Közművelődés!K197+Támogatás!O174</f>
        <v>0</v>
      </c>
      <c r="J162" s="88">
        <f>Igazgatás!J190+Községgazd!M175+Vagyongazd!J162+Közút!J162+Sport!J164+Közművelődés!L197+Támogatás!P174</f>
        <v>0</v>
      </c>
      <c r="K162" s="88">
        <f>Igazgatás!K190+Községgazd!N175+Vagyongazd!K162+Közút!K162+Sport!K164+Közművelődés!M197+Támogatás!Q174</f>
        <v>0</v>
      </c>
      <c r="L162" s="88">
        <f>Igazgatás!L190+Községgazd!O175+Vagyongazd!L162+Közút!L162+Sport!L164+Közművelődés!N197+Támogatás!R174</f>
        <v>0</v>
      </c>
      <c r="M162" s="88">
        <f>Igazgatás!M190+Községgazd!P175+Vagyongazd!M162+Közút!M162+Sport!M164+Közművelődés!O197+Támogatás!S174</f>
        <v>0</v>
      </c>
      <c r="N162" s="91">
        <f>Igazgatás!N190+Községgazd!Q175+Vagyongazd!N162+Közút!N162+Sport!N164+Közművelődés!P197+Támogatás!T174</f>
        <v>0</v>
      </c>
      <c r="O162" s="88">
        <f>Igazgatás!O190+Községgazd!R175+Vagyongazd!O162+Közút!O162+Sport!O164+Közművelődés!Q197+Támogatás!U174</f>
        <v>0</v>
      </c>
      <c r="P162" s="90">
        <f>Igazgatás!P190+Községgazd!S175+Vagyongazd!P162+Közút!P162+Sport!P164+Közművelődés!R197+Támogatás!V174</f>
        <v>0</v>
      </c>
      <c r="Q162" s="91">
        <f>Igazgatás!Q190+Községgazd!T175+Vagyongazd!Q162+Közút!Q162+Sport!Q164+Közművelődés!S197+Támogatás!W174</f>
        <v>0</v>
      </c>
      <c r="R162" s="88">
        <f>Igazgatás!R190+Községgazd!U175+Vagyongazd!R162+Közút!R162+Sport!R164+Közművelődés!T197+Támogatás!X174</f>
        <v>0</v>
      </c>
      <c r="S162" s="90">
        <f>Igazgatás!S190+Községgazd!V175+Vagyongazd!S162+Közút!S162+Sport!S164+Közművelődés!U197+Támogatás!Y174</f>
        <v>0</v>
      </c>
      <c r="T162" s="92">
        <f>Igazgatás!T190+Községgazd!W175+Vagyongazd!T162+Közút!T162+Sport!T164+Közművelődés!V197+Támogatás!Z174</f>
        <v>0</v>
      </c>
    </row>
    <row r="163" spans="1:20" s="18" customFormat="1" ht="25.5" hidden="1" customHeight="1" x14ac:dyDescent="0.25">
      <c r="A163" s="128" t="s">
        <v>271</v>
      </c>
      <c r="B163" s="93" t="s">
        <v>683</v>
      </c>
      <c r="C163" s="436" t="s">
        <v>367</v>
      </c>
      <c r="D163" s="437"/>
      <c r="E163" s="437"/>
      <c r="F163" s="273">
        <f>Igazgatás!F191+Községgazd!F176+Vagyongazd!F163+Közút!F163+Sport!F165+Közművelődés!F198+Támogatás!F175</f>
        <v>0</v>
      </c>
      <c r="G163" s="165">
        <f>Igazgatás!G191+Községgazd!G176+Vagyongazd!G163+Közút!G163+Sport!G165+Közművelődés!G198+Támogatás!G175</f>
        <v>0</v>
      </c>
      <c r="H163" s="168">
        <f>Igazgatás!H191+Községgazd!H176+Vagyongazd!H163+Közút!H163+Sport!H165+Közművelődés!H198+Támogatás!H175</f>
        <v>0</v>
      </c>
      <c r="I163" s="95">
        <f>Igazgatás!I191+Községgazd!L176+Vagyongazd!I163+Közút!I163+Sport!I165+Közművelődés!K198+Támogatás!O175</f>
        <v>0</v>
      </c>
      <c r="J163" s="96">
        <f>Igazgatás!J191+Községgazd!M176+Vagyongazd!J163+Közút!J163+Sport!J165+Közművelődés!L198+Támogatás!P175</f>
        <v>0</v>
      </c>
      <c r="K163" s="96">
        <f>Igazgatás!K191+Községgazd!N176+Vagyongazd!K163+Közút!K163+Sport!K165+Közművelődés!M198+Támogatás!Q175</f>
        <v>0</v>
      </c>
      <c r="L163" s="96">
        <f>Igazgatás!L191+Községgazd!O176+Vagyongazd!L163+Közút!L163+Sport!L165+Közművelődés!N198+Támogatás!R175</f>
        <v>0</v>
      </c>
      <c r="M163" s="96">
        <f>Igazgatás!M191+Községgazd!P176+Vagyongazd!M163+Közút!M163+Sport!M165+Közművelődés!O198+Támogatás!S175</f>
        <v>0</v>
      </c>
      <c r="N163" s="99">
        <f>Igazgatás!N191+Községgazd!Q176+Vagyongazd!N163+Közút!N163+Sport!N165+Közművelődés!P198+Támogatás!T175</f>
        <v>0</v>
      </c>
      <c r="O163" s="96">
        <f>Igazgatás!O191+Községgazd!R176+Vagyongazd!O163+Közút!O163+Sport!O165+Közművelődés!Q198+Támogatás!U175</f>
        <v>0</v>
      </c>
      <c r="P163" s="98">
        <f>Igazgatás!P191+Községgazd!S176+Vagyongazd!P163+Közút!P163+Sport!P165+Közművelődés!R198+Támogatás!V175</f>
        <v>0</v>
      </c>
      <c r="Q163" s="99">
        <f>Igazgatás!Q191+Községgazd!T176+Vagyongazd!Q163+Közút!Q163+Sport!Q165+Közművelődés!S198+Támogatás!W175</f>
        <v>0</v>
      </c>
      <c r="R163" s="96">
        <f>Igazgatás!R191+Községgazd!U176+Vagyongazd!R163+Közút!R163+Sport!R165+Közművelődés!T198+Támogatás!X175</f>
        <v>0</v>
      </c>
      <c r="S163" s="98">
        <f>Igazgatás!S191+Községgazd!V176+Vagyongazd!S163+Közút!S163+Sport!S165+Közművelődés!U198+Támogatás!Y175</f>
        <v>0</v>
      </c>
      <c r="T163" s="100">
        <f>Igazgatás!T191+Községgazd!W176+Vagyongazd!T163+Közút!T163+Sport!T165+Közművelődés!V198+Támogatás!Z175</f>
        <v>0</v>
      </c>
    </row>
    <row r="164" spans="1:20" s="18" customFormat="1" ht="16.350000000000001" hidden="1" customHeight="1" x14ac:dyDescent="0.25">
      <c r="A164" s="128" t="s">
        <v>272</v>
      </c>
      <c r="B164" s="93" t="s">
        <v>684</v>
      </c>
      <c r="C164" s="505" t="s">
        <v>812</v>
      </c>
      <c r="D164" s="506"/>
      <c r="E164" s="506"/>
      <c r="F164" s="273">
        <f>Igazgatás!F192+Községgazd!F177+Vagyongazd!F164+Közút!F164+Sport!F166+Közművelődés!F199+Támogatás!F176</f>
        <v>0</v>
      </c>
      <c r="G164" s="165">
        <f>Igazgatás!G192+Községgazd!G177+Vagyongazd!G164+Közút!G164+Sport!G166+Közművelődés!G199+Támogatás!G176</f>
        <v>0</v>
      </c>
      <c r="H164" s="168">
        <f>Igazgatás!H192+Községgazd!H177+Vagyongazd!H164+Közút!H164+Sport!H166+Közművelődés!H199+Támogatás!H176</f>
        <v>0</v>
      </c>
      <c r="I164" s="95">
        <f>Igazgatás!I192+Községgazd!L177+Vagyongazd!I164+Közút!I164+Sport!I166+Közművelődés!K199+Támogatás!O176</f>
        <v>0</v>
      </c>
      <c r="J164" s="96">
        <f>Igazgatás!J192+Községgazd!M177+Vagyongazd!J164+Közút!J164+Sport!J166+Közművelődés!L199+Támogatás!P176</f>
        <v>0</v>
      </c>
      <c r="K164" s="96">
        <f>Igazgatás!K192+Községgazd!N177+Vagyongazd!K164+Közút!K164+Sport!K166+Közművelődés!M199+Támogatás!Q176</f>
        <v>0</v>
      </c>
      <c r="L164" s="96">
        <f>Igazgatás!L192+Községgazd!O177+Vagyongazd!L164+Közút!L164+Sport!L166+Közművelődés!N199+Támogatás!R176</f>
        <v>0</v>
      </c>
      <c r="M164" s="96">
        <f>Igazgatás!M192+Községgazd!P177+Vagyongazd!M164+Közút!M164+Sport!M166+Közművelődés!O199+Támogatás!S176</f>
        <v>0</v>
      </c>
      <c r="N164" s="99">
        <f>Igazgatás!N192+Községgazd!Q177+Vagyongazd!N164+Közút!N164+Sport!N166+Közművelődés!P199+Támogatás!T176</f>
        <v>0</v>
      </c>
      <c r="O164" s="96">
        <f>Igazgatás!O192+Községgazd!R177+Vagyongazd!O164+Közút!O164+Sport!O166+Közművelődés!Q199+Támogatás!U176</f>
        <v>0</v>
      </c>
      <c r="P164" s="98">
        <f>Igazgatás!P192+Községgazd!S177+Vagyongazd!P164+Közút!P164+Sport!P166+Közművelődés!R199+Támogatás!V176</f>
        <v>0</v>
      </c>
      <c r="Q164" s="99">
        <f>Igazgatás!Q192+Községgazd!T177+Vagyongazd!Q164+Közút!Q164+Sport!Q166+Közművelődés!S199+Támogatás!W176</f>
        <v>0</v>
      </c>
      <c r="R164" s="96">
        <f>Igazgatás!R192+Községgazd!U177+Vagyongazd!R164+Közút!R164+Sport!R166+Közművelődés!T199+Támogatás!X176</f>
        <v>0</v>
      </c>
      <c r="S164" s="98">
        <f>Igazgatás!S192+Községgazd!V177+Vagyongazd!S164+Közút!S164+Sport!S166+Közművelődés!U199+Támogatás!Y176</f>
        <v>0</v>
      </c>
      <c r="T164" s="100">
        <f>Igazgatás!T192+Községgazd!W177+Vagyongazd!T164+Közút!T164+Sport!T166+Közművelődés!V199+Támogatás!Z176</f>
        <v>0</v>
      </c>
    </row>
    <row r="165" spans="1:20" hidden="1" x14ac:dyDescent="0.25">
      <c r="B165" s="55"/>
      <c r="C165" s="2"/>
      <c r="D165" s="427" t="s">
        <v>813</v>
      </c>
      <c r="E165" s="427"/>
      <c r="F165" s="259">
        <f>Igazgatás!F193+Községgazd!F178+Vagyongazd!F165+Közút!F165+Sport!F167+Közművelődés!F200+Támogatás!F177</f>
        <v>0</v>
      </c>
      <c r="G165" s="151">
        <f>Igazgatás!G193+Községgazd!G178+Vagyongazd!G165+Közút!G165+Sport!G167+Közművelődés!G200+Támogatás!G177</f>
        <v>0</v>
      </c>
      <c r="H165" s="169">
        <f>Igazgatás!H193+Községgazd!H178+Vagyongazd!H165+Közút!H165+Sport!H167+Közművelődés!H200+Támogatás!H177</f>
        <v>0</v>
      </c>
      <c r="I165" s="76">
        <f>Igazgatás!I193+Községgazd!L178+Vagyongazd!I165+Közút!I165+Sport!I167+Közművelődés!K200+Támogatás!O177</f>
        <v>0</v>
      </c>
      <c r="J165" s="1">
        <f>Igazgatás!J193+Községgazd!M178+Vagyongazd!J165+Közút!J165+Sport!J167+Közművelődés!L200+Támogatás!P177</f>
        <v>0</v>
      </c>
      <c r="K165" s="1">
        <f>Igazgatás!K193+Községgazd!N178+Vagyongazd!K165+Közút!K165+Sport!K167+Közművelődés!M200+Támogatás!Q177</f>
        <v>0</v>
      </c>
      <c r="L165" s="1">
        <f>Igazgatás!L193+Községgazd!O178+Vagyongazd!L165+Közút!L165+Sport!L167+Közművelődés!N200+Támogatás!R177</f>
        <v>0</v>
      </c>
      <c r="M165" s="1">
        <f>Igazgatás!M193+Községgazd!P178+Vagyongazd!M165+Közút!M165+Sport!M167+Közművelődés!O200+Támogatás!S177</f>
        <v>0</v>
      </c>
      <c r="N165" s="82">
        <f>Igazgatás!N193+Községgazd!Q178+Vagyongazd!N165+Közút!N165+Sport!N167+Közművelődés!P200+Támogatás!T177</f>
        <v>0</v>
      </c>
      <c r="O165" s="1">
        <f>Igazgatás!O193+Községgazd!R178+Vagyongazd!O165+Közút!O165+Sport!O167+Közművelődés!Q200+Támogatás!U177</f>
        <v>0</v>
      </c>
      <c r="P165" s="42">
        <f>Igazgatás!P193+Községgazd!S178+Vagyongazd!P165+Közút!P165+Sport!P167+Közművelődés!R200+Támogatás!V177</f>
        <v>0</v>
      </c>
      <c r="Q165" s="82">
        <f>Igazgatás!Q193+Községgazd!T178+Vagyongazd!Q165+Közút!Q165+Sport!Q167+Közművelődés!S200+Támogatás!W177</f>
        <v>0</v>
      </c>
      <c r="R165" s="1">
        <f>Igazgatás!R193+Községgazd!U178+Vagyongazd!R165+Közút!R165+Sport!R167+Közművelődés!T200+Támogatás!X177</f>
        <v>0</v>
      </c>
      <c r="S165" s="42">
        <f>Igazgatás!S193+Községgazd!V178+Vagyongazd!S165+Közút!S165+Sport!S167+Közművelődés!U200+Támogatás!Y177</f>
        <v>0</v>
      </c>
      <c r="T165" s="44">
        <f>Igazgatás!T193+Községgazd!W178+Vagyongazd!T165+Közút!T165+Sport!T167+Közművelődés!V200+Támogatás!Z177</f>
        <v>0</v>
      </c>
    </row>
    <row r="166" spans="1:20" hidden="1" x14ac:dyDescent="0.25">
      <c r="B166" s="55"/>
      <c r="C166" s="2"/>
      <c r="D166" s="427" t="s">
        <v>814</v>
      </c>
      <c r="E166" s="427"/>
      <c r="F166" s="259">
        <f>Igazgatás!F194+Községgazd!F179+Vagyongazd!F166+Közút!F166+Sport!F168+Közművelődés!F201+Támogatás!F178</f>
        <v>0</v>
      </c>
      <c r="G166" s="151">
        <f>Igazgatás!G194+Községgazd!G179+Vagyongazd!G166+Közút!G166+Sport!G168+Közművelődés!G201+Támogatás!G178</f>
        <v>0</v>
      </c>
      <c r="H166" s="169">
        <f>Igazgatás!H194+Községgazd!H179+Vagyongazd!H166+Közút!H166+Sport!H168+Közművelődés!H201+Támogatás!H178</f>
        <v>0</v>
      </c>
      <c r="I166" s="76">
        <f>Igazgatás!I194+Községgazd!L179+Vagyongazd!I166+Közút!I166+Sport!I168+Közművelődés!K201+Támogatás!O178</f>
        <v>0</v>
      </c>
      <c r="J166" s="1">
        <f>Igazgatás!J194+Községgazd!M179+Vagyongazd!J166+Közút!J166+Sport!J168+Közművelődés!L201+Támogatás!P178</f>
        <v>0</v>
      </c>
      <c r="K166" s="1">
        <f>Igazgatás!K194+Községgazd!N179+Vagyongazd!K166+Közút!K166+Sport!K168+Közművelődés!M201+Támogatás!Q178</f>
        <v>0</v>
      </c>
      <c r="L166" s="1">
        <f>Igazgatás!L194+Községgazd!O179+Vagyongazd!L166+Közút!L166+Sport!L168+Közművelődés!N201+Támogatás!R178</f>
        <v>0</v>
      </c>
      <c r="M166" s="1">
        <f>Igazgatás!M194+Községgazd!P179+Vagyongazd!M166+Közút!M166+Sport!M168+Közművelődés!O201+Támogatás!S178</f>
        <v>0</v>
      </c>
      <c r="N166" s="82">
        <f>Igazgatás!N194+Községgazd!Q179+Vagyongazd!N166+Közút!N166+Sport!N168+Közművelődés!P201+Támogatás!T178</f>
        <v>0</v>
      </c>
      <c r="O166" s="1">
        <f>Igazgatás!O194+Községgazd!R179+Vagyongazd!O166+Közút!O166+Sport!O168+Közművelődés!Q201+Támogatás!U178</f>
        <v>0</v>
      </c>
      <c r="P166" s="42">
        <f>Igazgatás!P194+Községgazd!S179+Vagyongazd!P166+Közút!P166+Sport!P168+Közművelődés!R201+Támogatás!V178</f>
        <v>0</v>
      </c>
      <c r="Q166" s="82">
        <f>Igazgatás!Q194+Községgazd!T179+Vagyongazd!Q166+Közút!Q166+Sport!Q168+Közművelődés!S201+Támogatás!W178</f>
        <v>0</v>
      </c>
      <c r="R166" s="1">
        <f>Igazgatás!R194+Községgazd!U179+Vagyongazd!R166+Közút!R166+Sport!R168+Közművelődés!T201+Támogatás!X178</f>
        <v>0</v>
      </c>
      <c r="S166" s="42">
        <f>Igazgatás!S194+Községgazd!V179+Vagyongazd!S166+Közút!S166+Sport!S168+Közművelődés!U201+Támogatás!Y178</f>
        <v>0</v>
      </c>
      <c r="T166" s="44">
        <f>Igazgatás!T194+Községgazd!W179+Vagyongazd!T166+Közút!T166+Sport!T168+Közművelődés!V201+Támogatás!Z178</f>
        <v>0</v>
      </c>
    </row>
    <row r="167" spans="1:20" hidden="1" x14ac:dyDescent="0.25">
      <c r="B167" s="55"/>
      <c r="C167" s="2"/>
      <c r="D167" s="427" t="s">
        <v>545</v>
      </c>
      <c r="E167" s="427"/>
      <c r="F167" s="259">
        <f>Igazgatás!F195+Községgazd!F180+Vagyongazd!F167+Közút!F167+Sport!F169+Közművelődés!F202+Támogatás!F179</f>
        <v>0</v>
      </c>
      <c r="G167" s="151">
        <f>Igazgatás!G195+Községgazd!G180+Vagyongazd!G167+Közút!G167+Sport!G169+Közművelődés!G202+Támogatás!G179</f>
        <v>0</v>
      </c>
      <c r="H167" s="169">
        <f>Igazgatás!H195+Községgazd!H180+Vagyongazd!H167+Közút!H167+Sport!H169+Közművelődés!H202+Támogatás!H179</f>
        <v>0</v>
      </c>
      <c r="I167" s="76">
        <f>Igazgatás!I195+Községgazd!L180+Vagyongazd!I167+Közút!I167+Sport!I169+Közművelődés!K202+Támogatás!O179</f>
        <v>0</v>
      </c>
      <c r="J167" s="1">
        <f>Igazgatás!J195+Községgazd!M180+Vagyongazd!J167+Közút!J167+Sport!J169+Közművelődés!L202+Támogatás!P179</f>
        <v>0</v>
      </c>
      <c r="K167" s="1">
        <f>Igazgatás!K195+Községgazd!N180+Vagyongazd!K167+Közút!K167+Sport!K169+Közművelődés!M202+Támogatás!Q179</f>
        <v>0</v>
      </c>
      <c r="L167" s="1">
        <f>Igazgatás!L195+Községgazd!O180+Vagyongazd!L167+Közút!L167+Sport!L169+Közművelődés!N202+Támogatás!R179</f>
        <v>0</v>
      </c>
      <c r="M167" s="1">
        <f>Igazgatás!M195+Községgazd!P180+Vagyongazd!M167+Közút!M167+Sport!M169+Közművelődés!O202+Támogatás!S179</f>
        <v>0</v>
      </c>
      <c r="N167" s="82">
        <f>Igazgatás!N195+Községgazd!Q180+Vagyongazd!N167+Közút!N167+Sport!N169+Közművelődés!P202+Támogatás!T179</f>
        <v>0</v>
      </c>
      <c r="O167" s="1">
        <f>Igazgatás!O195+Községgazd!R180+Vagyongazd!O167+Közút!O167+Sport!O169+Közművelődés!Q202+Támogatás!U179</f>
        <v>0</v>
      </c>
      <c r="P167" s="42">
        <f>Igazgatás!P195+Községgazd!S180+Vagyongazd!P167+Közút!P167+Sport!P169+Közművelődés!R202+Támogatás!V179</f>
        <v>0</v>
      </c>
      <c r="Q167" s="82">
        <f>Igazgatás!Q195+Községgazd!T180+Vagyongazd!Q167+Közút!Q167+Sport!Q169+Közművelődés!S202+Támogatás!W179</f>
        <v>0</v>
      </c>
      <c r="R167" s="1">
        <f>Igazgatás!R195+Községgazd!U180+Vagyongazd!R167+Közút!R167+Sport!R169+Közművelődés!T202+Támogatás!X179</f>
        <v>0</v>
      </c>
      <c r="S167" s="42">
        <f>Igazgatás!S195+Községgazd!V180+Vagyongazd!S167+Közút!S167+Sport!S169+Közművelődés!U202+Támogatás!Y179</f>
        <v>0</v>
      </c>
      <c r="T167" s="44">
        <f>Igazgatás!T195+Községgazd!W180+Vagyongazd!T167+Közút!T167+Sport!T169+Közművelődés!V202+Támogatás!Z179</f>
        <v>0</v>
      </c>
    </row>
    <row r="168" spans="1:20" ht="25.5" hidden="1" customHeight="1" x14ac:dyDescent="0.25">
      <c r="B168" s="55"/>
      <c r="C168" s="2"/>
      <c r="D168" s="428" t="s">
        <v>548</v>
      </c>
      <c r="E168" s="428"/>
      <c r="F168" s="269">
        <f>Igazgatás!F196+Községgazd!F181+Vagyongazd!F168+Közút!F168+Sport!F170+Közművelődés!F203+Támogatás!F180</f>
        <v>0</v>
      </c>
      <c r="G168" s="161">
        <f>Igazgatás!G196+Községgazd!G181+Vagyongazd!G168+Közút!G168+Sport!G170+Közművelődés!G203+Támogatás!G180</f>
        <v>0</v>
      </c>
      <c r="H168" s="169">
        <f>Igazgatás!H196+Községgazd!H181+Vagyongazd!H168+Közút!H168+Sport!H170+Közművelődés!H203+Támogatás!H180</f>
        <v>0</v>
      </c>
      <c r="I168" s="76">
        <f>Igazgatás!I196+Községgazd!L181+Vagyongazd!I168+Közút!I168+Sport!I170+Közművelődés!K203+Támogatás!O180</f>
        <v>0</v>
      </c>
      <c r="J168" s="1">
        <f>Igazgatás!J196+Községgazd!M181+Vagyongazd!J168+Közút!J168+Sport!J170+Közművelődés!L203+Támogatás!P180</f>
        <v>0</v>
      </c>
      <c r="K168" s="1">
        <f>Igazgatás!K196+Községgazd!N181+Vagyongazd!K168+Közút!K168+Sport!K170+Közművelődés!M203+Támogatás!Q180</f>
        <v>0</v>
      </c>
      <c r="L168" s="1">
        <f>Igazgatás!L196+Községgazd!O181+Vagyongazd!L168+Közút!L168+Sport!L170+Közművelődés!N203+Támogatás!R180</f>
        <v>0</v>
      </c>
      <c r="M168" s="1">
        <f>Igazgatás!M196+Községgazd!P181+Vagyongazd!M168+Közút!M168+Sport!M170+Közművelődés!O203+Támogatás!S180</f>
        <v>0</v>
      </c>
      <c r="N168" s="82">
        <f>Igazgatás!N196+Községgazd!Q181+Vagyongazd!N168+Közút!N168+Sport!N170+Közművelődés!P203+Támogatás!T180</f>
        <v>0</v>
      </c>
      <c r="O168" s="1">
        <f>Igazgatás!O196+Községgazd!R181+Vagyongazd!O168+Közút!O168+Sport!O170+Közművelődés!Q203+Támogatás!U180</f>
        <v>0</v>
      </c>
      <c r="P168" s="42">
        <f>Igazgatás!P196+Községgazd!S181+Vagyongazd!P168+Közút!P168+Sport!P170+Közművelődés!R203+Támogatás!V180</f>
        <v>0</v>
      </c>
      <c r="Q168" s="82">
        <f>Igazgatás!Q196+Községgazd!T181+Vagyongazd!Q168+Közút!Q168+Sport!Q170+Közművelődés!S203+Támogatás!W180</f>
        <v>0</v>
      </c>
      <c r="R168" s="1">
        <f>Igazgatás!R196+Községgazd!U181+Vagyongazd!R168+Közút!R168+Sport!R170+Közművelődés!T203+Támogatás!X180</f>
        <v>0</v>
      </c>
      <c r="S168" s="42">
        <f>Igazgatás!S196+Községgazd!V181+Vagyongazd!S168+Közút!S168+Sport!S170+Közművelődés!U203+Támogatás!Y180</f>
        <v>0</v>
      </c>
      <c r="T168" s="44">
        <f>Igazgatás!T196+Községgazd!W181+Vagyongazd!T168+Közút!T168+Sport!T170+Közművelődés!V203+Támogatás!Z180</f>
        <v>0</v>
      </c>
    </row>
    <row r="169" spans="1:20" hidden="1" x14ac:dyDescent="0.25">
      <c r="B169" s="55"/>
      <c r="C169" s="2"/>
      <c r="D169" s="427" t="s">
        <v>550</v>
      </c>
      <c r="E169" s="427"/>
      <c r="F169" s="259">
        <f>Igazgatás!F197+Községgazd!F182+Vagyongazd!F169+Közút!F169+Sport!F171+Közművelődés!F204+Támogatás!F181</f>
        <v>0</v>
      </c>
      <c r="G169" s="151">
        <f>Igazgatás!G197+Községgazd!G182+Vagyongazd!G169+Közút!G169+Sport!G171+Közművelődés!G204+Támogatás!G181</f>
        <v>0</v>
      </c>
      <c r="H169" s="169">
        <f>Igazgatás!H197+Községgazd!H182+Vagyongazd!H169+Közút!H169+Sport!H171+Közművelődés!H204+Támogatás!H181</f>
        <v>0</v>
      </c>
      <c r="I169" s="76">
        <f>Igazgatás!I197+Községgazd!L182+Vagyongazd!I169+Közút!I169+Sport!I171+Közművelődés!K204+Támogatás!O181</f>
        <v>0</v>
      </c>
      <c r="J169" s="1">
        <f>Igazgatás!J197+Községgazd!M182+Vagyongazd!J169+Közút!J169+Sport!J171+Közművelődés!L204+Támogatás!P181</f>
        <v>0</v>
      </c>
      <c r="K169" s="1">
        <f>Igazgatás!K197+Községgazd!N182+Vagyongazd!K169+Közút!K169+Sport!K171+Közművelődés!M204+Támogatás!Q181</f>
        <v>0</v>
      </c>
      <c r="L169" s="1">
        <f>Igazgatás!L197+Községgazd!O182+Vagyongazd!L169+Közút!L169+Sport!L171+Közművelődés!N204+Támogatás!R181</f>
        <v>0</v>
      </c>
      <c r="M169" s="1">
        <f>Igazgatás!M197+Községgazd!P182+Vagyongazd!M169+Közút!M169+Sport!M171+Közművelődés!O204+Támogatás!S181</f>
        <v>0</v>
      </c>
      <c r="N169" s="82">
        <f>Igazgatás!N197+Községgazd!Q182+Vagyongazd!N169+Közút!N169+Sport!N171+Közművelődés!P204+Támogatás!T181</f>
        <v>0</v>
      </c>
      <c r="O169" s="1">
        <f>Igazgatás!O197+Községgazd!R182+Vagyongazd!O169+Közút!O169+Sport!O171+Közművelődés!Q204+Támogatás!U181</f>
        <v>0</v>
      </c>
      <c r="P169" s="42">
        <f>Igazgatás!P197+Községgazd!S182+Vagyongazd!P169+Közút!P169+Sport!P171+Közművelődés!R204+Támogatás!V181</f>
        <v>0</v>
      </c>
      <c r="Q169" s="82">
        <f>Igazgatás!Q197+Községgazd!T182+Vagyongazd!Q169+Közút!Q169+Sport!Q171+Közművelődés!S204+Támogatás!W181</f>
        <v>0</v>
      </c>
      <c r="R169" s="1">
        <f>Igazgatás!R197+Községgazd!U182+Vagyongazd!R169+Közút!R169+Sport!R171+Közművelődés!T204+Támogatás!X181</f>
        <v>0</v>
      </c>
      <c r="S169" s="42">
        <f>Igazgatás!S197+Községgazd!V182+Vagyongazd!S169+Közút!S169+Sport!S171+Közművelődés!U204+Támogatás!Y181</f>
        <v>0</v>
      </c>
      <c r="T169" s="44">
        <f>Igazgatás!T197+Községgazd!W182+Vagyongazd!T169+Közút!T169+Sport!T171+Közművelődés!V204+Támogatás!Z181</f>
        <v>0</v>
      </c>
    </row>
    <row r="170" spans="1:20" hidden="1" x14ac:dyDescent="0.25">
      <c r="B170" s="55"/>
      <c r="C170" s="2"/>
      <c r="D170" s="427" t="s">
        <v>551</v>
      </c>
      <c r="E170" s="427"/>
      <c r="F170" s="259">
        <f>Igazgatás!F198+Községgazd!F183+Vagyongazd!F170+Közút!F170+Sport!F172+Közművelődés!F205+Támogatás!F182</f>
        <v>0</v>
      </c>
      <c r="G170" s="151">
        <f>Igazgatás!G198+Községgazd!G183+Vagyongazd!G170+Közút!G170+Sport!G172+Közművelődés!G205+Támogatás!G182</f>
        <v>0</v>
      </c>
      <c r="H170" s="169">
        <f>Igazgatás!H198+Községgazd!H183+Vagyongazd!H170+Közút!H170+Sport!H172+Közművelődés!H205+Támogatás!H182</f>
        <v>0</v>
      </c>
      <c r="I170" s="76">
        <f>Igazgatás!I198+Községgazd!L183+Vagyongazd!I170+Közút!I170+Sport!I172+Közművelődés!K205+Támogatás!O182</f>
        <v>0</v>
      </c>
      <c r="J170" s="1">
        <f>Igazgatás!J198+Községgazd!M183+Vagyongazd!J170+Közút!J170+Sport!J172+Közművelődés!L205+Támogatás!P182</f>
        <v>0</v>
      </c>
      <c r="K170" s="1">
        <f>Igazgatás!K198+Községgazd!N183+Vagyongazd!K170+Közút!K170+Sport!K172+Közművelődés!M205+Támogatás!Q182</f>
        <v>0</v>
      </c>
      <c r="L170" s="1">
        <f>Igazgatás!L198+Községgazd!O183+Vagyongazd!L170+Közút!L170+Sport!L172+Közművelődés!N205+Támogatás!R182</f>
        <v>0</v>
      </c>
      <c r="M170" s="1">
        <f>Igazgatás!M198+Községgazd!P183+Vagyongazd!M170+Közút!M170+Sport!M172+Közművelődés!O205+Támogatás!S182</f>
        <v>0</v>
      </c>
      <c r="N170" s="82">
        <f>Igazgatás!N198+Községgazd!Q183+Vagyongazd!N170+Közút!N170+Sport!N172+Közművelődés!P205+Támogatás!T182</f>
        <v>0</v>
      </c>
      <c r="O170" s="1">
        <f>Igazgatás!O198+Községgazd!R183+Vagyongazd!O170+Közút!O170+Sport!O172+Közművelődés!Q205+Támogatás!U182</f>
        <v>0</v>
      </c>
      <c r="P170" s="42">
        <f>Igazgatás!P198+Községgazd!S183+Vagyongazd!P170+Közút!P170+Sport!P172+Közművelődés!R205+Támogatás!V182</f>
        <v>0</v>
      </c>
      <c r="Q170" s="82">
        <f>Igazgatás!Q198+Községgazd!T183+Vagyongazd!Q170+Közút!Q170+Sport!Q172+Közművelődés!S205+Támogatás!W182</f>
        <v>0</v>
      </c>
      <c r="R170" s="1">
        <f>Igazgatás!R198+Községgazd!U183+Vagyongazd!R170+Közút!R170+Sport!R172+Közművelődés!T205+Támogatás!X182</f>
        <v>0</v>
      </c>
      <c r="S170" s="42">
        <f>Igazgatás!S198+Községgazd!V183+Vagyongazd!S170+Közút!S170+Sport!S172+Közművelődés!U205+Támogatás!Y182</f>
        <v>0</v>
      </c>
      <c r="T170" s="44">
        <f>Igazgatás!T198+Községgazd!W183+Vagyongazd!T170+Közút!T170+Sport!T172+Közművelődés!V205+Támogatás!Z182</f>
        <v>0</v>
      </c>
    </row>
    <row r="171" spans="1:20" ht="25.5" hidden="1" customHeight="1" x14ac:dyDescent="0.25">
      <c r="B171" s="55"/>
      <c r="C171" s="2"/>
      <c r="D171" s="428" t="s">
        <v>555</v>
      </c>
      <c r="E171" s="428"/>
      <c r="F171" s="269">
        <f>Igazgatás!F199+Községgazd!F184+Vagyongazd!F171+Közút!F171+Sport!F173+Közművelődés!F206+Támogatás!F183</f>
        <v>0</v>
      </c>
      <c r="G171" s="161">
        <f>Igazgatás!G199+Községgazd!G184+Vagyongazd!G171+Közút!G171+Sport!G173+Közművelődés!G206+Támogatás!G183</f>
        <v>0</v>
      </c>
      <c r="H171" s="169">
        <f>Igazgatás!H199+Községgazd!H184+Vagyongazd!H171+Közút!H171+Sport!H173+Közművelődés!H206+Támogatás!H183</f>
        <v>0</v>
      </c>
      <c r="I171" s="76">
        <f>Igazgatás!I199+Községgazd!L184+Vagyongazd!I171+Közút!I171+Sport!I173+Közművelődés!K206+Támogatás!O183</f>
        <v>0</v>
      </c>
      <c r="J171" s="1">
        <f>Igazgatás!J199+Községgazd!M184+Vagyongazd!J171+Közút!J171+Sport!J173+Közművelődés!L206+Támogatás!P183</f>
        <v>0</v>
      </c>
      <c r="K171" s="1">
        <f>Igazgatás!K199+Községgazd!N184+Vagyongazd!K171+Közút!K171+Sport!K173+Közművelődés!M206+Támogatás!Q183</f>
        <v>0</v>
      </c>
      <c r="L171" s="1">
        <f>Igazgatás!L199+Községgazd!O184+Vagyongazd!L171+Közút!L171+Sport!L173+Közművelődés!N206+Támogatás!R183</f>
        <v>0</v>
      </c>
      <c r="M171" s="1">
        <f>Igazgatás!M199+Községgazd!P184+Vagyongazd!M171+Közút!M171+Sport!M173+Közművelődés!O206+Támogatás!S183</f>
        <v>0</v>
      </c>
      <c r="N171" s="82">
        <f>Igazgatás!N199+Községgazd!Q184+Vagyongazd!N171+Közút!N171+Sport!N173+Közművelődés!P206+Támogatás!T183</f>
        <v>0</v>
      </c>
      <c r="O171" s="1">
        <f>Igazgatás!O199+Községgazd!R184+Vagyongazd!O171+Közút!O171+Sport!O173+Közművelődés!Q206+Támogatás!U183</f>
        <v>0</v>
      </c>
      <c r="P171" s="42">
        <f>Igazgatás!P199+Községgazd!S184+Vagyongazd!P171+Közút!P171+Sport!P173+Közművelődés!R206+Támogatás!V183</f>
        <v>0</v>
      </c>
      <c r="Q171" s="82">
        <f>Igazgatás!Q199+Községgazd!T184+Vagyongazd!Q171+Közút!Q171+Sport!Q173+Közművelődés!S206+Támogatás!W183</f>
        <v>0</v>
      </c>
      <c r="R171" s="1">
        <f>Igazgatás!R199+Községgazd!U184+Vagyongazd!R171+Közút!R171+Sport!R173+Közművelődés!T206+Támogatás!X183</f>
        <v>0</v>
      </c>
      <c r="S171" s="42">
        <f>Igazgatás!S199+Községgazd!V184+Vagyongazd!S171+Közút!S171+Sport!S173+Közművelődés!U206+Támogatás!Y183</f>
        <v>0</v>
      </c>
      <c r="T171" s="44">
        <f>Igazgatás!T199+Községgazd!W184+Vagyongazd!T171+Közút!T171+Sport!T173+Közművelődés!V206+Támogatás!Z183</f>
        <v>0</v>
      </c>
    </row>
    <row r="172" spans="1:20" ht="25.5" hidden="1" customHeight="1" x14ac:dyDescent="0.25">
      <c r="B172" s="55"/>
      <c r="C172" s="2"/>
      <c r="D172" s="428" t="s">
        <v>558</v>
      </c>
      <c r="E172" s="428"/>
      <c r="F172" s="269">
        <f>Igazgatás!F200+Községgazd!F185+Vagyongazd!F172+Közút!F172+Sport!F174+Közművelődés!F207+Támogatás!F184</f>
        <v>0</v>
      </c>
      <c r="G172" s="161">
        <f>Igazgatás!G200+Községgazd!G185+Vagyongazd!G172+Közút!G172+Sport!G174+Közművelődés!G207+Támogatás!G184</f>
        <v>0</v>
      </c>
      <c r="H172" s="169">
        <f>Igazgatás!H200+Községgazd!H185+Vagyongazd!H172+Közút!H172+Sport!H174+Közművelődés!H207+Támogatás!H184</f>
        <v>0</v>
      </c>
      <c r="I172" s="76">
        <f>Igazgatás!I200+Községgazd!L185+Vagyongazd!I172+Közút!I172+Sport!I174+Közművelődés!K207+Támogatás!O184</f>
        <v>0</v>
      </c>
      <c r="J172" s="1">
        <f>Igazgatás!J200+Községgazd!M185+Vagyongazd!J172+Közút!J172+Sport!J174+Közművelődés!L207+Támogatás!P184</f>
        <v>0</v>
      </c>
      <c r="K172" s="1">
        <f>Igazgatás!K200+Községgazd!N185+Vagyongazd!K172+Közút!K172+Sport!K174+Közművelődés!M207+Támogatás!Q184</f>
        <v>0</v>
      </c>
      <c r="L172" s="1">
        <f>Igazgatás!L200+Községgazd!O185+Vagyongazd!L172+Közút!L172+Sport!L174+Közművelődés!N207+Támogatás!R184</f>
        <v>0</v>
      </c>
      <c r="M172" s="1">
        <f>Igazgatás!M200+Községgazd!P185+Vagyongazd!M172+Közút!M172+Sport!M174+Közművelődés!O207+Támogatás!S184</f>
        <v>0</v>
      </c>
      <c r="N172" s="82">
        <f>Igazgatás!N200+Községgazd!Q185+Vagyongazd!N172+Közút!N172+Sport!N174+Közművelődés!P207+Támogatás!T184</f>
        <v>0</v>
      </c>
      <c r="O172" s="1">
        <f>Igazgatás!O200+Községgazd!R185+Vagyongazd!O172+Közút!O172+Sport!O174+Közművelődés!Q207+Támogatás!U184</f>
        <v>0</v>
      </c>
      <c r="P172" s="42">
        <f>Igazgatás!P200+Községgazd!S185+Vagyongazd!P172+Közút!P172+Sport!P174+Közművelődés!R207+Támogatás!V184</f>
        <v>0</v>
      </c>
      <c r="Q172" s="82">
        <f>Igazgatás!Q200+Községgazd!T185+Vagyongazd!Q172+Közút!Q172+Sport!Q174+Közművelődés!S207+Támogatás!W184</f>
        <v>0</v>
      </c>
      <c r="R172" s="1">
        <f>Igazgatás!R200+Községgazd!U185+Vagyongazd!R172+Közút!R172+Sport!R174+Közművelődés!T207+Támogatás!X184</f>
        <v>0</v>
      </c>
      <c r="S172" s="42">
        <f>Igazgatás!S200+Községgazd!V185+Vagyongazd!S172+Közút!S172+Sport!S174+Közművelődés!U207+Támogatás!Y184</f>
        <v>0</v>
      </c>
      <c r="T172" s="44">
        <f>Igazgatás!T200+Községgazd!W185+Vagyongazd!T172+Közút!T172+Sport!T174+Közművelődés!V207+Támogatás!Z184</f>
        <v>0</v>
      </c>
    </row>
    <row r="173" spans="1:20" ht="25.5" hidden="1" customHeight="1" x14ac:dyDescent="0.25">
      <c r="B173" s="55"/>
      <c r="C173" s="2"/>
      <c r="D173" s="428" t="s">
        <v>560</v>
      </c>
      <c r="E173" s="428"/>
      <c r="F173" s="269">
        <f>Igazgatás!F201+Községgazd!F186+Vagyongazd!F173+Közút!F173+Sport!F175+Közművelődés!F208+Támogatás!F185</f>
        <v>0</v>
      </c>
      <c r="G173" s="161">
        <f>Igazgatás!G201+Községgazd!G186+Vagyongazd!G173+Közút!G173+Sport!G175+Közművelődés!G208+Támogatás!G185</f>
        <v>0</v>
      </c>
      <c r="H173" s="169">
        <f>Igazgatás!H201+Községgazd!H186+Vagyongazd!H173+Közút!H173+Sport!H175+Közművelődés!H208+Támogatás!H185</f>
        <v>0</v>
      </c>
      <c r="I173" s="76">
        <f>Igazgatás!I201+Községgazd!L186+Vagyongazd!I173+Közút!I173+Sport!I175+Közművelődés!K208+Támogatás!O185</f>
        <v>0</v>
      </c>
      <c r="J173" s="1">
        <f>Igazgatás!J201+Községgazd!M186+Vagyongazd!J173+Közút!J173+Sport!J175+Közművelődés!L208+Támogatás!P185</f>
        <v>0</v>
      </c>
      <c r="K173" s="1">
        <f>Igazgatás!K201+Községgazd!N186+Vagyongazd!K173+Közút!K173+Sport!K175+Közművelődés!M208+Támogatás!Q185</f>
        <v>0</v>
      </c>
      <c r="L173" s="1">
        <f>Igazgatás!L201+Községgazd!O186+Vagyongazd!L173+Közút!L173+Sport!L175+Közművelődés!N208+Támogatás!R185</f>
        <v>0</v>
      </c>
      <c r="M173" s="1">
        <f>Igazgatás!M201+Községgazd!P186+Vagyongazd!M173+Közút!M173+Sport!M175+Közművelődés!O208+Támogatás!S185</f>
        <v>0</v>
      </c>
      <c r="N173" s="82">
        <f>Igazgatás!N201+Községgazd!Q186+Vagyongazd!N173+Közút!N173+Sport!N175+Közművelődés!P208+Támogatás!T185</f>
        <v>0</v>
      </c>
      <c r="O173" s="1">
        <f>Igazgatás!O201+Községgazd!R186+Vagyongazd!O173+Közút!O173+Sport!O175+Közművelődés!Q208+Támogatás!U185</f>
        <v>0</v>
      </c>
      <c r="P173" s="42">
        <f>Igazgatás!P201+Községgazd!S186+Vagyongazd!P173+Közút!P173+Sport!P175+Közművelődés!R208+Támogatás!V185</f>
        <v>0</v>
      </c>
      <c r="Q173" s="82">
        <f>Igazgatás!Q201+Községgazd!T186+Vagyongazd!Q173+Közút!Q173+Sport!Q175+Közművelődés!S208+Támogatás!W185</f>
        <v>0</v>
      </c>
      <c r="R173" s="1">
        <f>Igazgatás!R201+Községgazd!U186+Vagyongazd!R173+Közút!R173+Sport!R175+Közművelődés!T208+Támogatás!X185</f>
        <v>0</v>
      </c>
      <c r="S173" s="42">
        <f>Igazgatás!S201+Községgazd!V186+Vagyongazd!S173+Közút!S173+Sport!S175+Közművelődés!U208+Támogatás!Y185</f>
        <v>0</v>
      </c>
      <c r="T173" s="44">
        <f>Igazgatás!T201+Községgazd!W186+Vagyongazd!T173+Közút!T173+Sport!T175+Közművelődés!V208+Támogatás!Z185</f>
        <v>0</v>
      </c>
    </row>
    <row r="174" spans="1:20" ht="25.5" hidden="1" customHeight="1" x14ac:dyDescent="0.25">
      <c r="B174" s="55"/>
      <c r="C174" s="2"/>
      <c r="D174" s="428" t="s">
        <v>563</v>
      </c>
      <c r="E174" s="428"/>
      <c r="F174" s="269">
        <f>Igazgatás!F202+Községgazd!F187+Vagyongazd!F174+Közút!F174+Sport!F176+Közművelődés!F209+Támogatás!F186</f>
        <v>0</v>
      </c>
      <c r="G174" s="161">
        <f>Igazgatás!G202+Községgazd!G187+Vagyongazd!G174+Közút!G174+Sport!G176+Közművelődés!G209+Támogatás!G186</f>
        <v>0</v>
      </c>
      <c r="H174" s="169">
        <f>Igazgatás!H202+Községgazd!H187+Vagyongazd!H174+Közút!H174+Sport!H176+Közművelődés!H209+Támogatás!H186</f>
        <v>0</v>
      </c>
      <c r="I174" s="76">
        <f>Igazgatás!I202+Községgazd!L187+Vagyongazd!I174+Közút!I174+Sport!I176+Közművelődés!K209+Támogatás!O186</f>
        <v>0</v>
      </c>
      <c r="J174" s="1">
        <f>Igazgatás!J202+Községgazd!M187+Vagyongazd!J174+Közút!J174+Sport!J176+Közművelődés!L209+Támogatás!P186</f>
        <v>0</v>
      </c>
      <c r="K174" s="1">
        <f>Igazgatás!K202+Községgazd!N187+Vagyongazd!K174+Közút!K174+Sport!K176+Közművelődés!M209+Támogatás!Q186</f>
        <v>0</v>
      </c>
      <c r="L174" s="1">
        <f>Igazgatás!L202+Községgazd!O187+Vagyongazd!L174+Közút!L174+Sport!L176+Közművelődés!N209+Támogatás!R186</f>
        <v>0</v>
      </c>
      <c r="M174" s="1">
        <f>Igazgatás!M202+Községgazd!P187+Vagyongazd!M174+Közút!M174+Sport!M176+Közművelődés!O209+Támogatás!S186</f>
        <v>0</v>
      </c>
      <c r="N174" s="82">
        <f>Igazgatás!N202+Községgazd!Q187+Vagyongazd!N174+Közút!N174+Sport!N176+Közművelődés!P209+Támogatás!T186</f>
        <v>0</v>
      </c>
      <c r="O174" s="1">
        <f>Igazgatás!O202+Községgazd!R187+Vagyongazd!O174+Közút!O174+Sport!O176+Közművelődés!Q209+Támogatás!U186</f>
        <v>0</v>
      </c>
      <c r="P174" s="42">
        <f>Igazgatás!P202+Községgazd!S187+Vagyongazd!P174+Közút!P174+Sport!P176+Közművelődés!R209+Támogatás!V186</f>
        <v>0</v>
      </c>
      <c r="Q174" s="82">
        <f>Igazgatás!Q202+Községgazd!T187+Vagyongazd!Q174+Közút!Q174+Sport!Q176+Közművelődés!S209+Támogatás!W186</f>
        <v>0</v>
      </c>
      <c r="R174" s="1">
        <f>Igazgatás!R202+Községgazd!U187+Vagyongazd!R174+Közút!R174+Sport!R176+Közművelődés!T209+Támogatás!X186</f>
        <v>0</v>
      </c>
      <c r="S174" s="42">
        <f>Igazgatás!S202+Községgazd!V187+Vagyongazd!S174+Közút!S174+Sport!S176+Közművelődés!U209+Támogatás!Y186</f>
        <v>0</v>
      </c>
      <c r="T174" s="44">
        <f>Igazgatás!T202+Községgazd!W187+Vagyongazd!T174+Közút!T174+Sport!T176+Közművelődés!V209+Támogatás!Z186</f>
        <v>0</v>
      </c>
    </row>
    <row r="175" spans="1:20" s="18" customFormat="1" ht="25.5" hidden="1" customHeight="1" x14ac:dyDescent="0.25">
      <c r="A175" s="131" t="s">
        <v>273</v>
      </c>
      <c r="B175" s="93" t="s">
        <v>685</v>
      </c>
      <c r="C175" s="505" t="s">
        <v>606</v>
      </c>
      <c r="D175" s="506"/>
      <c r="E175" s="506"/>
      <c r="F175" s="273">
        <f>Igazgatás!F203+Községgazd!F188+Vagyongazd!F175+Közút!F175+Sport!F177+Közművelődés!F210+Támogatás!F187</f>
        <v>0</v>
      </c>
      <c r="G175" s="165">
        <f>Igazgatás!G203+Községgazd!G188+Vagyongazd!G175+Közút!G175+Sport!G177+Közművelődés!G210+Támogatás!G187</f>
        <v>0</v>
      </c>
      <c r="H175" s="168">
        <f>Igazgatás!H203+Községgazd!H188+Vagyongazd!H175+Közút!H175+Sport!H177+Közművelődés!H210+Támogatás!H187</f>
        <v>0</v>
      </c>
      <c r="I175" s="95">
        <f>Igazgatás!I203+Községgazd!L188+Vagyongazd!I175+Közút!I175+Sport!I177+Közművelődés!K210+Támogatás!O187</f>
        <v>0</v>
      </c>
      <c r="J175" s="96">
        <f>Igazgatás!J203+Községgazd!M188+Vagyongazd!J175+Közút!J175+Sport!J177+Közművelődés!L210+Támogatás!P187</f>
        <v>0</v>
      </c>
      <c r="K175" s="96">
        <f>Igazgatás!K203+Községgazd!N188+Vagyongazd!K175+Közút!K175+Sport!K177+Közművelődés!M210+Támogatás!Q187</f>
        <v>0</v>
      </c>
      <c r="L175" s="96">
        <f>Igazgatás!L203+Községgazd!O188+Vagyongazd!L175+Közút!L175+Sport!L177+Közművelődés!N210+Támogatás!R187</f>
        <v>0</v>
      </c>
      <c r="M175" s="96">
        <f>Igazgatás!M203+Községgazd!P188+Vagyongazd!M175+Közút!M175+Sport!M177+Közművelődés!O210+Támogatás!S187</f>
        <v>0</v>
      </c>
      <c r="N175" s="99">
        <f>Igazgatás!N203+Községgazd!Q188+Vagyongazd!N175+Közút!N175+Sport!N177+Közművelődés!P210+Támogatás!T187</f>
        <v>0</v>
      </c>
      <c r="O175" s="96">
        <f>Igazgatás!O203+Községgazd!R188+Vagyongazd!O175+Közút!O175+Sport!O177+Közművelődés!Q210+Támogatás!U187</f>
        <v>0</v>
      </c>
      <c r="P175" s="98">
        <f>Igazgatás!P203+Községgazd!S188+Vagyongazd!P175+Közút!P175+Sport!P177+Közművelődés!R210+Támogatás!V187</f>
        <v>0</v>
      </c>
      <c r="Q175" s="99">
        <f>Igazgatás!Q203+Községgazd!T188+Vagyongazd!Q175+Közút!Q175+Sport!Q177+Közművelődés!S210+Támogatás!W187</f>
        <v>0</v>
      </c>
      <c r="R175" s="96">
        <f>Igazgatás!R203+Községgazd!U188+Vagyongazd!R175+Közút!R175+Sport!R177+Közművelődés!T210+Támogatás!X187</f>
        <v>0</v>
      </c>
      <c r="S175" s="98">
        <f>Igazgatás!S203+Községgazd!V188+Vagyongazd!S175+Közút!S175+Sport!S177+Közművelődés!U210+Támogatás!Y187</f>
        <v>0</v>
      </c>
      <c r="T175" s="100">
        <f>Igazgatás!T203+Községgazd!W188+Vagyongazd!T175+Közút!T175+Sport!T177+Közművelődés!V210+Támogatás!Z187</f>
        <v>0</v>
      </c>
    </row>
    <row r="176" spans="1:20" hidden="1" x14ac:dyDescent="0.25">
      <c r="B176" s="55"/>
      <c r="C176" s="2"/>
      <c r="D176" s="427" t="s">
        <v>815</v>
      </c>
      <c r="E176" s="427"/>
      <c r="F176" s="259">
        <f>Igazgatás!F204+Községgazd!F189+Vagyongazd!F176+Közút!F176+Sport!F178+Közművelődés!F211+Támogatás!F188</f>
        <v>0</v>
      </c>
      <c r="G176" s="151">
        <f>Igazgatás!G204+Községgazd!G189+Vagyongazd!G176+Közút!G176+Sport!G178+Közművelődés!G211+Támogatás!G188</f>
        <v>0</v>
      </c>
      <c r="H176" s="169">
        <f>Igazgatás!H204+Községgazd!H189+Vagyongazd!H176+Közút!H176+Sport!H178+Közművelődés!H211+Támogatás!H188</f>
        <v>0</v>
      </c>
      <c r="I176" s="76">
        <f>Igazgatás!I204+Községgazd!L189+Vagyongazd!I176+Közút!I176+Sport!I178+Közművelődés!K211+Támogatás!O188</f>
        <v>0</v>
      </c>
      <c r="J176" s="1">
        <f>Igazgatás!J204+Községgazd!M189+Vagyongazd!J176+Közút!J176+Sport!J178+Közművelődés!L211+Támogatás!P188</f>
        <v>0</v>
      </c>
      <c r="K176" s="1">
        <f>Igazgatás!K204+Községgazd!N189+Vagyongazd!K176+Közút!K176+Sport!K178+Közművelődés!M211+Támogatás!Q188</f>
        <v>0</v>
      </c>
      <c r="L176" s="1">
        <f>Igazgatás!L204+Községgazd!O189+Vagyongazd!L176+Közút!L176+Sport!L178+Közművelődés!N211+Támogatás!R188</f>
        <v>0</v>
      </c>
      <c r="M176" s="1">
        <f>Igazgatás!M204+Községgazd!P189+Vagyongazd!M176+Közút!M176+Sport!M178+Közművelődés!O211+Támogatás!S188</f>
        <v>0</v>
      </c>
      <c r="N176" s="82">
        <f>Igazgatás!N204+Községgazd!Q189+Vagyongazd!N176+Közút!N176+Sport!N178+Közművelődés!P211+Támogatás!T188</f>
        <v>0</v>
      </c>
      <c r="O176" s="1">
        <f>Igazgatás!O204+Községgazd!R189+Vagyongazd!O176+Közút!O176+Sport!O178+Közművelődés!Q211+Támogatás!U188</f>
        <v>0</v>
      </c>
      <c r="P176" s="42">
        <f>Igazgatás!P204+Községgazd!S189+Vagyongazd!P176+Közút!P176+Sport!P178+Közművelődés!R211+Támogatás!V188</f>
        <v>0</v>
      </c>
      <c r="Q176" s="82">
        <f>Igazgatás!Q204+Községgazd!T189+Vagyongazd!Q176+Közút!Q176+Sport!Q178+Közművelődés!S211+Támogatás!W188</f>
        <v>0</v>
      </c>
      <c r="R176" s="1">
        <f>Igazgatás!R204+Községgazd!U189+Vagyongazd!R176+Közút!R176+Sport!R178+Közművelődés!T211+Támogatás!X188</f>
        <v>0</v>
      </c>
      <c r="S176" s="42">
        <f>Igazgatás!S204+Községgazd!V189+Vagyongazd!S176+Közút!S176+Sport!S178+Közművelődés!U211+Támogatás!Y188</f>
        <v>0</v>
      </c>
      <c r="T176" s="44">
        <f>Igazgatás!T204+Községgazd!W189+Vagyongazd!T176+Közút!T176+Sport!T178+Közművelődés!V211+Támogatás!Z188</f>
        <v>0</v>
      </c>
    </row>
    <row r="177" spans="1:20" hidden="1" x14ac:dyDescent="0.25">
      <c r="B177" s="55"/>
      <c r="C177" s="2"/>
      <c r="D177" s="427" t="s">
        <v>816</v>
      </c>
      <c r="E177" s="427"/>
      <c r="F177" s="259">
        <f>Igazgatás!F205+Községgazd!F190+Vagyongazd!F177+Közút!F177+Sport!F179+Közművelődés!F212+Támogatás!F189</f>
        <v>0</v>
      </c>
      <c r="G177" s="151">
        <f>Igazgatás!G205+Községgazd!G190+Vagyongazd!G177+Közút!G177+Sport!G179+Közművelődés!G212+Támogatás!G189</f>
        <v>0</v>
      </c>
      <c r="H177" s="169">
        <f>Igazgatás!H205+Községgazd!H190+Vagyongazd!H177+Közút!H177+Sport!H179+Közművelődés!H212+Támogatás!H189</f>
        <v>0</v>
      </c>
      <c r="I177" s="76">
        <f>Igazgatás!I205+Községgazd!L190+Vagyongazd!I177+Közút!I177+Sport!I179+Közművelődés!K212+Támogatás!O189</f>
        <v>0</v>
      </c>
      <c r="J177" s="1">
        <f>Igazgatás!J205+Községgazd!M190+Vagyongazd!J177+Közút!J177+Sport!J179+Közművelődés!L212+Támogatás!P189</f>
        <v>0</v>
      </c>
      <c r="K177" s="1">
        <f>Igazgatás!K205+Községgazd!N190+Vagyongazd!K177+Közút!K177+Sport!K179+Közművelődés!M212+Támogatás!Q189</f>
        <v>0</v>
      </c>
      <c r="L177" s="1">
        <f>Igazgatás!L205+Községgazd!O190+Vagyongazd!L177+Közút!L177+Sport!L179+Közművelődés!N212+Támogatás!R189</f>
        <v>0</v>
      </c>
      <c r="M177" s="1">
        <f>Igazgatás!M205+Községgazd!P190+Vagyongazd!M177+Közút!M177+Sport!M179+Közművelődés!O212+Támogatás!S189</f>
        <v>0</v>
      </c>
      <c r="N177" s="82">
        <f>Igazgatás!N205+Községgazd!Q190+Vagyongazd!N177+Közút!N177+Sport!N179+Közművelődés!P212+Támogatás!T189</f>
        <v>0</v>
      </c>
      <c r="O177" s="1">
        <f>Igazgatás!O205+Községgazd!R190+Vagyongazd!O177+Közút!O177+Sport!O179+Közművelődés!Q212+Támogatás!U189</f>
        <v>0</v>
      </c>
      <c r="P177" s="42">
        <f>Igazgatás!P205+Községgazd!S190+Vagyongazd!P177+Közút!P177+Sport!P179+Közművelődés!R212+Támogatás!V189</f>
        <v>0</v>
      </c>
      <c r="Q177" s="82">
        <f>Igazgatás!Q205+Községgazd!T190+Vagyongazd!Q177+Közút!Q177+Sport!Q179+Közművelődés!S212+Támogatás!W189</f>
        <v>0</v>
      </c>
      <c r="R177" s="1">
        <f>Igazgatás!R205+Községgazd!U190+Vagyongazd!R177+Közút!R177+Sport!R179+Közművelődés!T212+Támogatás!X189</f>
        <v>0</v>
      </c>
      <c r="S177" s="42">
        <f>Igazgatás!S205+Községgazd!V190+Vagyongazd!S177+Közút!S177+Sport!S179+Közművelődés!U212+Támogatás!Y189</f>
        <v>0</v>
      </c>
      <c r="T177" s="44">
        <f>Igazgatás!T205+Községgazd!W190+Vagyongazd!T177+Közút!T177+Sport!T179+Közművelődés!V212+Támogatás!Z189</f>
        <v>0</v>
      </c>
    </row>
    <row r="178" spans="1:20" hidden="1" x14ac:dyDescent="0.25">
      <c r="B178" s="55"/>
      <c r="C178" s="2"/>
      <c r="D178" s="427" t="s">
        <v>546</v>
      </c>
      <c r="E178" s="427"/>
      <c r="F178" s="259">
        <f>Igazgatás!F206+Községgazd!F191+Vagyongazd!F178+Közút!F178+Sport!F180+Közművelődés!F213+Támogatás!F190</f>
        <v>0</v>
      </c>
      <c r="G178" s="151">
        <f>Igazgatás!G206+Községgazd!G191+Vagyongazd!G178+Közút!G178+Sport!G180+Közművelődés!G213+Támogatás!G190</f>
        <v>0</v>
      </c>
      <c r="H178" s="169">
        <f>Igazgatás!H206+Községgazd!H191+Vagyongazd!H178+Közút!H178+Sport!H180+Közművelődés!H213+Támogatás!H190</f>
        <v>0</v>
      </c>
      <c r="I178" s="76">
        <f>Igazgatás!I206+Községgazd!L191+Vagyongazd!I178+Közút!I178+Sport!I180+Közművelődés!K213+Támogatás!O190</f>
        <v>0</v>
      </c>
      <c r="J178" s="1">
        <f>Igazgatás!J206+Községgazd!M191+Vagyongazd!J178+Közút!J178+Sport!J180+Közművelődés!L213+Támogatás!P190</f>
        <v>0</v>
      </c>
      <c r="K178" s="1">
        <f>Igazgatás!K206+Községgazd!N191+Vagyongazd!K178+Közút!K178+Sport!K180+Közművelődés!M213+Támogatás!Q190</f>
        <v>0</v>
      </c>
      <c r="L178" s="1">
        <f>Igazgatás!L206+Községgazd!O191+Vagyongazd!L178+Közút!L178+Sport!L180+Közművelődés!N213+Támogatás!R190</f>
        <v>0</v>
      </c>
      <c r="M178" s="1">
        <f>Igazgatás!M206+Községgazd!P191+Vagyongazd!M178+Közút!M178+Sport!M180+Közművelődés!O213+Támogatás!S190</f>
        <v>0</v>
      </c>
      <c r="N178" s="82">
        <f>Igazgatás!N206+Községgazd!Q191+Vagyongazd!N178+Közút!N178+Sport!N180+Közművelődés!P213+Támogatás!T190</f>
        <v>0</v>
      </c>
      <c r="O178" s="1">
        <f>Igazgatás!O206+Községgazd!R191+Vagyongazd!O178+Közút!O178+Sport!O180+Közművelődés!Q213+Támogatás!U190</f>
        <v>0</v>
      </c>
      <c r="P178" s="42">
        <f>Igazgatás!P206+Községgazd!S191+Vagyongazd!P178+Közút!P178+Sport!P180+Közművelődés!R213+Támogatás!V190</f>
        <v>0</v>
      </c>
      <c r="Q178" s="82">
        <f>Igazgatás!Q206+Községgazd!T191+Vagyongazd!Q178+Közút!Q178+Sport!Q180+Közművelődés!S213+Támogatás!W190</f>
        <v>0</v>
      </c>
      <c r="R178" s="1">
        <f>Igazgatás!R206+Községgazd!U191+Vagyongazd!R178+Közút!R178+Sport!R180+Közművelődés!T213+Támogatás!X190</f>
        <v>0</v>
      </c>
      <c r="S178" s="42">
        <f>Igazgatás!S206+Községgazd!V191+Vagyongazd!S178+Közút!S178+Sport!S180+Közművelődés!U213+Támogatás!Y190</f>
        <v>0</v>
      </c>
      <c r="T178" s="44">
        <f>Igazgatás!T206+Községgazd!W191+Vagyongazd!T178+Közút!T178+Sport!T180+Közművelődés!V213+Támogatás!Z190</f>
        <v>0</v>
      </c>
    </row>
    <row r="179" spans="1:20" ht="25.5" hidden="1" customHeight="1" x14ac:dyDescent="0.25">
      <c r="B179" s="55"/>
      <c r="C179" s="2"/>
      <c r="D179" s="428" t="s">
        <v>549</v>
      </c>
      <c r="E179" s="428"/>
      <c r="F179" s="269">
        <f>Igazgatás!F207+Községgazd!F192+Vagyongazd!F179+Közút!F179+Sport!F181+Közművelődés!F214+Támogatás!F191</f>
        <v>0</v>
      </c>
      <c r="G179" s="161">
        <f>Igazgatás!G207+Községgazd!G192+Vagyongazd!G179+Közút!G179+Sport!G181+Közművelődés!G214+Támogatás!G191</f>
        <v>0</v>
      </c>
      <c r="H179" s="169">
        <f>Igazgatás!H207+Községgazd!H192+Vagyongazd!H179+Közút!H179+Sport!H181+Közművelődés!H214+Támogatás!H191</f>
        <v>0</v>
      </c>
      <c r="I179" s="76">
        <f>Igazgatás!I207+Községgazd!L192+Vagyongazd!I179+Közút!I179+Sport!I181+Közművelődés!K214+Támogatás!O191</f>
        <v>0</v>
      </c>
      <c r="J179" s="1">
        <f>Igazgatás!J207+Községgazd!M192+Vagyongazd!J179+Közút!J179+Sport!J181+Közművelődés!L214+Támogatás!P191</f>
        <v>0</v>
      </c>
      <c r="K179" s="1">
        <f>Igazgatás!K207+Községgazd!N192+Vagyongazd!K179+Közút!K179+Sport!K181+Közművelődés!M214+Támogatás!Q191</f>
        <v>0</v>
      </c>
      <c r="L179" s="1">
        <f>Igazgatás!L207+Községgazd!O192+Vagyongazd!L179+Közút!L179+Sport!L181+Közművelődés!N214+Támogatás!R191</f>
        <v>0</v>
      </c>
      <c r="M179" s="1">
        <f>Igazgatás!M207+Községgazd!P192+Vagyongazd!M179+Közút!M179+Sport!M181+Közművelődés!O214+Támogatás!S191</f>
        <v>0</v>
      </c>
      <c r="N179" s="82">
        <f>Igazgatás!N207+Községgazd!Q192+Vagyongazd!N179+Közút!N179+Sport!N181+Közművelődés!P214+Támogatás!T191</f>
        <v>0</v>
      </c>
      <c r="O179" s="1">
        <f>Igazgatás!O207+Községgazd!R192+Vagyongazd!O179+Közút!O179+Sport!O181+Közművelődés!Q214+Támogatás!U191</f>
        <v>0</v>
      </c>
      <c r="P179" s="42">
        <f>Igazgatás!P207+Községgazd!S192+Vagyongazd!P179+Közút!P179+Sport!P181+Közművelődés!R214+Támogatás!V191</f>
        <v>0</v>
      </c>
      <c r="Q179" s="82">
        <f>Igazgatás!Q207+Községgazd!T192+Vagyongazd!Q179+Közút!Q179+Sport!Q181+Közművelődés!S214+Támogatás!W191</f>
        <v>0</v>
      </c>
      <c r="R179" s="1">
        <f>Igazgatás!R207+Községgazd!U192+Vagyongazd!R179+Közút!R179+Sport!R181+Közművelődés!T214+Támogatás!X191</f>
        <v>0</v>
      </c>
      <c r="S179" s="42">
        <f>Igazgatás!S207+Községgazd!V192+Vagyongazd!S179+Közút!S179+Sport!S181+Közművelődés!U214+Támogatás!Y191</f>
        <v>0</v>
      </c>
      <c r="T179" s="44">
        <f>Igazgatás!T207+Községgazd!W192+Vagyongazd!T179+Közút!T179+Sport!T181+Közművelődés!V214+Támogatás!Z191</f>
        <v>0</v>
      </c>
    </row>
    <row r="180" spans="1:20" hidden="1" x14ac:dyDescent="0.25">
      <c r="B180" s="55"/>
      <c r="C180" s="2"/>
      <c r="D180" s="427" t="s">
        <v>552</v>
      </c>
      <c r="E180" s="427"/>
      <c r="F180" s="259">
        <f>Igazgatás!F208+Községgazd!F193+Vagyongazd!F180+Közút!F180+Sport!F182+Közművelődés!F215+Támogatás!F192</f>
        <v>0</v>
      </c>
      <c r="G180" s="151">
        <f>Igazgatás!G208+Községgazd!G193+Vagyongazd!G180+Közút!G180+Sport!G182+Közművelődés!G215+Támogatás!G192</f>
        <v>0</v>
      </c>
      <c r="H180" s="169">
        <f>Igazgatás!H208+Községgazd!H193+Vagyongazd!H180+Közút!H180+Sport!H182+Közművelődés!H215+Támogatás!H192</f>
        <v>0</v>
      </c>
      <c r="I180" s="76">
        <f>Igazgatás!I208+Községgazd!L193+Vagyongazd!I180+Közút!I180+Sport!I182+Közművelődés!K215+Támogatás!O192</f>
        <v>0</v>
      </c>
      <c r="J180" s="1">
        <f>Igazgatás!J208+Községgazd!M193+Vagyongazd!J180+Közút!J180+Sport!J182+Közművelődés!L215+Támogatás!P192</f>
        <v>0</v>
      </c>
      <c r="K180" s="1">
        <f>Igazgatás!K208+Községgazd!N193+Vagyongazd!K180+Közút!K180+Sport!K182+Közművelődés!M215+Támogatás!Q192</f>
        <v>0</v>
      </c>
      <c r="L180" s="1">
        <f>Igazgatás!L208+Községgazd!O193+Vagyongazd!L180+Közút!L180+Sport!L182+Közművelődés!N215+Támogatás!R192</f>
        <v>0</v>
      </c>
      <c r="M180" s="1">
        <f>Igazgatás!M208+Községgazd!P193+Vagyongazd!M180+Közút!M180+Sport!M182+Közművelődés!O215+Támogatás!S192</f>
        <v>0</v>
      </c>
      <c r="N180" s="82">
        <f>Igazgatás!N208+Községgazd!Q193+Vagyongazd!N180+Közút!N180+Sport!N182+Közművelődés!P215+Támogatás!T192</f>
        <v>0</v>
      </c>
      <c r="O180" s="1">
        <f>Igazgatás!O208+Községgazd!R193+Vagyongazd!O180+Közút!O180+Sport!O182+Közművelődés!Q215+Támogatás!U192</f>
        <v>0</v>
      </c>
      <c r="P180" s="42">
        <f>Igazgatás!P208+Községgazd!S193+Vagyongazd!P180+Közút!P180+Sport!P182+Közművelődés!R215+Támogatás!V192</f>
        <v>0</v>
      </c>
      <c r="Q180" s="82">
        <f>Igazgatás!Q208+Községgazd!T193+Vagyongazd!Q180+Közút!Q180+Sport!Q182+Közművelődés!S215+Támogatás!W192</f>
        <v>0</v>
      </c>
      <c r="R180" s="1">
        <f>Igazgatás!R208+Községgazd!U193+Vagyongazd!R180+Közút!R180+Sport!R182+Közművelődés!T215+Támogatás!X192</f>
        <v>0</v>
      </c>
      <c r="S180" s="42">
        <f>Igazgatás!S208+Községgazd!V193+Vagyongazd!S180+Közút!S180+Sport!S182+Közművelődés!U215+Támogatás!Y192</f>
        <v>0</v>
      </c>
      <c r="T180" s="44">
        <f>Igazgatás!T208+Községgazd!W193+Vagyongazd!T180+Közút!T180+Sport!T182+Közművelődés!V215+Támogatás!Z192</f>
        <v>0</v>
      </c>
    </row>
    <row r="181" spans="1:20" hidden="1" x14ac:dyDescent="0.25">
      <c r="B181" s="55"/>
      <c r="C181" s="2"/>
      <c r="D181" s="427" t="s">
        <v>817</v>
      </c>
      <c r="E181" s="427"/>
      <c r="F181" s="259">
        <f>Igazgatás!F209+Községgazd!F194+Vagyongazd!F181+Közút!F181+Sport!F183+Közművelődés!F216+Támogatás!F193</f>
        <v>0</v>
      </c>
      <c r="G181" s="151">
        <f>Igazgatás!G209+Községgazd!G194+Vagyongazd!G181+Közút!G181+Sport!G183+Közművelődés!G216+Támogatás!G193</f>
        <v>0</v>
      </c>
      <c r="H181" s="169">
        <f>Igazgatás!H209+Községgazd!H194+Vagyongazd!H181+Közút!H181+Sport!H183+Közművelődés!H216+Támogatás!H193</f>
        <v>0</v>
      </c>
      <c r="I181" s="76">
        <f>Igazgatás!I209+Községgazd!L194+Vagyongazd!I181+Közút!I181+Sport!I183+Közművelődés!K216+Támogatás!O193</f>
        <v>0</v>
      </c>
      <c r="J181" s="1">
        <f>Igazgatás!J209+Községgazd!M194+Vagyongazd!J181+Közút!J181+Sport!J183+Közművelődés!L216+Támogatás!P193</f>
        <v>0</v>
      </c>
      <c r="K181" s="1">
        <f>Igazgatás!K209+Községgazd!N194+Vagyongazd!K181+Közút!K181+Sport!K183+Közművelődés!M216+Támogatás!Q193</f>
        <v>0</v>
      </c>
      <c r="L181" s="1">
        <f>Igazgatás!L209+Községgazd!O194+Vagyongazd!L181+Közút!L181+Sport!L183+Közművelődés!N216+Támogatás!R193</f>
        <v>0</v>
      </c>
      <c r="M181" s="1">
        <f>Igazgatás!M209+Községgazd!P194+Vagyongazd!M181+Közút!M181+Sport!M183+Közművelődés!O216+Támogatás!S193</f>
        <v>0</v>
      </c>
      <c r="N181" s="82">
        <f>Igazgatás!N209+Községgazd!Q194+Vagyongazd!N181+Közút!N181+Sport!N183+Közművelődés!P216+Támogatás!T193</f>
        <v>0</v>
      </c>
      <c r="O181" s="1">
        <f>Igazgatás!O209+Községgazd!R194+Vagyongazd!O181+Közút!O181+Sport!O183+Közművelődés!Q216+Támogatás!U193</f>
        <v>0</v>
      </c>
      <c r="P181" s="42">
        <f>Igazgatás!P209+Községgazd!S194+Vagyongazd!P181+Közút!P181+Sport!P183+Közművelődés!R216+Támogatás!V193</f>
        <v>0</v>
      </c>
      <c r="Q181" s="82">
        <f>Igazgatás!Q209+Községgazd!T194+Vagyongazd!Q181+Közút!Q181+Sport!Q183+Közművelődés!S216+Támogatás!W193</f>
        <v>0</v>
      </c>
      <c r="R181" s="1">
        <f>Igazgatás!R209+Községgazd!U194+Vagyongazd!R181+Közút!R181+Sport!R183+Közművelődés!T216+Támogatás!X193</f>
        <v>0</v>
      </c>
      <c r="S181" s="42">
        <f>Igazgatás!S209+Községgazd!V194+Vagyongazd!S181+Közút!S181+Sport!S183+Közművelődés!U216+Támogatás!Y193</f>
        <v>0</v>
      </c>
      <c r="T181" s="44">
        <f>Igazgatás!T209+Községgazd!W194+Vagyongazd!T181+Közút!T181+Sport!T183+Közművelődés!V216+Támogatás!Z193</f>
        <v>0</v>
      </c>
    </row>
    <row r="182" spans="1:20" ht="25.5" hidden="1" customHeight="1" x14ac:dyDescent="0.25">
      <c r="B182" s="55"/>
      <c r="C182" s="2"/>
      <c r="D182" s="428" t="s">
        <v>556</v>
      </c>
      <c r="E182" s="428"/>
      <c r="F182" s="269">
        <f>Igazgatás!F210+Községgazd!F195+Vagyongazd!F182+Közút!F182+Sport!F184+Közművelődés!F217+Támogatás!F194</f>
        <v>0</v>
      </c>
      <c r="G182" s="161">
        <f>Igazgatás!G210+Községgazd!G195+Vagyongazd!G182+Közút!G182+Sport!G184+Közművelődés!G217+Támogatás!G194</f>
        <v>0</v>
      </c>
      <c r="H182" s="169">
        <f>Igazgatás!H210+Községgazd!H195+Vagyongazd!H182+Közút!H182+Sport!H184+Közművelődés!H217+Támogatás!H194</f>
        <v>0</v>
      </c>
      <c r="I182" s="76">
        <f>Igazgatás!I210+Községgazd!L195+Vagyongazd!I182+Közút!I182+Sport!I184+Közművelődés!K217+Támogatás!O194</f>
        <v>0</v>
      </c>
      <c r="J182" s="1">
        <f>Igazgatás!J210+Községgazd!M195+Vagyongazd!J182+Közút!J182+Sport!J184+Közművelődés!L217+Támogatás!P194</f>
        <v>0</v>
      </c>
      <c r="K182" s="1">
        <f>Igazgatás!K210+Községgazd!N195+Vagyongazd!K182+Közút!K182+Sport!K184+Közművelődés!M217+Támogatás!Q194</f>
        <v>0</v>
      </c>
      <c r="L182" s="1">
        <f>Igazgatás!L210+Községgazd!O195+Vagyongazd!L182+Közút!L182+Sport!L184+Közművelődés!N217+Támogatás!R194</f>
        <v>0</v>
      </c>
      <c r="M182" s="1">
        <f>Igazgatás!M210+Községgazd!P195+Vagyongazd!M182+Közút!M182+Sport!M184+Közművelődés!O217+Támogatás!S194</f>
        <v>0</v>
      </c>
      <c r="N182" s="82">
        <f>Igazgatás!N210+Községgazd!Q195+Vagyongazd!N182+Közút!N182+Sport!N184+Közművelődés!P217+Támogatás!T194</f>
        <v>0</v>
      </c>
      <c r="O182" s="1">
        <f>Igazgatás!O210+Községgazd!R195+Vagyongazd!O182+Közút!O182+Sport!O184+Közművelődés!Q217+Támogatás!U194</f>
        <v>0</v>
      </c>
      <c r="P182" s="42">
        <f>Igazgatás!P210+Községgazd!S195+Vagyongazd!P182+Közút!P182+Sport!P184+Közművelődés!R217+Támogatás!V194</f>
        <v>0</v>
      </c>
      <c r="Q182" s="82">
        <f>Igazgatás!Q210+Községgazd!T195+Vagyongazd!Q182+Közút!Q182+Sport!Q184+Közművelődés!S217+Támogatás!W194</f>
        <v>0</v>
      </c>
      <c r="R182" s="1">
        <f>Igazgatás!R210+Községgazd!U195+Vagyongazd!R182+Közút!R182+Sport!R184+Közművelődés!T217+Támogatás!X194</f>
        <v>0</v>
      </c>
      <c r="S182" s="42">
        <f>Igazgatás!S210+Községgazd!V195+Vagyongazd!S182+Közút!S182+Sport!S184+Közművelődés!U217+Támogatás!Y194</f>
        <v>0</v>
      </c>
      <c r="T182" s="44">
        <f>Igazgatás!T210+Községgazd!W195+Vagyongazd!T182+Közút!T182+Sport!T184+Közművelődés!V217+Támogatás!Z194</f>
        <v>0</v>
      </c>
    </row>
    <row r="183" spans="1:20" ht="25.5" hidden="1" customHeight="1" x14ac:dyDescent="0.25">
      <c r="B183" s="55"/>
      <c r="C183" s="2"/>
      <c r="D183" s="428" t="s">
        <v>559</v>
      </c>
      <c r="E183" s="428"/>
      <c r="F183" s="269">
        <f>Igazgatás!F211+Községgazd!F196+Vagyongazd!F183+Közút!F183+Sport!F185+Közművelődés!F218+Támogatás!F195</f>
        <v>0</v>
      </c>
      <c r="G183" s="161">
        <f>Igazgatás!G211+Községgazd!G196+Vagyongazd!G183+Közút!G183+Sport!G185+Közművelődés!G218+Támogatás!G195</f>
        <v>0</v>
      </c>
      <c r="H183" s="169">
        <f>Igazgatás!H211+Községgazd!H196+Vagyongazd!H183+Közút!H183+Sport!H185+Közművelődés!H218+Támogatás!H195</f>
        <v>0</v>
      </c>
      <c r="I183" s="76">
        <f>Igazgatás!I211+Községgazd!L196+Vagyongazd!I183+Közút!I183+Sport!I185+Közművelődés!K218+Támogatás!O195</f>
        <v>0</v>
      </c>
      <c r="J183" s="1">
        <f>Igazgatás!J211+Községgazd!M196+Vagyongazd!J183+Közút!J183+Sport!J185+Közművelődés!L218+Támogatás!P195</f>
        <v>0</v>
      </c>
      <c r="K183" s="1">
        <f>Igazgatás!K211+Községgazd!N196+Vagyongazd!K183+Közút!K183+Sport!K185+Közművelődés!M218+Támogatás!Q195</f>
        <v>0</v>
      </c>
      <c r="L183" s="1">
        <f>Igazgatás!L211+Községgazd!O196+Vagyongazd!L183+Közút!L183+Sport!L185+Közművelődés!N218+Támogatás!R195</f>
        <v>0</v>
      </c>
      <c r="M183" s="1">
        <f>Igazgatás!M211+Községgazd!P196+Vagyongazd!M183+Közút!M183+Sport!M185+Közművelődés!O218+Támogatás!S195</f>
        <v>0</v>
      </c>
      <c r="N183" s="82">
        <f>Igazgatás!N211+Községgazd!Q196+Vagyongazd!N183+Közút!N183+Sport!N185+Közművelődés!P218+Támogatás!T195</f>
        <v>0</v>
      </c>
      <c r="O183" s="1">
        <f>Igazgatás!O211+Községgazd!R196+Vagyongazd!O183+Közút!O183+Sport!O185+Közművelődés!Q218+Támogatás!U195</f>
        <v>0</v>
      </c>
      <c r="P183" s="42">
        <f>Igazgatás!P211+Községgazd!S196+Vagyongazd!P183+Közút!P183+Sport!P185+Közművelődés!R218+Támogatás!V195</f>
        <v>0</v>
      </c>
      <c r="Q183" s="82">
        <f>Igazgatás!Q211+Községgazd!T196+Vagyongazd!Q183+Közút!Q183+Sport!Q185+Közművelődés!S218+Támogatás!W195</f>
        <v>0</v>
      </c>
      <c r="R183" s="1">
        <f>Igazgatás!R211+Községgazd!U196+Vagyongazd!R183+Közút!R183+Sport!R185+Közművelődés!T218+Támogatás!X195</f>
        <v>0</v>
      </c>
      <c r="S183" s="42">
        <f>Igazgatás!S211+Községgazd!V196+Vagyongazd!S183+Közút!S183+Sport!S185+Közművelődés!U218+Támogatás!Y195</f>
        <v>0</v>
      </c>
      <c r="T183" s="44">
        <f>Igazgatás!T211+Községgazd!W196+Vagyongazd!T183+Közút!T183+Sport!T185+Közművelődés!V218+Támogatás!Z195</f>
        <v>0</v>
      </c>
    </row>
    <row r="184" spans="1:20" ht="25.5" hidden="1" customHeight="1" x14ac:dyDescent="0.25">
      <c r="B184" s="55"/>
      <c r="C184" s="2"/>
      <c r="D184" s="428" t="s">
        <v>561</v>
      </c>
      <c r="E184" s="428"/>
      <c r="F184" s="269">
        <f>Igazgatás!F212+Községgazd!F197+Vagyongazd!F184+Közút!F184+Sport!F186+Közművelődés!F219+Támogatás!F196</f>
        <v>0</v>
      </c>
      <c r="G184" s="161">
        <f>Igazgatás!G212+Községgazd!G197+Vagyongazd!G184+Közút!G184+Sport!G186+Közművelődés!G219+Támogatás!G196</f>
        <v>0</v>
      </c>
      <c r="H184" s="169">
        <f>Igazgatás!H212+Községgazd!H197+Vagyongazd!H184+Közút!H184+Sport!H186+Közművelődés!H219+Támogatás!H196</f>
        <v>0</v>
      </c>
      <c r="I184" s="76">
        <f>Igazgatás!I212+Községgazd!L197+Vagyongazd!I184+Közút!I184+Sport!I186+Közművelődés!K219+Támogatás!O196</f>
        <v>0</v>
      </c>
      <c r="J184" s="1">
        <f>Igazgatás!J212+Községgazd!M197+Vagyongazd!J184+Közút!J184+Sport!J186+Közművelődés!L219+Támogatás!P196</f>
        <v>0</v>
      </c>
      <c r="K184" s="1">
        <f>Igazgatás!K212+Községgazd!N197+Vagyongazd!K184+Közút!K184+Sport!K186+Közművelődés!M219+Támogatás!Q196</f>
        <v>0</v>
      </c>
      <c r="L184" s="1">
        <f>Igazgatás!L212+Községgazd!O197+Vagyongazd!L184+Közút!L184+Sport!L186+Közművelődés!N219+Támogatás!R196</f>
        <v>0</v>
      </c>
      <c r="M184" s="1">
        <f>Igazgatás!M212+Községgazd!P197+Vagyongazd!M184+Közút!M184+Sport!M186+Közművelődés!O219+Támogatás!S196</f>
        <v>0</v>
      </c>
      <c r="N184" s="82">
        <f>Igazgatás!N212+Községgazd!Q197+Vagyongazd!N184+Közút!N184+Sport!N186+Közművelődés!P219+Támogatás!T196</f>
        <v>0</v>
      </c>
      <c r="O184" s="1">
        <f>Igazgatás!O212+Községgazd!R197+Vagyongazd!O184+Közút!O184+Sport!O186+Közművelődés!Q219+Támogatás!U196</f>
        <v>0</v>
      </c>
      <c r="P184" s="42">
        <f>Igazgatás!P212+Községgazd!S197+Vagyongazd!P184+Közút!P184+Sport!P186+Közművelődés!R219+Támogatás!V196</f>
        <v>0</v>
      </c>
      <c r="Q184" s="82">
        <f>Igazgatás!Q212+Községgazd!T197+Vagyongazd!Q184+Közút!Q184+Sport!Q186+Közművelődés!S219+Támogatás!W196</f>
        <v>0</v>
      </c>
      <c r="R184" s="1">
        <f>Igazgatás!R212+Községgazd!U197+Vagyongazd!R184+Közút!R184+Sport!R186+Közművelődés!T219+Támogatás!X196</f>
        <v>0</v>
      </c>
      <c r="S184" s="42">
        <f>Igazgatás!S212+Községgazd!V197+Vagyongazd!S184+Közút!S184+Sport!S186+Közművelődés!U219+Támogatás!Y196</f>
        <v>0</v>
      </c>
      <c r="T184" s="44">
        <f>Igazgatás!T212+Községgazd!W197+Vagyongazd!T184+Közút!T184+Sport!T186+Közművelődés!V219+Támogatás!Z196</f>
        <v>0</v>
      </c>
    </row>
    <row r="185" spans="1:20" ht="25.5" hidden="1" customHeight="1" x14ac:dyDescent="0.25">
      <c r="B185" s="55"/>
      <c r="C185" s="2"/>
      <c r="D185" s="428" t="s">
        <v>564</v>
      </c>
      <c r="E185" s="428"/>
      <c r="F185" s="269">
        <f>Igazgatás!F213+Községgazd!F198+Vagyongazd!F185+Közút!F185+Sport!F187+Közművelődés!F220+Támogatás!F197</f>
        <v>0</v>
      </c>
      <c r="G185" s="161">
        <f>Igazgatás!G213+Községgazd!G198+Vagyongazd!G185+Közút!G185+Sport!G187+Közművelődés!G220+Támogatás!G197</f>
        <v>0</v>
      </c>
      <c r="H185" s="169">
        <f>Igazgatás!H213+Községgazd!H198+Vagyongazd!H185+Közút!H185+Sport!H187+Közművelődés!H220+Támogatás!H197</f>
        <v>0</v>
      </c>
      <c r="I185" s="76">
        <f>Igazgatás!I213+Községgazd!L198+Vagyongazd!I185+Közút!I185+Sport!I187+Közművelődés!K220+Támogatás!O197</f>
        <v>0</v>
      </c>
      <c r="J185" s="1">
        <f>Igazgatás!J213+Községgazd!M198+Vagyongazd!J185+Közút!J185+Sport!J187+Közművelődés!L220+Támogatás!P197</f>
        <v>0</v>
      </c>
      <c r="K185" s="1">
        <f>Igazgatás!K213+Községgazd!N198+Vagyongazd!K185+Közút!K185+Sport!K187+Közművelődés!M220+Támogatás!Q197</f>
        <v>0</v>
      </c>
      <c r="L185" s="1">
        <f>Igazgatás!L213+Községgazd!O198+Vagyongazd!L185+Közút!L185+Sport!L187+Közművelődés!N220+Támogatás!R197</f>
        <v>0</v>
      </c>
      <c r="M185" s="1">
        <f>Igazgatás!M213+Községgazd!P198+Vagyongazd!M185+Közút!M185+Sport!M187+Közművelődés!O220+Támogatás!S197</f>
        <v>0</v>
      </c>
      <c r="N185" s="82">
        <f>Igazgatás!N213+Községgazd!Q198+Vagyongazd!N185+Közút!N185+Sport!N187+Közművelődés!P220+Támogatás!T197</f>
        <v>0</v>
      </c>
      <c r="O185" s="1">
        <f>Igazgatás!O213+Községgazd!R198+Vagyongazd!O185+Közút!O185+Sport!O187+Közművelődés!Q220+Támogatás!U197</f>
        <v>0</v>
      </c>
      <c r="P185" s="42">
        <f>Igazgatás!P213+Községgazd!S198+Vagyongazd!P185+Közút!P185+Sport!P187+Közművelődés!R220+Támogatás!V197</f>
        <v>0</v>
      </c>
      <c r="Q185" s="82">
        <f>Igazgatás!Q213+Községgazd!T198+Vagyongazd!Q185+Közút!Q185+Sport!Q187+Közművelődés!S220+Támogatás!W197</f>
        <v>0</v>
      </c>
      <c r="R185" s="1">
        <f>Igazgatás!R213+Községgazd!U198+Vagyongazd!R185+Közút!R185+Sport!R187+Közművelődés!T220+Támogatás!X197</f>
        <v>0</v>
      </c>
      <c r="S185" s="42">
        <f>Igazgatás!S213+Községgazd!V198+Vagyongazd!S185+Közút!S185+Sport!S187+Közművelődés!U220+Támogatás!Y197</f>
        <v>0</v>
      </c>
      <c r="T185" s="44">
        <f>Igazgatás!T213+Községgazd!W198+Vagyongazd!T185+Közút!T185+Sport!T187+Közművelődés!V220+Támogatás!Z197</f>
        <v>0</v>
      </c>
    </row>
    <row r="186" spans="1:20" s="18" customFormat="1" hidden="1" x14ac:dyDescent="0.25">
      <c r="A186" s="128" t="s">
        <v>274</v>
      </c>
      <c r="B186" s="93" t="s">
        <v>686</v>
      </c>
      <c r="C186" s="434" t="s">
        <v>275</v>
      </c>
      <c r="D186" s="435"/>
      <c r="E186" s="435"/>
      <c r="F186" s="260">
        <f>Igazgatás!F214+Községgazd!F199+Vagyongazd!F186+Közút!F186+Sport!F188+Közművelődés!F221+Támogatás!F198</f>
        <v>0</v>
      </c>
      <c r="G186" s="152">
        <f>Igazgatás!G214+Községgazd!G199+Vagyongazd!G186+Közút!G186+Sport!G188+Közművelődés!G221+Támogatás!G198</f>
        <v>0</v>
      </c>
      <c r="H186" s="168">
        <f>Igazgatás!H214+Községgazd!H199+Vagyongazd!H186+Közút!H186+Sport!H188+Közművelődés!H221+Támogatás!H198</f>
        <v>0</v>
      </c>
      <c r="I186" s="95">
        <f>Igazgatás!I214+Községgazd!L199+Vagyongazd!I186+Közút!I186+Sport!I188+Közművelődés!K221+Támogatás!O198</f>
        <v>0</v>
      </c>
      <c r="J186" s="96">
        <f>Igazgatás!J214+Községgazd!M199+Vagyongazd!J186+Közút!J186+Sport!J188+Közművelődés!L221+Támogatás!P198</f>
        <v>0</v>
      </c>
      <c r="K186" s="96">
        <f>Igazgatás!K214+Községgazd!N199+Vagyongazd!K186+Közút!K186+Sport!K188+Közművelődés!M221+Támogatás!Q198</f>
        <v>0</v>
      </c>
      <c r="L186" s="96">
        <f>Igazgatás!L214+Községgazd!O199+Vagyongazd!L186+Közút!L186+Sport!L188+Közművelődés!N221+Támogatás!R198</f>
        <v>0</v>
      </c>
      <c r="M186" s="96">
        <f>Igazgatás!M214+Községgazd!P199+Vagyongazd!M186+Közút!M186+Sport!M188+Közművelődés!O221+Támogatás!S198</f>
        <v>0</v>
      </c>
      <c r="N186" s="99">
        <f>Igazgatás!N214+Községgazd!Q199+Vagyongazd!N186+Közút!N186+Sport!N188+Közművelődés!P221+Támogatás!T198</f>
        <v>0</v>
      </c>
      <c r="O186" s="96">
        <f>Igazgatás!O214+Községgazd!R199+Vagyongazd!O186+Közút!O186+Sport!O188+Közművelődés!Q221+Támogatás!U198</f>
        <v>0</v>
      </c>
      <c r="P186" s="98">
        <f>Igazgatás!P214+Községgazd!S199+Vagyongazd!P186+Közút!P186+Sport!P188+Közművelődés!R221+Támogatás!V198</f>
        <v>0</v>
      </c>
      <c r="Q186" s="99">
        <f>Igazgatás!Q214+Községgazd!T199+Vagyongazd!Q186+Közút!Q186+Sport!Q188+Közművelődés!S221+Támogatás!W198</f>
        <v>0</v>
      </c>
      <c r="R186" s="96">
        <f>Igazgatás!R214+Községgazd!U199+Vagyongazd!R186+Közút!R186+Sport!R188+Közművelődés!T221+Támogatás!X198</f>
        <v>0</v>
      </c>
      <c r="S186" s="98">
        <f>Igazgatás!S214+Községgazd!V199+Vagyongazd!S186+Közút!S186+Sport!S188+Közművelődés!U221+Támogatás!Y198</f>
        <v>0</v>
      </c>
      <c r="T186" s="100">
        <f>Igazgatás!T214+Községgazd!W199+Vagyongazd!T186+Közút!T186+Sport!T188+Közművelődés!V221+Támogatás!Z198</f>
        <v>0</v>
      </c>
    </row>
    <row r="187" spans="1:20" hidden="1" x14ac:dyDescent="0.25">
      <c r="B187" s="55"/>
      <c r="C187" s="2"/>
      <c r="D187" s="427" t="s">
        <v>371</v>
      </c>
      <c r="E187" s="427"/>
      <c r="F187" s="259">
        <f>Igazgatás!F215+Községgazd!F200+Vagyongazd!F187+Közút!F187+Sport!F189+Közművelődés!F222+Támogatás!F199</f>
        <v>0</v>
      </c>
      <c r="G187" s="151">
        <f>Igazgatás!G215+Községgazd!G200+Vagyongazd!G187+Közút!G187+Sport!G189+Közművelődés!G222+Támogatás!G199</f>
        <v>0</v>
      </c>
      <c r="H187" s="169">
        <f>Igazgatás!H215+Községgazd!H200+Vagyongazd!H187+Közút!H187+Sport!H189+Közművelődés!H222+Támogatás!H199</f>
        <v>0</v>
      </c>
      <c r="I187" s="76">
        <f>Igazgatás!I215+Községgazd!L200+Vagyongazd!I187+Közút!I187+Sport!I189+Közművelődés!K222+Támogatás!O199</f>
        <v>0</v>
      </c>
      <c r="J187" s="1">
        <f>Igazgatás!J215+Községgazd!M200+Vagyongazd!J187+Közút!J187+Sport!J189+Közművelődés!L222+Támogatás!P199</f>
        <v>0</v>
      </c>
      <c r="K187" s="1">
        <f>Igazgatás!K215+Községgazd!N200+Vagyongazd!K187+Közút!K187+Sport!K189+Közművelődés!M222+Támogatás!Q199</f>
        <v>0</v>
      </c>
      <c r="L187" s="1">
        <f>Igazgatás!L215+Községgazd!O200+Vagyongazd!L187+Közút!L187+Sport!L189+Közművelődés!N222+Támogatás!R199</f>
        <v>0</v>
      </c>
      <c r="M187" s="1">
        <f>Igazgatás!M215+Községgazd!P200+Vagyongazd!M187+Közút!M187+Sport!M189+Közművelődés!O222+Támogatás!S199</f>
        <v>0</v>
      </c>
      <c r="N187" s="82">
        <f>Igazgatás!N215+Községgazd!Q200+Vagyongazd!N187+Közút!N187+Sport!N189+Közművelődés!P222+Támogatás!T199</f>
        <v>0</v>
      </c>
      <c r="O187" s="1">
        <f>Igazgatás!O215+Községgazd!R200+Vagyongazd!O187+Közút!O187+Sport!O189+Közművelődés!Q222+Támogatás!U199</f>
        <v>0</v>
      </c>
      <c r="P187" s="42">
        <f>Igazgatás!P215+Községgazd!S200+Vagyongazd!P187+Közút!P187+Sport!P189+Közművelődés!R222+Támogatás!V199</f>
        <v>0</v>
      </c>
      <c r="Q187" s="82">
        <f>Igazgatás!Q215+Községgazd!T200+Vagyongazd!Q187+Közút!Q187+Sport!Q189+Közművelődés!S222+Támogatás!W199</f>
        <v>0</v>
      </c>
      <c r="R187" s="1">
        <f>Igazgatás!R215+Községgazd!U200+Vagyongazd!R187+Közút!R187+Sport!R189+Közművelődés!T222+Támogatás!X199</f>
        <v>0</v>
      </c>
      <c r="S187" s="42">
        <f>Igazgatás!S215+Községgazd!V200+Vagyongazd!S187+Közút!S187+Sport!S189+Közművelődés!U222+Támogatás!Y199</f>
        <v>0</v>
      </c>
      <c r="T187" s="44">
        <f>Igazgatás!T215+Községgazd!W200+Vagyongazd!T187+Közút!T187+Sport!T189+Közművelődés!V222+Támogatás!Z199</f>
        <v>0</v>
      </c>
    </row>
    <row r="188" spans="1:20" hidden="1" x14ac:dyDescent="0.25">
      <c r="B188" s="55"/>
      <c r="C188" s="2"/>
      <c r="D188" s="427" t="s">
        <v>544</v>
      </c>
      <c r="E188" s="427"/>
      <c r="F188" s="259">
        <f>Igazgatás!F216+Községgazd!F201+Vagyongazd!F188+Közút!F188+Sport!F190+Közművelődés!F223+Támogatás!F200</f>
        <v>0</v>
      </c>
      <c r="G188" s="151">
        <f>Igazgatás!G216+Községgazd!G201+Vagyongazd!G188+Közút!G188+Sport!G190+Közművelődés!G223+Támogatás!G200</f>
        <v>0</v>
      </c>
      <c r="H188" s="169">
        <f>Igazgatás!H216+Községgazd!H201+Vagyongazd!H188+Közút!H188+Sport!H190+Közművelődés!H223+Támogatás!H200</f>
        <v>0</v>
      </c>
      <c r="I188" s="76">
        <f>Igazgatás!I216+Községgazd!L201+Vagyongazd!I188+Közút!I188+Sport!I190+Közművelődés!K223+Támogatás!O200</f>
        <v>0</v>
      </c>
      <c r="J188" s="1">
        <f>Igazgatás!J216+Községgazd!M201+Vagyongazd!J188+Közút!J188+Sport!J190+Közművelődés!L223+Támogatás!P200</f>
        <v>0</v>
      </c>
      <c r="K188" s="1">
        <f>Igazgatás!K216+Községgazd!N201+Vagyongazd!K188+Közút!K188+Sport!K190+Közművelődés!M223+Támogatás!Q200</f>
        <v>0</v>
      </c>
      <c r="L188" s="1">
        <f>Igazgatás!L216+Községgazd!O201+Vagyongazd!L188+Közút!L188+Sport!L190+Közművelődés!N223+Támogatás!R200</f>
        <v>0</v>
      </c>
      <c r="M188" s="1">
        <f>Igazgatás!M216+Községgazd!P201+Vagyongazd!M188+Közút!M188+Sport!M190+Közművelődés!O223+Támogatás!S200</f>
        <v>0</v>
      </c>
      <c r="N188" s="82">
        <f>Igazgatás!N216+Községgazd!Q201+Vagyongazd!N188+Közút!N188+Sport!N190+Közművelődés!P223+Támogatás!T200</f>
        <v>0</v>
      </c>
      <c r="O188" s="1">
        <f>Igazgatás!O216+Községgazd!R201+Vagyongazd!O188+Közút!O188+Sport!O190+Közművelődés!Q223+Támogatás!U200</f>
        <v>0</v>
      </c>
      <c r="P188" s="42">
        <f>Igazgatás!P216+Községgazd!S201+Vagyongazd!P188+Közút!P188+Sport!P190+Közművelődés!R223+Támogatás!V200</f>
        <v>0</v>
      </c>
      <c r="Q188" s="82">
        <f>Igazgatás!Q216+Községgazd!T201+Vagyongazd!Q188+Közút!Q188+Sport!Q190+Közművelődés!S223+Támogatás!W200</f>
        <v>0</v>
      </c>
      <c r="R188" s="1">
        <f>Igazgatás!R216+Községgazd!U201+Vagyongazd!R188+Közút!R188+Sport!R190+Közművelődés!T223+Támogatás!X200</f>
        <v>0</v>
      </c>
      <c r="S188" s="42">
        <f>Igazgatás!S216+Községgazd!V201+Vagyongazd!S188+Közút!S188+Sport!S190+Közművelődés!U223+Támogatás!Y200</f>
        <v>0</v>
      </c>
      <c r="T188" s="44">
        <f>Igazgatás!T216+Községgazd!W201+Vagyongazd!T188+Közút!T188+Sport!T190+Közművelődés!V223+Támogatás!Z200</f>
        <v>0</v>
      </c>
    </row>
    <row r="189" spans="1:20" hidden="1" x14ac:dyDescent="0.25">
      <c r="B189" s="55"/>
      <c r="C189" s="2"/>
      <c r="D189" s="427" t="s">
        <v>547</v>
      </c>
      <c r="E189" s="427"/>
      <c r="F189" s="259">
        <f>Igazgatás!F217+Községgazd!F202+Vagyongazd!F189+Közút!F189+Sport!F191+Közművelődés!F224+Támogatás!F201</f>
        <v>0</v>
      </c>
      <c r="G189" s="151">
        <f>Igazgatás!G217+Községgazd!G202+Vagyongazd!G189+Közút!G189+Sport!G191+Közművelődés!G224+Támogatás!G201</f>
        <v>0</v>
      </c>
      <c r="H189" s="169">
        <f>Igazgatás!H217+Községgazd!H202+Vagyongazd!H189+Közút!H189+Sport!H191+Közművelődés!H224+Támogatás!H201</f>
        <v>0</v>
      </c>
      <c r="I189" s="76">
        <f>Igazgatás!I217+Községgazd!L202+Vagyongazd!I189+Közút!I189+Sport!I191+Közművelődés!K224+Támogatás!O201</f>
        <v>0</v>
      </c>
      <c r="J189" s="1">
        <f>Igazgatás!J217+Községgazd!M202+Vagyongazd!J189+Közút!J189+Sport!J191+Közművelődés!L224+Támogatás!P201</f>
        <v>0</v>
      </c>
      <c r="K189" s="1">
        <f>Igazgatás!K217+Községgazd!N202+Vagyongazd!K189+Közút!K189+Sport!K191+Közművelődés!M224+Támogatás!Q201</f>
        <v>0</v>
      </c>
      <c r="L189" s="1">
        <f>Igazgatás!L217+Községgazd!O202+Vagyongazd!L189+Közút!L189+Sport!L191+Közművelődés!N224+Támogatás!R201</f>
        <v>0</v>
      </c>
      <c r="M189" s="1">
        <f>Igazgatás!M217+Községgazd!P202+Vagyongazd!M189+Közút!M189+Sport!M191+Közművelődés!O224+Támogatás!S201</f>
        <v>0</v>
      </c>
      <c r="N189" s="82">
        <f>Igazgatás!N217+Községgazd!Q202+Vagyongazd!N189+Közút!N189+Sport!N191+Közművelődés!P224+Támogatás!T201</f>
        <v>0</v>
      </c>
      <c r="O189" s="1">
        <f>Igazgatás!O217+Községgazd!R202+Vagyongazd!O189+Közút!O189+Sport!O191+Közművelődés!Q224+Támogatás!U201</f>
        <v>0</v>
      </c>
      <c r="P189" s="42">
        <f>Igazgatás!P217+Községgazd!S202+Vagyongazd!P189+Közút!P189+Sport!P191+Közművelődés!R224+Támogatás!V201</f>
        <v>0</v>
      </c>
      <c r="Q189" s="82">
        <f>Igazgatás!Q217+Községgazd!T202+Vagyongazd!Q189+Közút!Q189+Sport!Q191+Közművelődés!S224+Támogatás!W201</f>
        <v>0</v>
      </c>
      <c r="R189" s="1">
        <f>Igazgatás!R217+Községgazd!U202+Vagyongazd!R189+Közút!R189+Sport!R191+Közművelődés!T224+Támogatás!X201</f>
        <v>0</v>
      </c>
      <c r="S189" s="42">
        <f>Igazgatás!S217+Községgazd!V202+Vagyongazd!S189+Közút!S189+Sport!S191+Közművelődés!U224+Támogatás!Y201</f>
        <v>0</v>
      </c>
      <c r="T189" s="44">
        <f>Igazgatás!T217+Községgazd!W202+Vagyongazd!T189+Közút!T189+Sport!T191+Közművelődés!V224+Támogatás!Z201</f>
        <v>0</v>
      </c>
    </row>
    <row r="190" spans="1:20" hidden="1" x14ac:dyDescent="0.25">
      <c r="B190" s="55"/>
      <c r="C190" s="2"/>
      <c r="D190" s="428" t="s">
        <v>818</v>
      </c>
      <c r="E190" s="428"/>
      <c r="F190" s="269">
        <f>Igazgatás!F218+Községgazd!F203+Vagyongazd!F190+Közút!F190+Sport!F192+Közművelődés!F225+Támogatás!F202</f>
        <v>0</v>
      </c>
      <c r="G190" s="161">
        <f>Igazgatás!G218+Községgazd!G203+Vagyongazd!G190+Közút!G190+Sport!G192+Közművelődés!G225+Támogatás!G202</f>
        <v>0</v>
      </c>
      <c r="H190" s="169">
        <f>Igazgatás!H218+Községgazd!H203+Vagyongazd!H190+Közút!H190+Sport!H192+Közművelődés!H225+Támogatás!H202</f>
        <v>0</v>
      </c>
      <c r="I190" s="76">
        <f>Igazgatás!I218+Községgazd!L203+Vagyongazd!I190+Közút!I190+Sport!I192+Közművelődés!K225+Támogatás!O202</f>
        <v>0</v>
      </c>
      <c r="J190" s="1">
        <f>Igazgatás!J218+Községgazd!M203+Vagyongazd!J190+Közút!J190+Sport!J192+Közművelődés!L225+Támogatás!P202</f>
        <v>0</v>
      </c>
      <c r="K190" s="1">
        <f>Igazgatás!K218+Községgazd!N203+Vagyongazd!K190+Közút!K190+Sport!K192+Közművelődés!M225+Támogatás!Q202</f>
        <v>0</v>
      </c>
      <c r="L190" s="1">
        <f>Igazgatás!L218+Községgazd!O203+Vagyongazd!L190+Közút!L190+Sport!L192+Közművelődés!N225+Támogatás!R202</f>
        <v>0</v>
      </c>
      <c r="M190" s="1">
        <f>Igazgatás!M218+Községgazd!P203+Vagyongazd!M190+Közút!M190+Sport!M192+Közművelődés!O225+Támogatás!S202</f>
        <v>0</v>
      </c>
      <c r="N190" s="82">
        <f>Igazgatás!N218+Községgazd!Q203+Vagyongazd!N190+Közút!N190+Sport!N192+Közművelődés!P225+Támogatás!T202</f>
        <v>0</v>
      </c>
      <c r="O190" s="1">
        <f>Igazgatás!O218+Községgazd!R203+Vagyongazd!O190+Közút!O190+Sport!O192+Közművelődés!Q225+Támogatás!U202</f>
        <v>0</v>
      </c>
      <c r="P190" s="42">
        <f>Igazgatás!P218+Községgazd!S203+Vagyongazd!P190+Közút!P190+Sport!P192+Közművelődés!R225+Támogatás!V202</f>
        <v>0</v>
      </c>
      <c r="Q190" s="82">
        <f>Igazgatás!Q218+Községgazd!T203+Vagyongazd!Q190+Közút!Q190+Sport!Q192+Közművelődés!S225+Támogatás!W202</f>
        <v>0</v>
      </c>
      <c r="R190" s="1">
        <f>Igazgatás!R218+Községgazd!U203+Vagyongazd!R190+Közút!R190+Sport!R192+Közművelődés!T225+Támogatás!X202</f>
        <v>0</v>
      </c>
      <c r="S190" s="42">
        <f>Igazgatás!S218+Községgazd!V203+Vagyongazd!S190+Közút!S190+Sport!S192+Közművelődés!U225+Támogatás!Y202</f>
        <v>0</v>
      </c>
      <c r="T190" s="44">
        <f>Igazgatás!T218+Községgazd!W203+Vagyongazd!T190+Közút!T190+Sport!T192+Közművelődés!V225+Támogatás!Z202</f>
        <v>0</v>
      </c>
    </row>
    <row r="191" spans="1:20" hidden="1" x14ac:dyDescent="0.25">
      <c r="B191" s="55"/>
      <c r="C191" s="2"/>
      <c r="D191" s="427" t="s">
        <v>554</v>
      </c>
      <c r="E191" s="427"/>
      <c r="F191" s="259">
        <f>Igazgatás!F219+Községgazd!F204+Vagyongazd!F191+Közút!F191+Sport!F193+Közművelődés!F226+Támogatás!F203</f>
        <v>0</v>
      </c>
      <c r="G191" s="151">
        <f>Igazgatás!G219+Községgazd!G204+Vagyongazd!G191+Közút!G191+Sport!G193+Közművelődés!G226+Támogatás!G203</f>
        <v>0</v>
      </c>
      <c r="H191" s="169">
        <f>Igazgatás!H219+Községgazd!H204+Vagyongazd!H191+Közút!H191+Sport!H193+Közművelődés!H226+Támogatás!H203</f>
        <v>0</v>
      </c>
      <c r="I191" s="76">
        <f>Igazgatás!I219+Községgazd!L204+Vagyongazd!I191+Közút!I191+Sport!I193+Közművelődés!K226+Támogatás!O203</f>
        <v>0</v>
      </c>
      <c r="J191" s="1">
        <f>Igazgatás!J219+Községgazd!M204+Vagyongazd!J191+Közút!J191+Sport!J193+Közművelődés!L226+Támogatás!P203</f>
        <v>0</v>
      </c>
      <c r="K191" s="1">
        <f>Igazgatás!K219+Községgazd!N204+Vagyongazd!K191+Közút!K191+Sport!K193+Közművelődés!M226+Támogatás!Q203</f>
        <v>0</v>
      </c>
      <c r="L191" s="1">
        <f>Igazgatás!L219+Községgazd!O204+Vagyongazd!L191+Közút!L191+Sport!L193+Közművelődés!N226+Támogatás!R203</f>
        <v>0</v>
      </c>
      <c r="M191" s="1">
        <f>Igazgatás!M219+Községgazd!P204+Vagyongazd!M191+Közút!M191+Sport!M193+Közművelődés!O226+Támogatás!S203</f>
        <v>0</v>
      </c>
      <c r="N191" s="82">
        <f>Igazgatás!N219+Községgazd!Q204+Vagyongazd!N191+Közút!N191+Sport!N193+Közművelődés!P226+Támogatás!T203</f>
        <v>0</v>
      </c>
      <c r="O191" s="1">
        <f>Igazgatás!O219+Községgazd!R204+Vagyongazd!O191+Közút!O191+Sport!O193+Közművelődés!Q226+Támogatás!U203</f>
        <v>0</v>
      </c>
      <c r="P191" s="42">
        <f>Igazgatás!P219+Községgazd!S204+Vagyongazd!P191+Közút!P191+Sport!P193+Közművelődés!R226+Támogatás!V203</f>
        <v>0</v>
      </c>
      <c r="Q191" s="82">
        <f>Igazgatás!Q219+Községgazd!T204+Vagyongazd!Q191+Közút!Q191+Sport!Q193+Közművelődés!S226+Támogatás!W203</f>
        <v>0</v>
      </c>
      <c r="R191" s="1">
        <f>Igazgatás!R219+Községgazd!U204+Vagyongazd!R191+Közút!R191+Sport!R193+Közművelődés!T226+Támogatás!X203</f>
        <v>0</v>
      </c>
      <c r="S191" s="42">
        <f>Igazgatás!S219+Községgazd!V204+Vagyongazd!S191+Közút!S191+Sport!S193+Közművelődés!U226+Támogatás!Y203</f>
        <v>0</v>
      </c>
      <c r="T191" s="44">
        <f>Igazgatás!T219+Községgazd!W204+Vagyongazd!T191+Közút!T191+Sport!T193+Közművelődés!V226+Támogatás!Z203</f>
        <v>0</v>
      </c>
    </row>
    <row r="192" spans="1:20" hidden="1" x14ac:dyDescent="0.25">
      <c r="B192" s="55"/>
      <c r="C192" s="2"/>
      <c r="D192" s="427" t="s">
        <v>553</v>
      </c>
      <c r="E192" s="427"/>
      <c r="F192" s="259">
        <f>Igazgatás!F220+Községgazd!F205+Vagyongazd!F192+Közút!F192+Sport!F194+Közművelődés!F227+Támogatás!F204</f>
        <v>0</v>
      </c>
      <c r="G192" s="151">
        <f>Igazgatás!G220+Községgazd!G205+Vagyongazd!G192+Közút!G192+Sport!G194+Közművelődés!G227+Támogatás!G204</f>
        <v>0</v>
      </c>
      <c r="H192" s="169">
        <f>Igazgatás!H220+Községgazd!H205+Vagyongazd!H192+Közút!H192+Sport!H194+Közművelődés!H227+Támogatás!H204</f>
        <v>0</v>
      </c>
      <c r="I192" s="76">
        <f>Igazgatás!I220+Községgazd!L205+Vagyongazd!I192+Közút!I192+Sport!I194+Közművelődés!K227+Támogatás!O204</f>
        <v>0</v>
      </c>
      <c r="J192" s="1">
        <f>Igazgatás!J220+Községgazd!M205+Vagyongazd!J192+Közút!J192+Sport!J194+Közművelődés!L227+Támogatás!P204</f>
        <v>0</v>
      </c>
      <c r="K192" s="1">
        <f>Igazgatás!K220+Községgazd!N205+Vagyongazd!K192+Közút!K192+Sport!K194+Közművelődés!M227+Támogatás!Q204</f>
        <v>0</v>
      </c>
      <c r="L192" s="1">
        <f>Igazgatás!L220+Községgazd!O205+Vagyongazd!L192+Közút!L192+Sport!L194+Közművelődés!N227+Támogatás!R204</f>
        <v>0</v>
      </c>
      <c r="M192" s="1">
        <f>Igazgatás!M220+Községgazd!P205+Vagyongazd!M192+Közút!M192+Sport!M194+Közművelődés!O227+Támogatás!S204</f>
        <v>0</v>
      </c>
      <c r="N192" s="82">
        <f>Igazgatás!N220+Községgazd!Q205+Vagyongazd!N192+Közút!N192+Sport!N194+Közművelődés!P227+Támogatás!T204</f>
        <v>0</v>
      </c>
      <c r="O192" s="1">
        <f>Igazgatás!O220+Községgazd!R205+Vagyongazd!O192+Közút!O192+Sport!O194+Közművelődés!Q227+Támogatás!U204</f>
        <v>0</v>
      </c>
      <c r="P192" s="42">
        <f>Igazgatás!P220+Községgazd!S205+Vagyongazd!P192+Közút!P192+Sport!P194+Közművelődés!R227+Támogatás!V204</f>
        <v>0</v>
      </c>
      <c r="Q192" s="82">
        <f>Igazgatás!Q220+Községgazd!T205+Vagyongazd!Q192+Közút!Q192+Sport!Q194+Közművelődés!S227+Támogatás!W204</f>
        <v>0</v>
      </c>
      <c r="R192" s="1">
        <f>Igazgatás!R220+Községgazd!U205+Vagyongazd!R192+Közút!R192+Sport!R194+Közművelődés!T227+Támogatás!X204</f>
        <v>0</v>
      </c>
      <c r="S192" s="42">
        <f>Igazgatás!S220+Községgazd!V205+Vagyongazd!S192+Közút!S192+Sport!S194+Közművelődés!U227+Támogatás!Y204</f>
        <v>0</v>
      </c>
      <c r="T192" s="44">
        <f>Igazgatás!T220+Községgazd!W205+Vagyongazd!T192+Közút!T192+Sport!T194+Közművelődés!V227+Támogatás!Z204</f>
        <v>0</v>
      </c>
    </row>
    <row r="193" spans="1:20" ht="25.5" hidden="1" customHeight="1" x14ac:dyDescent="0.25">
      <c r="B193" s="55"/>
      <c r="C193" s="2"/>
      <c r="D193" s="428" t="s">
        <v>557</v>
      </c>
      <c r="E193" s="428"/>
      <c r="F193" s="269">
        <f>Igazgatás!F221+Községgazd!F206+Vagyongazd!F193+Közút!F193+Sport!F195+Közművelődés!F228+Támogatás!F205</f>
        <v>0</v>
      </c>
      <c r="G193" s="161">
        <f>Igazgatás!G221+Községgazd!G206+Vagyongazd!G193+Közút!G193+Sport!G195+Közművelődés!G228+Támogatás!G205</f>
        <v>0</v>
      </c>
      <c r="H193" s="169">
        <f>Igazgatás!H221+Községgazd!H206+Vagyongazd!H193+Közút!H193+Sport!H195+Közművelődés!H228+Támogatás!H205</f>
        <v>0</v>
      </c>
      <c r="I193" s="76">
        <f>Igazgatás!I221+Községgazd!L206+Vagyongazd!I193+Közút!I193+Sport!I195+Közművelődés!K228+Támogatás!O205</f>
        <v>0</v>
      </c>
      <c r="J193" s="1">
        <f>Igazgatás!J221+Községgazd!M206+Vagyongazd!J193+Közút!J193+Sport!J195+Közművelődés!L228+Támogatás!P205</f>
        <v>0</v>
      </c>
      <c r="K193" s="1">
        <f>Igazgatás!K221+Községgazd!N206+Vagyongazd!K193+Közút!K193+Sport!K195+Közművelődés!M228+Támogatás!Q205</f>
        <v>0</v>
      </c>
      <c r="L193" s="1">
        <f>Igazgatás!L221+Községgazd!O206+Vagyongazd!L193+Közút!L193+Sport!L195+Közművelődés!N228+Támogatás!R205</f>
        <v>0</v>
      </c>
      <c r="M193" s="1">
        <f>Igazgatás!M221+Községgazd!P206+Vagyongazd!M193+Közút!M193+Sport!M195+Közművelődés!O228+Támogatás!S205</f>
        <v>0</v>
      </c>
      <c r="N193" s="82">
        <f>Igazgatás!N221+Községgazd!Q206+Vagyongazd!N193+Közút!N193+Sport!N195+Közművelődés!P228+Támogatás!T205</f>
        <v>0</v>
      </c>
      <c r="O193" s="1">
        <f>Igazgatás!O221+Községgazd!R206+Vagyongazd!O193+Közút!O193+Sport!O195+Közművelődés!Q228+Támogatás!U205</f>
        <v>0</v>
      </c>
      <c r="P193" s="42">
        <f>Igazgatás!P221+Községgazd!S206+Vagyongazd!P193+Közút!P193+Sport!P195+Közművelődés!R228+Támogatás!V205</f>
        <v>0</v>
      </c>
      <c r="Q193" s="82">
        <f>Igazgatás!Q221+Községgazd!T206+Vagyongazd!Q193+Közút!Q193+Sport!Q195+Közművelődés!S228+Támogatás!W205</f>
        <v>0</v>
      </c>
      <c r="R193" s="1">
        <f>Igazgatás!R221+Községgazd!U206+Vagyongazd!R193+Közút!R193+Sport!R195+Közművelődés!T228+Támogatás!X205</f>
        <v>0</v>
      </c>
      <c r="S193" s="42">
        <f>Igazgatás!S221+Községgazd!V206+Vagyongazd!S193+Közút!S193+Sport!S195+Közművelődés!U228+Támogatás!Y205</f>
        <v>0</v>
      </c>
      <c r="T193" s="44">
        <f>Igazgatás!T221+Községgazd!W206+Vagyongazd!T193+Közút!T193+Sport!T195+Közművelődés!V228+Támogatás!Z205</f>
        <v>0</v>
      </c>
    </row>
    <row r="194" spans="1:20" hidden="1" x14ac:dyDescent="0.25">
      <c r="B194" s="55"/>
      <c r="C194" s="2"/>
      <c r="D194" s="427" t="s">
        <v>819</v>
      </c>
      <c r="E194" s="427"/>
      <c r="F194" s="259">
        <f>Igazgatás!F222+Községgazd!F207+Vagyongazd!F194+Közút!F194+Sport!F196+Közművelődés!F229+Támogatás!F206</f>
        <v>0</v>
      </c>
      <c r="G194" s="151">
        <f>Igazgatás!G222+Községgazd!G207+Vagyongazd!G194+Közút!G194+Sport!G196+Közművelődés!G229+Támogatás!G206</f>
        <v>0</v>
      </c>
      <c r="H194" s="169">
        <f>Igazgatás!H222+Községgazd!H207+Vagyongazd!H194+Közút!H194+Sport!H196+Közművelődés!H229+Támogatás!H206</f>
        <v>0</v>
      </c>
      <c r="I194" s="76">
        <f>Igazgatás!I222+Községgazd!L207+Vagyongazd!I194+Közút!I194+Sport!I196+Közművelődés!K229+Támogatás!O206</f>
        <v>0</v>
      </c>
      <c r="J194" s="1">
        <f>Igazgatás!J222+Községgazd!M207+Vagyongazd!J194+Közút!J194+Sport!J196+Közművelődés!L229+Támogatás!P206</f>
        <v>0</v>
      </c>
      <c r="K194" s="1">
        <f>Igazgatás!K222+Községgazd!N207+Vagyongazd!K194+Közút!K194+Sport!K196+Közművelődés!M229+Támogatás!Q206</f>
        <v>0</v>
      </c>
      <c r="L194" s="1">
        <f>Igazgatás!L222+Községgazd!O207+Vagyongazd!L194+Közút!L194+Sport!L196+Közművelődés!N229+Támogatás!R206</f>
        <v>0</v>
      </c>
      <c r="M194" s="1">
        <f>Igazgatás!M222+Községgazd!P207+Vagyongazd!M194+Közút!M194+Sport!M196+Közművelődés!O229+Támogatás!S206</f>
        <v>0</v>
      </c>
      <c r="N194" s="82">
        <f>Igazgatás!N222+Községgazd!Q207+Vagyongazd!N194+Közút!N194+Sport!N196+Közművelődés!P229+Támogatás!T206</f>
        <v>0</v>
      </c>
      <c r="O194" s="1">
        <f>Igazgatás!O222+Községgazd!R207+Vagyongazd!O194+Közút!O194+Sport!O196+Közművelődés!Q229+Támogatás!U206</f>
        <v>0</v>
      </c>
      <c r="P194" s="42">
        <f>Igazgatás!P222+Községgazd!S207+Vagyongazd!P194+Közút!P194+Sport!P196+Közművelődés!R229+Támogatás!V206</f>
        <v>0</v>
      </c>
      <c r="Q194" s="82">
        <f>Igazgatás!Q222+Községgazd!T207+Vagyongazd!Q194+Közút!Q194+Sport!Q196+Közművelődés!S229+Támogatás!W206</f>
        <v>0</v>
      </c>
      <c r="R194" s="1">
        <f>Igazgatás!R222+Községgazd!U207+Vagyongazd!R194+Közút!R194+Sport!R196+Közművelődés!T229+Támogatás!X206</f>
        <v>0</v>
      </c>
      <c r="S194" s="42">
        <f>Igazgatás!S222+Községgazd!V207+Vagyongazd!S194+Közút!S194+Sport!S196+Közművelődés!U229+Támogatás!Y206</f>
        <v>0</v>
      </c>
      <c r="T194" s="44">
        <f>Igazgatás!T222+Községgazd!W207+Vagyongazd!T194+Közút!T194+Sport!T196+Közművelődés!V229+Támogatás!Z206</f>
        <v>0</v>
      </c>
    </row>
    <row r="195" spans="1:20" ht="25.5" hidden="1" customHeight="1" x14ac:dyDescent="0.25">
      <c r="B195" s="55"/>
      <c r="C195" s="2"/>
      <c r="D195" s="428" t="s">
        <v>562</v>
      </c>
      <c r="E195" s="428"/>
      <c r="F195" s="269">
        <f>Igazgatás!F223+Községgazd!F208+Vagyongazd!F195+Közút!F195+Sport!F197+Közművelődés!F230+Támogatás!F207</f>
        <v>0</v>
      </c>
      <c r="G195" s="161">
        <f>Igazgatás!G223+Községgazd!G208+Vagyongazd!G195+Közút!G195+Sport!G197+Közművelődés!G230+Támogatás!G207</f>
        <v>0</v>
      </c>
      <c r="H195" s="169">
        <f>Igazgatás!H223+Községgazd!H208+Vagyongazd!H195+Közút!H195+Sport!H197+Közművelődés!H230+Támogatás!H207</f>
        <v>0</v>
      </c>
      <c r="I195" s="76">
        <f>Igazgatás!I223+Községgazd!L208+Vagyongazd!I195+Közút!I195+Sport!I197+Közművelődés!K230+Támogatás!O207</f>
        <v>0</v>
      </c>
      <c r="J195" s="1">
        <f>Igazgatás!J223+Községgazd!M208+Vagyongazd!J195+Közút!J195+Sport!J197+Közművelődés!L230+Támogatás!P207</f>
        <v>0</v>
      </c>
      <c r="K195" s="1">
        <f>Igazgatás!K223+Községgazd!N208+Vagyongazd!K195+Közút!K195+Sport!K197+Közművelődés!M230+Támogatás!Q207</f>
        <v>0</v>
      </c>
      <c r="L195" s="1">
        <f>Igazgatás!L223+Községgazd!O208+Vagyongazd!L195+Közút!L195+Sport!L197+Közművelődés!N230+Támogatás!R207</f>
        <v>0</v>
      </c>
      <c r="M195" s="1">
        <f>Igazgatás!M223+Községgazd!P208+Vagyongazd!M195+Közút!M195+Sport!M197+Közművelődés!O230+Támogatás!S207</f>
        <v>0</v>
      </c>
      <c r="N195" s="82">
        <f>Igazgatás!N223+Községgazd!Q208+Vagyongazd!N195+Közút!N195+Sport!N197+Közművelődés!P230+Támogatás!T207</f>
        <v>0</v>
      </c>
      <c r="O195" s="1">
        <f>Igazgatás!O223+Községgazd!R208+Vagyongazd!O195+Közút!O195+Sport!O197+Közművelődés!Q230+Támogatás!U207</f>
        <v>0</v>
      </c>
      <c r="P195" s="42">
        <f>Igazgatás!P223+Községgazd!S208+Vagyongazd!P195+Közút!P195+Sport!P197+Közművelődés!R230+Támogatás!V207</f>
        <v>0</v>
      </c>
      <c r="Q195" s="82">
        <f>Igazgatás!Q223+Községgazd!T208+Vagyongazd!Q195+Közút!Q195+Sport!Q197+Közművelődés!S230+Támogatás!W207</f>
        <v>0</v>
      </c>
      <c r="R195" s="1">
        <f>Igazgatás!R223+Községgazd!U208+Vagyongazd!R195+Közút!R195+Sport!R197+Közművelődés!T230+Támogatás!X207</f>
        <v>0</v>
      </c>
      <c r="S195" s="42">
        <f>Igazgatás!S223+Községgazd!V208+Vagyongazd!S195+Közút!S195+Sport!S197+Közművelődés!U230+Támogatás!Y207</f>
        <v>0</v>
      </c>
      <c r="T195" s="44">
        <f>Igazgatás!T223+Községgazd!W208+Vagyongazd!T195+Közút!T195+Sport!T197+Közművelődés!V230+Támogatás!Z207</f>
        <v>0</v>
      </c>
    </row>
    <row r="196" spans="1:20" ht="25.5" hidden="1" customHeight="1" x14ac:dyDescent="0.25">
      <c r="B196" s="55"/>
      <c r="C196" s="2"/>
      <c r="D196" s="428" t="s">
        <v>565</v>
      </c>
      <c r="E196" s="428"/>
      <c r="F196" s="269">
        <f>Igazgatás!F224+Községgazd!F209+Vagyongazd!F196+Közút!F196+Sport!F198+Közművelődés!F231+Támogatás!F208</f>
        <v>0</v>
      </c>
      <c r="G196" s="161">
        <f>Igazgatás!G224+Községgazd!G209+Vagyongazd!G196+Közút!G196+Sport!G198+Közművelődés!G231+Támogatás!G208</f>
        <v>0</v>
      </c>
      <c r="H196" s="169">
        <f>Igazgatás!H224+Községgazd!H209+Vagyongazd!H196+Közút!H196+Sport!H198+Közművelődés!H231+Támogatás!H208</f>
        <v>0</v>
      </c>
      <c r="I196" s="76">
        <f>Igazgatás!I224+Községgazd!L209+Vagyongazd!I196+Közút!I196+Sport!I198+Közművelődés!K231+Támogatás!O208</f>
        <v>0</v>
      </c>
      <c r="J196" s="1">
        <f>Igazgatás!J224+Községgazd!M209+Vagyongazd!J196+Közút!J196+Sport!J198+Közművelődés!L231+Támogatás!P208</f>
        <v>0</v>
      </c>
      <c r="K196" s="1">
        <f>Igazgatás!K224+Községgazd!N209+Vagyongazd!K196+Közút!K196+Sport!K198+Közművelődés!M231+Támogatás!Q208</f>
        <v>0</v>
      </c>
      <c r="L196" s="1">
        <f>Igazgatás!L224+Községgazd!O209+Vagyongazd!L196+Közút!L196+Sport!L198+Közművelődés!N231+Támogatás!R208</f>
        <v>0</v>
      </c>
      <c r="M196" s="1">
        <f>Igazgatás!M224+Községgazd!P209+Vagyongazd!M196+Közút!M196+Sport!M198+Közművelődés!O231+Támogatás!S208</f>
        <v>0</v>
      </c>
      <c r="N196" s="82">
        <f>Igazgatás!N224+Községgazd!Q209+Vagyongazd!N196+Közút!N196+Sport!N198+Közművelődés!P231+Támogatás!T208</f>
        <v>0</v>
      </c>
      <c r="O196" s="1">
        <f>Igazgatás!O224+Községgazd!R209+Vagyongazd!O196+Közút!O196+Sport!O198+Közművelődés!Q231+Támogatás!U208</f>
        <v>0</v>
      </c>
      <c r="P196" s="42">
        <f>Igazgatás!P224+Községgazd!S209+Vagyongazd!P196+Közút!P196+Sport!P198+Közművelődés!R231+Támogatás!V208</f>
        <v>0</v>
      </c>
      <c r="Q196" s="82">
        <f>Igazgatás!Q224+Községgazd!T209+Vagyongazd!Q196+Közút!Q196+Sport!Q198+Közművelődés!S231+Támogatás!W208</f>
        <v>0</v>
      </c>
      <c r="R196" s="1">
        <f>Igazgatás!R224+Községgazd!U209+Vagyongazd!R196+Közút!R196+Sport!R198+Közművelődés!T231+Támogatás!X208</f>
        <v>0</v>
      </c>
      <c r="S196" s="42">
        <f>Igazgatás!S224+Községgazd!V209+Vagyongazd!S196+Közút!S196+Sport!S198+Közművelődés!U231+Támogatás!Y208</f>
        <v>0</v>
      </c>
      <c r="T196" s="44">
        <f>Igazgatás!T224+Községgazd!W209+Vagyongazd!T196+Közút!T196+Sport!T198+Közművelődés!V231+Támogatás!Z208</f>
        <v>0</v>
      </c>
    </row>
    <row r="197" spans="1:20" s="18" customFormat="1" ht="25.5" hidden="1" customHeight="1" x14ac:dyDescent="0.25">
      <c r="A197" s="128" t="s">
        <v>276</v>
      </c>
      <c r="B197" s="93" t="s">
        <v>687</v>
      </c>
      <c r="C197" s="505" t="s">
        <v>607</v>
      </c>
      <c r="D197" s="506"/>
      <c r="E197" s="506"/>
      <c r="F197" s="273">
        <f>Igazgatás!F225+Községgazd!F210+Vagyongazd!F197+Közút!F197+Sport!F199+Közművelődés!F232+Támogatás!F209</f>
        <v>0</v>
      </c>
      <c r="G197" s="165">
        <f>Igazgatás!G225+Községgazd!G210+Vagyongazd!G197+Közút!G197+Sport!G199+Közművelődés!G232+Támogatás!G209</f>
        <v>0</v>
      </c>
      <c r="H197" s="168">
        <f>Igazgatás!H225+Községgazd!H210+Vagyongazd!H197+Közút!H197+Sport!H199+Közművelődés!H232+Támogatás!H209</f>
        <v>0</v>
      </c>
      <c r="I197" s="95">
        <f>Igazgatás!I225+Községgazd!L210+Vagyongazd!I197+Közút!I197+Sport!I199+Közművelődés!K232+Támogatás!O209</f>
        <v>0</v>
      </c>
      <c r="J197" s="96">
        <f>Igazgatás!J225+Községgazd!M210+Vagyongazd!J197+Közút!J197+Sport!J199+Közművelődés!L232+Támogatás!P209</f>
        <v>0</v>
      </c>
      <c r="K197" s="96">
        <f>Igazgatás!K225+Községgazd!N210+Vagyongazd!K197+Közút!K197+Sport!K199+Közművelődés!M232+Támogatás!Q209</f>
        <v>0</v>
      </c>
      <c r="L197" s="96">
        <f>Igazgatás!L225+Községgazd!O210+Vagyongazd!L197+Közút!L197+Sport!L199+Közművelődés!N232+Támogatás!R209</f>
        <v>0</v>
      </c>
      <c r="M197" s="96">
        <f>Igazgatás!M225+Községgazd!P210+Vagyongazd!M197+Közút!M197+Sport!M199+Közművelődés!O232+Támogatás!S209</f>
        <v>0</v>
      </c>
      <c r="N197" s="99">
        <f>Igazgatás!N225+Községgazd!Q210+Vagyongazd!N197+Közút!N197+Sport!N199+Közművelődés!P232+Támogatás!T209</f>
        <v>0</v>
      </c>
      <c r="O197" s="96">
        <f>Igazgatás!O225+Községgazd!R210+Vagyongazd!O197+Közút!O197+Sport!O199+Közművelődés!Q232+Támogatás!U209</f>
        <v>0</v>
      </c>
      <c r="P197" s="98">
        <f>Igazgatás!P225+Községgazd!S210+Vagyongazd!P197+Közút!P197+Sport!P199+Közművelődés!R232+Támogatás!V209</f>
        <v>0</v>
      </c>
      <c r="Q197" s="99">
        <f>Igazgatás!Q225+Községgazd!T210+Vagyongazd!Q197+Közút!Q197+Sport!Q199+Közművelődés!S232+Támogatás!W209</f>
        <v>0</v>
      </c>
      <c r="R197" s="96">
        <f>Igazgatás!R225+Községgazd!U210+Vagyongazd!R197+Közút!R197+Sport!R199+Közművelődés!T232+Támogatás!X209</f>
        <v>0</v>
      </c>
      <c r="S197" s="98">
        <f>Igazgatás!S225+Községgazd!V210+Vagyongazd!S197+Közút!S197+Sport!S199+Közművelődés!U232+Támogatás!Y209</f>
        <v>0</v>
      </c>
      <c r="T197" s="100">
        <f>Igazgatás!T225+Községgazd!W210+Vagyongazd!T197+Közút!T197+Sport!T199+Közművelődés!V232+Támogatás!Z209</f>
        <v>0</v>
      </c>
    </row>
    <row r="198" spans="1:20" ht="25.5" hidden="1" customHeight="1" x14ac:dyDescent="0.25">
      <c r="B198" s="55"/>
      <c r="C198" s="2"/>
      <c r="D198" s="428" t="s">
        <v>568</v>
      </c>
      <c r="E198" s="428"/>
      <c r="F198" s="269">
        <f>Igazgatás!F226+Községgazd!F211+Vagyongazd!F198+Közút!F198+Sport!F200+Közművelődés!F233+Támogatás!F210</f>
        <v>0</v>
      </c>
      <c r="G198" s="161">
        <f>Igazgatás!G226+Községgazd!G211+Vagyongazd!G198+Közút!G198+Sport!G200+Közművelődés!G233+Támogatás!G210</f>
        <v>0</v>
      </c>
      <c r="H198" s="169">
        <f>Igazgatás!H226+Községgazd!H211+Vagyongazd!H198+Közút!H198+Sport!H200+Közművelődés!H233+Támogatás!H210</f>
        <v>0</v>
      </c>
      <c r="I198" s="76">
        <f>Igazgatás!I226+Községgazd!L211+Vagyongazd!I198+Közút!I198+Sport!I200+Közművelődés!K233+Támogatás!O210</f>
        <v>0</v>
      </c>
      <c r="J198" s="1">
        <f>Igazgatás!J226+Községgazd!M211+Vagyongazd!J198+Közút!J198+Sport!J200+Közművelődés!L233+Támogatás!P210</f>
        <v>0</v>
      </c>
      <c r="K198" s="1">
        <f>Igazgatás!K226+Községgazd!N211+Vagyongazd!K198+Közút!K198+Sport!K200+Közművelődés!M233+Támogatás!Q210</f>
        <v>0</v>
      </c>
      <c r="L198" s="1">
        <f>Igazgatás!L226+Községgazd!O211+Vagyongazd!L198+Közút!L198+Sport!L200+Közművelődés!N233+Támogatás!R210</f>
        <v>0</v>
      </c>
      <c r="M198" s="1">
        <f>Igazgatás!M226+Községgazd!P211+Vagyongazd!M198+Közút!M198+Sport!M200+Közművelődés!O233+Támogatás!S210</f>
        <v>0</v>
      </c>
      <c r="N198" s="82">
        <f>Igazgatás!N226+Községgazd!Q211+Vagyongazd!N198+Közút!N198+Sport!N200+Közművelődés!P233+Támogatás!T210</f>
        <v>0</v>
      </c>
      <c r="O198" s="1">
        <f>Igazgatás!O226+Községgazd!R211+Vagyongazd!O198+Közút!O198+Sport!O200+Közművelődés!Q233+Támogatás!U210</f>
        <v>0</v>
      </c>
      <c r="P198" s="42">
        <f>Igazgatás!P226+Községgazd!S211+Vagyongazd!P198+Közút!P198+Sport!P200+Közművelődés!R233+Támogatás!V210</f>
        <v>0</v>
      </c>
      <c r="Q198" s="82">
        <f>Igazgatás!Q226+Községgazd!T211+Vagyongazd!Q198+Közút!Q198+Sport!Q200+Közművelődés!S233+Támogatás!W210</f>
        <v>0</v>
      </c>
      <c r="R198" s="1">
        <f>Igazgatás!R226+Községgazd!U211+Vagyongazd!R198+Közút!R198+Sport!R200+Közművelődés!T233+Támogatás!X210</f>
        <v>0</v>
      </c>
      <c r="S198" s="42">
        <f>Igazgatás!S226+Községgazd!V211+Vagyongazd!S198+Közút!S198+Sport!S200+Közművelődés!U233+Támogatás!Y210</f>
        <v>0</v>
      </c>
      <c r="T198" s="44">
        <f>Igazgatás!T226+Községgazd!W211+Vagyongazd!T198+Közút!T198+Sport!T200+Közművelődés!V233+Támogatás!Z210</f>
        <v>0</v>
      </c>
    </row>
    <row r="199" spans="1:20" ht="25.5" hidden="1" customHeight="1" x14ac:dyDescent="0.25">
      <c r="B199" s="55"/>
      <c r="C199" s="2"/>
      <c r="D199" s="428" t="s">
        <v>569</v>
      </c>
      <c r="E199" s="428"/>
      <c r="F199" s="269">
        <f>Igazgatás!F227+Községgazd!F212+Vagyongazd!F199+Közút!F199+Sport!F201+Közművelődés!F234+Támogatás!F211</f>
        <v>0</v>
      </c>
      <c r="G199" s="161">
        <f>Igazgatás!G227+Községgazd!G212+Vagyongazd!G199+Közút!G199+Sport!G201+Közművelődés!G234+Támogatás!G211</f>
        <v>0</v>
      </c>
      <c r="H199" s="169">
        <f>Igazgatás!H227+Községgazd!H212+Vagyongazd!H199+Közút!H199+Sport!H201+Közművelődés!H234+Támogatás!H211</f>
        <v>0</v>
      </c>
      <c r="I199" s="76">
        <f>Igazgatás!I227+Községgazd!L212+Vagyongazd!I199+Közút!I199+Sport!I201+Közművelődés!K234+Támogatás!O211</f>
        <v>0</v>
      </c>
      <c r="J199" s="1">
        <f>Igazgatás!J227+Községgazd!M212+Vagyongazd!J199+Közút!J199+Sport!J201+Közművelődés!L234+Támogatás!P211</f>
        <v>0</v>
      </c>
      <c r="K199" s="1">
        <f>Igazgatás!K227+Községgazd!N212+Vagyongazd!K199+Közút!K199+Sport!K201+Közművelődés!M234+Támogatás!Q211</f>
        <v>0</v>
      </c>
      <c r="L199" s="1">
        <f>Igazgatás!L227+Községgazd!O212+Vagyongazd!L199+Közút!L199+Sport!L201+Közművelődés!N234+Támogatás!R211</f>
        <v>0</v>
      </c>
      <c r="M199" s="1">
        <f>Igazgatás!M227+Községgazd!P212+Vagyongazd!M199+Közút!M199+Sport!M201+Közművelődés!O234+Támogatás!S211</f>
        <v>0</v>
      </c>
      <c r="N199" s="82">
        <f>Igazgatás!N227+Községgazd!Q212+Vagyongazd!N199+Közút!N199+Sport!N201+Közművelődés!P234+Támogatás!T211</f>
        <v>0</v>
      </c>
      <c r="O199" s="1">
        <f>Igazgatás!O227+Községgazd!R212+Vagyongazd!O199+Közút!O199+Sport!O201+Közművelődés!Q234+Támogatás!U211</f>
        <v>0</v>
      </c>
      <c r="P199" s="42">
        <f>Igazgatás!P227+Községgazd!S212+Vagyongazd!P199+Közút!P199+Sport!P201+Közművelődés!R234+Támogatás!V211</f>
        <v>0</v>
      </c>
      <c r="Q199" s="82">
        <f>Igazgatás!Q227+Községgazd!T212+Vagyongazd!Q199+Közút!Q199+Sport!Q201+Közművelődés!S234+Támogatás!W211</f>
        <v>0</v>
      </c>
      <c r="R199" s="1">
        <f>Igazgatás!R227+Községgazd!U212+Vagyongazd!R199+Közút!R199+Sport!R201+Közművelődés!T234+Támogatás!X211</f>
        <v>0</v>
      </c>
      <c r="S199" s="42">
        <f>Igazgatás!S227+Községgazd!V212+Vagyongazd!S199+Közút!S199+Sport!S201+Közművelődés!U234+Támogatás!Y211</f>
        <v>0</v>
      </c>
      <c r="T199" s="44">
        <f>Igazgatás!T227+Községgazd!W212+Vagyongazd!T199+Közút!T199+Sport!T201+Közművelődés!V234+Támogatás!Z211</f>
        <v>0</v>
      </c>
    </row>
    <row r="200" spans="1:20" s="18" customFormat="1" ht="15" hidden="1" customHeight="1" x14ac:dyDescent="0.25">
      <c r="A200" s="128" t="s">
        <v>277</v>
      </c>
      <c r="B200" s="93" t="s">
        <v>688</v>
      </c>
      <c r="C200" s="505" t="s">
        <v>820</v>
      </c>
      <c r="D200" s="506"/>
      <c r="E200" s="506"/>
      <c r="F200" s="273">
        <f>Igazgatás!F228+Községgazd!F213+Vagyongazd!F200+Közút!F200+Sport!F202+Közművelődés!F235+Támogatás!F212</f>
        <v>0</v>
      </c>
      <c r="G200" s="165">
        <f>Igazgatás!G228+Községgazd!G213+Vagyongazd!G200+Közút!G200+Sport!G202+Közművelődés!G235+Támogatás!G212</f>
        <v>0</v>
      </c>
      <c r="H200" s="168">
        <f>Igazgatás!H228+Községgazd!H213+Vagyongazd!H200+Közút!H200+Sport!H202+Közművelődés!H235+Támogatás!H212</f>
        <v>0</v>
      </c>
      <c r="I200" s="95">
        <f>Igazgatás!I228+Községgazd!L213+Vagyongazd!I200+Közút!I200+Sport!I202+Közművelődés!K235+Támogatás!O212</f>
        <v>0</v>
      </c>
      <c r="J200" s="96">
        <f>Igazgatás!J228+Községgazd!M213+Vagyongazd!J200+Közút!J200+Sport!J202+Közművelődés!L235+Támogatás!P212</f>
        <v>0</v>
      </c>
      <c r="K200" s="96">
        <f>Igazgatás!K228+Községgazd!N213+Vagyongazd!K200+Közút!K200+Sport!K202+Közművelődés!M235+Támogatás!Q212</f>
        <v>0</v>
      </c>
      <c r="L200" s="96">
        <f>Igazgatás!L228+Községgazd!O213+Vagyongazd!L200+Közút!L200+Sport!L202+Közművelődés!N235+Támogatás!R212</f>
        <v>0</v>
      </c>
      <c r="M200" s="96">
        <f>Igazgatás!M228+Községgazd!P213+Vagyongazd!M200+Közút!M200+Sport!M202+Közművelődés!O235+Támogatás!S212</f>
        <v>0</v>
      </c>
      <c r="N200" s="99">
        <f>Igazgatás!N228+Községgazd!Q213+Vagyongazd!N200+Közút!N200+Sport!N202+Közművelődés!P235+Támogatás!T212</f>
        <v>0</v>
      </c>
      <c r="O200" s="96">
        <f>Igazgatás!O228+Községgazd!R213+Vagyongazd!O200+Közút!O200+Sport!O202+Közművelődés!Q235+Támogatás!U212</f>
        <v>0</v>
      </c>
      <c r="P200" s="98">
        <f>Igazgatás!P228+Községgazd!S213+Vagyongazd!P200+Közút!P200+Sport!P202+Közművelődés!R235+Támogatás!V212</f>
        <v>0</v>
      </c>
      <c r="Q200" s="99">
        <f>Igazgatás!Q228+Községgazd!T213+Vagyongazd!Q200+Közút!Q200+Sport!Q202+Közművelődés!S235+Támogatás!W212</f>
        <v>0</v>
      </c>
      <c r="R200" s="96">
        <f>Igazgatás!R228+Községgazd!U213+Vagyongazd!R200+Közút!R200+Sport!R202+Közművelődés!T235+Támogatás!X212</f>
        <v>0</v>
      </c>
      <c r="S200" s="98">
        <f>Igazgatás!S228+Községgazd!V213+Vagyongazd!S200+Közút!S200+Sport!S202+Közművelődés!U235+Támogatás!Y212</f>
        <v>0</v>
      </c>
      <c r="T200" s="100">
        <f>Igazgatás!T228+Községgazd!W213+Vagyongazd!T200+Közút!T200+Sport!T202+Közművelődés!V235+Támogatás!Z212</f>
        <v>0</v>
      </c>
    </row>
    <row r="201" spans="1:20" hidden="1" x14ac:dyDescent="0.25">
      <c r="B201" s="55"/>
      <c r="C201" s="2"/>
      <c r="D201" s="427" t="s">
        <v>372</v>
      </c>
      <c r="E201" s="427"/>
      <c r="F201" s="259">
        <f>Igazgatás!F229+Községgazd!F214+Vagyongazd!F201+Közút!F201+Sport!F203+Közművelődés!F236+Támogatás!F213</f>
        <v>0</v>
      </c>
      <c r="G201" s="151">
        <f>Igazgatás!G229+Községgazd!G214+Vagyongazd!G201+Közút!G201+Sport!G203+Közművelődés!G236+Támogatás!G213</f>
        <v>0</v>
      </c>
      <c r="H201" s="169">
        <f>Igazgatás!H229+Községgazd!H214+Vagyongazd!H201+Közút!H201+Sport!H203+Közművelődés!H236+Támogatás!H213</f>
        <v>0</v>
      </c>
      <c r="I201" s="76">
        <f>Igazgatás!I229+Községgazd!L214+Vagyongazd!I201+Közút!I201+Sport!I203+Közművelődés!K236+Támogatás!O213</f>
        <v>0</v>
      </c>
      <c r="J201" s="1">
        <f>Igazgatás!J229+Községgazd!M214+Vagyongazd!J201+Közút!J201+Sport!J203+Közművelődés!L236+Támogatás!P213</f>
        <v>0</v>
      </c>
      <c r="K201" s="1">
        <f>Igazgatás!K229+Községgazd!N214+Vagyongazd!K201+Közút!K201+Sport!K203+Közművelődés!M236+Támogatás!Q213</f>
        <v>0</v>
      </c>
      <c r="L201" s="1">
        <f>Igazgatás!L229+Községgazd!O214+Vagyongazd!L201+Közút!L201+Sport!L203+Közművelődés!N236+Támogatás!R213</f>
        <v>0</v>
      </c>
      <c r="M201" s="1">
        <f>Igazgatás!M229+Községgazd!P214+Vagyongazd!M201+Közút!M201+Sport!M203+Közművelődés!O236+Támogatás!S213</f>
        <v>0</v>
      </c>
      <c r="N201" s="82">
        <f>Igazgatás!N229+Községgazd!Q214+Vagyongazd!N201+Közút!N201+Sport!N203+Közművelődés!P236+Támogatás!T213</f>
        <v>0</v>
      </c>
      <c r="O201" s="1">
        <f>Igazgatás!O229+Községgazd!R214+Vagyongazd!O201+Közút!O201+Sport!O203+Közművelődés!Q236+Támogatás!U213</f>
        <v>0</v>
      </c>
      <c r="P201" s="42">
        <f>Igazgatás!P229+Községgazd!S214+Vagyongazd!P201+Közút!P201+Sport!P203+Közművelődés!R236+Támogatás!V213</f>
        <v>0</v>
      </c>
      <c r="Q201" s="82">
        <f>Igazgatás!Q229+Községgazd!T214+Vagyongazd!Q201+Közút!Q201+Sport!Q203+Közművelődés!S236+Támogatás!W213</f>
        <v>0</v>
      </c>
      <c r="R201" s="1">
        <f>Igazgatás!R229+Községgazd!U214+Vagyongazd!R201+Közút!R201+Sport!R203+Közművelődés!T236+Támogatás!X213</f>
        <v>0</v>
      </c>
      <c r="S201" s="42">
        <f>Igazgatás!S229+Községgazd!V214+Vagyongazd!S201+Közút!S201+Sport!S203+Közművelődés!U236+Támogatás!Y213</f>
        <v>0</v>
      </c>
      <c r="T201" s="44">
        <f>Igazgatás!T229+Községgazd!W214+Vagyongazd!T201+Közút!T201+Sport!T203+Közművelődés!V236+Támogatás!Z213</f>
        <v>0</v>
      </c>
    </row>
    <row r="202" spans="1:20" hidden="1" x14ac:dyDescent="0.25">
      <c r="B202" s="55"/>
      <c r="C202" s="2"/>
      <c r="D202" s="427" t="s">
        <v>821</v>
      </c>
      <c r="E202" s="427"/>
      <c r="F202" s="259">
        <f>Igazgatás!F230+Községgazd!F215+Vagyongazd!F202+Közút!F202+Sport!F204+Közművelődés!F237+Támogatás!F214</f>
        <v>0</v>
      </c>
      <c r="G202" s="151">
        <f>Igazgatás!G230+Községgazd!G215+Vagyongazd!G202+Közút!G202+Sport!G204+Közművelődés!G237+Támogatás!G214</f>
        <v>0</v>
      </c>
      <c r="H202" s="169">
        <f>Igazgatás!H230+Községgazd!H215+Vagyongazd!H202+Közút!H202+Sport!H204+Közművelődés!H237+Támogatás!H214</f>
        <v>0</v>
      </c>
      <c r="I202" s="76">
        <f>Igazgatás!I230+Községgazd!L215+Vagyongazd!I202+Közút!I202+Sport!I204+Közművelődés!K237+Támogatás!O214</f>
        <v>0</v>
      </c>
      <c r="J202" s="1">
        <f>Igazgatás!J230+Községgazd!M215+Vagyongazd!J202+Közút!J202+Sport!J204+Közművelődés!L237+Támogatás!P214</f>
        <v>0</v>
      </c>
      <c r="K202" s="1">
        <f>Igazgatás!K230+Községgazd!N215+Vagyongazd!K202+Közút!K202+Sport!K204+Közművelődés!M237+Támogatás!Q214</f>
        <v>0</v>
      </c>
      <c r="L202" s="1">
        <f>Igazgatás!L230+Községgazd!O215+Vagyongazd!L202+Közút!L202+Sport!L204+Közművelődés!N237+Támogatás!R214</f>
        <v>0</v>
      </c>
      <c r="M202" s="1">
        <f>Igazgatás!M230+Községgazd!P215+Vagyongazd!M202+Közút!M202+Sport!M204+Közművelődés!O237+Támogatás!S214</f>
        <v>0</v>
      </c>
      <c r="N202" s="82">
        <f>Igazgatás!N230+Községgazd!Q215+Vagyongazd!N202+Közút!N202+Sport!N204+Közművelődés!P237+Támogatás!T214</f>
        <v>0</v>
      </c>
      <c r="O202" s="1">
        <f>Igazgatás!O230+Községgazd!R215+Vagyongazd!O202+Közút!O202+Sport!O204+Közművelődés!Q237+Támogatás!U214</f>
        <v>0</v>
      </c>
      <c r="P202" s="42">
        <f>Igazgatás!P230+Községgazd!S215+Vagyongazd!P202+Közút!P202+Sport!P204+Közművelődés!R237+Támogatás!V214</f>
        <v>0</v>
      </c>
      <c r="Q202" s="82">
        <f>Igazgatás!Q230+Községgazd!T215+Vagyongazd!Q202+Közút!Q202+Sport!Q204+Közművelődés!S237+Támogatás!W214</f>
        <v>0</v>
      </c>
      <c r="R202" s="1">
        <f>Igazgatás!R230+Községgazd!U215+Vagyongazd!R202+Közút!R202+Sport!R204+Közművelődés!T237+Támogatás!X214</f>
        <v>0</v>
      </c>
      <c r="S202" s="42">
        <f>Igazgatás!S230+Községgazd!V215+Vagyongazd!S202+Közút!S202+Sport!S204+Közművelődés!U237+Támogatás!Y214</f>
        <v>0</v>
      </c>
      <c r="T202" s="44">
        <f>Igazgatás!T230+Községgazd!W215+Vagyongazd!T202+Közút!T202+Sport!T204+Közművelődés!V237+Támogatás!Z214</f>
        <v>0</v>
      </c>
    </row>
    <row r="203" spans="1:20" hidden="1" x14ac:dyDescent="0.25">
      <c r="B203" s="55"/>
      <c r="C203" s="2"/>
      <c r="D203" s="427" t="s">
        <v>375</v>
      </c>
      <c r="E203" s="427"/>
      <c r="F203" s="259">
        <f>Igazgatás!F231+Községgazd!F216+Vagyongazd!F203+Közút!F203+Sport!F205+Közművelődés!F238+Támogatás!F215</f>
        <v>0</v>
      </c>
      <c r="G203" s="151">
        <f>Igazgatás!G231+Községgazd!G216+Vagyongazd!G203+Közút!G203+Sport!G205+Közművelődés!G238+Támogatás!G215</f>
        <v>0</v>
      </c>
      <c r="H203" s="169">
        <f>Igazgatás!H231+Községgazd!H216+Vagyongazd!H203+Közút!H203+Sport!H205+Közművelődés!H238+Támogatás!H215</f>
        <v>0</v>
      </c>
      <c r="I203" s="76">
        <f>Igazgatás!I231+Községgazd!L216+Vagyongazd!I203+Közút!I203+Sport!I205+Közművelődés!K238+Támogatás!O215</f>
        <v>0</v>
      </c>
      <c r="J203" s="1">
        <f>Igazgatás!J231+Községgazd!M216+Vagyongazd!J203+Közút!J203+Sport!J205+Közművelődés!L238+Támogatás!P215</f>
        <v>0</v>
      </c>
      <c r="K203" s="1">
        <f>Igazgatás!K231+Községgazd!N216+Vagyongazd!K203+Közút!K203+Sport!K205+Közművelődés!M238+Támogatás!Q215</f>
        <v>0</v>
      </c>
      <c r="L203" s="1">
        <f>Igazgatás!L231+Községgazd!O216+Vagyongazd!L203+Közút!L203+Sport!L205+Közművelődés!N238+Támogatás!R215</f>
        <v>0</v>
      </c>
      <c r="M203" s="1">
        <f>Igazgatás!M231+Községgazd!P216+Vagyongazd!M203+Közút!M203+Sport!M205+Közművelődés!O238+Támogatás!S215</f>
        <v>0</v>
      </c>
      <c r="N203" s="82">
        <f>Igazgatás!N231+Községgazd!Q216+Vagyongazd!N203+Közút!N203+Sport!N205+Közművelődés!P238+Támogatás!T215</f>
        <v>0</v>
      </c>
      <c r="O203" s="1">
        <f>Igazgatás!O231+Községgazd!R216+Vagyongazd!O203+Közút!O203+Sport!O205+Közművelődés!Q238+Támogatás!U215</f>
        <v>0</v>
      </c>
      <c r="P203" s="42">
        <f>Igazgatás!P231+Községgazd!S216+Vagyongazd!P203+Közút!P203+Sport!P205+Közművelődés!R238+Támogatás!V215</f>
        <v>0</v>
      </c>
      <c r="Q203" s="82">
        <f>Igazgatás!Q231+Községgazd!T216+Vagyongazd!Q203+Közút!Q203+Sport!Q205+Közművelődés!S238+Támogatás!W215</f>
        <v>0</v>
      </c>
      <c r="R203" s="1">
        <f>Igazgatás!R231+Községgazd!U216+Vagyongazd!R203+Közút!R203+Sport!R205+Közművelődés!T238+Támogatás!X215</f>
        <v>0</v>
      </c>
      <c r="S203" s="42">
        <f>Igazgatás!S231+Községgazd!V216+Vagyongazd!S203+Közút!S203+Sport!S205+Közművelődés!U238+Támogatás!Y215</f>
        <v>0</v>
      </c>
      <c r="T203" s="44">
        <f>Igazgatás!T231+Községgazd!W216+Vagyongazd!T203+Közút!T203+Sport!T205+Közművelődés!V238+Támogatás!Z215</f>
        <v>0</v>
      </c>
    </row>
    <row r="204" spans="1:20" hidden="1" x14ac:dyDescent="0.25">
      <c r="B204" s="55"/>
      <c r="C204" s="2"/>
      <c r="D204" s="427" t="s">
        <v>373</v>
      </c>
      <c r="E204" s="427"/>
      <c r="F204" s="259">
        <f>Igazgatás!F232+Községgazd!F217+Vagyongazd!F204+Közút!F204+Sport!F206+Közművelődés!F239+Támogatás!F216</f>
        <v>0</v>
      </c>
      <c r="G204" s="151">
        <f>Igazgatás!G232+Községgazd!G217+Vagyongazd!G204+Közút!G204+Sport!G206+Közművelődés!G239+Támogatás!G216</f>
        <v>0</v>
      </c>
      <c r="H204" s="169">
        <f>Igazgatás!H232+Községgazd!H217+Vagyongazd!H204+Közút!H204+Sport!H206+Közművelődés!H239+Támogatás!H216</f>
        <v>0</v>
      </c>
      <c r="I204" s="76">
        <f>Igazgatás!I232+Községgazd!L217+Vagyongazd!I204+Közút!I204+Sport!I206+Közművelődés!K239+Támogatás!O216</f>
        <v>0</v>
      </c>
      <c r="J204" s="1">
        <f>Igazgatás!J232+Községgazd!M217+Vagyongazd!J204+Közút!J204+Sport!J206+Közművelődés!L239+Támogatás!P216</f>
        <v>0</v>
      </c>
      <c r="K204" s="1">
        <f>Igazgatás!K232+Községgazd!N217+Vagyongazd!K204+Közút!K204+Sport!K206+Közművelődés!M239+Támogatás!Q216</f>
        <v>0</v>
      </c>
      <c r="L204" s="1">
        <f>Igazgatás!L232+Községgazd!O217+Vagyongazd!L204+Közút!L204+Sport!L206+Közművelődés!N239+Támogatás!R216</f>
        <v>0</v>
      </c>
      <c r="M204" s="1">
        <f>Igazgatás!M232+Községgazd!P217+Vagyongazd!M204+Közút!M204+Sport!M206+Közművelődés!O239+Támogatás!S216</f>
        <v>0</v>
      </c>
      <c r="N204" s="82">
        <f>Igazgatás!N232+Községgazd!Q217+Vagyongazd!N204+Közút!N204+Sport!N206+Közművelődés!P239+Támogatás!T216</f>
        <v>0</v>
      </c>
      <c r="O204" s="1">
        <f>Igazgatás!O232+Községgazd!R217+Vagyongazd!O204+Közút!O204+Sport!O206+Közművelődés!Q239+Támogatás!U216</f>
        <v>0</v>
      </c>
      <c r="P204" s="42">
        <f>Igazgatás!P232+Községgazd!S217+Vagyongazd!P204+Közút!P204+Sport!P206+Közművelődés!R239+Támogatás!V216</f>
        <v>0</v>
      </c>
      <c r="Q204" s="82">
        <f>Igazgatás!Q232+Községgazd!T217+Vagyongazd!Q204+Közút!Q204+Sport!Q206+Közművelődés!S239+Támogatás!W216</f>
        <v>0</v>
      </c>
      <c r="R204" s="1">
        <f>Igazgatás!R232+Községgazd!U217+Vagyongazd!R204+Közút!R204+Sport!R206+Közművelődés!T239+Támogatás!X216</f>
        <v>0</v>
      </c>
      <c r="S204" s="42">
        <f>Igazgatás!S232+Községgazd!V217+Vagyongazd!S204+Közút!S204+Sport!S206+Közművelődés!U239+Támogatás!Y216</f>
        <v>0</v>
      </c>
      <c r="T204" s="44">
        <f>Igazgatás!T232+Községgazd!W217+Vagyongazd!T204+Közút!T204+Sport!T206+Közművelődés!V239+Támogatás!Z216</f>
        <v>0</v>
      </c>
    </row>
    <row r="205" spans="1:20" hidden="1" x14ac:dyDescent="0.25">
      <c r="B205" s="55"/>
      <c r="C205" s="2"/>
      <c r="D205" s="427" t="s">
        <v>822</v>
      </c>
      <c r="E205" s="427"/>
      <c r="F205" s="259">
        <f>Igazgatás!F233+Községgazd!F218+Vagyongazd!F205+Közút!F205+Sport!F207+Közművelődés!F240+Támogatás!F217</f>
        <v>0</v>
      </c>
      <c r="G205" s="151">
        <f>Igazgatás!G233+Községgazd!G218+Vagyongazd!G205+Közút!G205+Sport!G207+Közművelődés!G240+Támogatás!G217</f>
        <v>0</v>
      </c>
      <c r="H205" s="169">
        <f>Igazgatás!H233+Községgazd!H218+Vagyongazd!H205+Közút!H205+Sport!H207+Közművelődés!H240+Támogatás!H217</f>
        <v>0</v>
      </c>
      <c r="I205" s="76">
        <f>Igazgatás!I233+Községgazd!L218+Vagyongazd!I205+Közút!I205+Sport!I207+Közművelődés!K240+Támogatás!O217</f>
        <v>0</v>
      </c>
      <c r="J205" s="1">
        <f>Igazgatás!J233+Községgazd!M218+Vagyongazd!J205+Közút!J205+Sport!J207+Közművelődés!L240+Támogatás!P217</f>
        <v>0</v>
      </c>
      <c r="K205" s="1">
        <f>Igazgatás!K233+Községgazd!N218+Vagyongazd!K205+Közút!K205+Sport!K207+Közművelődés!M240+Támogatás!Q217</f>
        <v>0</v>
      </c>
      <c r="L205" s="1">
        <f>Igazgatás!L233+Községgazd!O218+Vagyongazd!L205+Közút!L205+Sport!L207+Közművelődés!N240+Támogatás!R217</f>
        <v>0</v>
      </c>
      <c r="M205" s="1">
        <f>Igazgatás!M233+Községgazd!P218+Vagyongazd!M205+Közút!M205+Sport!M207+Közművelődés!O240+Támogatás!S217</f>
        <v>0</v>
      </c>
      <c r="N205" s="82">
        <f>Igazgatás!N233+Községgazd!Q218+Vagyongazd!N205+Közút!N205+Sport!N207+Közművelődés!P240+Támogatás!T217</f>
        <v>0</v>
      </c>
      <c r="O205" s="1">
        <f>Igazgatás!O233+Községgazd!R218+Vagyongazd!O205+Közút!O205+Sport!O207+Közművelődés!Q240+Támogatás!U217</f>
        <v>0</v>
      </c>
      <c r="P205" s="42">
        <f>Igazgatás!P233+Községgazd!S218+Vagyongazd!P205+Közút!P205+Sport!P207+Közművelődés!R240+Támogatás!V217</f>
        <v>0</v>
      </c>
      <c r="Q205" s="82">
        <f>Igazgatás!Q233+Községgazd!T218+Vagyongazd!Q205+Közút!Q205+Sport!Q207+Közművelődés!S240+Támogatás!W217</f>
        <v>0</v>
      </c>
      <c r="R205" s="1">
        <f>Igazgatás!R233+Községgazd!U218+Vagyongazd!R205+Közút!R205+Sport!R207+Közművelődés!T240+Támogatás!X217</f>
        <v>0</v>
      </c>
      <c r="S205" s="42">
        <f>Igazgatás!S233+Községgazd!V218+Vagyongazd!S205+Közút!S205+Sport!S207+Közművelődés!U240+Támogatás!Y217</f>
        <v>0</v>
      </c>
      <c r="T205" s="44">
        <f>Igazgatás!T233+Községgazd!W218+Vagyongazd!T205+Közút!T205+Sport!T207+Közművelődés!V240+Támogatás!Z217</f>
        <v>0</v>
      </c>
    </row>
    <row r="206" spans="1:20" ht="25.5" hidden="1" customHeight="1" x14ac:dyDescent="0.25">
      <c r="B206" s="55"/>
      <c r="C206" s="2"/>
      <c r="D206" s="428" t="s">
        <v>537</v>
      </c>
      <c r="E206" s="428"/>
      <c r="F206" s="269">
        <f>Igazgatás!F234+Községgazd!F219+Vagyongazd!F206+Közút!F206+Sport!F208+Közművelődés!F241+Támogatás!F218</f>
        <v>0</v>
      </c>
      <c r="G206" s="161">
        <f>Igazgatás!G234+Községgazd!G219+Vagyongazd!G206+Közút!G206+Sport!G208+Közművelődés!G241+Támogatás!G218</f>
        <v>0</v>
      </c>
      <c r="H206" s="169">
        <f>Igazgatás!H234+Községgazd!H219+Vagyongazd!H206+Közút!H206+Sport!H208+Közművelődés!H241+Támogatás!H218</f>
        <v>0</v>
      </c>
      <c r="I206" s="76">
        <f>Igazgatás!I234+Községgazd!L219+Vagyongazd!I206+Közút!I206+Sport!I208+Közművelődés!K241+Támogatás!O218</f>
        <v>0</v>
      </c>
      <c r="J206" s="1">
        <f>Igazgatás!J234+Községgazd!M219+Vagyongazd!J206+Közút!J206+Sport!J208+Közművelődés!L241+Támogatás!P218</f>
        <v>0</v>
      </c>
      <c r="K206" s="1">
        <f>Igazgatás!K234+Községgazd!N219+Vagyongazd!K206+Közút!K206+Sport!K208+Közművelődés!M241+Támogatás!Q218</f>
        <v>0</v>
      </c>
      <c r="L206" s="1">
        <f>Igazgatás!L234+Községgazd!O219+Vagyongazd!L206+Közút!L206+Sport!L208+Közművelődés!N241+Támogatás!R218</f>
        <v>0</v>
      </c>
      <c r="M206" s="1">
        <f>Igazgatás!M234+Községgazd!P219+Vagyongazd!M206+Közút!M206+Sport!M208+Közművelődés!O241+Támogatás!S218</f>
        <v>0</v>
      </c>
      <c r="N206" s="82">
        <f>Igazgatás!N234+Községgazd!Q219+Vagyongazd!N206+Közút!N206+Sport!N208+Közművelődés!P241+Támogatás!T218</f>
        <v>0</v>
      </c>
      <c r="O206" s="1">
        <f>Igazgatás!O234+Községgazd!R219+Vagyongazd!O206+Közút!O206+Sport!O208+Közművelődés!Q241+Támogatás!U218</f>
        <v>0</v>
      </c>
      <c r="P206" s="42">
        <f>Igazgatás!P234+Községgazd!S219+Vagyongazd!P206+Közút!P206+Sport!P208+Közművelődés!R241+Támogatás!V218</f>
        <v>0</v>
      </c>
      <c r="Q206" s="82">
        <f>Igazgatás!Q234+Községgazd!T219+Vagyongazd!Q206+Közút!Q206+Sport!Q208+Közművelődés!S241+Támogatás!W218</f>
        <v>0</v>
      </c>
      <c r="R206" s="1">
        <f>Igazgatás!R234+Községgazd!U219+Vagyongazd!R206+Közút!R206+Sport!R208+Közművelődés!T241+Támogatás!X218</f>
        <v>0</v>
      </c>
      <c r="S206" s="42">
        <f>Igazgatás!S234+Községgazd!V219+Vagyongazd!S206+Közút!S206+Sport!S208+Közművelődés!U241+Támogatás!Y218</f>
        <v>0</v>
      </c>
      <c r="T206" s="44">
        <f>Igazgatás!T234+Községgazd!W219+Vagyongazd!T206+Közút!T206+Sport!T208+Közművelődés!V241+Támogatás!Z218</f>
        <v>0</v>
      </c>
    </row>
    <row r="207" spans="1:20" ht="25.5" hidden="1" customHeight="1" x14ac:dyDescent="0.25">
      <c r="B207" s="55"/>
      <c r="C207" s="2"/>
      <c r="D207" s="428" t="s">
        <v>540</v>
      </c>
      <c r="E207" s="428"/>
      <c r="F207" s="269">
        <f>Igazgatás!F235+Községgazd!F220+Vagyongazd!F207+Közút!F207+Sport!F209+Közművelődés!F242+Támogatás!F219</f>
        <v>0</v>
      </c>
      <c r="G207" s="161">
        <f>Igazgatás!G235+Községgazd!G220+Vagyongazd!G207+Közút!G207+Sport!G209+Közművelődés!G242+Támogatás!G219</f>
        <v>0</v>
      </c>
      <c r="H207" s="169">
        <f>Igazgatás!H235+Községgazd!H220+Vagyongazd!H207+Közút!H207+Sport!H209+Közművelődés!H242+Támogatás!H219</f>
        <v>0</v>
      </c>
      <c r="I207" s="76">
        <f>Igazgatás!I235+Községgazd!L220+Vagyongazd!I207+Közút!I207+Sport!I209+Közművelődés!K242+Támogatás!O219</f>
        <v>0</v>
      </c>
      <c r="J207" s="1">
        <f>Igazgatás!J235+Községgazd!M220+Vagyongazd!J207+Közút!J207+Sport!J209+Közművelődés!L242+Támogatás!P219</f>
        <v>0</v>
      </c>
      <c r="K207" s="1">
        <f>Igazgatás!K235+Községgazd!N220+Vagyongazd!K207+Közút!K207+Sport!K209+Közművelődés!M242+Támogatás!Q219</f>
        <v>0</v>
      </c>
      <c r="L207" s="1">
        <f>Igazgatás!L235+Községgazd!O220+Vagyongazd!L207+Közút!L207+Sport!L209+Közművelődés!N242+Támogatás!R219</f>
        <v>0</v>
      </c>
      <c r="M207" s="1">
        <f>Igazgatás!M235+Községgazd!P220+Vagyongazd!M207+Közút!M207+Sport!M209+Közművelődés!O242+Támogatás!S219</f>
        <v>0</v>
      </c>
      <c r="N207" s="82">
        <f>Igazgatás!N235+Községgazd!Q220+Vagyongazd!N207+Közút!N207+Sport!N209+Közművelődés!P242+Támogatás!T219</f>
        <v>0</v>
      </c>
      <c r="O207" s="1">
        <f>Igazgatás!O235+Községgazd!R220+Vagyongazd!O207+Közút!O207+Sport!O209+Közművelődés!Q242+Támogatás!U219</f>
        <v>0</v>
      </c>
      <c r="P207" s="42">
        <f>Igazgatás!P235+Községgazd!S220+Vagyongazd!P207+Közút!P207+Sport!P209+Közművelődés!R242+Támogatás!V219</f>
        <v>0</v>
      </c>
      <c r="Q207" s="82">
        <f>Igazgatás!Q235+Községgazd!T220+Vagyongazd!Q207+Közút!Q207+Sport!Q209+Közművelődés!S242+Támogatás!W219</f>
        <v>0</v>
      </c>
      <c r="R207" s="1">
        <f>Igazgatás!R235+Községgazd!U220+Vagyongazd!R207+Közút!R207+Sport!R209+Közművelődés!T242+Támogatás!X219</f>
        <v>0</v>
      </c>
      <c r="S207" s="42">
        <f>Igazgatás!S235+Községgazd!V220+Vagyongazd!S207+Közút!S207+Sport!S209+Közművelődés!U242+Támogatás!Y219</f>
        <v>0</v>
      </c>
      <c r="T207" s="44">
        <f>Igazgatás!T235+Községgazd!W220+Vagyongazd!T207+Közút!T207+Sport!T209+Közművelődés!V242+Támogatás!Z219</f>
        <v>0</v>
      </c>
    </row>
    <row r="208" spans="1:20" hidden="1" x14ac:dyDescent="0.25">
      <c r="B208" s="55"/>
      <c r="C208" s="2"/>
      <c r="D208" s="427" t="s">
        <v>823</v>
      </c>
      <c r="E208" s="427"/>
      <c r="F208" s="259">
        <f>Igazgatás!F236+Községgazd!F221+Vagyongazd!F208+Közút!F208+Sport!F210+Közművelődés!F243+Támogatás!F220</f>
        <v>0</v>
      </c>
      <c r="G208" s="151">
        <f>Igazgatás!G236+Községgazd!G221+Vagyongazd!G208+Közút!G208+Sport!G210+Közművelődés!G243+Támogatás!G220</f>
        <v>0</v>
      </c>
      <c r="H208" s="169">
        <f>Igazgatás!H236+Községgazd!H221+Vagyongazd!H208+Közút!H208+Sport!H210+Közművelődés!H243+Támogatás!H220</f>
        <v>0</v>
      </c>
      <c r="I208" s="76">
        <f>Igazgatás!I236+Községgazd!L221+Vagyongazd!I208+Közút!I208+Sport!I210+Közművelődés!K243+Támogatás!O220</f>
        <v>0</v>
      </c>
      <c r="J208" s="1">
        <f>Igazgatás!J236+Községgazd!M221+Vagyongazd!J208+Közút!J208+Sport!J210+Közművelődés!L243+Támogatás!P220</f>
        <v>0</v>
      </c>
      <c r="K208" s="1">
        <f>Igazgatás!K236+Községgazd!N221+Vagyongazd!K208+Közút!K208+Sport!K210+Közművelődés!M243+Támogatás!Q220</f>
        <v>0</v>
      </c>
      <c r="L208" s="1">
        <f>Igazgatás!L236+Községgazd!O221+Vagyongazd!L208+Közút!L208+Sport!L210+Közművelődés!N243+Támogatás!R220</f>
        <v>0</v>
      </c>
      <c r="M208" s="1">
        <f>Igazgatás!M236+Községgazd!P221+Vagyongazd!M208+Közút!M208+Sport!M210+Közművelődés!O243+Támogatás!S220</f>
        <v>0</v>
      </c>
      <c r="N208" s="82">
        <f>Igazgatás!N236+Községgazd!Q221+Vagyongazd!N208+Közút!N208+Sport!N210+Közművelődés!P243+Támogatás!T220</f>
        <v>0</v>
      </c>
      <c r="O208" s="1">
        <f>Igazgatás!O236+Községgazd!R221+Vagyongazd!O208+Közút!O208+Sport!O210+Közművelődés!Q243+Támogatás!U220</f>
        <v>0</v>
      </c>
      <c r="P208" s="42">
        <f>Igazgatás!P236+Községgazd!S221+Vagyongazd!P208+Közút!P208+Sport!P210+Közművelődés!R243+Támogatás!V220</f>
        <v>0</v>
      </c>
      <c r="Q208" s="82">
        <f>Igazgatás!Q236+Községgazd!T221+Vagyongazd!Q208+Közút!Q208+Sport!Q210+Közművelődés!S243+Támogatás!W220</f>
        <v>0</v>
      </c>
      <c r="R208" s="1">
        <f>Igazgatás!R236+Községgazd!U221+Vagyongazd!R208+Közút!R208+Sport!R210+Közművelődés!T243+Támogatás!X220</f>
        <v>0</v>
      </c>
      <c r="S208" s="42">
        <f>Igazgatás!S236+Községgazd!V221+Vagyongazd!S208+Közút!S208+Sport!S210+Közművelődés!U243+Támogatás!Y220</f>
        <v>0</v>
      </c>
      <c r="T208" s="44">
        <f>Igazgatás!T236+Községgazd!W221+Vagyongazd!T208+Közút!T208+Sport!T210+Közművelődés!V243+Támogatás!Z220</f>
        <v>0</v>
      </c>
    </row>
    <row r="209" spans="1:20" hidden="1" x14ac:dyDescent="0.25">
      <c r="B209" s="55"/>
      <c r="C209" s="2"/>
      <c r="D209" s="427" t="s">
        <v>374</v>
      </c>
      <c r="E209" s="427"/>
      <c r="F209" s="259">
        <f>Igazgatás!F237+Községgazd!F222+Vagyongazd!F209+Közút!F209+Sport!F211+Közművelődés!F244+Támogatás!F221</f>
        <v>0</v>
      </c>
      <c r="G209" s="151">
        <f>Igazgatás!G237+Községgazd!G222+Vagyongazd!G209+Közút!G209+Sport!G211+Közművelődés!G244+Támogatás!G221</f>
        <v>0</v>
      </c>
      <c r="H209" s="169">
        <f>Igazgatás!H237+Községgazd!H222+Vagyongazd!H209+Közút!H209+Sport!H211+Közművelődés!H244+Támogatás!H221</f>
        <v>0</v>
      </c>
      <c r="I209" s="76">
        <f>Igazgatás!I237+Községgazd!L222+Vagyongazd!I209+Közút!I209+Sport!I211+Közművelődés!K244+Támogatás!O221</f>
        <v>0</v>
      </c>
      <c r="J209" s="1">
        <f>Igazgatás!J237+Községgazd!M222+Vagyongazd!J209+Közút!J209+Sport!J211+Közművelődés!L244+Támogatás!P221</f>
        <v>0</v>
      </c>
      <c r="K209" s="1">
        <f>Igazgatás!K237+Községgazd!N222+Vagyongazd!K209+Közút!K209+Sport!K211+Közművelődés!M244+Támogatás!Q221</f>
        <v>0</v>
      </c>
      <c r="L209" s="1">
        <f>Igazgatás!L237+Községgazd!O222+Vagyongazd!L209+Közút!L209+Sport!L211+Közművelődés!N244+Támogatás!R221</f>
        <v>0</v>
      </c>
      <c r="M209" s="1">
        <f>Igazgatás!M237+Községgazd!P222+Vagyongazd!M209+Közút!M209+Sport!M211+Közművelődés!O244+Támogatás!S221</f>
        <v>0</v>
      </c>
      <c r="N209" s="82">
        <f>Igazgatás!N237+Községgazd!Q222+Vagyongazd!N209+Közút!N209+Sport!N211+Közművelődés!P244+Támogatás!T221</f>
        <v>0</v>
      </c>
      <c r="O209" s="1">
        <f>Igazgatás!O237+Községgazd!R222+Vagyongazd!O209+Közút!O209+Sport!O211+Közművelődés!Q244+Támogatás!U221</f>
        <v>0</v>
      </c>
      <c r="P209" s="42">
        <f>Igazgatás!P237+Községgazd!S222+Vagyongazd!P209+Közút!P209+Sport!P211+Közművelődés!R244+Támogatás!V221</f>
        <v>0</v>
      </c>
      <c r="Q209" s="82">
        <f>Igazgatás!Q237+Községgazd!T222+Vagyongazd!Q209+Közút!Q209+Sport!Q211+Közművelődés!S244+Támogatás!W221</f>
        <v>0</v>
      </c>
      <c r="R209" s="1">
        <f>Igazgatás!R237+Községgazd!U222+Vagyongazd!R209+Közút!R209+Sport!R211+Közművelődés!T244+Támogatás!X221</f>
        <v>0</v>
      </c>
      <c r="S209" s="42">
        <f>Igazgatás!S237+Községgazd!V222+Vagyongazd!S209+Közút!S209+Sport!S211+Közművelődés!U244+Támogatás!Y221</f>
        <v>0</v>
      </c>
      <c r="T209" s="44">
        <f>Igazgatás!T237+Községgazd!W222+Vagyongazd!T209+Közút!T209+Sport!T211+Közművelődés!V244+Támogatás!Z221</f>
        <v>0</v>
      </c>
    </row>
    <row r="210" spans="1:20" hidden="1" x14ac:dyDescent="0.25">
      <c r="B210" s="55"/>
      <c r="C210" s="2"/>
      <c r="D210" s="427" t="s">
        <v>824</v>
      </c>
      <c r="E210" s="427"/>
      <c r="F210" s="259">
        <f>Igazgatás!F238+Községgazd!F223+Vagyongazd!F210+Közút!F210+Sport!F212+Közművelődés!F245+Támogatás!F222</f>
        <v>0</v>
      </c>
      <c r="G210" s="151">
        <f>Igazgatás!G238+Községgazd!G223+Vagyongazd!G210+Közút!G210+Sport!G212+Közművelődés!G245+Támogatás!G222</f>
        <v>0</v>
      </c>
      <c r="H210" s="169">
        <f>Igazgatás!H238+Községgazd!H223+Vagyongazd!H210+Közút!H210+Sport!H212+Közművelődés!H245+Támogatás!H222</f>
        <v>0</v>
      </c>
      <c r="I210" s="76">
        <f>Igazgatás!I238+Községgazd!L223+Vagyongazd!I210+Közút!I210+Sport!I212+Közművelődés!K245+Támogatás!O222</f>
        <v>0</v>
      </c>
      <c r="J210" s="1">
        <f>Igazgatás!J238+Községgazd!M223+Vagyongazd!J210+Közút!J210+Sport!J212+Közművelődés!L245+Támogatás!P222</f>
        <v>0</v>
      </c>
      <c r="K210" s="1">
        <f>Igazgatás!K238+Községgazd!N223+Vagyongazd!K210+Közút!K210+Sport!K212+Közművelődés!M245+Támogatás!Q222</f>
        <v>0</v>
      </c>
      <c r="L210" s="1">
        <f>Igazgatás!L238+Községgazd!O223+Vagyongazd!L210+Közút!L210+Sport!L212+Közművelődés!N245+Támogatás!R222</f>
        <v>0</v>
      </c>
      <c r="M210" s="1">
        <f>Igazgatás!M238+Községgazd!P223+Vagyongazd!M210+Közút!M210+Sport!M212+Közművelődés!O245+Támogatás!S222</f>
        <v>0</v>
      </c>
      <c r="N210" s="82">
        <f>Igazgatás!N238+Községgazd!Q223+Vagyongazd!N210+Közút!N210+Sport!N212+Közművelődés!P245+Támogatás!T222</f>
        <v>0</v>
      </c>
      <c r="O210" s="1">
        <f>Igazgatás!O238+Községgazd!R223+Vagyongazd!O210+Közút!O210+Sport!O212+Közművelődés!Q245+Támogatás!U222</f>
        <v>0</v>
      </c>
      <c r="P210" s="42">
        <f>Igazgatás!P238+Községgazd!S223+Vagyongazd!P210+Közút!P210+Sport!P212+Közművelődés!R245+Támogatás!V222</f>
        <v>0</v>
      </c>
      <c r="Q210" s="82">
        <f>Igazgatás!Q238+Községgazd!T223+Vagyongazd!Q210+Közút!Q210+Sport!Q212+Közművelődés!S245+Támogatás!W222</f>
        <v>0</v>
      </c>
      <c r="R210" s="1">
        <f>Igazgatás!R238+Községgazd!U223+Vagyongazd!R210+Közút!R210+Sport!R212+Közművelődés!T245+Támogatás!X222</f>
        <v>0</v>
      </c>
      <c r="S210" s="42">
        <f>Igazgatás!S238+Községgazd!V223+Vagyongazd!S210+Közút!S210+Sport!S212+Közművelődés!U245+Támogatás!Y222</f>
        <v>0</v>
      </c>
      <c r="T210" s="44">
        <f>Igazgatás!T238+Községgazd!W223+Vagyongazd!T210+Közút!T210+Sport!T212+Közművelődés!V245+Támogatás!Z222</f>
        <v>0</v>
      </c>
    </row>
    <row r="211" spans="1:20" hidden="1" x14ac:dyDescent="0.25">
      <c r="B211" s="55"/>
      <c r="C211" s="2"/>
      <c r="D211" s="427" t="s">
        <v>566</v>
      </c>
      <c r="E211" s="427"/>
      <c r="F211" s="259">
        <f>Igazgatás!F239+Községgazd!F224+Vagyongazd!F211+Közút!F211+Sport!F213+Közművelődés!F246+Támogatás!F223</f>
        <v>0</v>
      </c>
      <c r="G211" s="151">
        <f>Igazgatás!G239+Községgazd!G224+Vagyongazd!G211+Közút!G211+Sport!G213+Közművelődés!G246+Támogatás!G223</f>
        <v>0</v>
      </c>
      <c r="H211" s="169">
        <f>Igazgatás!H239+Községgazd!H224+Vagyongazd!H211+Közút!H211+Sport!H213+Közművelődés!H246+Támogatás!H223</f>
        <v>0</v>
      </c>
      <c r="I211" s="76">
        <f>Igazgatás!I239+Községgazd!L224+Vagyongazd!I211+Közút!I211+Sport!I213+Közművelődés!K246+Támogatás!O223</f>
        <v>0</v>
      </c>
      <c r="J211" s="1">
        <f>Igazgatás!J239+Községgazd!M224+Vagyongazd!J211+Közút!J211+Sport!J213+Közművelődés!L246+Támogatás!P223</f>
        <v>0</v>
      </c>
      <c r="K211" s="1">
        <f>Igazgatás!K239+Községgazd!N224+Vagyongazd!K211+Közút!K211+Sport!K213+Közművelődés!M246+Támogatás!Q223</f>
        <v>0</v>
      </c>
      <c r="L211" s="1">
        <f>Igazgatás!L239+Községgazd!O224+Vagyongazd!L211+Közút!L211+Sport!L213+Közművelődés!N246+Támogatás!R223</f>
        <v>0</v>
      </c>
      <c r="M211" s="1">
        <f>Igazgatás!M239+Községgazd!P224+Vagyongazd!M211+Közút!M211+Sport!M213+Közművelődés!O246+Támogatás!S223</f>
        <v>0</v>
      </c>
      <c r="N211" s="82">
        <f>Igazgatás!N239+Községgazd!Q224+Vagyongazd!N211+Közút!N211+Sport!N213+Közművelődés!P246+Támogatás!T223</f>
        <v>0</v>
      </c>
      <c r="O211" s="1">
        <f>Igazgatás!O239+Községgazd!R224+Vagyongazd!O211+Közút!O211+Sport!O213+Közművelődés!Q246+Támogatás!U223</f>
        <v>0</v>
      </c>
      <c r="P211" s="42">
        <f>Igazgatás!P239+Községgazd!S224+Vagyongazd!P211+Közút!P211+Sport!P213+Közművelődés!R246+Támogatás!V223</f>
        <v>0</v>
      </c>
      <c r="Q211" s="82">
        <f>Igazgatás!Q239+Községgazd!T224+Vagyongazd!Q211+Közút!Q211+Sport!Q213+Közművelődés!S246+Támogatás!W223</f>
        <v>0</v>
      </c>
      <c r="R211" s="1">
        <f>Igazgatás!R239+Községgazd!U224+Vagyongazd!R211+Közút!R211+Sport!R213+Közművelődés!T246+Támogatás!X223</f>
        <v>0</v>
      </c>
      <c r="S211" s="42">
        <f>Igazgatás!S239+Községgazd!V224+Vagyongazd!S211+Közút!S211+Sport!S213+Közművelődés!U246+Támogatás!Y223</f>
        <v>0</v>
      </c>
      <c r="T211" s="44">
        <f>Igazgatás!T239+Községgazd!W224+Vagyongazd!T211+Közút!T211+Sport!T213+Közművelődés!V246+Támogatás!Z223</f>
        <v>0</v>
      </c>
    </row>
    <row r="212" spans="1:20" s="18" customFormat="1" hidden="1" x14ac:dyDescent="0.25">
      <c r="A212" s="128" t="s">
        <v>278</v>
      </c>
      <c r="B212" s="93" t="s">
        <v>689</v>
      </c>
      <c r="C212" s="434" t="s">
        <v>279</v>
      </c>
      <c r="D212" s="435"/>
      <c r="E212" s="435"/>
      <c r="F212" s="260">
        <f>Igazgatás!F240+Községgazd!F225+Vagyongazd!F212+Közút!F212+Sport!F214+Közművelődés!F247+Támogatás!F224</f>
        <v>0</v>
      </c>
      <c r="G212" s="152">
        <f>Igazgatás!G240+Községgazd!G225+Vagyongazd!G212+Közút!G212+Sport!G214+Közművelődés!G247+Támogatás!G224</f>
        <v>0</v>
      </c>
      <c r="H212" s="168">
        <f>Igazgatás!H240+Községgazd!H225+Vagyongazd!H212+Közút!H212+Sport!H214+Közművelődés!H247+Támogatás!H224</f>
        <v>0</v>
      </c>
      <c r="I212" s="95">
        <f>Igazgatás!I240+Községgazd!L225+Vagyongazd!I212+Közút!I212+Sport!I214+Közművelődés!K247+Támogatás!O224</f>
        <v>0</v>
      </c>
      <c r="J212" s="96">
        <f>Igazgatás!J240+Községgazd!M225+Vagyongazd!J212+Közút!J212+Sport!J214+Közművelődés!L247+Támogatás!P224</f>
        <v>0</v>
      </c>
      <c r="K212" s="96">
        <f>Igazgatás!K240+Községgazd!N225+Vagyongazd!K212+Közút!K212+Sport!K214+Közművelődés!M247+Támogatás!Q224</f>
        <v>0</v>
      </c>
      <c r="L212" s="96">
        <f>Igazgatás!L240+Községgazd!O225+Vagyongazd!L212+Közút!L212+Sport!L214+Közművelődés!N247+Támogatás!R224</f>
        <v>0</v>
      </c>
      <c r="M212" s="96">
        <f>Igazgatás!M240+Községgazd!P225+Vagyongazd!M212+Közút!M212+Sport!M214+Közművelődés!O247+Támogatás!S224</f>
        <v>0</v>
      </c>
      <c r="N212" s="99">
        <f>Igazgatás!N240+Községgazd!Q225+Vagyongazd!N212+Közút!N212+Sport!N214+Közművelődés!P247+Támogatás!T224</f>
        <v>0</v>
      </c>
      <c r="O212" s="96">
        <f>Igazgatás!O240+Községgazd!R225+Vagyongazd!O212+Közút!O212+Sport!O214+Közművelődés!Q247+Támogatás!U224</f>
        <v>0</v>
      </c>
      <c r="P212" s="98">
        <f>Igazgatás!P240+Községgazd!S225+Vagyongazd!P212+Közút!P212+Sport!P214+Közművelődés!R247+Támogatás!V224</f>
        <v>0</v>
      </c>
      <c r="Q212" s="99">
        <f>Igazgatás!Q240+Községgazd!T225+Vagyongazd!Q212+Közút!Q212+Sport!Q214+Közművelődés!S247+Támogatás!W224</f>
        <v>0</v>
      </c>
      <c r="R212" s="96">
        <f>Igazgatás!R240+Községgazd!U225+Vagyongazd!R212+Közút!R212+Sport!R214+Közművelődés!T247+Támogatás!X224</f>
        <v>0</v>
      </c>
      <c r="S212" s="98">
        <f>Igazgatás!S240+Községgazd!V225+Vagyongazd!S212+Közút!S212+Sport!S214+Közművelődés!U247+Támogatás!Y224</f>
        <v>0</v>
      </c>
      <c r="T212" s="100">
        <f>Igazgatás!T240+Községgazd!W225+Vagyongazd!T212+Közút!T212+Sport!T214+Közművelődés!V247+Támogatás!Z224</f>
        <v>0</v>
      </c>
    </row>
    <row r="213" spans="1:20" s="18" customFormat="1" hidden="1" x14ac:dyDescent="0.25">
      <c r="A213" s="128" t="s">
        <v>280</v>
      </c>
      <c r="B213" s="93" t="s">
        <v>690</v>
      </c>
      <c r="C213" s="434" t="s">
        <v>281</v>
      </c>
      <c r="D213" s="435"/>
      <c r="E213" s="435"/>
      <c r="F213" s="260">
        <f>Igazgatás!F241+Községgazd!F226+Vagyongazd!F213+Közút!F213+Sport!F215+Közművelődés!F248+Támogatás!F225</f>
        <v>0</v>
      </c>
      <c r="G213" s="152">
        <f>Igazgatás!G241+Községgazd!G226+Vagyongazd!G213+Közút!G213+Sport!G215+Közművelődés!G248+Támogatás!G225</f>
        <v>0</v>
      </c>
      <c r="H213" s="168">
        <f>Igazgatás!H241+Községgazd!H226+Vagyongazd!H213+Közút!H213+Sport!H215+Közművelődés!H248+Támogatás!H225</f>
        <v>0</v>
      </c>
      <c r="I213" s="95">
        <f>Igazgatás!I241+Községgazd!L226+Vagyongazd!I213+Közút!I213+Sport!I215+Közművelődés!K248+Támogatás!O225</f>
        <v>0</v>
      </c>
      <c r="J213" s="96">
        <f>Igazgatás!J241+Községgazd!M226+Vagyongazd!J213+Közút!J213+Sport!J215+Közművelődés!L248+Támogatás!P225</f>
        <v>0</v>
      </c>
      <c r="K213" s="96">
        <f>Igazgatás!K241+Községgazd!N226+Vagyongazd!K213+Közút!K213+Sport!K215+Közművelődés!M248+Támogatás!Q225</f>
        <v>0</v>
      </c>
      <c r="L213" s="96">
        <f>Igazgatás!L241+Községgazd!O226+Vagyongazd!L213+Közút!L213+Sport!L215+Közművelődés!N248+Támogatás!R225</f>
        <v>0</v>
      </c>
      <c r="M213" s="96">
        <f>Igazgatás!M241+Községgazd!P226+Vagyongazd!M213+Közút!M213+Sport!M215+Közművelődés!O248+Támogatás!S225</f>
        <v>0</v>
      </c>
      <c r="N213" s="99">
        <f>Igazgatás!N241+Községgazd!Q226+Vagyongazd!N213+Közút!N213+Sport!N215+Közművelődés!P248+Támogatás!T225</f>
        <v>0</v>
      </c>
      <c r="O213" s="96">
        <f>Igazgatás!O241+Községgazd!R226+Vagyongazd!O213+Közút!O213+Sport!O215+Közművelődés!Q248+Támogatás!U225</f>
        <v>0</v>
      </c>
      <c r="P213" s="98">
        <f>Igazgatás!P241+Községgazd!S226+Vagyongazd!P213+Közút!P213+Sport!P215+Közművelődés!R248+Támogatás!V225</f>
        <v>0</v>
      </c>
      <c r="Q213" s="99">
        <f>Igazgatás!Q241+Községgazd!T226+Vagyongazd!Q213+Közút!Q213+Sport!Q215+Közművelődés!S248+Támogatás!W225</f>
        <v>0</v>
      </c>
      <c r="R213" s="96">
        <f>Igazgatás!R241+Községgazd!U226+Vagyongazd!R213+Közút!R213+Sport!R215+Közművelődés!T248+Támogatás!X225</f>
        <v>0</v>
      </c>
      <c r="S213" s="98">
        <f>Igazgatás!S241+Községgazd!V226+Vagyongazd!S213+Közút!S213+Sport!S215+Közművelődés!U248+Támogatás!Y225</f>
        <v>0</v>
      </c>
      <c r="T213" s="100">
        <f>Igazgatás!T241+Községgazd!W226+Vagyongazd!T213+Közút!T213+Sport!T215+Közművelődés!V248+Támogatás!Z225</f>
        <v>0</v>
      </c>
    </row>
    <row r="214" spans="1:20" s="18" customFormat="1" hidden="1" x14ac:dyDescent="0.25">
      <c r="A214" s="128" t="s">
        <v>282</v>
      </c>
      <c r="B214" s="93" t="s">
        <v>691</v>
      </c>
      <c r="C214" s="434" t="s">
        <v>283</v>
      </c>
      <c r="D214" s="435"/>
      <c r="E214" s="435"/>
      <c r="F214" s="260">
        <f>Igazgatás!F242+Községgazd!F227+Vagyongazd!F214+Közút!F214+Sport!F216+Közművelődés!F249+Támogatás!F226</f>
        <v>0</v>
      </c>
      <c r="G214" s="152">
        <f>Igazgatás!G242+Községgazd!G227+Vagyongazd!G214+Közút!G214+Sport!G216+Közművelődés!G249+Támogatás!G226</f>
        <v>0</v>
      </c>
      <c r="H214" s="168">
        <f>Igazgatás!H242+Községgazd!H227+Vagyongazd!H214+Közút!H214+Sport!H216+Közművelődés!H249+Támogatás!H226</f>
        <v>0</v>
      </c>
      <c r="I214" s="95">
        <f>Igazgatás!I242+Községgazd!L227+Vagyongazd!I214+Közút!I214+Sport!I216+Közművelődés!K249+Támogatás!O226</f>
        <v>0</v>
      </c>
      <c r="J214" s="96">
        <f>Igazgatás!J242+Községgazd!M227+Vagyongazd!J214+Közút!J214+Sport!J216+Közművelődés!L249+Támogatás!P226</f>
        <v>0</v>
      </c>
      <c r="K214" s="96">
        <f>Igazgatás!K242+Községgazd!N227+Vagyongazd!K214+Közút!K214+Sport!K216+Közművelődés!M249+Támogatás!Q226</f>
        <v>0</v>
      </c>
      <c r="L214" s="96">
        <f>Igazgatás!L242+Községgazd!O227+Vagyongazd!L214+Közút!L214+Sport!L216+Közművelődés!N249+Támogatás!R226</f>
        <v>0</v>
      </c>
      <c r="M214" s="96">
        <f>Igazgatás!M242+Községgazd!P227+Vagyongazd!M214+Közút!M214+Sport!M216+Közművelődés!O249+Támogatás!S226</f>
        <v>0</v>
      </c>
      <c r="N214" s="99">
        <f>Igazgatás!N242+Községgazd!Q227+Vagyongazd!N214+Közút!N214+Sport!N216+Közművelődés!P249+Támogatás!T226</f>
        <v>0</v>
      </c>
      <c r="O214" s="96">
        <f>Igazgatás!O242+Községgazd!R227+Vagyongazd!O214+Közút!O214+Sport!O216+Közművelődés!Q249+Támogatás!U226</f>
        <v>0</v>
      </c>
      <c r="P214" s="98">
        <f>Igazgatás!P242+Községgazd!S227+Vagyongazd!P214+Közút!P214+Sport!P216+Közművelődés!R249+Támogatás!V226</f>
        <v>0</v>
      </c>
      <c r="Q214" s="99">
        <f>Igazgatás!Q242+Községgazd!T227+Vagyongazd!Q214+Közút!Q214+Sport!Q216+Közművelődés!S249+Támogatás!W226</f>
        <v>0</v>
      </c>
      <c r="R214" s="96">
        <f>Igazgatás!R242+Községgazd!U227+Vagyongazd!R214+Közút!R214+Sport!R216+Közművelődés!T249+Támogatás!X226</f>
        <v>0</v>
      </c>
      <c r="S214" s="98">
        <f>Igazgatás!S242+Községgazd!V227+Vagyongazd!S214+Közút!S214+Sport!S216+Közművelődés!U249+Támogatás!Y226</f>
        <v>0</v>
      </c>
      <c r="T214" s="100">
        <f>Igazgatás!T242+Községgazd!W227+Vagyongazd!T214+Közút!T214+Sport!T216+Közművelődés!V249+Támogatás!Z226</f>
        <v>0</v>
      </c>
    </row>
    <row r="215" spans="1:20" hidden="1" x14ac:dyDescent="0.25">
      <c r="B215" s="55"/>
      <c r="C215" s="2"/>
      <c r="D215" s="427" t="s">
        <v>376</v>
      </c>
      <c r="E215" s="427"/>
      <c r="F215" s="259">
        <f>Igazgatás!F243+Községgazd!F228+Vagyongazd!F215+Közút!F215+Sport!F217+Közművelődés!F250+Támogatás!F227</f>
        <v>0</v>
      </c>
      <c r="G215" s="151">
        <f>Igazgatás!G243+Községgazd!G228+Vagyongazd!G215+Közút!G215+Sport!G217+Közművelődés!G250+Támogatás!G227</f>
        <v>0</v>
      </c>
      <c r="H215" s="169">
        <f>Igazgatás!H243+Községgazd!H228+Vagyongazd!H215+Közút!H215+Sport!H217+Közművelődés!H250+Támogatás!H227</f>
        <v>0</v>
      </c>
      <c r="I215" s="76">
        <f>Igazgatás!I243+Községgazd!L228+Vagyongazd!I215+Közút!I215+Sport!I217+Közművelődés!K250+Támogatás!O227</f>
        <v>0</v>
      </c>
      <c r="J215" s="1">
        <f>Igazgatás!J243+Községgazd!M228+Vagyongazd!J215+Közút!J215+Sport!J217+Közművelődés!L250+Támogatás!P227</f>
        <v>0</v>
      </c>
      <c r="K215" s="1">
        <f>Igazgatás!K243+Községgazd!N228+Vagyongazd!K215+Közút!K215+Sport!K217+Közművelődés!M250+Támogatás!Q227</f>
        <v>0</v>
      </c>
      <c r="L215" s="1">
        <f>Igazgatás!L243+Községgazd!O228+Vagyongazd!L215+Közút!L215+Sport!L217+Közművelődés!N250+Támogatás!R227</f>
        <v>0</v>
      </c>
      <c r="M215" s="1">
        <f>Igazgatás!M243+Községgazd!P228+Vagyongazd!M215+Közút!M215+Sport!M217+Közművelődés!O250+Támogatás!S227</f>
        <v>0</v>
      </c>
      <c r="N215" s="82">
        <f>Igazgatás!N243+Községgazd!Q228+Vagyongazd!N215+Közút!N215+Sport!N217+Közművelődés!P250+Támogatás!T227</f>
        <v>0</v>
      </c>
      <c r="O215" s="1">
        <f>Igazgatás!O243+Községgazd!R228+Vagyongazd!O215+Közút!O215+Sport!O217+Közművelődés!Q250+Támogatás!U227</f>
        <v>0</v>
      </c>
      <c r="P215" s="42">
        <f>Igazgatás!P243+Községgazd!S228+Vagyongazd!P215+Közút!P215+Sport!P217+Közművelődés!R250+Támogatás!V227</f>
        <v>0</v>
      </c>
      <c r="Q215" s="82">
        <f>Igazgatás!Q243+Községgazd!T228+Vagyongazd!Q215+Közút!Q215+Sport!Q217+Közművelődés!S250+Támogatás!W227</f>
        <v>0</v>
      </c>
      <c r="R215" s="1">
        <f>Igazgatás!R243+Községgazd!U228+Vagyongazd!R215+Közút!R215+Sport!R217+Közművelődés!T250+Támogatás!X227</f>
        <v>0</v>
      </c>
      <c r="S215" s="42">
        <f>Igazgatás!S243+Községgazd!V228+Vagyongazd!S215+Közút!S215+Sport!S217+Közművelődés!U250+Támogatás!Y227</f>
        <v>0</v>
      </c>
      <c r="T215" s="44">
        <f>Igazgatás!T243+Községgazd!W228+Vagyongazd!T215+Közút!T215+Sport!T217+Közművelődés!V250+Támogatás!Z227</f>
        <v>0</v>
      </c>
    </row>
    <row r="216" spans="1:20" hidden="1" x14ac:dyDescent="0.25">
      <c r="B216" s="55"/>
      <c r="C216" s="2"/>
      <c r="D216" s="427" t="s">
        <v>377</v>
      </c>
      <c r="E216" s="427"/>
      <c r="F216" s="259">
        <f>Igazgatás!F244+Községgazd!F229+Vagyongazd!F216+Közút!F216+Sport!F218+Közművelődés!F251+Támogatás!F228</f>
        <v>0</v>
      </c>
      <c r="G216" s="151">
        <f>Igazgatás!G244+Községgazd!G229+Vagyongazd!G216+Közút!G216+Sport!G218+Közművelődés!G251+Támogatás!G228</f>
        <v>0</v>
      </c>
      <c r="H216" s="169">
        <f>Igazgatás!H244+Községgazd!H229+Vagyongazd!H216+Közút!H216+Sport!H218+Közművelődés!H251+Támogatás!H228</f>
        <v>0</v>
      </c>
      <c r="I216" s="76">
        <f>Igazgatás!I244+Községgazd!L229+Vagyongazd!I216+Közút!I216+Sport!I218+Közművelődés!K251+Támogatás!O228</f>
        <v>0</v>
      </c>
      <c r="J216" s="1">
        <f>Igazgatás!J244+Községgazd!M229+Vagyongazd!J216+Közút!J216+Sport!J218+Közművelődés!L251+Támogatás!P228</f>
        <v>0</v>
      </c>
      <c r="K216" s="1">
        <f>Igazgatás!K244+Községgazd!N229+Vagyongazd!K216+Közút!K216+Sport!K218+Közművelődés!M251+Támogatás!Q228</f>
        <v>0</v>
      </c>
      <c r="L216" s="1">
        <f>Igazgatás!L244+Községgazd!O229+Vagyongazd!L216+Közút!L216+Sport!L218+Közművelődés!N251+Támogatás!R228</f>
        <v>0</v>
      </c>
      <c r="M216" s="1">
        <f>Igazgatás!M244+Községgazd!P229+Vagyongazd!M216+Közút!M216+Sport!M218+Közművelődés!O251+Támogatás!S228</f>
        <v>0</v>
      </c>
      <c r="N216" s="82">
        <f>Igazgatás!N244+Községgazd!Q229+Vagyongazd!N216+Közút!N216+Sport!N218+Közművelődés!P251+Támogatás!T228</f>
        <v>0</v>
      </c>
      <c r="O216" s="1">
        <f>Igazgatás!O244+Községgazd!R229+Vagyongazd!O216+Közút!O216+Sport!O218+Közművelődés!Q251+Támogatás!U228</f>
        <v>0</v>
      </c>
      <c r="P216" s="42">
        <f>Igazgatás!P244+Községgazd!S229+Vagyongazd!P216+Közút!P216+Sport!P218+Közművelődés!R251+Támogatás!V228</f>
        <v>0</v>
      </c>
      <c r="Q216" s="82">
        <f>Igazgatás!Q244+Községgazd!T229+Vagyongazd!Q216+Közút!Q216+Sport!Q218+Közművelődés!S251+Támogatás!W228</f>
        <v>0</v>
      </c>
      <c r="R216" s="1">
        <f>Igazgatás!R244+Községgazd!U229+Vagyongazd!R216+Közút!R216+Sport!R218+Közművelődés!T251+Támogatás!X228</f>
        <v>0</v>
      </c>
      <c r="S216" s="42">
        <f>Igazgatás!S244+Községgazd!V229+Vagyongazd!S216+Közút!S216+Sport!S218+Közművelődés!U251+Támogatás!Y228</f>
        <v>0</v>
      </c>
      <c r="T216" s="44">
        <f>Igazgatás!T244+Községgazd!W229+Vagyongazd!T216+Közút!T216+Sport!T218+Közművelődés!V251+Támogatás!Z228</f>
        <v>0</v>
      </c>
    </row>
    <row r="217" spans="1:20" hidden="1" x14ac:dyDescent="0.25">
      <c r="B217" s="55"/>
      <c r="C217" s="2"/>
      <c r="D217" s="427" t="s">
        <v>378</v>
      </c>
      <c r="E217" s="427"/>
      <c r="F217" s="259">
        <f>Igazgatás!F245+Községgazd!F230+Vagyongazd!F217+Közút!F217+Sport!F219+Közművelődés!F252+Támogatás!F229</f>
        <v>0</v>
      </c>
      <c r="G217" s="151">
        <f>Igazgatás!G245+Községgazd!G230+Vagyongazd!G217+Közút!G217+Sport!G219+Közművelődés!G252+Támogatás!G229</f>
        <v>0</v>
      </c>
      <c r="H217" s="169">
        <f>Igazgatás!H245+Községgazd!H230+Vagyongazd!H217+Közút!H217+Sport!H219+Közművelődés!H252+Támogatás!H229</f>
        <v>0</v>
      </c>
      <c r="I217" s="76">
        <f>Igazgatás!I245+Községgazd!L230+Vagyongazd!I217+Közút!I217+Sport!I219+Közművelődés!K252+Támogatás!O229</f>
        <v>0</v>
      </c>
      <c r="J217" s="1">
        <f>Igazgatás!J245+Községgazd!M230+Vagyongazd!J217+Közút!J217+Sport!J219+Közművelődés!L252+Támogatás!P229</f>
        <v>0</v>
      </c>
      <c r="K217" s="1">
        <f>Igazgatás!K245+Községgazd!N230+Vagyongazd!K217+Közút!K217+Sport!K219+Közművelődés!M252+Támogatás!Q229</f>
        <v>0</v>
      </c>
      <c r="L217" s="1">
        <f>Igazgatás!L245+Községgazd!O230+Vagyongazd!L217+Közút!L217+Sport!L219+Közművelődés!N252+Támogatás!R229</f>
        <v>0</v>
      </c>
      <c r="M217" s="1">
        <f>Igazgatás!M245+Községgazd!P230+Vagyongazd!M217+Közút!M217+Sport!M219+Közművelődés!O252+Támogatás!S229</f>
        <v>0</v>
      </c>
      <c r="N217" s="82">
        <f>Igazgatás!N245+Községgazd!Q230+Vagyongazd!N217+Közút!N217+Sport!N219+Közművelődés!P252+Támogatás!T229</f>
        <v>0</v>
      </c>
      <c r="O217" s="1">
        <f>Igazgatás!O245+Községgazd!R230+Vagyongazd!O217+Közút!O217+Sport!O219+Közművelődés!Q252+Támogatás!U229</f>
        <v>0</v>
      </c>
      <c r="P217" s="42">
        <f>Igazgatás!P245+Községgazd!S230+Vagyongazd!P217+Közút!P217+Sport!P219+Közművelődés!R252+Támogatás!V229</f>
        <v>0</v>
      </c>
      <c r="Q217" s="82">
        <f>Igazgatás!Q245+Községgazd!T230+Vagyongazd!Q217+Közút!Q217+Sport!Q219+Közművelődés!S252+Támogatás!W229</f>
        <v>0</v>
      </c>
      <c r="R217" s="1">
        <f>Igazgatás!R245+Községgazd!U230+Vagyongazd!R217+Közút!R217+Sport!R219+Közművelődés!T252+Támogatás!X229</f>
        <v>0</v>
      </c>
      <c r="S217" s="42">
        <f>Igazgatás!S245+Községgazd!V230+Vagyongazd!S217+Közút!S217+Sport!S219+Közművelődés!U252+Támogatás!Y229</f>
        <v>0</v>
      </c>
      <c r="T217" s="44">
        <f>Igazgatás!T245+Községgazd!W230+Vagyongazd!T217+Közút!T217+Sport!T219+Közművelődés!V252+Támogatás!Z229</f>
        <v>0</v>
      </c>
    </row>
    <row r="218" spans="1:20" hidden="1" x14ac:dyDescent="0.25">
      <c r="B218" s="55"/>
      <c r="C218" s="2"/>
      <c r="D218" s="427" t="s">
        <v>379</v>
      </c>
      <c r="E218" s="427"/>
      <c r="F218" s="259">
        <f>Igazgatás!F246+Községgazd!F231+Vagyongazd!F218+Közút!F218+Sport!F220+Közművelődés!F253+Támogatás!F230</f>
        <v>0</v>
      </c>
      <c r="G218" s="151">
        <f>Igazgatás!G246+Községgazd!G231+Vagyongazd!G218+Közút!G218+Sport!G220+Közművelődés!G253+Támogatás!G230</f>
        <v>0</v>
      </c>
      <c r="H218" s="169">
        <f>Igazgatás!H246+Községgazd!H231+Vagyongazd!H218+Közút!H218+Sport!H220+Közművelődés!H253+Támogatás!H230</f>
        <v>0</v>
      </c>
      <c r="I218" s="76">
        <f>Igazgatás!I246+Községgazd!L231+Vagyongazd!I218+Közút!I218+Sport!I220+Közművelődés!K253+Támogatás!O230</f>
        <v>0</v>
      </c>
      <c r="J218" s="1">
        <f>Igazgatás!J246+Községgazd!M231+Vagyongazd!J218+Közút!J218+Sport!J220+Közművelődés!L253+Támogatás!P230</f>
        <v>0</v>
      </c>
      <c r="K218" s="1">
        <f>Igazgatás!K246+Községgazd!N231+Vagyongazd!K218+Közút!K218+Sport!K220+Közművelődés!M253+Támogatás!Q230</f>
        <v>0</v>
      </c>
      <c r="L218" s="1">
        <f>Igazgatás!L246+Községgazd!O231+Vagyongazd!L218+Közút!L218+Sport!L220+Közművelődés!N253+Támogatás!R230</f>
        <v>0</v>
      </c>
      <c r="M218" s="1">
        <f>Igazgatás!M246+Községgazd!P231+Vagyongazd!M218+Közút!M218+Sport!M220+Közművelődés!O253+Támogatás!S230</f>
        <v>0</v>
      </c>
      <c r="N218" s="82">
        <f>Igazgatás!N246+Községgazd!Q231+Vagyongazd!N218+Közút!N218+Sport!N220+Közművelődés!P253+Támogatás!T230</f>
        <v>0</v>
      </c>
      <c r="O218" s="1">
        <f>Igazgatás!O246+Községgazd!R231+Vagyongazd!O218+Közút!O218+Sport!O220+Közművelődés!Q253+Támogatás!U230</f>
        <v>0</v>
      </c>
      <c r="P218" s="42">
        <f>Igazgatás!P246+Községgazd!S231+Vagyongazd!P218+Közút!P218+Sport!P220+Közművelődés!R253+Támogatás!V230</f>
        <v>0</v>
      </c>
      <c r="Q218" s="82">
        <f>Igazgatás!Q246+Községgazd!T231+Vagyongazd!Q218+Közút!Q218+Sport!Q220+Közművelődés!S253+Támogatás!W230</f>
        <v>0</v>
      </c>
      <c r="R218" s="1">
        <f>Igazgatás!R246+Községgazd!U231+Vagyongazd!R218+Közút!R218+Sport!R220+Közművelődés!T253+Támogatás!X230</f>
        <v>0</v>
      </c>
      <c r="S218" s="42">
        <f>Igazgatás!S246+Községgazd!V231+Vagyongazd!S218+Közút!S218+Sport!S220+Közművelődés!U253+Támogatás!Y230</f>
        <v>0</v>
      </c>
      <c r="T218" s="44">
        <f>Igazgatás!T246+Községgazd!W231+Vagyongazd!T218+Közút!T218+Sport!T220+Közművelődés!V253+Támogatás!Z230</f>
        <v>0</v>
      </c>
    </row>
    <row r="219" spans="1:20" hidden="1" x14ac:dyDescent="0.25">
      <c r="B219" s="55"/>
      <c r="C219" s="2"/>
      <c r="D219" s="427" t="s">
        <v>380</v>
      </c>
      <c r="E219" s="427"/>
      <c r="F219" s="259">
        <f>Igazgatás!F247+Községgazd!F232+Vagyongazd!F219+Közút!F219+Sport!F221+Közművelődés!F254+Támogatás!F231</f>
        <v>0</v>
      </c>
      <c r="G219" s="151">
        <f>Igazgatás!G247+Községgazd!G232+Vagyongazd!G219+Közút!G219+Sport!G221+Közművelődés!G254+Támogatás!G231</f>
        <v>0</v>
      </c>
      <c r="H219" s="169">
        <f>Igazgatás!H247+Községgazd!H232+Vagyongazd!H219+Közút!H219+Sport!H221+Közművelődés!H254+Támogatás!H231</f>
        <v>0</v>
      </c>
      <c r="I219" s="76">
        <f>Igazgatás!I247+Községgazd!L232+Vagyongazd!I219+Közút!I219+Sport!I221+Közművelődés!K254+Támogatás!O231</f>
        <v>0</v>
      </c>
      <c r="J219" s="1">
        <f>Igazgatás!J247+Községgazd!M232+Vagyongazd!J219+Közút!J219+Sport!J221+Közművelődés!L254+Támogatás!P231</f>
        <v>0</v>
      </c>
      <c r="K219" s="1">
        <f>Igazgatás!K247+Községgazd!N232+Vagyongazd!K219+Közút!K219+Sport!K221+Közművelődés!M254+Támogatás!Q231</f>
        <v>0</v>
      </c>
      <c r="L219" s="1">
        <f>Igazgatás!L247+Községgazd!O232+Vagyongazd!L219+Közút!L219+Sport!L221+Közművelődés!N254+Támogatás!R231</f>
        <v>0</v>
      </c>
      <c r="M219" s="1">
        <f>Igazgatás!M247+Községgazd!P232+Vagyongazd!M219+Közút!M219+Sport!M221+Közművelődés!O254+Támogatás!S231</f>
        <v>0</v>
      </c>
      <c r="N219" s="82">
        <f>Igazgatás!N247+Községgazd!Q232+Vagyongazd!N219+Közút!N219+Sport!N221+Közművelődés!P254+Támogatás!T231</f>
        <v>0</v>
      </c>
      <c r="O219" s="1">
        <f>Igazgatás!O247+Községgazd!R232+Vagyongazd!O219+Közút!O219+Sport!O221+Közművelődés!Q254+Támogatás!U231</f>
        <v>0</v>
      </c>
      <c r="P219" s="42">
        <f>Igazgatás!P247+Községgazd!S232+Vagyongazd!P219+Közút!P219+Sport!P221+Közművelődés!R254+Támogatás!V231</f>
        <v>0</v>
      </c>
      <c r="Q219" s="82">
        <f>Igazgatás!Q247+Községgazd!T232+Vagyongazd!Q219+Közút!Q219+Sport!Q221+Közművelődés!S254+Támogatás!W231</f>
        <v>0</v>
      </c>
      <c r="R219" s="1">
        <f>Igazgatás!R247+Községgazd!U232+Vagyongazd!R219+Közút!R219+Sport!R221+Közművelődés!T254+Támogatás!X231</f>
        <v>0</v>
      </c>
      <c r="S219" s="42">
        <f>Igazgatás!S247+Községgazd!V232+Vagyongazd!S219+Közút!S219+Sport!S221+Közművelődés!U254+Támogatás!Y231</f>
        <v>0</v>
      </c>
      <c r="T219" s="44">
        <f>Igazgatás!T247+Községgazd!W232+Vagyongazd!T219+Közút!T219+Sport!T221+Közművelődés!V254+Támogatás!Z231</f>
        <v>0</v>
      </c>
    </row>
    <row r="220" spans="1:20" ht="25.5" hidden="1" customHeight="1" x14ac:dyDescent="0.25">
      <c r="B220" s="55"/>
      <c r="C220" s="2"/>
      <c r="D220" s="428" t="s">
        <v>538</v>
      </c>
      <c r="E220" s="428"/>
      <c r="F220" s="269">
        <f>Igazgatás!F248+Községgazd!F233+Vagyongazd!F220+Közút!F220+Sport!F222+Közművelődés!F255+Támogatás!F232</f>
        <v>0</v>
      </c>
      <c r="G220" s="161">
        <f>Igazgatás!G248+Községgazd!G233+Vagyongazd!G220+Közút!G220+Sport!G222+Közművelődés!G255+Támogatás!G232</f>
        <v>0</v>
      </c>
      <c r="H220" s="169">
        <f>Igazgatás!H248+Községgazd!H233+Vagyongazd!H220+Közút!H220+Sport!H222+Közművelődés!H255+Támogatás!H232</f>
        <v>0</v>
      </c>
      <c r="I220" s="76">
        <f>Igazgatás!I248+Községgazd!L233+Vagyongazd!I220+Közút!I220+Sport!I222+Közművelődés!K255+Támogatás!O232</f>
        <v>0</v>
      </c>
      <c r="J220" s="1">
        <f>Igazgatás!J248+Községgazd!M233+Vagyongazd!J220+Közút!J220+Sport!J222+Közművelődés!L255+Támogatás!P232</f>
        <v>0</v>
      </c>
      <c r="K220" s="1">
        <f>Igazgatás!K248+Községgazd!N233+Vagyongazd!K220+Közút!K220+Sport!K222+Közművelődés!M255+Támogatás!Q232</f>
        <v>0</v>
      </c>
      <c r="L220" s="1">
        <f>Igazgatás!L248+Községgazd!O233+Vagyongazd!L220+Közút!L220+Sport!L222+Közművelődés!N255+Támogatás!R232</f>
        <v>0</v>
      </c>
      <c r="M220" s="1">
        <f>Igazgatás!M248+Községgazd!P233+Vagyongazd!M220+Közút!M220+Sport!M222+Közművelődés!O255+Támogatás!S232</f>
        <v>0</v>
      </c>
      <c r="N220" s="82">
        <f>Igazgatás!N248+Községgazd!Q233+Vagyongazd!N220+Közút!N220+Sport!N222+Közművelődés!P255+Támogatás!T232</f>
        <v>0</v>
      </c>
      <c r="O220" s="1">
        <f>Igazgatás!O248+Községgazd!R233+Vagyongazd!O220+Közút!O220+Sport!O222+Közművelődés!Q255+Támogatás!U232</f>
        <v>0</v>
      </c>
      <c r="P220" s="42">
        <f>Igazgatás!P248+Községgazd!S233+Vagyongazd!P220+Közút!P220+Sport!P222+Közművelődés!R255+Támogatás!V232</f>
        <v>0</v>
      </c>
      <c r="Q220" s="82">
        <f>Igazgatás!Q248+Községgazd!T233+Vagyongazd!Q220+Közút!Q220+Sport!Q222+Közművelődés!S255+Támogatás!W232</f>
        <v>0</v>
      </c>
      <c r="R220" s="1">
        <f>Igazgatás!R248+Községgazd!U233+Vagyongazd!R220+Közút!R220+Sport!R222+Közművelődés!T255+Támogatás!X232</f>
        <v>0</v>
      </c>
      <c r="S220" s="42">
        <f>Igazgatás!S248+Községgazd!V233+Vagyongazd!S220+Közút!S220+Sport!S222+Közművelődés!U255+Támogatás!Y232</f>
        <v>0</v>
      </c>
      <c r="T220" s="44">
        <f>Igazgatás!T248+Községgazd!W233+Vagyongazd!T220+Közút!T220+Sport!T222+Közművelődés!V255+Támogatás!Z232</f>
        <v>0</v>
      </c>
    </row>
    <row r="221" spans="1:20" ht="25.5" hidden="1" customHeight="1" x14ac:dyDescent="0.25">
      <c r="B221" s="55"/>
      <c r="C221" s="2"/>
      <c r="D221" s="428" t="s">
        <v>541</v>
      </c>
      <c r="E221" s="428"/>
      <c r="F221" s="269">
        <f>Igazgatás!F249+Községgazd!F234+Vagyongazd!F221+Közút!F221+Sport!F223+Közművelődés!F256+Támogatás!F233</f>
        <v>0</v>
      </c>
      <c r="G221" s="161">
        <f>Igazgatás!G249+Községgazd!G234+Vagyongazd!G221+Közút!G221+Sport!G223+Közművelődés!G256+Támogatás!G233</f>
        <v>0</v>
      </c>
      <c r="H221" s="169">
        <f>Igazgatás!H249+Községgazd!H234+Vagyongazd!H221+Közút!H221+Sport!H223+Közművelődés!H256+Támogatás!H233</f>
        <v>0</v>
      </c>
      <c r="I221" s="76">
        <f>Igazgatás!I249+Községgazd!L234+Vagyongazd!I221+Közút!I221+Sport!I223+Közművelődés!K256+Támogatás!O233</f>
        <v>0</v>
      </c>
      <c r="J221" s="1">
        <f>Igazgatás!J249+Községgazd!M234+Vagyongazd!J221+Közút!J221+Sport!J223+Közművelődés!L256+Támogatás!P233</f>
        <v>0</v>
      </c>
      <c r="K221" s="1">
        <f>Igazgatás!K249+Községgazd!N234+Vagyongazd!K221+Közút!K221+Sport!K223+Közművelődés!M256+Támogatás!Q233</f>
        <v>0</v>
      </c>
      <c r="L221" s="1">
        <f>Igazgatás!L249+Községgazd!O234+Vagyongazd!L221+Közút!L221+Sport!L223+Közművelődés!N256+Támogatás!R233</f>
        <v>0</v>
      </c>
      <c r="M221" s="1">
        <f>Igazgatás!M249+Községgazd!P234+Vagyongazd!M221+Közút!M221+Sport!M223+Közművelődés!O256+Támogatás!S233</f>
        <v>0</v>
      </c>
      <c r="N221" s="82">
        <f>Igazgatás!N249+Községgazd!Q234+Vagyongazd!N221+Közút!N221+Sport!N223+Közművelődés!P256+Támogatás!T233</f>
        <v>0</v>
      </c>
      <c r="O221" s="1">
        <f>Igazgatás!O249+Községgazd!R234+Vagyongazd!O221+Közút!O221+Sport!O223+Közművelődés!Q256+Támogatás!U233</f>
        <v>0</v>
      </c>
      <c r="P221" s="42">
        <f>Igazgatás!P249+Községgazd!S234+Vagyongazd!P221+Közút!P221+Sport!P223+Közművelődés!R256+Támogatás!V233</f>
        <v>0</v>
      </c>
      <c r="Q221" s="82">
        <f>Igazgatás!Q249+Községgazd!T234+Vagyongazd!Q221+Közút!Q221+Sport!Q223+Közművelődés!S256+Támogatás!W233</f>
        <v>0</v>
      </c>
      <c r="R221" s="1">
        <f>Igazgatás!R249+Községgazd!U234+Vagyongazd!R221+Közút!R221+Sport!R223+Közművelődés!T256+Támogatás!X233</f>
        <v>0</v>
      </c>
      <c r="S221" s="42">
        <f>Igazgatás!S249+Községgazd!V234+Vagyongazd!S221+Közút!S221+Sport!S223+Közművelődés!U256+Támogatás!Y233</f>
        <v>0</v>
      </c>
      <c r="T221" s="44">
        <f>Igazgatás!T249+Községgazd!W234+Vagyongazd!T221+Közút!T221+Sport!T223+Közművelődés!V256+Támogatás!Z233</f>
        <v>0</v>
      </c>
    </row>
    <row r="222" spans="1:20" hidden="1" x14ac:dyDescent="0.25">
      <c r="B222" s="55"/>
      <c r="C222" s="2"/>
      <c r="D222" s="427" t="s">
        <v>381</v>
      </c>
      <c r="E222" s="427"/>
      <c r="F222" s="259">
        <f>Igazgatás!F250+Községgazd!F235+Vagyongazd!F222+Közút!F222+Sport!F224+Közművelődés!F257+Támogatás!F234</f>
        <v>0</v>
      </c>
      <c r="G222" s="151">
        <f>Igazgatás!G250+Községgazd!G235+Vagyongazd!G222+Közút!G222+Sport!G224+Közművelődés!G257+Támogatás!G234</f>
        <v>0</v>
      </c>
      <c r="H222" s="169">
        <f>Igazgatás!H250+Községgazd!H235+Vagyongazd!H222+Közút!H222+Sport!H224+Közművelődés!H257+Támogatás!H234</f>
        <v>0</v>
      </c>
      <c r="I222" s="76">
        <f>Igazgatás!I250+Községgazd!L235+Vagyongazd!I222+Közút!I222+Sport!I224+Közművelődés!K257+Támogatás!O234</f>
        <v>0</v>
      </c>
      <c r="J222" s="1">
        <f>Igazgatás!J250+Községgazd!M235+Vagyongazd!J222+Közút!J222+Sport!J224+Közművelődés!L257+Támogatás!P234</f>
        <v>0</v>
      </c>
      <c r="K222" s="1">
        <f>Igazgatás!K250+Községgazd!N235+Vagyongazd!K222+Közút!K222+Sport!K224+Közművelődés!M257+Támogatás!Q234</f>
        <v>0</v>
      </c>
      <c r="L222" s="1">
        <f>Igazgatás!L250+Községgazd!O235+Vagyongazd!L222+Közút!L222+Sport!L224+Közművelődés!N257+Támogatás!R234</f>
        <v>0</v>
      </c>
      <c r="M222" s="1">
        <f>Igazgatás!M250+Községgazd!P235+Vagyongazd!M222+Közút!M222+Sport!M224+Közművelődés!O257+Támogatás!S234</f>
        <v>0</v>
      </c>
      <c r="N222" s="82">
        <f>Igazgatás!N250+Községgazd!Q235+Vagyongazd!N222+Közút!N222+Sport!N224+Közművelődés!P257+Támogatás!T234</f>
        <v>0</v>
      </c>
      <c r="O222" s="1">
        <f>Igazgatás!O250+Községgazd!R235+Vagyongazd!O222+Közút!O222+Sport!O224+Közművelődés!Q257+Támogatás!U234</f>
        <v>0</v>
      </c>
      <c r="P222" s="42">
        <f>Igazgatás!P250+Községgazd!S235+Vagyongazd!P222+Közút!P222+Sport!P224+Közművelődés!R257+Támogatás!V234</f>
        <v>0</v>
      </c>
      <c r="Q222" s="82">
        <f>Igazgatás!Q250+Községgazd!T235+Vagyongazd!Q222+Közút!Q222+Sport!Q224+Közművelődés!S257+Támogatás!W234</f>
        <v>0</v>
      </c>
      <c r="R222" s="1">
        <f>Igazgatás!R250+Községgazd!U235+Vagyongazd!R222+Közút!R222+Sport!R224+Közművelődés!T257+Támogatás!X234</f>
        <v>0</v>
      </c>
      <c r="S222" s="42">
        <f>Igazgatás!S250+Községgazd!V235+Vagyongazd!S222+Közút!S222+Sport!S224+Közművelődés!U257+Támogatás!Y234</f>
        <v>0</v>
      </c>
      <c r="T222" s="44">
        <f>Igazgatás!T250+Községgazd!W235+Vagyongazd!T222+Közút!T222+Sport!T224+Közművelődés!V257+Támogatás!Z234</f>
        <v>0</v>
      </c>
    </row>
    <row r="223" spans="1:20" hidden="1" x14ac:dyDescent="0.25">
      <c r="B223" s="55"/>
      <c r="C223" s="2"/>
      <c r="D223" s="427" t="s">
        <v>382</v>
      </c>
      <c r="E223" s="427"/>
      <c r="F223" s="259">
        <f>Igazgatás!F251+Községgazd!F236+Vagyongazd!F223+Közút!F223+Sport!F225+Közművelődés!F258+Támogatás!F235</f>
        <v>0</v>
      </c>
      <c r="G223" s="151">
        <f>Igazgatás!G251+Községgazd!G236+Vagyongazd!G223+Közút!G223+Sport!G225+Közművelődés!G258+Támogatás!G235</f>
        <v>0</v>
      </c>
      <c r="H223" s="169">
        <f>Igazgatás!H251+Községgazd!H236+Vagyongazd!H223+Közút!H223+Sport!H225+Közművelődés!H258+Támogatás!H235</f>
        <v>0</v>
      </c>
      <c r="I223" s="76">
        <f>Igazgatás!I251+Községgazd!L236+Vagyongazd!I223+Közút!I223+Sport!I225+Közművelődés!K258+Támogatás!O235</f>
        <v>0</v>
      </c>
      <c r="J223" s="1">
        <f>Igazgatás!J251+Községgazd!M236+Vagyongazd!J223+Közút!J223+Sport!J225+Közművelődés!L258+Támogatás!P235</f>
        <v>0</v>
      </c>
      <c r="K223" s="1">
        <f>Igazgatás!K251+Községgazd!N236+Vagyongazd!K223+Közút!K223+Sport!K225+Közművelődés!M258+Támogatás!Q235</f>
        <v>0</v>
      </c>
      <c r="L223" s="1">
        <f>Igazgatás!L251+Községgazd!O236+Vagyongazd!L223+Közút!L223+Sport!L225+Közművelődés!N258+Támogatás!R235</f>
        <v>0</v>
      </c>
      <c r="M223" s="1">
        <f>Igazgatás!M251+Községgazd!P236+Vagyongazd!M223+Közút!M223+Sport!M225+Közművelődés!O258+Támogatás!S235</f>
        <v>0</v>
      </c>
      <c r="N223" s="82">
        <f>Igazgatás!N251+Községgazd!Q236+Vagyongazd!N223+Közút!N223+Sport!N225+Közművelődés!P258+Támogatás!T235</f>
        <v>0</v>
      </c>
      <c r="O223" s="1">
        <f>Igazgatás!O251+Községgazd!R236+Vagyongazd!O223+Közút!O223+Sport!O225+Közművelődés!Q258+Támogatás!U235</f>
        <v>0</v>
      </c>
      <c r="P223" s="42">
        <f>Igazgatás!P251+Községgazd!S236+Vagyongazd!P223+Közút!P223+Sport!P225+Közművelődés!R258+Támogatás!V235</f>
        <v>0</v>
      </c>
      <c r="Q223" s="82">
        <f>Igazgatás!Q251+Községgazd!T236+Vagyongazd!Q223+Közút!Q223+Sport!Q225+Közművelődés!S258+Támogatás!W235</f>
        <v>0</v>
      </c>
      <c r="R223" s="1">
        <f>Igazgatás!R251+Községgazd!U236+Vagyongazd!R223+Közút!R223+Sport!R225+Közművelődés!T258+Támogatás!X235</f>
        <v>0</v>
      </c>
      <c r="S223" s="42">
        <f>Igazgatás!S251+Községgazd!V236+Vagyongazd!S223+Közút!S223+Sport!S225+Közművelődés!U258+Támogatás!Y235</f>
        <v>0</v>
      </c>
      <c r="T223" s="44">
        <f>Igazgatás!T251+Községgazd!W236+Vagyongazd!T223+Közút!T223+Sport!T225+Közművelődés!V258+Támogatás!Z235</f>
        <v>0</v>
      </c>
    </row>
    <row r="224" spans="1:20" ht="15.75" hidden="1" thickBot="1" x14ac:dyDescent="0.3">
      <c r="B224" s="57"/>
      <c r="C224" s="20"/>
      <c r="D224" s="429" t="s">
        <v>567</v>
      </c>
      <c r="E224" s="429"/>
      <c r="F224" s="261">
        <f>Igazgatás!F252+Községgazd!F237+Vagyongazd!F224+Közút!F224+Sport!F226+Közművelődés!F259+Támogatás!F236</f>
        <v>0</v>
      </c>
      <c r="G224" s="153">
        <f>Igazgatás!G252+Községgazd!G237+Vagyongazd!G224+Közút!G224+Sport!G226+Közművelődés!G259+Támogatás!G236</f>
        <v>0</v>
      </c>
      <c r="H224" s="169">
        <f>Igazgatás!H252+Községgazd!H237+Vagyongazd!H224+Közút!H224+Sport!H226+Közművelődés!H259+Támogatás!H236</f>
        <v>0</v>
      </c>
      <c r="I224" s="76">
        <f>Igazgatás!I252+Községgazd!L237+Vagyongazd!I224+Közút!I224+Sport!I226+Közművelődés!K259+Támogatás!O236</f>
        <v>0</v>
      </c>
      <c r="J224" s="1">
        <f>Igazgatás!J252+Községgazd!M237+Vagyongazd!J224+Közút!J224+Sport!J226+Közművelődés!L259+Támogatás!P236</f>
        <v>0</v>
      </c>
      <c r="K224" s="1">
        <f>Igazgatás!K252+Községgazd!N237+Vagyongazd!K224+Közút!K224+Sport!K226+Közművelődés!M259+Támogatás!Q236</f>
        <v>0</v>
      </c>
      <c r="L224" s="1">
        <f>Igazgatás!L252+Községgazd!O237+Vagyongazd!L224+Közút!L224+Sport!L226+Közművelődés!N259+Támogatás!R236</f>
        <v>0</v>
      </c>
      <c r="M224" s="1">
        <f>Igazgatás!M252+Községgazd!P237+Vagyongazd!M224+Közút!M224+Sport!M226+Közművelődés!O259+Támogatás!S236</f>
        <v>0</v>
      </c>
      <c r="N224" s="82">
        <f>Igazgatás!N252+Községgazd!Q237+Vagyongazd!N224+Közút!N224+Sport!N226+Közművelődés!P259+Támogatás!T236</f>
        <v>0</v>
      </c>
      <c r="O224" s="1">
        <f>Igazgatás!O252+Községgazd!R237+Vagyongazd!O224+Közút!O224+Sport!O226+Közművelődés!Q259+Támogatás!U236</f>
        <v>0</v>
      </c>
      <c r="P224" s="42">
        <f>Igazgatás!P252+Községgazd!S237+Vagyongazd!P224+Közút!P224+Sport!P226+Közművelődés!R259+Támogatás!V236</f>
        <v>0</v>
      </c>
      <c r="Q224" s="82">
        <f>Igazgatás!Q252+Községgazd!T237+Vagyongazd!Q224+Közút!Q224+Sport!Q226+Közművelődés!S259+Támogatás!W236</f>
        <v>0</v>
      </c>
      <c r="R224" s="1">
        <f>Igazgatás!R252+Községgazd!U237+Vagyongazd!R224+Közút!R224+Sport!R226+Közművelődés!T259+Támogatás!X236</f>
        <v>0</v>
      </c>
      <c r="S224" s="42">
        <f>Igazgatás!S252+Községgazd!V237+Vagyongazd!S224+Közút!S224+Sport!S226+Közművelődés!U259+Támogatás!Y236</f>
        <v>0</v>
      </c>
      <c r="T224" s="44">
        <f>Igazgatás!T252+Községgazd!W237+Vagyongazd!T224+Közút!T224+Sport!T226+Közművelődés!V259+Támogatás!Z236</f>
        <v>0</v>
      </c>
    </row>
    <row r="225" spans="1:20" ht="15.75" thickBot="1" x14ac:dyDescent="0.3">
      <c r="B225" s="101" t="s">
        <v>284</v>
      </c>
      <c r="C225" s="430" t="s">
        <v>285</v>
      </c>
      <c r="D225" s="431"/>
      <c r="E225" s="431"/>
      <c r="F225" s="262">
        <f>Igazgatás!F253+Községgazd!F238+Vagyongazd!F225+Közút!F225+Sport!F227+Közművelődés!F260+Támogatás!F237</f>
        <v>549172</v>
      </c>
      <c r="G225" s="154">
        <f>Igazgatás!G253+Községgazd!G238+Vagyongazd!G225+Közút!G225+Sport!G227+Közművelődés!G260+Támogatás!G237</f>
        <v>0</v>
      </c>
      <c r="H225" s="166">
        <f>Igazgatás!H253+Községgazd!H238+Vagyongazd!H225+Közút!H225+Sport!H227+Közművelődés!H260+Támogatás!H237</f>
        <v>549172</v>
      </c>
      <c r="I225" s="87">
        <f>Igazgatás!I253+Községgazd!L238+Vagyongazd!I225+Közút!I225+Sport!I227+Közművelődés!K260+Támogatás!O237</f>
        <v>549172</v>
      </c>
      <c r="J225" s="88">
        <f>Igazgatás!J253+Községgazd!M238+Vagyongazd!J225+Közút!J225+Sport!J227+Közművelődés!L260+Támogatás!P237</f>
        <v>0</v>
      </c>
      <c r="K225" s="88">
        <f>Igazgatás!K253+Községgazd!N238+Vagyongazd!K225+Közút!K225+Sport!K227+Közművelődés!M260+Támogatás!Q237</f>
        <v>0</v>
      </c>
      <c r="L225" s="88">
        <f>Igazgatás!L253+Községgazd!O238+Vagyongazd!L225+Közút!L225+Sport!L227+Közművelődés!N260+Támogatás!R237</f>
        <v>0</v>
      </c>
      <c r="M225" s="88">
        <f>Igazgatás!M253+Községgazd!P238+Vagyongazd!M225+Közút!M225+Sport!M227+Közművelődés!O260+Támogatás!S237</f>
        <v>0</v>
      </c>
      <c r="N225" s="91">
        <f>Igazgatás!N253+Községgazd!Q238+Vagyongazd!N225+Közút!N225+Sport!N227+Közművelődés!P260+Támogatás!T237</f>
        <v>0</v>
      </c>
      <c r="O225" s="88">
        <f>Igazgatás!O253+Községgazd!R238+Vagyongazd!O225+Közút!O225+Sport!O227+Közművelődés!Q260+Támogatás!U237</f>
        <v>0</v>
      </c>
      <c r="P225" s="90">
        <f>Igazgatás!P253+Községgazd!S238+Vagyongazd!P225+Közút!P225+Sport!P227+Közművelődés!R260+Támogatás!V237</f>
        <v>0</v>
      </c>
      <c r="Q225" s="91">
        <f>Igazgatás!Q253+Községgazd!T238+Vagyongazd!Q225+Közút!Q225+Sport!Q227+Közművelődés!S260+Támogatás!W237</f>
        <v>0</v>
      </c>
      <c r="R225" s="88">
        <f>Igazgatás!R253+Községgazd!U238+Vagyongazd!R225+Közút!R225+Sport!R227+Közművelődés!T260+Támogatás!X237</f>
        <v>0</v>
      </c>
      <c r="S225" s="90">
        <f>Igazgatás!S253+Községgazd!V238+Vagyongazd!S225+Közút!S225+Sport!S227+Közművelődés!U260+Támogatás!Y237</f>
        <v>0</v>
      </c>
      <c r="T225" s="92">
        <f>Igazgatás!T253+Községgazd!W238+Vagyongazd!T225+Közút!T225+Sport!T227+Közművelődés!V260+Támogatás!Z237</f>
        <v>0</v>
      </c>
    </row>
    <row r="226" spans="1:20" x14ac:dyDescent="0.25">
      <c r="B226" s="117" t="s">
        <v>692</v>
      </c>
      <c r="C226" s="432" t="s">
        <v>286</v>
      </c>
      <c r="D226" s="433"/>
      <c r="E226" s="433"/>
      <c r="F226" s="258">
        <f>Igazgatás!F254+Községgazd!F239+Vagyongazd!F226+Közút!F226+Sport!F228+Közművelődés!F261+Támogatás!F238</f>
        <v>549172</v>
      </c>
      <c r="G226" s="150">
        <f>Igazgatás!G254+Községgazd!G239+Vagyongazd!G226+Közút!G226+Sport!G228+Közművelődés!G261+Támogatás!G238</f>
        <v>0</v>
      </c>
      <c r="H226" s="167">
        <f>Igazgatás!H254+Községgazd!H239+Vagyongazd!H226+Közút!H226+Sport!H228+Közművelődés!H261+Támogatás!H238</f>
        <v>549172</v>
      </c>
      <c r="I226" s="119">
        <f>Igazgatás!I254+Községgazd!L239+Vagyongazd!I226+Közút!I226+Sport!I228+Közművelődés!K261+Támogatás!O238</f>
        <v>549172</v>
      </c>
      <c r="J226" s="120">
        <f>Igazgatás!J254+Községgazd!M239+Vagyongazd!J226+Közút!J226+Sport!J228+Közművelődés!L261+Támogatás!P238</f>
        <v>0</v>
      </c>
      <c r="K226" s="120">
        <f>Igazgatás!K254+Községgazd!N239+Vagyongazd!K226+Közút!K226+Sport!K228+Közművelődés!M261+Támogatás!Q238</f>
        <v>0</v>
      </c>
      <c r="L226" s="120">
        <f>Igazgatás!L254+Községgazd!O239+Vagyongazd!L226+Közút!L226+Sport!L228+Közművelődés!N261+Támogatás!R238</f>
        <v>0</v>
      </c>
      <c r="M226" s="120">
        <f>Igazgatás!M254+Községgazd!P239+Vagyongazd!M226+Közút!M226+Sport!M228+Közművelődés!O261+Támogatás!S238</f>
        <v>0</v>
      </c>
      <c r="N226" s="123">
        <f>Igazgatás!N254+Községgazd!Q239+Vagyongazd!N226+Közút!N226+Sport!N228+Közművelődés!P261+Támogatás!T238</f>
        <v>0</v>
      </c>
      <c r="O226" s="120">
        <f>Igazgatás!O254+Községgazd!R239+Vagyongazd!O226+Közút!O226+Sport!O228+Közművelődés!Q261+Támogatás!U238</f>
        <v>0</v>
      </c>
      <c r="P226" s="122">
        <f>Igazgatás!P254+Községgazd!S239+Vagyongazd!P226+Közút!P226+Sport!P228+Közművelődés!R261+Támogatás!V238</f>
        <v>0</v>
      </c>
      <c r="Q226" s="123">
        <f>Igazgatás!Q254+Községgazd!T239+Vagyongazd!Q226+Közút!Q226+Sport!Q228+Közművelődés!S261+Támogatás!W238</f>
        <v>0</v>
      </c>
      <c r="R226" s="120">
        <f>Igazgatás!R254+Községgazd!U239+Vagyongazd!R226+Közút!R226+Sport!R228+Közművelődés!T261+Támogatás!X238</f>
        <v>0</v>
      </c>
      <c r="S226" s="122">
        <f>Igazgatás!S254+Községgazd!V239+Vagyongazd!S226+Közút!S226+Sport!S228+Közművelődés!U261+Támogatás!Y238</f>
        <v>0</v>
      </c>
      <c r="T226" s="124">
        <f>Igazgatás!T254+Községgazd!W239+Vagyongazd!T226+Közút!T226+Sport!T228+Közművelődés!V261+Támogatás!Z238</f>
        <v>0</v>
      </c>
    </row>
    <row r="227" spans="1:20" s="18" customFormat="1" hidden="1" x14ac:dyDescent="0.25">
      <c r="A227" s="128"/>
      <c r="B227" s="53" t="s">
        <v>693</v>
      </c>
      <c r="C227" s="415" t="s">
        <v>287</v>
      </c>
      <c r="D227" s="416"/>
      <c r="E227" s="416"/>
      <c r="F227" s="266">
        <f>Igazgatás!F255+Községgazd!F240+Vagyongazd!F227+Közút!F227+Sport!F229+Közművelődés!F262+Támogatás!F239</f>
        <v>0</v>
      </c>
      <c r="G227" s="158">
        <f>Igazgatás!G255+Községgazd!G240+Vagyongazd!G227+Közút!G227+Sport!G229+Közművelődés!G262+Támogatás!G239</f>
        <v>0</v>
      </c>
      <c r="H227" s="170">
        <f>Igazgatás!H255+Községgazd!H240+Vagyongazd!H227+Közút!H227+Sport!H229+Közművelődés!H262+Támogatás!H239</f>
        <v>0</v>
      </c>
      <c r="I227" s="78">
        <f>Igazgatás!I255+Községgazd!L240+Vagyongazd!I227+Közút!I227+Sport!I229+Közművelődés!K262+Támogatás!O239</f>
        <v>0</v>
      </c>
      <c r="J227" s="13">
        <f>Igazgatás!J255+Községgazd!M240+Vagyongazd!J227+Közút!J227+Sport!J229+Közművelődés!L262+Támogatás!P239</f>
        <v>0</v>
      </c>
      <c r="K227" s="13">
        <f>Igazgatás!K255+Községgazd!N240+Vagyongazd!K227+Közút!K227+Sport!K229+Közművelődés!M262+Támogatás!Q239</f>
        <v>0</v>
      </c>
      <c r="L227" s="13">
        <f>Igazgatás!L255+Községgazd!O240+Vagyongazd!L227+Közút!L227+Sport!L229+Közművelődés!N262+Támogatás!R239</f>
        <v>0</v>
      </c>
      <c r="M227" s="13">
        <f>Igazgatás!M255+Községgazd!P240+Vagyongazd!M227+Közút!M227+Sport!M229+Közművelődés!O262+Támogatás!S239</f>
        <v>0</v>
      </c>
      <c r="N227" s="83">
        <f>Igazgatás!N255+Községgazd!Q240+Vagyongazd!N227+Közút!N227+Sport!N229+Közművelődés!P262+Támogatás!T239</f>
        <v>0</v>
      </c>
      <c r="O227" s="13">
        <f>Igazgatás!O255+Községgazd!R240+Vagyongazd!O227+Közút!O227+Sport!O229+Közművelődés!Q262+Támogatás!U239</f>
        <v>0</v>
      </c>
      <c r="P227" s="43">
        <f>Igazgatás!P255+Községgazd!S240+Vagyongazd!P227+Közút!P227+Sport!P229+Közművelődés!R262+Támogatás!V239</f>
        <v>0</v>
      </c>
      <c r="Q227" s="83">
        <f>Igazgatás!Q255+Községgazd!T240+Vagyongazd!Q227+Közút!Q227+Sport!Q229+Közművelődés!S262+Támogatás!W239</f>
        <v>0</v>
      </c>
      <c r="R227" s="13">
        <f>Igazgatás!R255+Községgazd!U240+Vagyongazd!R227+Közút!R227+Sport!R229+Közművelődés!T262+Támogatás!X239</f>
        <v>0</v>
      </c>
      <c r="S227" s="43">
        <f>Igazgatás!S255+Községgazd!V240+Vagyongazd!S227+Közút!S227+Sport!S229+Közművelődés!U262+Támogatás!Y239</f>
        <v>0</v>
      </c>
      <c r="T227" s="45">
        <f>Igazgatás!T255+Községgazd!W240+Vagyongazd!T227+Közút!T227+Sport!T229+Közművelődés!V262+Támogatás!Z239</f>
        <v>0</v>
      </c>
    </row>
    <row r="228" spans="1:20" s="211" customFormat="1" hidden="1" x14ac:dyDescent="0.25">
      <c r="A228" s="128" t="s">
        <v>288</v>
      </c>
      <c r="B228" s="191" t="s">
        <v>694</v>
      </c>
      <c r="C228" s="253"/>
      <c r="D228" s="513" t="s">
        <v>706</v>
      </c>
      <c r="E228" s="513"/>
      <c r="F228" s="299">
        <f>Igazgatás!F256+Községgazd!F241+Vagyongazd!F228+Közút!F228+Sport!F230+Közművelődés!F263+Támogatás!F240</f>
        <v>0</v>
      </c>
      <c r="G228" s="300">
        <f>Igazgatás!G256+Községgazd!G241+Vagyongazd!G228+Közút!G228+Sport!G230+Közművelődés!G263+Támogatás!G240</f>
        <v>0</v>
      </c>
      <c r="H228" s="193">
        <f>Igazgatás!H256+Községgazd!H241+Vagyongazd!H228+Közút!H228+Sport!H230+Közművelődés!H263+Támogatás!H240</f>
        <v>0</v>
      </c>
      <c r="I228" s="201">
        <f>Igazgatás!I256+Községgazd!L241+Vagyongazd!I228+Közút!I228+Sport!I230+Közművelődés!K263+Támogatás!O240</f>
        <v>0</v>
      </c>
      <c r="J228" s="195">
        <f>Igazgatás!J256+Községgazd!M241+Vagyongazd!J228+Közút!J228+Sport!J230+Közművelődés!L263+Támogatás!P240</f>
        <v>0</v>
      </c>
      <c r="K228" s="195">
        <f>Igazgatás!K256+Községgazd!N241+Vagyongazd!K228+Közút!K228+Sport!K230+Közművelődés!M263+Támogatás!Q240</f>
        <v>0</v>
      </c>
      <c r="L228" s="195">
        <f>Igazgatás!L256+Községgazd!O241+Vagyongazd!L228+Közút!L228+Sport!L230+Közművelődés!N263+Támogatás!R240</f>
        <v>0</v>
      </c>
      <c r="M228" s="195">
        <f>Igazgatás!M256+Községgazd!P241+Vagyongazd!M228+Közút!M228+Sport!M230+Közművelődés!O263+Támogatás!S240</f>
        <v>0</v>
      </c>
      <c r="N228" s="196">
        <f>Igazgatás!N256+Községgazd!Q241+Vagyongazd!N228+Közút!N228+Sport!N230+Közművelődés!P263+Támogatás!T240</f>
        <v>0</v>
      </c>
      <c r="O228" s="195">
        <f>Igazgatás!O256+Községgazd!R241+Vagyongazd!O228+Közút!O228+Sport!O230+Közművelődés!Q263+Támogatás!U240</f>
        <v>0</v>
      </c>
      <c r="P228" s="194">
        <f>Igazgatás!P256+Községgazd!S241+Vagyongazd!P228+Közút!P228+Sport!P230+Közművelődés!R263+Támogatás!V240</f>
        <v>0</v>
      </c>
      <c r="Q228" s="196">
        <f>Igazgatás!Q256+Községgazd!T241+Vagyongazd!Q228+Közút!Q228+Sport!Q230+Közművelődés!S263+Támogatás!W240</f>
        <v>0</v>
      </c>
      <c r="R228" s="195">
        <f>Igazgatás!R256+Községgazd!U241+Vagyongazd!R228+Közút!R228+Sport!R230+Közművelődés!T263+Támogatás!X240</f>
        <v>0</v>
      </c>
      <c r="S228" s="194">
        <f>Igazgatás!S256+Községgazd!V241+Vagyongazd!S228+Közút!S228+Sport!S230+Közművelődés!U263+Támogatás!Y240</f>
        <v>0</v>
      </c>
      <c r="T228" s="197">
        <f>Igazgatás!T256+Községgazd!W241+Vagyongazd!T228+Közút!T228+Sport!T230+Közművelődés!V263+Támogatás!Z240</f>
        <v>0</v>
      </c>
    </row>
    <row r="229" spans="1:20" s="211" customFormat="1" hidden="1" x14ac:dyDescent="0.25">
      <c r="A229" s="128" t="s">
        <v>289</v>
      </c>
      <c r="B229" s="191" t="s">
        <v>695</v>
      </c>
      <c r="C229" s="200"/>
      <c r="D229" s="417" t="s">
        <v>707</v>
      </c>
      <c r="E229" s="417"/>
      <c r="F229" s="282">
        <f>Igazgatás!F257+Községgazd!F242+Vagyongazd!F229+Közút!F229+Sport!F231+Közművelődés!F264+Támogatás!F241</f>
        <v>0</v>
      </c>
      <c r="G229" s="192">
        <f>Igazgatás!G257+Községgazd!G242+Vagyongazd!G229+Közút!G229+Sport!G231+Közművelődés!G264+Támogatás!G241</f>
        <v>0</v>
      </c>
      <c r="H229" s="193">
        <f>Igazgatás!H257+Községgazd!H242+Vagyongazd!H229+Közút!H229+Sport!H231+Közművelődés!H264+Támogatás!H241</f>
        <v>0</v>
      </c>
      <c r="I229" s="201">
        <f>Igazgatás!I257+Községgazd!L242+Vagyongazd!I229+Közút!I229+Sport!I231+Közművelődés!K264+Támogatás!O241</f>
        <v>0</v>
      </c>
      <c r="J229" s="195">
        <f>Igazgatás!J257+Községgazd!M242+Vagyongazd!J229+Közút!J229+Sport!J231+Közművelődés!L264+Támogatás!P241</f>
        <v>0</v>
      </c>
      <c r="K229" s="195">
        <f>Igazgatás!K257+Községgazd!N242+Vagyongazd!K229+Közút!K229+Sport!K231+Közművelődés!M264+Támogatás!Q241</f>
        <v>0</v>
      </c>
      <c r="L229" s="195">
        <f>Igazgatás!L257+Községgazd!O242+Vagyongazd!L229+Közút!L229+Sport!L231+Közművelődés!N264+Támogatás!R241</f>
        <v>0</v>
      </c>
      <c r="M229" s="195">
        <f>Igazgatás!M257+Községgazd!P242+Vagyongazd!M229+Közút!M229+Sport!M231+Közművelődés!O264+Támogatás!S241</f>
        <v>0</v>
      </c>
      <c r="N229" s="196">
        <f>Igazgatás!N257+Községgazd!Q242+Vagyongazd!N229+Közút!N229+Sport!N231+Közművelődés!P264+Támogatás!T241</f>
        <v>0</v>
      </c>
      <c r="O229" s="195">
        <f>Igazgatás!O257+Községgazd!R242+Vagyongazd!O229+Közút!O229+Sport!O231+Közművelődés!Q264+Támogatás!U241</f>
        <v>0</v>
      </c>
      <c r="P229" s="194">
        <f>Igazgatás!P257+Községgazd!S242+Vagyongazd!P229+Közút!P229+Sport!P231+Közművelődés!R264+Támogatás!V241</f>
        <v>0</v>
      </c>
      <c r="Q229" s="196">
        <f>Igazgatás!Q257+Községgazd!T242+Vagyongazd!Q229+Közút!Q229+Sport!Q231+Közművelődés!S264+Támogatás!W241</f>
        <v>0</v>
      </c>
      <c r="R229" s="195">
        <f>Igazgatás!R257+Községgazd!U242+Vagyongazd!R229+Közút!R229+Sport!R231+Közművelődés!T264+Támogatás!X241</f>
        <v>0</v>
      </c>
      <c r="S229" s="194">
        <f>Igazgatás!S257+Községgazd!V242+Vagyongazd!S229+Közút!S229+Sport!S231+Közművelődés!U264+Támogatás!Y241</f>
        <v>0</v>
      </c>
      <c r="T229" s="197">
        <f>Igazgatás!T257+Községgazd!W242+Vagyongazd!T229+Közút!T229+Sport!T231+Közművelődés!V264+Támogatás!Z241</f>
        <v>0</v>
      </c>
    </row>
    <row r="230" spans="1:20" s="211" customFormat="1" hidden="1" x14ac:dyDescent="0.25">
      <c r="A230" s="128" t="s">
        <v>290</v>
      </c>
      <c r="B230" s="191" t="s">
        <v>696</v>
      </c>
      <c r="C230" s="200"/>
      <c r="D230" s="417" t="s">
        <v>708</v>
      </c>
      <c r="E230" s="417"/>
      <c r="F230" s="282">
        <f>Igazgatás!F258+Községgazd!F243+Vagyongazd!F230+Közút!F230+Sport!F232+Közművelődés!F265+Támogatás!F242</f>
        <v>0</v>
      </c>
      <c r="G230" s="192">
        <f>Igazgatás!G258+Községgazd!G243+Vagyongazd!G230+Közút!G230+Sport!G232+Közművelődés!G265+Támogatás!G242</f>
        <v>0</v>
      </c>
      <c r="H230" s="193">
        <f>Igazgatás!H258+Községgazd!H243+Vagyongazd!H230+Közút!H230+Sport!H232+Közművelődés!H265+Támogatás!H242</f>
        <v>0</v>
      </c>
      <c r="I230" s="201">
        <f>Igazgatás!I258+Községgazd!L243+Vagyongazd!I230+Közút!I230+Sport!I232+Közművelődés!K265+Támogatás!O242</f>
        <v>0</v>
      </c>
      <c r="J230" s="195">
        <f>Igazgatás!J258+Községgazd!M243+Vagyongazd!J230+Közút!J230+Sport!J232+Közművelődés!L265+Támogatás!P242</f>
        <v>0</v>
      </c>
      <c r="K230" s="195">
        <f>Igazgatás!K258+Községgazd!N243+Vagyongazd!K230+Közút!K230+Sport!K232+Közművelődés!M265+Támogatás!Q242</f>
        <v>0</v>
      </c>
      <c r="L230" s="195">
        <f>Igazgatás!L258+Községgazd!O243+Vagyongazd!L230+Közút!L230+Sport!L232+Közművelődés!N265+Támogatás!R242</f>
        <v>0</v>
      </c>
      <c r="M230" s="195">
        <f>Igazgatás!M258+Községgazd!P243+Vagyongazd!M230+Közút!M230+Sport!M232+Közművelődés!O265+Támogatás!S242</f>
        <v>0</v>
      </c>
      <c r="N230" s="196">
        <f>Igazgatás!N258+Községgazd!Q243+Vagyongazd!N230+Közút!N230+Sport!N232+Közművelődés!P265+Támogatás!T242</f>
        <v>0</v>
      </c>
      <c r="O230" s="195">
        <f>Igazgatás!O258+Községgazd!R243+Vagyongazd!O230+Közút!O230+Sport!O232+Közművelődés!Q265+Támogatás!U242</f>
        <v>0</v>
      </c>
      <c r="P230" s="194">
        <f>Igazgatás!P258+Községgazd!S243+Vagyongazd!P230+Közút!P230+Sport!P232+Közművelődés!R265+Támogatás!V242</f>
        <v>0</v>
      </c>
      <c r="Q230" s="196">
        <f>Igazgatás!Q258+Községgazd!T243+Vagyongazd!Q230+Közút!Q230+Sport!Q232+Közművelődés!S265+Támogatás!W242</f>
        <v>0</v>
      </c>
      <c r="R230" s="195">
        <f>Igazgatás!R258+Községgazd!U243+Vagyongazd!R230+Közút!R230+Sport!R232+Közművelődés!T265+Támogatás!X242</f>
        <v>0</v>
      </c>
      <c r="S230" s="194">
        <f>Igazgatás!S258+Községgazd!V243+Vagyongazd!S230+Közút!S230+Sport!S232+Közművelődés!U265+Támogatás!Y242</f>
        <v>0</v>
      </c>
      <c r="T230" s="197">
        <f>Igazgatás!T258+Községgazd!W243+Vagyongazd!T230+Közút!T230+Sport!T232+Közművelődés!V265+Támogatás!Z242</f>
        <v>0</v>
      </c>
    </row>
    <row r="231" spans="1:20" s="18" customFormat="1" hidden="1" x14ac:dyDescent="0.25">
      <c r="A231" s="128"/>
      <c r="B231" s="53" t="s">
        <v>697</v>
      </c>
      <c r="C231" s="415" t="s">
        <v>291</v>
      </c>
      <c r="D231" s="416"/>
      <c r="E231" s="416"/>
      <c r="F231" s="266">
        <f>Igazgatás!F259+Községgazd!F244+Vagyongazd!F231+Közút!F231+Sport!F233+Közművelődés!F266+Támogatás!F243</f>
        <v>0</v>
      </c>
      <c r="G231" s="158">
        <f>Igazgatás!G259+Községgazd!G244+Vagyongazd!G231+Közút!G231+Sport!G233+Közművelődés!G266+Támogatás!G243</f>
        <v>0</v>
      </c>
      <c r="H231" s="170">
        <f>Igazgatás!H259+Községgazd!H244+Vagyongazd!H231+Közút!H231+Sport!H233+Közművelődés!H266+Támogatás!H243</f>
        <v>0</v>
      </c>
      <c r="I231" s="78">
        <f>Igazgatás!I259+Községgazd!L244+Vagyongazd!I231+Közút!I231+Sport!I233+Közművelődés!K266+Támogatás!O243</f>
        <v>0</v>
      </c>
      <c r="J231" s="13">
        <f>Igazgatás!J259+Községgazd!M244+Vagyongazd!J231+Közút!J231+Sport!J233+Közművelődés!L266+Támogatás!P243</f>
        <v>0</v>
      </c>
      <c r="K231" s="13">
        <f>Igazgatás!K259+Községgazd!N244+Vagyongazd!K231+Közút!K231+Sport!K233+Közművelődés!M266+Támogatás!Q243</f>
        <v>0</v>
      </c>
      <c r="L231" s="13">
        <f>Igazgatás!L259+Községgazd!O244+Vagyongazd!L231+Közút!L231+Sport!L233+Közművelődés!N266+Támogatás!R243</f>
        <v>0</v>
      </c>
      <c r="M231" s="13">
        <f>Igazgatás!M259+Községgazd!P244+Vagyongazd!M231+Közút!M231+Sport!M233+Közművelődés!O266+Támogatás!S243</f>
        <v>0</v>
      </c>
      <c r="N231" s="83">
        <f>Igazgatás!N259+Községgazd!Q244+Vagyongazd!N231+Közút!N231+Sport!N233+Közművelődés!P266+Támogatás!T243</f>
        <v>0</v>
      </c>
      <c r="O231" s="13">
        <f>Igazgatás!O259+Községgazd!R244+Vagyongazd!O231+Közút!O231+Sport!O233+Közművelődés!Q266+Támogatás!U243</f>
        <v>0</v>
      </c>
      <c r="P231" s="43">
        <f>Igazgatás!P259+Községgazd!S244+Vagyongazd!P231+Közút!P231+Sport!P233+Közművelődés!R266+Támogatás!V243</f>
        <v>0</v>
      </c>
      <c r="Q231" s="83">
        <f>Igazgatás!Q259+Községgazd!T244+Vagyongazd!Q231+Közút!Q231+Sport!Q233+Közművelődés!S266+Támogatás!W243</f>
        <v>0</v>
      </c>
      <c r="R231" s="13">
        <f>Igazgatás!R259+Községgazd!U244+Vagyongazd!R231+Közút!R231+Sport!R233+Közművelődés!T266+Támogatás!X243</f>
        <v>0</v>
      </c>
      <c r="S231" s="43">
        <f>Igazgatás!S259+Községgazd!V244+Vagyongazd!S231+Közút!S231+Sport!S233+Közművelődés!U266+Támogatás!Y243</f>
        <v>0</v>
      </c>
      <c r="T231" s="45">
        <f>Igazgatás!T259+Községgazd!W244+Vagyongazd!T231+Közút!T231+Sport!T233+Közművelődés!V266+Támogatás!Z243</f>
        <v>0</v>
      </c>
    </row>
    <row r="232" spans="1:20" s="211" customFormat="1" hidden="1" x14ac:dyDescent="0.25">
      <c r="A232" s="128" t="s">
        <v>292</v>
      </c>
      <c r="B232" s="191" t="s">
        <v>698</v>
      </c>
      <c r="C232" s="200"/>
      <c r="D232" s="417" t="s">
        <v>383</v>
      </c>
      <c r="E232" s="417"/>
      <c r="F232" s="282">
        <f>Igazgatás!F260+Községgazd!F245+Vagyongazd!F232+Közút!F232+Sport!F234+Közművelődés!F267+Támogatás!F244</f>
        <v>0</v>
      </c>
      <c r="G232" s="192">
        <f>Igazgatás!G260+Községgazd!G245+Vagyongazd!G232+Közút!G232+Sport!G234+Közművelődés!G267+Támogatás!G244</f>
        <v>0</v>
      </c>
      <c r="H232" s="193">
        <f>Igazgatás!H260+Községgazd!H245+Vagyongazd!H232+Közút!H232+Sport!H234+Közművelődés!H267+Támogatás!H244</f>
        <v>0</v>
      </c>
      <c r="I232" s="201">
        <f>Igazgatás!I260+Községgazd!L245+Vagyongazd!I232+Közút!I232+Sport!I234+Közművelődés!K267+Támogatás!O244</f>
        <v>0</v>
      </c>
      <c r="J232" s="195">
        <f>Igazgatás!J260+Községgazd!M245+Vagyongazd!J232+Közút!J232+Sport!J234+Közművelődés!L267+Támogatás!P244</f>
        <v>0</v>
      </c>
      <c r="K232" s="195">
        <f>Igazgatás!K260+Községgazd!N245+Vagyongazd!K232+Közút!K232+Sport!K234+Közművelődés!M267+Támogatás!Q244</f>
        <v>0</v>
      </c>
      <c r="L232" s="195">
        <f>Igazgatás!L260+Községgazd!O245+Vagyongazd!L232+Közút!L232+Sport!L234+Közművelődés!N267+Támogatás!R244</f>
        <v>0</v>
      </c>
      <c r="M232" s="195">
        <f>Igazgatás!M260+Községgazd!P245+Vagyongazd!M232+Közút!M232+Sport!M234+Közművelődés!O267+Támogatás!S244</f>
        <v>0</v>
      </c>
      <c r="N232" s="196">
        <f>Igazgatás!N260+Községgazd!Q245+Vagyongazd!N232+Közút!N232+Sport!N234+Közművelődés!P267+Támogatás!T244</f>
        <v>0</v>
      </c>
      <c r="O232" s="195">
        <f>Igazgatás!O260+Községgazd!R245+Vagyongazd!O232+Közút!O232+Sport!O234+Közművelődés!Q267+Támogatás!U244</f>
        <v>0</v>
      </c>
      <c r="P232" s="194">
        <f>Igazgatás!P260+Községgazd!S245+Vagyongazd!P232+Közút!P232+Sport!P234+Közművelődés!R267+Támogatás!V244</f>
        <v>0</v>
      </c>
      <c r="Q232" s="196">
        <f>Igazgatás!Q260+Községgazd!T245+Vagyongazd!Q232+Közút!Q232+Sport!Q234+Közművelődés!S267+Támogatás!W244</f>
        <v>0</v>
      </c>
      <c r="R232" s="195">
        <f>Igazgatás!R260+Községgazd!U245+Vagyongazd!R232+Közút!R232+Sport!R234+Közművelődés!T267+Támogatás!X244</f>
        <v>0</v>
      </c>
      <c r="S232" s="194">
        <f>Igazgatás!S260+Községgazd!V245+Vagyongazd!S232+Közút!S232+Sport!S234+Közművelődés!U267+Támogatás!Y244</f>
        <v>0</v>
      </c>
      <c r="T232" s="197">
        <f>Igazgatás!T260+Községgazd!W245+Vagyongazd!T232+Közút!T232+Sport!T234+Közművelődés!V267+Támogatás!Z244</f>
        <v>0</v>
      </c>
    </row>
    <row r="233" spans="1:20" s="211" customFormat="1" hidden="1" x14ac:dyDescent="0.25">
      <c r="A233" s="128" t="s">
        <v>293</v>
      </c>
      <c r="B233" s="191" t="s">
        <v>699</v>
      </c>
      <c r="C233" s="200"/>
      <c r="D233" s="417" t="s">
        <v>384</v>
      </c>
      <c r="E233" s="417"/>
      <c r="F233" s="282">
        <f>Igazgatás!F261+Községgazd!F246+Vagyongazd!F233+Közút!F233+Sport!F235+Közművelődés!F268+Támogatás!F245</f>
        <v>0</v>
      </c>
      <c r="G233" s="192">
        <f>Igazgatás!G261+Községgazd!G246+Vagyongazd!G233+Közút!G233+Sport!G235+Közművelődés!G268+Támogatás!G245</f>
        <v>0</v>
      </c>
      <c r="H233" s="193">
        <f>Igazgatás!H261+Községgazd!H246+Vagyongazd!H233+Közút!H233+Sport!H235+Közművelődés!H268+Támogatás!H245</f>
        <v>0</v>
      </c>
      <c r="I233" s="201">
        <f>Igazgatás!I261+Községgazd!L246+Vagyongazd!I233+Közút!I233+Sport!I235+Közművelődés!K268+Támogatás!O245</f>
        <v>0</v>
      </c>
      <c r="J233" s="195">
        <f>Igazgatás!J261+Községgazd!M246+Vagyongazd!J233+Közút!J233+Sport!J235+Közművelődés!L268+Támogatás!P245</f>
        <v>0</v>
      </c>
      <c r="K233" s="195">
        <f>Igazgatás!K261+Községgazd!N246+Vagyongazd!K233+Közút!K233+Sport!K235+Közművelődés!M268+Támogatás!Q245</f>
        <v>0</v>
      </c>
      <c r="L233" s="195">
        <f>Igazgatás!L261+Községgazd!O246+Vagyongazd!L233+Közút!L233+Sport!L235+Közművelődés!N268+Támogatás!R245</f>
        <v>0</v>
      </c>
      <c r="M233" s="195">
        <f>Igazgatás!M261+Községgazd!P246+Vagyongazd!M233+Közút!M233+Sport!M235+Közművelődés!O268+Támogatás!S245</f>
        <v>0</v>
      </c>
      <c r="N233" s="196">
        <f>Igazgatás!N261+Községgazd!Q246+Vagyongazd!N233+Közút!N233+Sport!N235+Közművelődés!P268+Támogatás!T245</f>
        <v>0</v>
      </c>
      <c r="O233" s="195">
        <f>Igazgatás!O261+Községgazd!R246+Vagyongazd!O233+Közút!O233+Sport!O235+Közművelődés!Q268+Támogatás!U245</f>
        <v>0</v>
      </c>
      <c r="P233" s="194">
        <f>Igazgatás!P261+Községgazd!S246+Vagyongazd!P233+Közút!P233+Sport!P235+Közművelődés!R268+Támogatás!V245</f>
        <v>0</v>
      </c>
      <c r="Q233" s="196">
        <f>Igazgatás!Q261+Községgazd!T246+Vagyongazd!Q233+Közút!Q233+Sport!Q235+Közművelődés!S268+Támogatás!W245</f>
        <v>0</v>
      </c>
      <c r="R233" s="195">
        <f>Igazgatás!R261+Községgazd!U246+Vagyongazd!R233+Közút!R233+Sport!R235+Közművelődés!T268+Támogatás!X245</f>
        <v>0</v>
      </c>
      <c r="S233" s="194">
        <f>Igazgatás!S261+Községgazd!V246+Vagyongazd!S233+Közút!S233+Sport!S235+Közművelődés!U268+Támogatás!Y245</f>
        <v>0</v>
      </c>
      <c r="T233" s="197">
        <f>Igazgatás!T261+Községgazd!W246+Vagyongazd!T233+Közút!T233+Sport!T235+Közművelődés!V268+Támogatás!Z245</f>
        <v>0</v>
      </c>
    </row>
    <row r="234" spans="1:20" s="211" customFormat="1" hidden="1" x14ac:dyDescent="0.25">
      <c r="A234" s="128" t="s">
        <v>887</v>
      </c>
      <c r="B234" s="191" t="s">
        <v>888</v>
      </c>
      <c r="C234" s="200"/>
      <c r="D234" s="417" t="s">
        <v>889</v>
      </c>
      <c r="E234" s="417"/>
      <c r="F234" s="282">
        <f>Igazgatás!F262+Községgazd!F247+Vagyongazd!F234+Közút!F234+Sport!F236+Közművelődés!F269+Támogatás!F246</f>
        <v>0</v>
      </c>
      <c r="G234" s="192">
        <f>Igazgatás!G262+Községgazd!G247+Vagyongazd!G234+Közút!G234+Sport!G236+Közművelődés!G269+Támogatás!G246</f>
        <v>0</v>
      </c>
      <c r="H234" s="193">
        <f>Igazgatás!H262+Községgazd!H247+Vagyongazd!H234+Közút!H234+Sport!H236+Közművelődés!H269+Támogatás!H246</f>
        <v>0</v>
      </c>
      <c r="I234" s="201">
        <f>Igazgatás!I262+Községgazd!L247+Vagyongazd!I234+Közút!I234+Sport!I236+Közművelődés!K269+Támogatás!O246</f>
        <v>0</v>
      </c>
      <c r="J234" s="195">
        <f>Igazgatás!J262+Községgazd!M247+Vagyongazd!J234+Közút!J234+Sport!J236+Közművelődés!L269+Támogatás!P246</f>
        <v>0</v>
      </c>
      <c r="K234" s="195">
        <f>Igazgatás!K262+Községgazd!N247+Vagyongazd!K234+Közút!K234+Sport!K236+Közművelődés!M269+Támogatás!Q246</f>
        <v>0</v>
      </c>
      <c r="L234" s="195">
        <f>Igazgatás!L262+Községgazd!O247+Vagyongazd!L234+Közút!L234+Sport!L236+Közművelődés!N269+Támogatás!R246</f>
        <v>0</v>
      </c>
      <c r="M234" s="195">
        <f>Igazgatás!M262+Községgazd!P247+Vagyongazd!M234+Közút!M234+Sport!M236+Közművelődés!O269+Támogatás!S246</f>
        <v>0</v>
      </c>
      <c r="N234" s="196">
        <f>Igazgatás!N262+Községgazd!Q247+Vagyongazd!N234+Közút!N234+Sport!N236+Közművelődés!P269+Támogatás!T246</f>
        <v>0</v>
      </c>
      <c r="O234" s="195">
        <f>Igazgatás!O262+Községgazd!R247+Vagyongazd!O234+Közút!O234+Sport!O236+Közművelődés!Q269+Támogatás!U246</f>
        <v>0</v>
      </c>
      <c r="P234" s="194">
        <f>Igazgatás!P262+Községgazd!S247+Vagyongazd!P234+Közút!P234+Sport!P236+Közművelődés!R269+Támogatás!V246</f>
        <v>0</v>
      </c>
      <c r="Q234" s="196">
        <f>Igazgatás!Q262+Községgazd!T247+Vagyongazd!Q234+Közút!Q234+Sport!Q236+Közművelődés!S269+Támogatás!W246</f>
        <v>0</v>
      </c>
      <c r="R234" s="195">
        <f>Igazgatás!R262+Községgazd!U247+Vagyongazd!R234+Közút!R234+Sport!R236+Közművelődés!T269+Támogatás!X246</f>
        <v>0</v>
      </c>
      <c r="S234" s="194">
        <f>Igazgatás!S262+Községgazd!V247+Vagyongazd!S234+Közút!S234+Sport!S236+Közművelődés!U269+Támogatás!Y246</f>
        <v>0</v>
      </c>
      <c r="T234" s="197">
        <f>Igazgatás!T262+Községgazd!W247+Vagyongazd!T234+Közút!T234+Sport!T236+Közművelődés!V269+Támogatás!Z246</f>
        <v>0</v>
      </c>
    </row>
    <row r="235" spans="1:20" s="211" customFormat="1" hidden="1" x14ac:dyDescent="0.25">
      <c r="A235" s="128" t="s">
        <v>294</v>
      </c>
      <c r="B235" s="191" t="s">
        <v>700</v>
      </c>
      <c r="C235" s="200"/>
      <c r="D235" s="417" t="s">
        <v>295</v>
      </c>
      <c r="E235" s="417"/>
      <c r="F235" s="282">
        <f>Igazgatás!F263+Községgazd!F248+Vagyongazd!F235+Közút!F235+Sport!F237+Közművelődés!F270+Támogatás!F247</f>
        <v>0</v>
      </c>
      <c r="G235" s="192">
        <f>Igazgatás!G263+Községgazd!G248+Vagyongazd!G235+Közút!G235+Sport!G237+Közművelődés!G270+Támogatás!G247</f>
        <v>0</v>
      </c>
      <c r="H235" s="193">
        <f>Igazgatás!H263+Községgazd!H248+Vagyongazd!H235+Közút!H235+Sport!H237+Közművelődés!H270+Támogatás!H247</f>
        <v>0</v>
      </c>
      <c r="I235" s="201">
        <f>Igazgatás!I263+Községgazd!L248+Vagyongazd!I235+Közút!I235+Sport!I237+Közművelődés!K270+Támogatás!O247</f>
        <v>0</v>
      </c>
      <c r="J235" s="195">
        <f>Igazgatás!J263+Községgazd!M248+Vagyongazd!J235+Közút!J235+Sport!J237+Közművelődés!L270+Támogatás!P247</f>
        <v>0</v>
      </c>
      <c r="K235" s="195">
        <f>Igazgatás!K263+Községgazd!N248+Vagyongazd!K235+Közút!K235+Sport!K237+Közművelődés!M270+Támogatás!Q247</f>
        <v>0</v>
      </c>
      <c r="L235" s="195">
        <f>Igazgatás!L263+Községgazd!O248+Vagyongazd!L235+Közút!L235+Sport!L237+Közművelődés!N270+Támogatás!R247</f>
        <v>0</v>
      </c>
      <c r="M235" s="195">
        <f>Igazgatás!M263+Községgazd!P248+Vagyongazd!M235+Közút!M235+Sport!M237+Közművelődés!O270+Támogatás!S247</f>
        <v>0</v>
      </c>
      <c r="N235" s="196">
        <f>Igazgatás!N263+Községgazd!Q248+Vagyongazd!N235+Közút!N235+Sport!N237+Közművelődés!P270+Támogatás!T247</f>
        <v>0</v>
      </c>
      <c r="O235" s="195">
        <f>Igazgatás!O263+Községgazd!R248+Vagyongazd!O235+Közút!O235+Sport!O237+Közművelődés!Q270+Támogatás!U247</f>
        <v>0</v>
      </c>
      <c r="P235" s="194">
        <f>Igazgatás!P263+Községgazd!S248+Vagyongazd!P235+Közút!P235+Sport!P237+Közművelődés!R270+Támogatás!V247</f>
        <v>0</v>
      </c>
      <c r="Q235" s="196">
        <f>Igazgatás!Q263+Községgazd!T248+Vagyongazd!Q235+Közút!Q235+Sport!Q237+Közművelődés!S270+Támogatás!W247</f>
        <v>0</v>
      </c>
      <c r="R235" s="195">
        <f>Igazgatás!R263+Községgazd!U248+Vagyongazd!R235+Közút!R235+Sport!R237+Közművelődés!T270+Támogatás!X247</f>
        <v>0</v>
      </c>
      <c r="S235" s="194">
        <f>Igazgatás!S263+Községgazd!V248+Vagyongazd!S235+Közút!S235+Sport!S237+Közművelődés!U270+Támogatás!Y247</f>
        <v>0</v>
      </c>
      <c r="T235" s="197">
        <f>Igazgatás!T263+Községgazd!W248+Vagyongazd!T235+Közút!T235+Sport!T237+Közművelődés!V270+Támogatás!Z247</f>
        <v>0</v>
      </c>
    </row>
    <row r="236" spans="1:20" s="211" customFormat="1" hidden="1" x14ac:dyDescent="0.25">
      <c r="A236" s="128" t="s">
        <v>296</v>
      </c>
      <c r="B236" s="191" t="s">
        <v>701</v>
      </c>
      <c r="C236" s="200"/>
      <c r="D236" s="417" t="s">
        <v>297</v>
      </c>
      <c r="E236" s="417"/>
      <c r="F236" s="282">
        <f>Igazgatás!F264+Községgazd!F249+Vagyongazd!F236+Közút!F236+Sport!F238+Közművelődés!F271+Támogatás!F248</f>
        <v>0</v>
      </c>
      <c r="G236" s="192">
        <f>Igazgatás!G264+Községgazd!G249+Vagyongazd!G236+Közút!G236+Sport!G238+Közművelődés!G271+Támogatás!G248</f>
        <v>0</v>
      </c>
      <c r="H236" s="193">
        <f>Igazgatás!H264+Községgazd!H249+Vagyongazd!H236+Közút!H236+Sport!H238+Közművelődés!H271+Támogatás!H248</f>
        <v>0</v>
      </c>
      <c r="I236" s="201">
        <f>Igazgatás!I264+Községgazd!L249+Vagyongazd!I236+Közút!I236+Sport!I238+Közművelődés!K271+Támogatás!O248</f>
        <v>0</v>
      </c>
      <c r="J236" s="195">
        <f>Igazgatás!J264+Községgazd!M249+Vagyongazd!J236+Közút!J236+Sport!J238+Közművelődés!L271+Támogatás!P248</f>
        <v>0</v>
      </c>
      <c r="K236" s="195">
        <f>Igazgatás!K264+Községgazd!N249+Vagyongazd!K236+Közút!K236+Sport!K238+Közművelődés!M271+Támogatás!Q248</f>
        <v>0</v>
      </c>
      <c r="L236" s="195">
        <f>Igazgatás!L264+Községgazd!O249+Vagyongazd!L236+Közút!L236+Sport!L238+Közművelődés!N271+Támogatás!R248</f>
        <v>0</v>
      </c>
      <c r="M236" s="195">
        <f>Igazgatás!M264+Községgazd!P249+Vagyongazd!M236+Közút!M236+Sport!M238+Közművelődés!O271+Támogatás!S248</f>
        <v>0</v>
      </c>
      <c r="N236" s="196">
        <f>Igazgatás!N264+Községgazd!Q249+Vagyongazd!N236+Közút!N236+Sport!N238+Közművelődés!P271+Támogatás!T248</f>
        <v>0</v>
      </c>
      <c r="O236" s="195">
        <f>Igazgatás!O264+Községgazd!R249+Vagyongazd!O236+Közút!O236+Sport!O238+Közművelődés!Q271+Támogatás!U248</f>
        <v>0</v>
      </c>
      <c r="P236" s="194">
        <f>Igazgatás!P264+Községgazd!S249+Vagyongazd!P236+Közút!P236+Sport!P238+Közművelődés!R271+Támogatás!V248</f>
        <v>0</v>
      </c>
      <c r="Q236" s="196">
        <f>Igazgatás!Q264+Községgazd!T249+Vagyongazd!Q236+Közút!Q236+Sport!Q238+Közművelődés!S271+Támogatás!W248</f>
        <v>0</v>
      </c>
      <c r="R236" s="195">
        <f>Igazgatás!R264+Községgazd!U249+Vagyongazd!R236+Közút!R236+Sport!R238+Közművelődés!T271+Támogatás!X248</f>
        <v>0</v>
      </c>
      <c r="S236" s="194">
        <f>Igazgatás!S264+Községgazd!V249+Vagyongazd!S236+Közút!S236+Sport!S238+Közművelődés!U271+Támogatás!Y248</f>
        <v>0</v>
      </c>
      <c r="T236" s="197">
        <f>Igazgatás!T264+Községgazd!W249+Vagyongazd!T236+Közút!T236+Sport!T238+Közművelődés!V271+Támogatás!Z248</f>
        <v>0</v>
      </c>
    </row>
    <row r="237" spans="1:20" s="211" customFormat="1" hidden="1" x14ac:dyDescent="0.25">
      <c r="A237" s="128" t="s">
        <v>890</v>
      </c>
      <c r="B237" s="191" t="s">
        <v>891</v>
      </c>
      <c r="C237" s="200"/>
      <c r="D237" s="417" t="s">
        <v>892</v>
      </c>
      <c r="E237" s="417"/>
      <c r="F237" s="282">
        <f>Igazgatás!F265+Községgazd!F250+Vagyongazd!F237+Közút!F237+Sport!F239+Közművelődés!F272+Támogatás!F249</f>
        <v>0</v>
      </c>
      <c r="G237" s="192">
        <f>Igazgatás!G265+Községgazd!G250+Vagyongazd!G237+Közút!G237+Sport!G239+Közművelődés!G272+Támogatás!G249</f>
        <v>0</v>
      </c>
      <c r="H237" s="193">
        <f>Igazgatás!H265+Községgazd!H250+Vagyongazd!H237+Közút!H237+Sport!H239+Közművelődés!H272+Támogatás!H249</f>
        <v>0</v>
      </c>
      <c r="I237" s="201">
        <f>Igazgatás!I265+Községgazd!L250+Vagyongazd!I237+Közút!I237+Sport!I239+Közművelődés!K272+Támogatás!O249</f>
        <v>0</v>
      </c>
      <c r="J237" s="195">
        <f>Igazgatás!J265+Községgazd!M250+Vagyongazd!J237+Közút!J237+Sport!J239+Közművelődés!L272+Támogatás!P249</f>
        <v>0</v>
      </c>
      <c r="K237" s="195">
        <f>Igazgatás!K265+Községgazd!N250+Vagyongazd!K237+Közút!K237+Sport!K239+Közművelődés!M272+Támogatás!Q249</f>
        <v>0</v>
      </c>
      <c r="L237" s="195">
        <f>Igazgatás!L265+Községgazd!O250+Vagyongazd!L237+Közút!L237+Sport!L239+Közművelődés!N272+Támogatás!R249</f>
        <v>0</v>
      </c>
      <c r="M237" s="195">
        <f>Igazgatás!M265+Községgazd!P250+Vagyongazd!M237+Közút!M237+Sport!M239+Közművelődés!O272+Támogatás!S249</f>
        <v>0</v>
      </c>
      <c r="N237" s="196">
        <f>Igazgatás!N265+Községgazd!Q250+Vagyongazd!N237+Közút!N237+Sport!N239+Közművelődés!P272+Támogatás!T249</f>
        <v>0</v>
      </c>
      <c r="O237" s="195">
        <f>Igazgatás!O265+Községgazd!R250+Vagyongazd!O237+Közút!O237+Sport!O239+Közművelődés!Q272+Támogatás!U249</f>
        <v>0</v>
      </c>
      <c r="P237" s="194">
        <f>Igazgatás!P265+Községgazd!S250+Vagyongazd!P237+Közút!P237+Sport!P239+Közművelődés!R272+Támogatás!V249</f>
        <v>0</v>
      </c>
      <c r="Q237" s="196">
        <f>Igazgatás!Q265+Községgazd!T250+Vagyongazd!Q237+Közút!Q237+Sport!Q239+Közművelődés!S272+Támogatás!W249</f>
        <v>0</v>
      </c>
      <c r="R237" s="195">
        <f>Igazgatás!R265+Községgazd!U250+Vagyongazd!R237+Közút!R237+Sport!R239+Közművelődés!T272+Támogatás!X249</f>
        <v>0</v>
      </c>
      <c r="S237" s="194">
        <f>Igazgatás!S265+Községgazd!V250+Vagyongazd!S237+Közút!S237+Sport!S239+Közművelődés!U272+Támogatás!Y249</f>
        <v>0</v>
      </c>
      <c r="T237" s="197">
        <f>Igazgatás!T265+Községgazd!W250+Vagyongazd!T237+Közút!T237+Sport!T239+Közművelődés!V272+Támogatás!Z249</f>
        <v>0</v>
      </c>
    </row>
    <row r="238" spans="1:20" s="41" customFormat="1" hidden="1" x14ac:dyDescent="0.25">
      <c r="A238" s="128" t="s">
        <v>893</v>
      </c>
      <c r="B238" s="53" t="s">
        <v>894</v>
      </c>
      <c r="C238" s="415" t="s">
        <v>895</v>
      </c>
      <c r="D238" s="416"/>
      <c r="E238" s="416"/>
      <c r="F238" s="266">
        <f>Igazgatás!F266+Községgazd!F251+Vagyongazd!F238+Közút!F238+Sport!F240+Közművelődés!F273+Támogatás!F250</f>
        <v>0</v>
      </c>
      <c r="G238" s="158">
        <f>Igazgatás!G266+Községgazd!G251+Vagyongazd!G238+Közút!G238+Sport!G240+Közművelődés!G273+Támogatás!G250</f>
        <v>0</v>
      </c>
      <c r="H238" s="170">
        <f>Igazgatás!H266+Községgazd!H251+Vagyongazd!H238+Közút!H238+Sport!H240+Közművelődés!H273+Támogatás!H250</f>
        <v>0</v>
      </c>
      <c r="I238" s="78">
        <f>Igazgatás!I266+Községgazd!L251+Vagyongazd!I238+Közút!I238+Sport!I240+Közművelődés!K273+Támogatás!O250</f>
        <v>0</v>
      </c>
      <c r="J238" s="13">
        <f>Igazgatás!J266+Községgazd!M251+Vagyongazd!J238+Közút!J238+Sport!J240+Közművelődés!L273+Támogatás!P250</f>
        <v>0</v>
      </c>
      <c r="K238" s="13">
        <f>Igazgatás!K266+Községgazd!N251+Vagyongazd!K238+Közút!K238+Sport!K240+Közművelődés!M273+Támogatás!Q250</f>
        <v>0</v>
      </c>
      <c r="L238" s="13">
        <f>Igazgatás!L266+Községgazd!O251+Vagyongazd!L238+Közút!L238+Sport!L240+Közművelődés!N273+Támogatás!R250</f>
        <v>0</v>
      </c>
      <c r="M238" s="13">
        <f>Igazgatás!M266+Községgazd!P251+Vagyongazd!M238+Közút!M238+Sport!M240+Közművelődés!O273+Támogatás!S250</f>
        <v>0</v>
      </c>
      <c r="N238" s="83">
        <f>Igazgatás!N266+Községgazd!Q251+Vagyongazd!N238+Közút!N238+Sport!N240+Közművelődés!P273+Támogatás!T250</f>
        <v>0</v>
      </c>
      <c r="O238" s="13">
        <f>Igazgatás!O266+Községgazd!R251+Vagyongazd!O238+Közút!O238+Sport!O240+Közművelődés!Q273+Támogatás!U250</f>
        <v>0</v>
      </c>
      <c r="P238" s="43">
        <f>Igazgatás!P266+Községgazd!S251+Vagyongazd!P238+Közút!P238+Sport!P240+Közművelődés!R273+Támogatás!V250</f>
        <v>0</v>
      </c>
      <c r="Q238" s="83">
        <f>Igazgatás!Q266+Községgazd!T251+Vagyongazd!Q238+Közút!Q238+Sport!Q240+Közművelődés!S273+Támogatás!W250</f>
        <v>0</v>
      </c>
      <c r="R238" s="13">
        <f>Igazgatás!R266+Községgazd!U251+Vagyongazd!R238+Közút!R238+Sport!R240+Közművelődés!T273+Támogatás!X250</f>
        <v>0</v>
      </c>
      <c r="S238" s="43">
        <f>Igazgatás!S266+Községgazd!V251+Vagyongazd!S238+Közút!S238+Sport!S240+Közművelődés!U273+Támogatás!Y250</f>
        <v>0</v>
      </c>
      <c r="T238" s="45">
        <f>Igazgatás!T266+Községgazd!W251+Vagyongazd!T238+Közút!T238+Sport!T240+Közművelődés!V273+Támogatás!Z250</f>
        <v>0</v>
      </c>
    </row>
    <row r="239" spans="1:20" s="41" customFormat="1" ht="15.75" thickBot="1" x14ac:dyDescent="0.3">
      <c r="A239" s="128" t="s">
        <v>298</v>
      </c>
      <c r="B239" s="53" t="s">
        <v>702</v>
      </c>
      <c r="C239" s="415" t="s">
        <v>299</v>
      </c>
      <c r="D239" s="416"/>
      <c r="E239" s="416"/>
      <c r="F239" s="266">
        <f>Igazgatás!F267+Községgazd!F252+Vagyongazd!F239+Közút!F239+Sport!F241+Közművelődés!F274+Támogatás!F251</f>
        <v>549172</v>
      </c>
      <c r="G239" s="158">
        <f>Igazgatás!G267+Községgazd!G252+Vagyongazd!G239+Közút!G239+Sport!G241+Közművelődés!G274+Támogatás!G251</f>
        <v>0</v>
      </c>
      <c r="H239" s="170">
        <f>Igazgatás!H267+Községgazd!H252+Vagyongazd!H239+Közút!H239+Sport!H241+Közművelődés!H274+Támogatás!H251</f>
        <v>549172</v>
      </c>
      <c r="I239" s="78">
        <f>Igazgatás!I267+Községgazd!L252+Vagyongazd!I239+Közút!I239+Sport!I241+Közművelődés!K274+Támogatás!O251</f>
        <v>549172</v>
      </c>
      <c r="J239" s="13">
        <f>Igazgatás!J267+Községgazd!M252+Vagyongazd!J239+Közút!J239+Sport!J241+Közművelődés!L274+Támogatás!P251</f>
        <v>0</v>
      </c>
      <c r="K239" s="13">
        <f>Igazgatás!K267+Községgazd!N252+Vagyongazd!K239+Közút!K239+Sport!K241+Közművelődés!M274+Támogatás!Q251</f>
        <v>0</v>
      </c>
      <c r="L239" s="13">
        <f>Igazgatás!L267+Községgazd!O252+Vagyongazd!L239+Közút!L239+Sport!L241+Közművelődés!N274+Támogatás!R251</f>
        <v>0</v>
      </c>
      <c r="M239" s="13">
        <f>Igazgatás!M267+Községgazd!P252+Vagyongazd!M239+Közút!M239+Sport!M241+Közművelődés!O274+Támogatás!S251</f>
        <v>0</v>
      </c>
      <c r="N239" s="83">
        <f>Igazgatás!N267+Községgazd!Q252+Vagyongazd!N239+Közút!N239+Sport!N241+Közművelődés!P274+Támogatás!T251</f>
        <v>0</v>
      </c>
      <c r="O239" s="13">
        <f>Igazgatás!O267+Községgazd!R252+Vagyongazd!O239+Közút!O239+Sport!O241+Közművelődés!Q274+Támogatás!U251</f>
        <v>0</v>
      </c>
      <c r="P239" s="43">
        <f>Igazgatás!P267+Községgazd!S252+Vagyongazd!P239+Közút!P239+Sport!P241+Közművelődés!R274+Támogatás!V251</f>
        <v>0</v>
      </c>
      <c r="Q239" s="83">
        <f>Igazgatás!Q267+Községgazd!T252+Vagyongazd!Q239+Közút!Q239+Sport!Q241+Közművelődés!S274+Támogatás!W251</f>
        <v>0</v>
      </c>
      <c r="R239" s="13">
        <f>Igazgatás!R267+Községgazd!U252+Vagyongazd!R239+Közút!R239+Sport!R241+Közművelődés!T274+Támogatás!X251</f>
        <v>0</v>
      </c>
      <c r="S239" s="43">
        <f>Igazgatás!S267+Községgazd!V252+Vagyongazd!S239+Közút!S239+Sport!S241+Közművelődés!U274+Támogatás!Y251</f>
        <v>0</v>
      </c>
      <c r="T239" s="45">
        <f>Igazgatás!T267+Községgazd!W252+Vagyongazd!T239+Közút!T239+Sport!T241+Közművelődés!V274+Támogatás!Z251</f>
        <v>0</v>
      </c>
    </row>
    <row r="240" spans="1:20" s="41" customFormat="1" hidden="1" x14ac:dyDescent="0.25">
      <c r="A240" s="128" t="s">
        <v>300</v>
      </c>
      <c r="B240" s="53" t="s">
        <v>703</v>
      </c>
      <c r="C240" s="415" t="s">
        <v>896</v>
      </c>
      <c r="D240" s="416"/>
      <c r="E240" s="416"/>
      <c r="F240" s="266">
        <f>Igazgatás!F268+Községgazd!F253+Vagyongazd!F240+Közút!F240+Sport!F242+Közművelődés!F275+Támogatás!F252</f>
        <v>0</v>
      </c>
      <c r="G240" s="158">
        <f>Igazgatás!G268+Községgazd!G253+Vagyongazd!G240+Közút!G240+Sport!G242+Közművelődés!G275+Támogatás!G252</f>
        <v>0</v>
      </c>
      <c r="H240" s="170">
        <f>Igazgatás!H268+Községgazd!H253+Vagyongazd!H240+Közút!H240+Sport!H242+Közművelődés!H275+Támogatás!H252</f>
        <v>0</v>
      </c>
      <c r="I240" s="78">
        <f>Igazgatás!I268+Községgazd!L253+Vagyongazd!I240+Közút!I240+Sport!I242+Közművelődés!K275+Támogatás!O252</f>
        <v>0</v>
      </c>
      <c r="J240" s="13">
        <f>Igazgatás!J268+Községgazd!M253+Vagyongazd!J240+Közút!J240+Sport!J242+Közművelődés!L275+Támogatás!P252</f>
        <v>0</v>
      </c>
      <c r="K240" s="13">
        <f>Igazgatás!K268+Községgazd!N253+Vagyongazd!K240+Közút!K240+Sport!K242+Közművelődés!M275+Támogatás!Q252</f>
        <v>0</v>
      </c>
      <c r="L240" s="13">
        <f>Igazgatás!L268+Községgazd!O253+Vagyongazd!L240+Közút!L240+Sport!L242+Közművelődés!N275+Támogatás!R252</f>
        <v>0</v>
      </c>
      <c r="M240" s="13">
        <f>Igazgatás!M268+Községgazd!P253+Vagyongazd!M240+Közút!M240+Sport!M242+Közművelődés!O275+Támogatás!S252</f>
        <v>0</v>
      </c>
      <c r="N240" s="83">
        <f>Igazgatás!N268+Községgazd!Q253+Vagyongazd!N240+Közút!N240+Sport!N242+Közművelődés!P275+Támogatás!T252</f>
        <v>0</v>
      </c>
      <c r="O240" s="13">
        <f>Igazgatás!O268+Községgazd!R253+Vagyongazd!O240+Közút!O240+Sport!O242+Közművelődés!Q275+Támogatás!U252</f>
        <v>0</v>
      </c>
      <c r="P240" s="43">
        <f>Igazgatás!P268+Községgazd!S253+Vagyongazd!P240+Közút!P240+Sport!P242+Közművelődés!R275+Támogatás!V252</f>
        <v>0</v>
      </c>
      <c r="Q240" s="83">
        <f>Igazgatás!Q268+Községgazd!T253+Vagyongazd!Q240+Közút!Q240+Sport!Q242+Közművelődés!S275+Támogatás!W252</f>
        <v>0</v>
      </c>
      <c r="R240" s="13">
        <f>Igazgatás!R268+Községgazd!U253+Vagyongazd!R240+Közút!R240+Sport!R242+Közművelődés!T275+Támogatás!X252</f>
        <v>0</v>
      </c>
      <c r="S240" s="43">
        <f>Igazgatás!S268+Községgazd!V253+Vagyongazd!S240+Közút!S240+Sport!S242+Közművelődés!U275+Támogatás!Y252</f>
        <v>0</v>
      </c>
      <c r="T240" s="45">
        <f>Igazgatás!T268+Községgazd!W253+Vagyongazd!T240+Közút!T240+Sport!T242+Közművelődés!V275+Támogatás!Z252</f>
        <v>0</v>
      </c>
    </row>
    <row r="241" spans="1:20" s="41" customFormat="1" hidden="1" x14ac:dyDescent="0.25">
      <c r="A241" s="128" t="s">
        <v>301</v>
      </c>
      <c r="B241" s="53" t="s">
        <v>704</v>
      </c>
      <c r="C241" s="415" t="s">
        <v>897</v>
      </c>
      <c r="D241" s="416"/>
      <c r="E241" s="416"/>
      <c r="F241" s="266">
        <f>Igazgatás!F269+Községgazd!F254+Vagyongazd!F241+Közút!F241+Sport!F243+Közművelődés!F276+Támogatás!F253</f>
        <v>0</v>
      </c>
      <c r="G241" s="158">
        <f>Igazgatás!G269+Községgazd!G254+Vagyongazd!G241+Közút!G241+Sport!G243+Közművelődés!G276+Támogatás!G253</f>
        <v>0</v>
      </c>
      <c r="H241" s="170">
        <f>Igazgatás!H269+Községgazd!H254+Vagyongazd!H241+Közút!H241+Sport!H243+Közművelődés!H276+Támogatás!H253</f>
        <v>0</v>
      </c>
      <c r="I241" s="78">
        <f>Igazgatás!I269+Községgazd!L254+Vagyongazd!I241+Közút!I241+Sport!I243+Közművelődés!K276+Támogatás!O253</f>
        <v>0</v>
      </c>
      <c r="J241" s="13">
        <f>Igazgatás!J269+Községgazd!M254+Vagyongazd!J241+Közút!J241+Sport!J243+Közművelődés!L276+Támogatás!P253</f>
        <v>0</v>
      </c>
      <c r="K241" s="13">
        <f>Igazgatás!K269+Községgazd!N254+Vagyongazd!K241+Közút!K241+Sport!K243+Közművelődés!M276+Támogatás!Q253</f>
        <v>0</v>
      </c>
      <c r="L241" s="13">
        <f>Igazgatás!L269+Községgazd!O254+Vagyongazd!L241+Közút!L241+Sport!L243+Közművelődés!N276+Támogatás!R253</f>
        <v>0</v>
      </c>
      <c r="M241" s="13">
        <f>Igazgatás!M269+Községgazd!P254+Vagyongazd!M241+Közút!M241+Sport!M243+Közművelődés!O276+Támogatás!S253</f>
        <v>0</v>
      </c>
      <c r="N241" s="83">
        <f>Igazgatás!N269+Községgazd!Q254+Vagyongazd!N241+Közút!N241+Sport!N243+Közművelődés!P276+Támogatás!T253</f>
        <v>0</v>
      </c>
      <c r="O241" s="13">
        <f>Igazgatás!O269+Községgazd!R254+Vagyongazd!O241+Közút!O241+Sport!O243+Közművelődés!Q276+Támogatás!U253</f>
        <v>0</v>
      </c>
      <c r="P241" s="43">
        <f>Igazgatás!P269+Községgazd!S254+Vagyongazd!P241+Közút!P241+Sport!P243+Közművelődés!R276+Támogatás!V253</f>
        <v>0</v>
      </c>
      <c r="Q241" s="83">
        <f>Igazgatás!Q269+Községgazd!T254+Vagyongazd!Q241+Közút!Q241+Sport!Q243+Közművelődés!S276+Támogatás!W253</f>
        <v>0</v>
      </c>
      <c r="R241" s="13">
        <f>Igazgatás!R269+Községgazd!U254+Vagyongazd!R241+Közút!R241+Sport!R243+Közművelődés!T276+Támogatás!X253</f>
        <v>0</v>
      </c>
      <c r="S241" s="43">
        <f>Igazgatás!S269+Községgazd!V254+Vagyongazd!S241+Közút!S241+Sport!S243+Közművelődés!U276+Támogatás!Y253</f>
        <v>0</v>
      </c>
      <c r="T241" s="45">
        <f>Igazgatás!T269+Községgazd!W254+Vagyongazd!T241+Közút!T241+Sport!T243+Közművelődés!V276+Támogatás!Z253</f>
        <v>0</v>
      </c>
    </row>
    <row r="242" spans="1:20" s="41" customFormat="1" hidden="1" x14ac:dyDescent="0.25">
      <c r="A242" s="128" t="s">
        <v>302</v>
      </c>
      <c r="B242" s="53" t="s">
        <v>705</v>
      </c>
      <c r="C242" s="415" t="s">
        <v>303</v>
      </c>
      <c r="D242" s="416"/>
      <c r="E242" s="416"/>
      <c r="F242" s="266">
        <f>Igazgatás!F270+Községgazd!F255+Vagyongazd!F242+Közút!F242+Sport!F244+Közművelődés!F277+Támogatás!F254</f>
        <v>0</v>
      </c>
      <c r="G242" s="158">
        <f>Igazgatás!G270+Községgazd!G255+Vagyongazd!G242+Közút!G242+Sport!G244+Közművelődés!G277+Támogatás!G254</f>
        <v>0</v>
      </c>
      <c r="H242" s="170">
        <f>Igazgatás!H270+Községgazd!H255+Vagyongazd!H242+Közút!H242+Sport!H244+Közművelődés!H277+Támogatás!H254</f>
        <v>0</v>
      </c>
      <c r="I242" s="78">
        <f>Igazgatás!I270+Községgazd!L255+Vagyongazd!I242+Közút!I242+Sport!I244+Közművelődés!K277+Támogatás!O254</f>
        <v>0</v>
      </c>
      <c r="J242" s="13">
        <f>Igazgatás!J270+Községgazd!M255+Vagyongazd!J242+Közút!J242+Sport!J244+Közművelődés!L277+Támogatás!P254</f>
        <v>0</v>
      </c>
      <c r="K242" s="13">
        <f>Igazgatás!K270+Községgazd!N255+Vagyongazd!K242+Közút!K242+Sport!K244+Közművelődés!M277+Támogatás!Q254</f>
        <v>0</v>
      </c>
      <c r="L242" s="13">
        <f>Igazgatás!L270+Községgazd!O255+Vagyongazd!L242+Közút!L242+Sport!L244+Közművelődés!N277+Támogatás!R254</f>
        <v>0</v>
      </c>
      <c r="M242" s="13">
        <f>Igazgatás!M270+Községgazd!P255+Vagyongazd!M242+Közút!M242+Sport!M244+Közművelődés!O277+Támogatás!S254</f>
        <v>0</v>
      </c>
      <c r="N242" s="83">
        <f>Igazgatás!N270+Községgazd!Q255+Vagyongazd!N242+Közút!N242+Sport!N244+Közművelődés!P277+Támogatás!T254</f>
        <v>0</v>
      </c>
      <c r="O242" s="13">
        <f>Igazgatás!O270+Községgazd!R255+Vagyongazd!O242+Közút!O242+Sport!O244+Közművelődés!Q277+Támogatás!U254</f>
        <v>0</v>
      </c>
      <c r="P242" s="43">
        <f>Igazgatás!P270+Községgazd!S255+Vagyongazd!P242+Közút!P242+Sport!P244+Közművelődés!R277+Támogatás!V254</f>
        <v>0</v>
      </c>
      <c r="Q242" s="83">
        <f>Igazgatás!Q270+Községgazd!T255+Vagyongazd!Q242+Közút!Q242+Sport!Q244+Közművelődés!S277+Támogatás!W254</f>
        <v>0</v>
      </c>
      <c r="R242" s="13">
        <f>Igazgatás!R270+Községgazd!U255+Vagyongazd!R242+Közút!R242+Sport!R244+Közművelődés!T277+Támogatás!X254</f>
        <v>0</v>
      </c>
      <c r="S242" s="43">
        <f>Igazgatás!S270+Községgazd!V255+Vagyongazd!S242+Közút!S242+Sport!S244+Közművelődés!U277+Támogatás!Y254</f>
        <v>0</v>
      </c>
      <c r="T242" s="45">
        <f>Igazgatás!T270+Községgazd!W255+Vagyongazd!T242+Közút!T242+Sport!T244+Közművelődés!V277+Támogatás!Z254</f>
        <v>0</v>
      </c>
    </row>
    <row r="243" spans="1:20" s="41" customFormat="1" hidden="1" x14ac:dyDescent="0.25">
      <c r="A243" s="128" t="s">
        <v>898</v>
      </c>
      <c r="B243" s="53" t="s">
        <v>899</v>
      </c>
      <c r="C243" s="415" t="s">
        <v>901</v>
      </c>
      <c r="D243" s="416"/>
      <c r="E243" s="416"/>
      <c r="F243" s="266">
        <f>Igazgatás!F271+Községgazd!F256+Vagyongazd!F243+Közút!F243+Sport!F245+Közművelődés!F278+Támogatás!F255</f>
        <v>0</v>
      </c>
      <c r="G243" s="158">
        <f>Igazgatás!G271+Községgazd!G256+Vagyongazd!G243+Közút!G243+Sport!G245+Közművelődés!G278+Támogatás!G255</f>
        <v>0</v>
      </c>
      <c r="H243" s="170">
        <f>Igazgatás!H271+Községgazd!H256+Vagyongazd!H243+Közút!H243+Sport!H245+Közművelődés!H278+Támogatás!H255</f>
        <v>0</v>
      </c>
      <c r="I243" s="78">
        <f>Igazgatás!I271+Községgazd!L256+Vagyongazd!I243+Közút!I243+Sport!I245+Közművelődés!K278+Támogatás!O255</f>
        <v>0</v>
      </c>
      <c r="J243" s="13">
        <f>Igazgatás!J271+Községgazd!M256+Vagyongazd!J243+Közút!J243+Sport!J245+Közművelődés!L278+Támogatás!P255</f>
        <v>0</v>
      </c>
      <c r="K243" s="13">
        <f>Igazgatás!K271+Községgazd!N256+Vagyongazd!K243+Közút!K243+Sport!K245+Közművelődés!M278+Támogatás!Q255</f>
        <v>0</v>
      </c>
      <c r="L243" s="13">
        <f>Igazgatás!L271+Községgazd!O256+Vagyongazd!L243+Közút!L243+Sport!L245+Közművelődés!N278+Támogatás!R255</f>
        <v>0</v>
      </c>
      <c r="M243" s="13">
        <f>Igazgatás!M271+Községgazd!P256+Vagyongazd!M243+Közút!M243+Sport!M245+Közművelődés!O278+Támogatás!S255</f>
        <v>0</v>
      </c>
      <c r="N243" s="83">
        <f>Igazgatás!N271+Községgazd!Q256+Vagyongazd!N243+Közút!N243+Sport!N245+Közművelődés!P278+Támogatás!T255</f>
        <v>0</v>
      </c>
      <c r="O243" s="13">
        <f>Igazgatás!O271+Községgazd!R256+Vagyongazd!O243+Közút!O243+Sport!O245+Közművelődés!Q278+Támogatás!U255</f>
        <v>0</v>
      </c>
      <c r="P243" s="43">
        <f>Igazgatás!P271+Községgazd!S256+Vagyongazd!P243+Közút!P243+Sport!P245+Közművelődés!R278+Támogatás!V255</f>
        <v>0</v>
      </c>
      <c r="Q243" s="83">
        <f>Igazgatás!Q271+Községgazd!T256+Vagyongazd!Q243+Közút!Q243+Sport!Q245+Közművelődés!S278+Támogatás!W255</f>
        <v>0</v>
      </c>
      <c r="R243" s="13">
        <f>Igazgatás!R271+Községgazd!U256+Vagyongazd!R243+Közút!R243+Sport!R245+Közművelődés!T278+Támogatás!X255</f>
        <v>0</v>
      </c>
      <c r="S243" s="43">
        <f>Igazgatás!S271+Községgazd!V256+Vagyongazd!S243+Közút!S243+Sport!S245+Közművelődés!U278+Támogatás!Y255</f>
        <v>0</v>
      </c>
      <c r="T243" s="45">
        <f>Igazgatás!T271+Községgazd!W256+Vagyongazd!T243+Közút!T243+Sport!T245+Közművelődés!V278+Támogatás!Z255</f>
        <v>0</v>
      </c>
    </row>
    <row r="244" spans="1:20" s="41" customFormat="1" hidden="1" x14ac:dyDescent="0.25">
      <c r="A244" s="128"/>
      <c r="B244" s="53" t="s">
        <v>900</v>
      </c>
      <c r="C244" s="415" t="s">
        <v>902</v>
      </c>
      <c r="D244" s="416"/>
      <c r="E244" s="416"/>
      <c r="F244" s="266">
        <f>Igazgatás!F272+Községgazd!F257+Vagyongazd!F244+Közút!F244+Sport!F246+Közművelődés!F279+Támogatás!F256</f>
        <v>0</v>
      </c>
      <c r="G244" s="158">
        <f>Igazgatás!G272+Községgazd!G257+Vagyongazd!G244+Közút!G244+Sport!G246+Közművelődés!G279+Támogatás!G256</f>
        <v>0</v>
      </c>
      <c r="H244" s="170">
        <f>Igazgatás!H272+Községgazd!H257+Vagyongazd!H244+Közút!H244+Sport!H246+Közművelődés!H279+Támogatás!H256</f>
        <v>0</v>
      </c>
      <c r="I244" s="78">
        <f>Igazgatás!I272+Községgazd!L257+Vagyongazd!I244+Közút!I244+Sport!I246+Közművelődés!K279+Támogatás!O256</f>
        <v>0</v>
      </c>
      <c r="J244" s="13">
        <f>Igazgatás!J272+Községgazd!M257+Vagyongazd!J244+Közút!J244+Sport!J246+Közművelődés!L279+Támogatás!P256</f>
        <v>0</v>
      </c>
      <c r="K244" s="13">
        <f>Igazgatás!K272+Községgazd!N257+Vagyongazd!K244+Közút!K244+Sport!K246+Közművelődés!M279+Támogatás!Q256</f>
        <v>0</v>
      </c>
      <c r="L244" s="13">
        <f>Igazgatás!L272+Községgazd!O257+Vagyongazd!L244+Közút!L244+Sport!L246+Közművelődés!N279+Támogatás!R256</f>
        <v>0</v>
      </c>
      <c r="M244" s="13">
        <f>Igazgatás!M272+Községgazd!P257+Vagyongazd!M244+Közút!M244+Sport!M246+Közművelődés!O279+Támogatás!S256</f>
        <v>0</v>
      </c>
      <c r="N244" s="83">
        <f>Igazgatás!N272+Községgazd!Q257+Vagyongazd!N244+Közút!N244+Sport!N246+Közművelődés!P279+Támogatás!T256</f>
        <v>0</v>
      </c>
      <c r="O244" s="13">
        <f>Igazgatás!O272+Községgazd!R257+Vagyongazd!O244+Közút!O244+Sport!O246+Közművelődés!Q279+Támogatás!U256</f>
        <v>0</v>
      </c>
      <c r="P244" s="43">
        <f>Igazgatás!P272+Községgazd!S257+Vagyongazd!P244+Közút!P244+Sport!P246+Közművelődés!R279+Támogatás!V256</f>
        <v>0</v>
      </c>
      <c r="Q244" s="83">
        <f>Igazgatás!Q272+Községgazd!T257+Vagyongazd!Q244+Közút!Q244+Sport!Q246+Közművelődés!S279+Támogatás!W256</f>
        <v>0</v>
      </c>
      <c r="R244" s="13">
        <f>Igazgatás!R272+Községgazd!U257+Vagyongazd!R244+Közút!R244+Sport!R246+Közművelődés!T279+Támogatás!X256</f>
        <v>0</v>
      </c>
      <c r="S244" s="43">
        <f>Igazgatás!S272+Községgazd!V257+Vagyongazd!S244+Közút!S244+Sport!S246+Közművelődés!U279+Támogatás!Y256</f>
        <v>0</v>
      </c>
      <c r="T244" s="45">
        <f>Igazgatás!T272+Községgazd!W257+Vagyongazd!T244+Közút!T244+Sport!T246+Közművelődés!V279+Támogatás!Z256</f>
        <v>0</v>
      </c>
    </row>
    <row r="245" spans="1:20" s="211" customFormat="1" hidden="1" x14ac:dyDescent="0.25">
      <c r="A245" s="128" t="s">
        <v>904</v>
      </c>
      <c r="B245" s="191" t="s">
        <v>903</v>
      </c>
      <c r="C245" s="200"/>
      <c r="D245" s="417" t="s">
        <v>907</v>
      </c>
      <c r="E245" s="417"/>
      <c r="F245" s="282">
        <f>Igazgatás!F273+Községgazd!F258+Vagyongazd!F245+Közút!F245+Sport!F247+Közművelődés!F280+Támogatás!F257</f>
        <v>0</v>
      </c>
      <c r="G245" s="192">
        <f>Igazgatás!G273+Községgazd!G258+Vagyongazd!G245+Közút!G245+Sport!G247+Közművelődés!G280+Támogatás!G257</f>
        <v>0</v>
      </c>
      <c r="H245" s="193">
        <f>Igazgatás!H273+Községgazd!H258+Vagyongazd!H245+Közút!H245+Sport!H247+Közművelődés!H280+Támogatás!H257</f>
        <v>0</v>
      </c>
      <c r="I245" s="201">
        <f>Igazgatás!I273+Községgazd!L258+Vagyongazd!I245+Közút!I245+Sport!I247+Közművelődés!K280+Támogatás!O257</f>
        <v>0</v>
      </c>
      <c r="J245" s="195">
        <f>Igazgatás!J273+Községgazd!M258+Vagyongazd!J245+Közút!J245+Sport!J247+Közművelődés!L280+Támogatás!P257</f>
        <v>0</v>
      </c>
      <c r="K245" s="195">
        <f>Igazgatás!K273+Községgazd!N258+Vagyongazd!K245+Közút!K245+Sport!K247+Közművelődés!M280+Támogatás!Q257</f>
        <v>0</v>
      </c>
      <c r="L245" s="195">
        <f>Igazgatás!L273+Községgazd!O258+Vagyongazd!L245+Közút!L245+Sport!L247+Közművelődés!N280+Támogatás!R257</f>
        <v>0</v>
      </c>
      <c r="M245" s="195">
        <f>Igazgatás!M273+Községgazd!P258+Vagyongazd!M245+Közút!M245+Sport!M247+Közművelődés!O280+Támogatás!S257</f>
        <v>0</v>
      </c>
      <c r="N245" s="196">
        <f>Igazgatás!N273+Községgazd!Q258+Vagyongazd!N245+Közút!N245+Sport!N247+Közművelődés!P280+Támogatás!T257</f>
        <v>0</v>
      </c>
      <c r="O245" s="195">
        <f>Igazgatás!O273+Községgazd!R258+Vagyongazd!O245+Közút!O245+Sport!O247+Közművelődés!Q280+Támogatás!U257</f>
        <v>0</v>
      </c>
      <c r="P245" s="194">
        <f>Igazgatás!P273+Községgazd!S258+Vagyongazd!P245+Közút!P245+Sport!P247+Közművelődés!R280+Támogatás!V257</f>
        <v>0</v>
      </c>
      <c r="Q245" s="196">
        <f>Igazgatás!Q273+Községgazd!T258+Vagyongazd!Q245+Közút!Q245+Sport!Q247+Közművelődés!S280+Támogatás!W257</f>
        <v>0</v>
      </c>
      <c r="R245" s="195">
        <f>Igazgatás!R273+Községgazd!U258+Vagyongazd!R245+Közút!R245+Sport!R247+Közművelődés!T280+Támogatás!X257</f>
        <v>0</v>
      </c>
      <c r="S245" s="194">
        <f>Igazgatás!S273+Községgazd!V258+Vagyongazd!S245+Közút!S245+Sport!S247+Közművelődés!U280+Támogatás!Y257</f>
        <v>0</v>
      </c>
      <c r="T245" s="197">
        <f>Igazgatás!T273+Községgazd!W258+Vagyongazd!T245+Közút!T245+Sport!T247+Közművelődés!V280+Támogatás!Z257</f>
        <v>0</v>
      </c>
    </row>
    <row r="246" spans="1:20" s="211" customFormat="1" hidden="1" x14ac:dyDescent="0.25">
      <c r="A246" s="128" t="s">
        <v>905</v>
      </c>
      <c r="B246" s="191" t="s">
        <v>906</v>
      </c>
      <c r="C246" s="200"/>
      <c r="D246" s="417" t="s">
        <v>908</v>
      </c>
      <c r="E246" s="417"/>
      <c r="F246" s="282">
        <f>Igazgatás!F274+Községgazd!F259+Vagyongazd!F246+Közút!F246+Sport!F248+Közművelődés!F281+Támogatás!F258</f>
        <v>0</v>
      </c>
      <c r="G246" s="192">
        <f>Igazgatás!G274+Községgazd!G259+Vagyongazd!G246+Közút!G246+Sport!G248+Közművelődés!G281+Támogatás!G258</f>
        <v>0</v>
      </c>
      <c r="H246" s="193">
        <f>Igazgatás!H274+Községgazd!H259+Vagyongazd!H246+Közút!H246+Sport!H248+Közművelődés!H281+Támogatás!H258</f>
        <v>0</v>
      </c>
      <c r="I246" s="201">
        <f>Igazgatás!I274+Községgazd!L259+Vagyongazd!I246+Közút!I246+Sport!I248+Közművelődés!K281+Támogatás!O258</f>
        <v>0</v>
      </c>
      <c r="J246" s="195">
        <f>Igazgatás!J274+Községgazd!M259+Vagyongazd!J246+Közút!J246+Sport!J248+Közművelődés!L281+Támogatás!P258</f>
        <v>0</v>
      </c>
      <c r="K246" s="195">
        <f>Igazgatás!K274+Községgazd!N259+Vagyongazd!K246+Közút!K246+Sport!K248+Közművelődés!M281+Támogatás!Q258</f>
        <v>0</v>
      </c>
      <c r="L246" s="195">
        <f>Igazgatás!L274+Községgazd!O259+Vagyongazd!L246+Közút!L246+Sport!L248+Közművelődés!N281+Támogatás!R258</f>
        <v>0</v>
      </c>
      <c r="M246" s="195">
        <f>Igazgatás!M274+Községgazd!P259+Vagyongazd!M246+Közút!M246+Sport!M248+Közművelődés!O281+Támogatás!S258</f>
        <v>0</v>
      </c>
      <c r="N246" s="196">
        <f>Igazgatás!N274+Községgazd!Q259+Vagyongazd!N246+Közút!N246+Sport!N248+Közművelődés!P281+Támogatás!T258</f>
        <v>0</v>
      </c>
      <c r="O246" s="195">
        <f>Igazgatás!O274+Községgazd!R259+Vagyongazd!O246+Közút!O246+Sport!O248+Közművelődés!Q281+Támogatás!U258</f>
        <v>0</v>
      </c>
      <c r="P246" s="194">
        <f>Igazgatás!P274+Községgazd!S259+Vagyongazd!P246+Közút!P246+Sport!P248+Közművelődés!R281+Támogatás!V258</f>
        <v>0</v>
      </c>
      <c r="Q246" s="196">
        <f>Igazgatás!Q274+Községgazd!T259+Vagyongazd!Q246+Közút!Q246+Sport!Q248+Közművelődés!S281+Támogatás!W258</f>
        <v>0</v>
      </c>
      <c r="R246" s="195">
        <f>Igazgatás!R274+Községgazd!U259+Vagyongazd!R246+Közút!R246+Sport!R248+Közművelődés!T281+Támogatás!X258</f>
        <v>0</v>
      </c>
      <c r="S246" s="194">
        <f>Igazgatás!S274+Községgazd!V259+Vagyongazd!S246+Közút!S246+Sport!S248+Közművelődés!U281+Támogatás!Y258</f>
        <v>0</v>
      </c>
      <c r="T246" s="197">
        <f>Igazgatás!T274+Községgazd!W259+Vagyongazd!T246+Közút!T246+Sport!T248+Közművelődés!V281+Támogatás!Z258</f>
        <v>0</v>
      </c>
    </row>
    <row r="247" spans="1:20" hidden="1" x14ac:dyDescent="0.25">
      <c r="B247" s="93" t="s">
        <v>709</v>
      </c>
      <c r="C247" s="434" t="s">
        <v>304</v>
      </c>
      <c r="D247" s="435"/>
      <c r="E247" s="435"/>
      <c r="F247" s="260">
        <f>Igazgatás!F275+Községgazd!F260+Vagyongazd!F247+Közút!F247+Sport!F249+Közművelődés!F282+Támogatás!F259</f>
        <v>0</v>
      </c>
      <c r="G247" s="152">
        <f>Igazgatás!G275+Községgazd!G260+Vagyongazd!G247+Közút!G247+Sport!G249+Közművelődés!G282+Támogatás!G259</f>
        <v>0</v>
      </c>
      <c r="H247" s="168">
        <f>Igazgatás!H275+Községgazd!H260+Vagyongazd!H247+Közút!H247+Sport!H249+Közművelődés!H282+Támogatás!H259</f>
        <v>0</v>
      </c>
      <c r="I247" s="95">
        <f>Igazgatás!I275+Községgazd!L260+Vagyongazd!I247+Közút!I247+Sport!I249+Közművelődés!K282+Támogatás!O259</f>
        <v>0</v>
      </c>
      <c r="J247" s="96">
        <f>Igazgatás!J275+Községgazd!M260+Vagyongazd!J247+Közút!J247+Sport!J249+Közművelődés!L282+Támogatás!P259</f>
        <v>0</v>
      </c>
      <c r="K247" s="96">
        <f>Igazgatás!K275+Községgazd!N260+Vagyongazd!K247+Közút!K247+Sport!K249+Közművelődés!M282+Támogatás!Q259</f>
        <v>0</v>
      </c>
      <c r="L247" s="96">
        <f>Igazgatás!L275+Községgazd!O260+Vagyongazd!L247+Közút!L247+Sport!L249+Közművelődés!N282+Támogatás!R259</f>
        <v>0</v>
      </c>
      <c r="M247" s="96">
        <f>Igazgatás!M275+Községgazd!P260+Vagyongazd!M247+Közút!M247+Sport!M249+Közművelődés!O282+Támogatás!S259</f>
        <v>0</v>
      </c>
      <c r="N247" s="99">
        <f>Igazgatás!N275+Községgazd!Q260+Vagyongazd!N247+Közút!N247+Sport!N249+Közművelődés!P282+Támogatás!T259</f>
        <v>0</v>
      </c>
      <c r="O247" s="96">
        <f>Igazgatás!O275+Községgazd!R260+Vagyongazd!O247+Közút!O247+Sport!O249+Közművelődés!Q282+Támogatás!U259</f>
        <v>0</v>
      </c>
      <c r="P247" s="98">
        <f>Igazgatás!P275+Községgazd!S260+Vagyongazd!P247+Közút!P247+Sport!P249+Közművelődés!R282+Támogatás!V259</f>
        <v>0</v>
      </c>
      <c r="Q247" s="99">
        <f>Igazgatás!Q275+Községgazd!T260+Vagyongazd!Q247+Közút!Q247+Sport!Q249+Közművelődés!S282+Támogatás!W259</f>
        <v>0</v>
      </c>
      <c r="R247" s="96">
        <f>Igazgatás!R275+Községgazd!U260+Vagyongazd!R247+Közút!R247+Sport!R249+Közművelődés!T282+Támogatás!X259</f>
        <v>0</v>
      </c>
      <c r="S247" s="98">
        <f>Igazgatás!S275+Községgazd!V260+Vagyongazd!S247+Közút!S247+Sport!S249+Közművelődés!U282+Támogatás!Y259</f>
        <v>0</v>
      </c>
      <c r="T247" s="100">
        <f>Igazgatás!T275+Községgazd!W260+Vagyongazd!T247+Közút!T247+Sport!T249+Közművelődés!V282+Támogatás!Z259</f>
        <v>0</v>
      </c>
    </row>
    <row r="248" spans="1:20" s="41" customFormat="1" hidden="1" x14ac:dyDescent="0.25">
      <c r="A248" s="128" t="s">
        <v>305</v>
      </c>
      <c r="B248" s="198" t="s">
        <v>710</v>
      </c>
      <c r="C248" s="495" t="s">
        <v>385</v>
      </c>
      <c r="D248" s="496"/>
      <c r="E248" s="496"/>
      <c r="F248" s="283">
        <f>Igazgatás!F276+Községgazd!F261+Vagyongazd!F248+Közút!F248+Sport!F250+Közművelődés!F283+Támogatás!F260</f>
        <v>0</v>
      </c>
      <c r="G248" s="199">
        <f>Igazgatás!G276+Községgazd!G261+Vagyongazd!G248+Közút!G248+Sport!G250+Közművelődés!G283+Támogatás!G260</f>
        <v>0</v>
      </c>
      <c r="H248" s="213">
        <f>Igazgatás!H276+Községgazd!H261+Vagyongazd!H248+Közút!H248+Sport!H250+Közművelődés!H283+Támogatás!H260</f>
        <v>0</v>
      </c>
      <c r="I248" s="214">
        <f>Igazgatás!I276+Községgazd!L261+Vagyongazd!I248+Közút!I248+Sport!I250+Közművelődés!K283+Támogatás!O260</f>
        <v>0</v>
      </c>
      <c r="J248" s="215">
        <f>Igazgatás!J276+Községgazd!M261+Vagyongazd!J248+Közút!J248+Sport!J250+Közművelődés!L283+Támogatás!P260</f>
        <v>0</v>
      </c>
      <c r="K248" s="215">
        <f>Igazgatás!K276+Községgazd!N261+Vagyongazd!K248+Közút!K248+Sport!K250+Közművelődés!M283+Támogatás!Q260</f>
        <v>0</v>
      </c>
      <c r="L248" s="215">
        <f>Igazgatás!L276+Községgazd!O261+Vagyongazd!L248+Közút!L248+Sport!L250+Közművelődés!N283+Támogatás!R260</f>
        <v>0</v>
      </c>
      <c r="M248" s="215">
        <f>Igazgatás!M276+Községgazd!P261+Vagyongazd!M248+Közút!M248+Sport!M250+Közművelődés!O283+Támogatás!S260</f>
        <v>0</v>
      </c>
      <c r="N248" s="219">
        <f>Igazgatás!N276+Községgazd!Q261+Vagyongazd!N248+Közút!N248+Sport!N250+Közművelődés!P283+Támogatás!T260</f>
        <v>0</v>
      </c>
      <c r="O248" s="215">
        <f>Igazgatás!O276+Községgazd!R261+Vagyongazd!O248+Közút!O248+Sport!O250+Közművelődés!Q283+Támogatás!U260</f>
        <v>0</v>
      </c>
      <c r="P248" s="217">
        <f>Igazgatás!P276+Községgazd!S261+Vagyongazd!P248+Közút!P248+Sport!P250+Közművelődés!R283+Támogatás!V260</f>
        <v>0</v>
      </c>
      <c r="Q248" s="219">
        <f>Igazgatás!Q276+Községgazd!T261+Vagyongazd!Q248+Közút!Q248+Sport!Q250+Közművelődés!S283+Támogatás!W260</f>
        <v>0</v>
      </c>
      <c r="R248" s="215">
        <f>Igazgatás!R276+Községgazd!U261+Vagyongazd!R248+Közút!R248+Sport!R250+Közművelődés!T283+Támogatás!X260</f>
        <v>0</v>
      </c>
      <c r="S248" s="217">
        <f>Igazgatás!S276+Községgazd!V261+Vagyongazd!S248+Közút!S248+Sport!S250+Közművelődés!U283+Támogatás!Y260</f>
        <v>0</v>
      </c>
      <c r="T248" s="216">
        <f>Igazgatás!T276+Községgazd!W261+Vagyongazd!T248+Közút!T248+Sport!T250+Közművelődés!V283+Támogatás!Z260</f>
        <v>0</v>
      </c>
    </row>
    <row r="249" spans="1:20" s="41" customFormat="1" hidden="1" x14ac:dyDescent="0.25">
      <c r="A249" s="128" t="s">
        <v>306</v>
      </c>
      <c r="B249" s="198" t="s">
        <v>711</v>
      </c>
      <c r="C249" s="495" t="s">
        <v>386</v>
      </c>
      <c r="D249" s="496"/>
      <c r="E249" s="496"/>
      <c r="F249" s="283">
        <f>Igazgatás!F277+Községgazd!F262+Vagyongazd!F249+Közút!F249+Sport!F251+Közművelődés!F284+Támogatás!F261</f>
        <v>0</v>
      </c>
      <c r="G249" s="199">
        <f>Igazgatás!G277+Községgazd!G262+Vagyongazd!G249+Közút!G249+Sport!G251+Közművelődés!G284+Támogatás!G261</f>
        <v>0</v>
      </c>
      <c r="H249" s="213">
        <f>Igazgatás!H277+Községgazd!H262+Vagyongazd!H249+Közút!H249+Sport!H251+Közművelődés!H284+Támogatás!H261</f>
        <v>0</v>
      </c>
      <c r="I249" s="214">
        <f>Igazgatás!I277+Községgazd!L262+Vagyongazd!I249+Közút!I249+Sport!I251+Közművelődés!K284+Támogatás!O261</f>
        <v>0</v>
      </c>
      <c r="J249" s="215">
        <f>Igazgatás!J277+Községgazd!M262+Vagyongazd!J249+Közút!J249+Sport!J251+Közművelődés!L284+Támogatás!P261</f>
        <v>0</v>
      </c>
      <c r="K249" s="215">
        <f>Igazgatás!K277+Községgazd!N262+Vagyongazd!K249+Közút!K249+Sport!K251+Közművelődés!M284+Támogatás!Q261</f>
        <v>0</v>
      </c>
      <c r="L249" s="215">
        <f>Igazgatás!L277+Községgazd!O262+Vagyongazd!L249+Közút!L249+Sport!L251+Közművelődés!N284+Támogatás!R261</f>
        <v>0</v>
      </c>
      <c r="M249" s="215">
        <f>Igazgatás!M277+Községgazd!P262+Vagyongazd!M249+Közút!M249+Sport!M251+Közművelődés!O284+Támogatás!S261</f>
        <v>0</v>
      </c>
      <c r="N249" s="219">
        <f>Igazgatás!N277+Községgazd!Q262+Vagyongazd!N249+Közút!N249+Sport!N251+Közművelődés!P284+Támogatás!T261</f>
        <v>0</v>
      </c>
      <c r="O249" s="215">
        <f>Igazgatás!O277+Községgazd!R262+Vagyongazd!O249+Közút!O249+Sport!O251+Közművelődés!Q284+Támogatás!U261</f>
        <v>0</v>
      </c>
      <c r="P249" s="217">
        <f>Igazgatás!P277+Községgazd!S262+Vagyongazd!P249+Közút!P249+Sport!P251+Közművelődés!R284+Támogatás!V261</f>
        <v>0</v>
      </c>
      <c r="Q249" s="219">
        <f>Igazgatás!Q277+Községgazd!T262+Vagyongazd!Q249+Közút!Q249+Sport!Q251+Közművelődés!S284+Támogatás!W261</f>
        <v>0</v>
      </c>
      <c r="R249" s="215">
        <f>Igazgatás!R277+Községgazd!U262+Vagyongazd!R249+Közút!R249+Sport!R251+Közművelődés!T284+Támogatás!X261</f>
        <v>0</v>
      </c>
      <c r="S249" s="217">
        <f>Igazgatás!S277+Községgazd!V262+Vagyongazd!S249+Közút!S249+Sport!S251+Közművelődés!U284+Támogatás!Y261</f>
        <v>0</v>
      </c>
      <c r="T249" s="216">
        <f>Igazgatás!T277+Községgazd!W262+Vagyongazd!T249+Közút!T249+Sport!T251+Közművelődés!V284+Támogatás!Z261</f>
        <v>0</v>
      </c>
    </row>
    <row r="250" spans="1:20" s="41" customFormat="1" hidden="1" x14ac:dyDescent="0.25">
      <c r="A250" s="128" t="s">
        <v>307</v>
      </c>
      <c r="B250" s="198" t="s">
        <v>712</v>
      </c>
      <c r="C250" s="495" t="s">
        <v>308</v>
      </c>
      <c r="D250" s="496"/>
      <c r="E250" s="496"/>
      <c r="F250" s="283">
        <f>Igazgatás!F278+Községgazd!F263+Vagyongazd!F250+Közút!F250+Sport!F252+Közművelődés!F285+Támogatás!F262</f>
        <v>0</v>
      </c>
      <c r="G250" s="199">
        <f>Igazgatás!G278+Községgazd!G263+Vagyongazd!G250+Közút!G250+Sport!G252+Közművelődés!G285+Támogatás!G262</f>
        <v>0</v>
      </c>
      <c r="H250" s="213">
        <f>Igazgatás!H278+Községgazd!H263+Vagyongazd!H250+Közút!H250+Sport!H252+Közművelődés!H285+Támogatás!H262</f>
        <v>0</v>
      </c>
      <c r="I250" s="214">
        <f>Igazgatás!I278+Községgazd!L263+Vagyongazd!I250+Közút!I250+Sport!I252+Közművelődés!K285+Támogatás!O262</f>
        <v>0</v>
      </c>
      <c r="J250" s="215">
        <f>Igazgatás!J278+Községgazd!M263+Vagyongazd!J250+Közút!J250+Sport!J252+Közművelődés!L285+Támogatás!P262</f>
        <v>0</v>
      </c>
      <c r="K250" s="215">
        <f>Igazgatás!K278+Községgazd!N263+Vagyongazd!K250+Közút!K250+Sport!K252+Közművelődés!M285+Támogatás!Q262</f>
        <v>0</v>
      </c>
      <c r="L250" s="215">
        <f>Igazgatás!L278+Községgazd!O263+Vagyongazd!L250+Közút!L250+Sport!L252+Közművelődés!N285+Támogatás!R262</f>
        <v>0</v>
      </c>
      <c r="M250" s="215">
        <f>Igazgatás!M278+Községgazd!P263+Vagyongazd!M250+Közút!M250+Sport!M252+Közművelődés!O285+Támogatás!S262</f>
        <v>0</v>
      </c>
      <c r="N250" s="219">
        <f>Igazgatás!N278+Községgazd!Q263+Vagyongazd!N250+Közút!N250+Sport!N252+Közművelődés!P285+Támogatás!T262</f>
        <v>0</v>
      </c>
      <c r="O250" s="215">
        <f>Igazgatás!O278+Községgazd!R263+Vagyongazd!O250+Közút!O250+Sport!O252+Közművelődés!Q285+Támogatás!U262</f>
        <v>0</v>
      </c>
      <c r="P250" s="217">
        <f>Igazgatás!P278+Községgazd!S263+Vagyongazd!P250+Közút!P250+Sport!P252+Közművelődés!R285+Támogatás!V262</f>
        <v>0</v>
      </c>
      <c r="Q250" s="219">
        <f>Igazgatás!Q278+Községgazd!T263+Vagyongazd!Q250+Közút!Q250+Sport!Q252+Közművelődés!S285+Támogatás!W262</f>
        <v>0</v>
      </c>
      <c r="R250" s="215">
        <f>Igazgatás!R278+Községgazd!U263+Vagyongazd!R250+Közút!R250+Sport!R252+Közművelődés!T285+Támogatás!X262</f>
        <v>0</v>
      </c>
      <c r="S250" s="217">
        <f>Igazgatás!S278+Községgazd!V263+Vagyongazd!S250+Közút!S250+Sport!S252+Közművelődés!U285+Támogatás!Y262</f>
        <v>0</v>
      </c>
      <c r="T250" s="216">
        <f>Igazgatás!T278+Községgazd!W263+Vagyongazd!T250+Közút!T250+Sport!T252+Közművelődés!V285+Támogatás!Z262</f>
        <v>0</v>
      </c>
    </row>
    <row r="251" spans="1:20" s="41" customFormat="1" hidden="1" x14ac:dyDescent="0.25">
      <c r="A251" s="128" t="s">
        <v>309</v>
      </c>
      <c r="B251" s="198" t="s">
        <v>713</v>
      </c>
      <c r="C251" s="495" t="s">
        <v>310</v>
      </c>
      <c r="D251" s="496"/>
      <c r="E251" s="496"/>
      <c r="F251" s="283">
        <f>Igazgatás!F279+Községgazd!F264+Vagyongazd!F251+Közút!F251+Sport!F253+Közművelődés!F286+Támogatás!F263</f>
        <v>0</v>
      </c>
      <c r="G251" s="199">
        <f>Igazgatás!G279+Községgazd!G264+Vagyongazd!G251+Közút!G251+Sport!G253+Közművelődés!G286+Támogatás!G263</f>
        <v>0</v>
      </c>
      <c r="H251" s="213">
        <f>Igazgatás!H279+Községgazd!H264+Vagyongazd!H251+Közút!H251+Sport!H253+Közművelődés!H286+Támogatás!H263</f>
        <v>0</v>
      </c>
      <c r="I251" s="214">
        <f>Igazgatás!I279+Községgazd!L264+Vagyongazd!I251+Közút!I251+Sport!I253+Közművelődés!K286+Támogatás!O263</f>
        <v>0</v>
      </c>
      <c r="J251" s="215">
        <f>Igazgatás!J279+Községgazd!M264+Vagyongazd!J251+Közút!J251+Sport!J253+Közművelődés!L286+Támogatás!P263</f>
        <v>0</v>
      </c>
      <c r="K251" s="215">
        <f>Igazgatás!K279+Községgazd!N264+Vagyongazd!K251+Közút!K251+Sport!K253+Közművelődés!M286+Támogatás!Q263</f>
        <v>0</v>
      </c>
      <c r="L251" s="215">
        <f>Igazgatás!L279+Községgazd!O264+Vagyongazd!L251+Közút!L251+Sport!L253+Közművelődés!N286+Támogatás!R263</f>
        <v>0</v>
      </c>
      <c r="M251" s="215">
        <f>Igazgatás!M279+Községgazd!P264+Vagyongazd!M251+Közút!M251+Sport!M253+Közművelődés!O286+Támogatás!S263</f>
        <v>0</v>
      </c>
      <c r="N251" s="219">
        <f>Igazgatás!N279+Községgazd!Q264+Vagyongazd!N251+Közút!N251+Sport!N253+Közművelődés!P286+Támogatás!T263</f>
        <v>0</v>
      </c>
      <c r="O251" s="215">
        <f>Igazgatás!O279+Községgazd!R264+Vagyongazd!O251+Közút!O251+Sport!O253+Közművelődés!Q286+Támogatás!U263</f>
        <v>0</v>
      </c>
      <c r="P251" s="217">
        <f>Igazgatás!P279+Községgazd!S264+Vagyongazd!P251+Közút!P251+Sport!P253+Közművelődés!R286+Támogatás!V263</f>
        <v>0</v>
      </c>
      <c r="Q251" s="219">
        <f>Igazgatás!Q279+Községgazd!T264+Vagyongazd!Q251+Közút!Q251+Sport!Q253+Közművelődés!S286+Támogatás!W263</f>
        <v>0</v>
      </c>
      <c r="R251" s="215">
        <f>Igazgatás!R279+Községgazd!U264+Vagyongazd!R251+Közút!R251+Sport!R253+Közművelődés!T286+Támogatás!X263</f>
        <v>0</v>
      </c>
      <c r="S251" s="217">
        <f>Igazgatás!S279+Községgazd!V264+Vagyongazd!S251+Közút!S251+Sport!S253+Közművelődés!U286+Támogatás!Y263</f>
        <v>0</v>
      </c>
      <c r="T251" s="216">
        <f>Igazgatás!T279+Községgazd!W264+Vagyongazd!T251+Közút!T251+Sport!T253+Közművelődés!V286+Támogatás!Z263</f>
        <v>0</v>
      </c>
    </row>
    <row r="252" spans="1:20" s="41" customFormat="1" hidden="1" x14ac:dyDescent="0.25">
      <c r="A252" s="128" t="s">
        <v>311</v>
      </c>
      <c r="B252" s="198" t="s">
        <v>714</v>
      </c>
      <c r="C252" s="495" t="s">
        <v>387</v>
      </c>
      <c r="D252" s="496"/>
      <c r="E252" s="496"/>
      <c r="F252" s="283">
        <f>Igazgatás!F280+Községgazd!F265+Vagyongazd!F252+Közút!F252+Sport!F254+Közművelődés!F287+Támogatás!F264</f>
        <v>0</v>
      </c>
      <c r="G252" s="199">
        <f>Igazgatás!G280+Községgazd!G265+Vagyongazd!G252+Közút!G252+Sport!G254+Közművelődés!G287+Támogatás!G264</f>
        <v>0</v>
      </c>
      <c r="H252" s="213">
        <f>Igazgatás!H280+Községgazd!H265+Vagyongazd!H252+Közút!H252+Sport!H254+Közművelődés!H287+Támogatás!H264</f>
        <v>0</v>
      </c>
      <c r="I252" s="214">
        <f>Igazgatás!I280+Községgazd!L265+Vagyongazd!I252+Közút!I252+Sport!I254+Közművelődés!K287+Támogatás!O264</f>
        <v>0</v>
      </c>
      <c r="J252" s="215">
        <f>Igazgatás!J280+Községgazd!M265+Vagyongazd!J252+Közút!J252+Sport!J254+Közművelődés!L287+Támogatás!P264</f>
        <v>0</v>
      </c>
      <c r="K252" s="215">
        <f>Igazgatás!K280+Községgazd!N265+Vagyongazd!K252+Közút!K252+Sport!K254+Közművelődés!M287+Támogatás!Q264</f>
        <v>0</v>
      </c>
      <c r="L252" s="215">
        <f>Igazgatás!L280+Községgazd!O265+Vagyongazd!L252+Közút!L252+Sport!L254+Közművelődés!N287+Támogatás!R264</f>
        <v>0</v>
      </c>
      <c r="M252" s="215">
        <f>Igazgatás!M280+Községgazd!P265+Vagyongazd!M252+Közút!M252+Sport!M254+Közművelődés!O287+Támogatás!S264</f>
        <v>0</v>
      </c>
      <c r="N252" s="219">
        <f>Igazgatás!N280+Községgazd!Q265+Vagyongazd!N252+Közút!N252+Sport!N254+Közművelődés!P287+Támogatás!T264</f>
        <v>0</v>
      </c>
      <c r="O252" s="215">
        <f>Igazgatás!O280+Községgazd!R265+Vagyongazd!O252+Közút!O252+Sport!O254+Közművelődés!Q287+Támogatás!U264</f>
        <v>0</v>
      </c>
      <c r="P252" s="217">
        <f>Igazgatás!P280+Községgazd!S265+Vagyongazd!P252+Közút!P252+Sport!P254+Közművelődés!R287+Támogatás!V264</f>
        <v>0</v>
      </c>
      <c r="Q252" s="219">
        <f>Igazgatás!Q280+Községgazd!T265+Vagyongazd!Q252+Közút!Q252+Sport!Q254+Közművelődés!S287+Támogatás!W264</f>
        <v>0</v>
      </c>
      <c r="R252" s="215">
        <f>Igazgatás!R280+Községgazd!U265+Vagyongazd!R252+Közút!R252+Sport!R254+Közművelődés!T287+Támogatás!X264</f>
        <v>0</v>
      </c>
      <c r="S252" s="217">
        <f>Igazgatás!S280+Községgazd!V265+Vagyongazd!S252+Közút!S252+Sport!S254+Közművelődés!U287+Támogatás!Y264</f>
        <v>0</v>
      </c>
      <c r="T252" s="216">
        <f>Igazgatás!T280+Községgazd!W265+Vagyongazd!T252+Közút!T252+Sport!T254+Közművelődés!V287+Támogatás!Z264</f>
        <v>0</v>
      </c>
    </row>
    <row r="253" spans="1:20" hidden="1" x14ac:dyDescent="0.25">
      <c r="A253" s="128" t="s">
        <v>313</v>
      </c>
      <c r="B253" s="93" t="s">
        <v>715</v>
      </c>
      <c r="C253" s="434" t="s">
        <v>312</v>
      </c>
      <c r="D253" s="435"/>
      <c r="E253" s="435"/>
      <c r="F253" s="260">
        <f>Igazgatás!F281+Községgazd!F266+Vagyongazd!F253+Közút!F253+Sport!F255+Közművelődés!F288+Támogatás!F265</f>
        <v>0</v>
      </c>
      <c r="G253" s="152">
        <f>Igazgatás!G281+Községgazd!G266+Vagyongazd!G253+Közút!G253+Sport!G255+Közművelődés!G288+Támogatás!G265</f>
        <v>0</v>
      </c>
      <c r="H253" s="168">
        <f>Igazgatás!H281+Községgazd!H266+Vagyongazd!H253+Közút!H253+Sport!H255+Közművelődés!H288+Támogatás!H265</f>
        <v>0</v>
      </c>
      <c r="I253" s="95">
        <f>Igazgatás!I281+Községgazd!L266+Vagyongazd!I253+Közút!I253+Sport!I255+Közművelődés!K288+Támogatás!O265</f>
        <v>0</v>
      </c>
      <c r="J253" s="96">
        <f>Igazgatás!J281+Községgazd!M266+Vagyongazd!J253+Közút!J253+Sport!J255+Közművelődés!L288+Támogatás!P265</f>
        <v>0</v>
      </c>
      <c r="K253" s="96">
        <f>Igazgatás!K281+Községgazd!N266+Vagyongazd!K253+Közút!K253+Sport!K255+Közművelődés!M288+Támogatás!Q265</f>
        <v>0</v>
      </c>
      <c r="L253" s="96">
        <f>Igazgatás!L281+Községgazd!O266+Vagyongazd!L253+Közút!L253+Sport!L255+Közművelődés!N288+Támogatás!R265</f>
        <v>0</v>
      </c>
      <c r="M253" s="96">
        <f>Igazgatás!M281+Községgazd!P266+Vagyongazd!M253+Közút!M253+Sport!M255+Közművelődés!O288+Támogatás!S265</f>
        <v>0</v>
      </c>
      <c r="N253" s="99">
        <f>Igazgatás!N281+Községgazd!Q266+Vagyongazd!N253+Közút!N253+Sport!N255+Közművelődés!P288+Támogatás!T265</f>
        <v>0</v>
      </c>
      <c r="O253" s="96">
        <f>Igazgatás!O281+Községgazd!R266+Vagyongazd!O253+Közút!O253+Sport!O255+Közművelődés!Q288+Támogatás!U265</f>
        <v>0</v>
      </c>
      <c r="P253" s="98">
        <f>Igazgatás!P281+Községgazd!S266+Vagyongazd!P253+Közút!P253+Sport!P255+Közművelődés!R288+Támogatás!V265</f>
        <v>0</v>
      </c>
      <c r="Q253" s="99">
        <f>Igazgatás!Q281+Községgazd!T266+Vagyongazd!Q253+Közút!Q253+Sport!Q255+Közművelődés!S288+Támogatás!W265</f>
        <v>0</v>
      </c>
      <c r="R253" s="96">
        <f>Igazgatás!R281+Községgazd!U266+Vagyongazd!R253+Közút!R253+Sport!R255+Közművelődés!T288+Támogatás!X265</f>
        <v>0</v>
      </c>
      <c r="S253" s="98">
        <f>Igazgatás!S281+Községgazd!V266+Vagyongazd!S253+Közút!S253+Sport!S255+Közművelődés!U288+Támogatás!Y265</f>
        <v>0</v>
      </c>
      <c r="T253" s="100">
        <f>Igazgatás!T281+Községgazd!W266+Vagyongazd!T253+Közút!T253+Sport!T255+Közművelődés!V288+Támogatás!Z265</f>
        <v>0</v>
      </c>
    </row>
    <row r="254" spans="1:20" ht="15.75" hidden="1" thickBot="1" x14ac:dyDescent="0.3">
      <c r="A254" s="128" t="s">
        <v>909</v>
      </c>
      <c r="B254" s="93" t="s">
        <v>910</v>
      </c>
      <c r="C254" s="434" t="s">
        <v>911</v>
      </c>
      <c r="D254" s="435"/>
      <c r="E254" s="435"/>
      <c r="F254" s="260">
        <f>Igazgatás!F282+Községgazd!F267+Vagyongazd!F254+Közút!F254+Sport!F256+Közművelődés!F289+Támogatás!F266</f>
        <v>0</v>
      </c>
      <c r="G254" s="152">
        <f>Igazgatás!G282+Községgazd!G267+Vagyongazd!G254+Közút!G254+Sport!G256+Közművelődés!G289+Támogatás!G266</f>
        <v>0</v>
      </c>
      <c r="H254" s="168">
        <f>Igazgatás!H282+Községgazd!H267+Vagyongazd!H254+Közút!H254+Sport!H256+Közművelődés!H289+Támogatás!H266</f>
        <v>0</v>
      </c>
      <c r="I254" s="95">
        <f>Igazgatás!I282+Községgazd!L267+Vagyongazd!I254+Közút!I254+Sport!I256+Közművelődés!K289+Támogatás!O266</f>
        <v>0</v>
      </c>
      <c r="J254" s="96">
        <f>Igazgatás!J282+Községgazd!M267+Vagyongazd!J254+Közút!J254+Sport!J256+Közművelődés!L289+Támogatás!P266</f>
        <v>0</v>
      </c>
      <c r="K254" s="96">
        <f>Igazgatás!K282+Községgazd!N267+Vagyongazd!K254+Közút!K254+Sport!K256+Közművelődés!M289+Támogatás!Q266</f>
        <v>0</v>
      </c>
      <c r="L254" s="96">
        <f>Igazgatás!L282+Községgazd!O267+Vagyongazd!L254+Közút!L254+Sport!L256+Közművelődés!N289+Támogatás!R266</f>
        <v>0</v>
      </c>
      <c r="M254" s="96">
        <f>Igazgatás!M282+Községgazd!P267+Vagyongazd!M254+Közút!M254+Sport!M256+Közművelődés!O289+Támogatás!S266</f>
        <v>0</v>
      </c>
      <c r="N254" s="99">
        <f>Igazgatás!N282+Községgazd!Q267+Vagyongazd!N254+Közút!N254+Sport!N256+Közművelődés!P289+Támogatás!T266</f>
        <v>0</v>
      </c>
      <c r="O254" s="96">
        <f>Igazgatás!O282+Községgazd!R267+Vagyongazd!O254+Közút!O254+Sport!O256+Közművelődés!Q289+Támogatás!U266</f>
        <v>0</v>
      </c>
      <c r="P254" s="98">
        <f>Igazgatás!P282+Községgazd!S267+Vagyongazd!P254+Közút!P254+Sport!P256+Közművelődés!R289+Támogatás!V266</f>
        <v>0</v>
      </c>
      <c r="Q254" s="99">
        <f>Igazgatás!Q282+Községgazd!T267+Vagyongazd!Q254+Közút!Q254+Sport!Q256+Közművelődés!S289+Támogatás!W266</f>
        <v>0</v>
      </c>
      <c r="R254" s="96">
        <f>Igazgatás!R282+Községgazd!U267+Vagyongazd!R254+Közút!R254+Sport!R256+Közművelődés!T289+Támogatás!X266</f>
        <v>0</v>
      </c>
      <c r="S254" s="98">
        <f>Igazgatás!S282+Községgazd!V267+Vagyongazd!S254+Közút!S254+Sport!S256+Közművelődés!U289+Támogatás!Y266</f>
        <v>0</v>
      </c>
      <c r="T254" s="100">
        <f>Igazgatás!T282+Községgazd!W267+Vagyongazd!T254+Közút!T254+Sport!T256+Közművelődés!V289+Támogatás!Z266</f>
        <v>0</v>
      </c>
    </row>
    <row r="255" spans="1:20" ht="15.75" thickBot="1" x14ac:dyDescent="0.3">
      <c r="B255" s="511" t="s">
        <v>314</v>
      </c>
      <c r="C255" s="512"/>
      <c r="D255" s="512"/>
      <c r="E255" s="512"/>
      <c r="F255" s="257">
        <f>Igazgatás!F283+Községgazd!F268+Vagyongazd!F255+Közút!F255+Sport!F257+Közművelődés!F290+Támogatás!F267</f>
        <v>37606043</v>
      </c>
      <c r="G255" s="149">
        <f>Igazgatás!G283+Községgazd!G268+Vagyongazd!G255+Közút!G255+Sport!G257+Közművelődés!G290+Támogatás!G267</f>
        <v>1288740</v>
      </c>
      <c r="H255" s="166">
        <f>Igazgatás!H283+Községgazd!H268+Vagyongazd!H255+Közút!H255+Sport!H257+Közművelődés!H290+Támogatás!H267</f>
        <v>38894783</v>
      </c>
      <c r="I255" s="87">
        <f>Igazgatás!I283+Községgazd!L268+Vagyongazd!I255+Közút!I255+Sport!I257+Közművelődés!K290+Támogatás!O267</f>
        <v>3177147.85</v>
      </c>
      <c r="J255" s="88">
        <f>Igazgatás!J283+Községgazd!M268+Vagyongazd!J255+Közút!J255+Sport!J257+Közművelődés!L290+Támogatás!P267</f>
        <v>1801511.1825999999</v>
      </c>
      <c r="K255" s="88">
        <f>Igazgatás!K283+Községgazd!N268+Vagyongazd!K255+Közút!K255+Sport!K257+Közművelődés!M290+Támogatás!Q267</f>
        <v>2001416.5449999999</v>
      </c>
      <c r="L255" s="88">
        <f>Igazgatás!L283+Községgazd!O268+Vagyongazd!L255+Közút!L255+Sport!L257+Közművelődés!N290+Támogatás!R267</f>
        <v>2180853.6226000004</v>
      </c>
      <c r="M255" s="88">
        <f>Igazgatás!M283+Községgazd!P268+Vagyongazd!M255+Közút!M255+Sport!M257+Közművelődés!O290+Támogatás!S267</f>
        <v>2691778.0926000001</v>
      </c>
      <c r="N255" s="91">
        <f>Igazgatás!N283+Községgazd!Q268+Vagyongazd!N255+Közút!N255+Sport!N257+Közművelődés!P290+Támogatás!T267</f>
        <v>2250524.3826000001</v>
      </c>
      <c r="O255" s="88">
        <f>Igazgatás!O283+Községgazd!R268+Vagyongazd!O255+Közút!O255+Sport!O257+Közművelődés!Q290+Támogatás!U267</f>
        <v>3760337.6726000002</v>
      </c>
      <c r="P255" s="90">
        <f>Igazgatás!P283+Községgazd!S268+Vagyongazd!P255+Közút!P255+Sport!P257+Közművelődés!R290+Támogatás!V267</f>
        <v>2760853.9526</v>
      </c>
      <c r="Q255" s="91">
        <f>Igazgatás!Q283+Községgazd!T268+Vagyongazd!Q255+Közút!Q255+Sport!Q257+Közművelődés!S290+Támogatás!W267</f>
        <v>1991548.1926000002</v>
      </c>
      <c r="R255" s="88">
        <f>Igazgatás!R283+Községgazd!U268+Vagyongazd!R255+Közút!R255+Sport!R257+Közművelődés!T290+Támogatás!X267</f>
        <v>2455427.3626000001</v>
      </c>
      <c r="S255" s="90">
        <f>Igazgatás!S283+Községgazd!V268+Vagyongazd!S255+Közút!S255+Sport!S257+Közművelődés!U290+Támogatás!Y267</f>
        <v>3877621.8613999998</v>
      </c>
      <c r="T255" s="92">
        <f>Igazgatás!T283+Községgazd!W268+Vagyongazd!T255+Közút!T255+Sport!T257+Közművelődés!V290+Támogatás!Z267</f>
        <v>9945762.2827999946</v>
      </c>
    </row>
    <row r="256" spans="1:20" x14ac:dyDescent="0.25">
      <c r="B256" s="22"/>
      <c r="C256" s="23"/>
      <c r="D256" s="23"/>
      <c r="E256" s="24"/>
      <c r="F256" s="24"/>
      <c r="G256" s="24"/>
      <c r="H256" s="60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x14ac:dyDescent="0.25">
      <c r="B257" s="25"/>
      <c r="C257" s="26"/>
      <c r="D257" s="26"/>
      <c r="E257" s="24"/>
      <c r="F257" s="24"/>
      <c r="G257" s="24"/>
      <c r="H257" s="60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x14ac:dyDescent="0.25">
      <c r="B258" s="27"/>
      <c r="C258" s="24"/>
      <c r="D258" s="24"/>
      <c r="E258" s="28"/>
      <c r="F258" s="28"/>
      <c r="G258" s="28"/>
      <c r="H258" s="60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x14ac:dyDescent="0.25">
      <c r="B259" s="27"/>
      <c r="C259" s="24"/>
      <c r="D259" s="24"/>
      <c r="E259" s="28"/>
      <c r="F259" s="28"/>
      <c r="G259" s="28"/>
      <c r="H259" s="60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x14ac:dyDescent="0.25">
      <c r="B260" s="27"/>
      <c r="C260" s="24"/>
      <c r="D260" s="24"/>
      <c r="E260" s="28"/>
      <c r="F260" s="28"/>
      <c r="G260" s="28"/>
      <c r="H260" s="60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x14ac:dyDescent="0.25">
      <c r="B261" s="27"/>
      <c r="C261" s="24"/>
      <c r="D261" s="24"/>
      <c r="E261" s="28"/>
      <c r="F261" s="28"/>
      <c r="G261" s="28"/>
      <c r="H261" s="60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x14ac:dyDescent="0.25">
      <c r="B262" s="27"/>
      <c r="C262" s="24"/>
      <c r="D262" s="24"/>
      <c r="E262" s="28"/>
      <c r="F262" s="28"/>
      <c r="G262" s="28"/>
      <c r="H262" s="60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x14ac:dyDescent="0.25">
      <c r="B263" s="27"/>
      <c r="C263" s="24"/>
      <c r="D263" s="24"/>
      <c r="E263" s="28"/>
      <c r="F263" s="28"/>
      <c r="G263" s="28"/>
      <c r="H263" s="60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x14ac:dyDescent="0.25">
      <c r="B264" s="27"/>
      <c r="C264" s="28"/>
      <c r="D264" s="28"/>
      <c r="E264" s="24"/>
      <c r="F264" s="24"/>
      <c r="G264" s="24"/>
      <c r="H264" s="60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x14ac:dyDescent="0.25">
      <c r="B265" s="27"/>
      <c r="C265" s="28"/>
      <c r="D265" s="28"/>
      <c r="E265" s="24"/>
      <c r="F265" s="24"/>
      <c r="G265" s="24"/>
      <c r="H265" s="60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x14ac:dyDescent="0.25">
      <c r="B266" s="27"/>
      <c r="C266" s="28"/>
      <c r="D266" s="28"/>
      <c r="E266" s="24"/>
      <c r="F266" s="24"/>
      <c r="G266" s="24"/>
      <c r="H266" s="60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x14ac:dyDescent="0.25">
      <c r="B267" s="27"/>
      <c r="C267" s="24"/>
      <c r="D267" s="24"/>
      <c r="E267" s="28"/>
      <c r="F267" s="28"/>
      <c r="G267" s="28"/>
      <c r="H267" s="60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x14ac:dyDescent="0.25">
      <c r="B268" s="27"/>
      <c r="C268" s="24"/>
      <c r="D268" s="24"/>
      <c r="E268" s="28"/>
      <c r="F268" s="28"/>
      <c r="G268" s="28"/>
      <c r="H268" s="6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x14ac:dyDescent="0.25">
      <c r="B269" s="27"/>
      <c r="C269" s="24"/>
      <c r="D269" s="24"/>
      <c r="E269" s="28"/>
      <c r="F269" s="28"/>
      <c r="G269" s="28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x14ac:dyDescent="0.25">
      <c r="A270" s="130"/>
      <c r="B270" s="27"/>
      <c r="C270" s="24"/>
      <c r="D270" s="24"/>
      <c r="E270" s="28"/>
      <c r="F270" s="28"/>
      <c r="G270" s="28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x14ac:dyDescent="0.25">
      <c r="A271" s="130"/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x14ac:dyDescent="0.25">
      <c r="A272" s="130"/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x14ac:dyDescent="0.25">
      <c r="A273" s="130"/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x14ac:dyDescent="0.25">
      <c r="A274" s="130"/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x14ac:dyDescent="0.25">
      <c r="A275" s="130"/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x14ac:dyDescent="0.25">
      <c r="A276" s="130"/>
      <c r="B276" s="27"/>
      <c r="C276" s="24"/>
      <c r="D276" s="24"/>
      <c r="E276" s="28"/>
      <c r="F276" s="28"/>
      <c r="G276" s="28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x14ac:dyDescent="0.25">
      <c r="A277" s="130"/>
      <c r="B277" s="27"/>
      <c r="C277" s="28"/>
      <c r="D277" s="28"/>
      <c r="E277" s="24"/>
      <c r="F277" s="24"/>
      <c r="G277" s="24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x14ac:dyDescent="0.25">
      <c r="A278" s="130"/>
      <c r="B278" s="27"/>
      <c r="C278" s="24"/>
      <c r="D278" s="24"/>
      <c r="E278" s="28"/>
      <c r="F278" s="28"/>
      <c r="G278" s="28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x14ac:dyDescent="0.25">
      <c r="A279" s="130"/>
      <c r="B279" s="27"/>
      <c r="C279" s="24"/>
      <c r="D279" s="24"/>
      <c r="E279" s="28"/>
      <c r="F279" s="28"/>
      <c r="G279" s="28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x14ac:dyDescent="0.25">
      <c r="A280" s="130"/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x14ac:dyDescent="0.25">
      <c r="A281" s="130"/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x14ac:dyDescent="0.25">
      <c r="A282" s="130"/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x14ac:dyDescent="0.25">
      <c r="A288" s="130"/>
      <c r="B288" s="27"/>
      <c r="C288" s="28"/>
      <c r="D288" s="28"/>
      <c r="E288" s="24"/>
      <c r="F288" s="24"/>
      <c r="G288" s="24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x14ac:dyDescent="0.25">
      <c r="A289" s="130"/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x14ac:dyDescent="0.25">
      <c r="A290" s="130"/>
      <c r="B290" s="27"/>
      <c r="C290" s="24"/>
      <c r="D290" s="24"/>
      <c r="E290" s="28"/>
      <c r="F290" s="28"/>
      <c r="G290" s="28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x14ac:dyDescent="0.25">
      <c r="A299" s="130"/>
      <c r="B299" s="29"/>
      <c r="C299" s="23"/>
      <c r="D299" s="23"/>
      <c r="E299" s="24"/>
      <c r="F299" s="24"/>
      <c r="G299" s="24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x14ac:dyDescent="0.25">
      <c r="A300" s="130"/>
      <c r="B300" s="27"/>
      <c r="C300" s="28"/>
      <c r="D300" s="28"/>
      <c r="E300" s="24"/>
      <c r="F300" s="24"/>
      <c r="G300" s="24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x14ac:dyDescent="0.25">
      <c r="A301" s="130"/>
      <c r="B301" s="27"/>
      <c r="C301" s="28"/>
      <c r="D301" s="28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x14ac:dyDescent="0.25">
      <c r="A302" s="130"/>
      <c r="B302" s="27"/>
      <c r="C302" s="28"/>
      <c r="D302" s="28"/>
      <c r="E302" s="24"/>
      <c r="F302" s="24"/>
      <c r="G302" s="24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x14ac:dyDescent="0.25">
      <c r="A312" s="130"/>
      <c r="B312" s="27"/>
      <c r="C312" s="24"/>
      <c r="D312" s="24"/>
      <c r="E312" s="28"/>
      <c r="F312" s="28"/>
      <c r="G312" s="28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x14ac:dyDescent="0.25">
      <c r="A313" s="130"/>
      <c r="B313" s="27"/>
      <c r="C313" s="28"/>
      <c r="D313" s="28"/>
      <c r="E313" s="24"/>
      <c r="F313" s="24"/>
      <c r="G313" s="24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x14ac:dyDescent="0.25">
      <c r="A317" s="130"/>
      <c r="B317" s="27"/>
      <c r="C317" s="24"/>
      <c r="D317" s="24"/>
      <c r="E317" s="28"/>
      <c r="F317" s="28"/>
      <c r="G317" s="28"/>
    </row>
    <row r="318" spans="1:20" x14ac:dyDescent="0.25">
      <c r="B318" s="27"/>
      <c r="C318" s="24"/>
      <c r="D318" s="24"/>
      <c r="E318" s="28"/>
      <c r="F318" s="28"/>
      <c r="G318" s="28"/>
      <c r="H318" s="18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s="12" customFormat="1" x14ac:dyDescent="0.25">
      <c r="A319" s="131"/>
      <c r="B319" s="27"/>
      <c r="C319" s="24"/>
      <c r="D319" s="24"/>
      <c r="E319" s="28"/>
      <c r="F319" s="28"/>
      <c r="G319" s="28"/>
      <c r="H319" s="49"/>
    </row>
    <row r="320" spans="1:20" s="12" customFormat="1" x14ac:dyDescent="0.25">
      <c r="A320" s="131"/>
      <c r="B320" s="27"/>
      <c r="C320" s="24"/>
      <c r="D320" s="24"/>
      <c r="E320" s="28"/>
      <c r="F320" s="28"/>
      <c r="G320" s="28"/>
      <c r="H320" s="49"/>
    </row>
    <row r="321" spans="1:20" s="12" customFormat="1" x14ac:dyDescent="0.25">
      <c r="A321" s="131"/>
      <c r="B321" s="27"/>
      <c r="C321" s="24"/>
      <c r="D321" s="24"/>
      <c r="E321" s="28"/>
      <c r="F321" s="28"/>
      <c r="G321" s="28"/>
      <c r="H321" s="49"/>
    </row>
    <row r="322" spans="1:20" s="12" customFormat="1" x14ac:dyDescent="0.25">
      <c r="A322" s="131"/>
      <c r="B322" s="27"/>
      <c r="C322" s="24"/>
      <c r="D322" s="24"/>
      <c r="E322" s="28"/>
      <c r="F322" s="28"/>
      <c r="G322" s="28"/>
      <c r="H322" s="49"/>
    </row>
    <row r="323" spans="1:20" s="12" customFormat="1" x14ac:dyDescent="0.25">
      <c r="A323" s="131"/>
      <c r="B323" s="27"/>
      <c r="C323" s="24"/>
      <c r="D323" s="24"/>
      <c r="E323" s="28"/>
      <c r="F323" s="28"/>
      <c r="G323" s="28"/>
      <c r="H323" s="49"/>
    </row>
    <row r="324" spans="1:20" s="12" customFormat="1" x14ac:dyDescent="0.25">
      <c r="A324" s="131"/>
      <c r="B324" s="27"/>
      <c r="C324" s="28"/>
      <c r="D324" s="28"/>
      <c r="E324" s="24"/>
      <c r="F324" s="24"/>
      <c r="G324" s="24"/>
      <c r="H324" s="49"/>
    </row>
    <row r="325" spans="1:20" s="12" customFormat="1" x14ac:dyDescent="0.25">
      <c r="A325" s="131"/>
      <c r="B325" s="27"/>
      <c r="C325" s="24"/>
      <c r="D325" s="24"/>
      <c r="E325" s="28"/>
      <c r="F325" s="28"/>
      <c r="G325" s="28"/>
      <c r="H325" s="49"/>
    </row>
    <row r="326" spans="1:20" s="12" customFormat="1" x14ac:dyDescent="0.25">
      <c r="A326" s="131"/>
      <c r="B326" s="27"/>
      <c r="C326" s="24"/>
      <c r="D326" s="24"/>
      <c r="E326" s="28"/>
      <c r="F326" s="28"/>
      <c r="G326" s="28"/>
      <c r="H326" s="49"/>
    </row>
    <row r="327" spans="1:20" s="12" customFormat="1" x14ac:dyDescent="0.25">
      <c r="A327" s="131"/>
      <c r="B327" s="27"/>
      <c r="C327" s="24"/>
      <c r="D327" s="24"/>
      <c r="E327" s="28"/>
      <c r="F327" s="28"/>
      <c r="G327" s="28"/>
      <c r="H327" s="49"/>
    </row>
    <row r="328" spans="1:20" s="12" customFormat="1" x14ac:dyDescent="0.25">
      <c r="A328" s="131"/>
      <c r="B328" s="27"/>
      <c r="C328" s="24"/>
      <c r="D328" s="24"/>
      <c r="E328" s="28"/>
      <c r="F328" s="28"/>
      <c r="G328" s="28"/>
      <c r="H328" s="49"/>
    </row>
    <row r="329" spans="1:20" s="12" customFormat="1" x14ac:dyDescent="0.25">
      <c r="A329" s="131"/>
      <c r="B329" s="27"/>
      <c r="C329" s="24"/>
      <c r="D329" s="24"/>
      <c r="E329" s="28"/>
      <c r="F329" s="28"/>
      <c r="G329" s="28"/>
      <c r="H329" s="49"/>
    </row>
    <row r="330" spans="1:20" s="12" customFormat="1" x14ac:dyDescent="0.25">
      <c r="A330" s="131"/>
      <c r="B330" s="27"/>
      <c r="C330" s="24"/>
      <c r="D330" s="24"/>
      <c r="E330" s="28"/>
      <c r="F330" s="28"/>
      <c r="G330" s="28"/>
      <c r="H330" s="49"/>
    </row>
    <row r="331" spans="1:20" s="12" customFormat="1" x14ac:dyDescent="0.25">
      <c r="A331" s="131"/>
      <c r="B331" s="27"/>
      <c r="C331" s="24"/>
      <c r="D331" s="24"/>
      <c r="E331" s="28"/>
      <c r="F331" s="28"/>
      <c r="G331" s="28"/>
      <c r="H331" s="49"/>
    </row>
    <row r="332" spans="1:20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20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20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20" x14ac:dyDescent="0.25">
      <c r="B335" s="29"/>
      <c r="C335" s="23"/>
      <c r="D335" s="23"/>
      <c r="E335" s="28"/>
      <c r="F335" s="28"/>
      <c r="G335" s="28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B336" s="30"/>
      <c r="C336" s="26"/>
      <c r="D336" s="26"/>
      <c r="E336" s="24"/>
      <c r="F336" s="24"/>
      <c r="G336" s="24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B337" s="27"/>
      <c r="C337" s="24"/>
      <c r="D337" s="24"/>
      <c r="E337" s="28"/>
      <c r="F337" s="28"/>
      <c r="G337" s="28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B338" s="27"/>
      <c r="C338" s="28"/>
      <c r="D338" s="28"/>
      <c r="E338" s="24"/>
      <c r="F338" s="24"/>
      <c r="G338" s="24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B339" s="27"/>
      <c r="C339" s="24"/>
      <c r="D339" s="24"/>
      <c r="E339" s="28"/>
      <c r="F339" s="28"/>
      <c r="G339" s="28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B340" s="27"/>
      <c r="C340" s="24"/>
      <c r="D340" s="24"/>
      <c r="E340" s="28"/>
      <c r="F340" s="28"/>
      <c r="G340" s="28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B341" s="27"/>
      <c r="C341" s="24"/>
      <c r="D341" s="24"/>
      <c r="E341" s="28"/>
      <c r="F341" s="28"/>
      <c r="G341" s="28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B342" s="27"/>
      <c r="C342" s="24"/>
      <c r="D342" s="24"/>
      <c r="E342" s="28"/>
      <c r="F342" s="28"/>
      <c r="G342" s="28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B343" s="27"/>
      <c r="C343" s="28"/>
      <c r="D343" s="28"/>
      <c r="E343" s="24"/>
      <c r="F343" s="24"/>
      <c r="G343" s="24"/>
      <c r="H343" s="6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x14ac:dyDescent="0.25">
      <c r="B344" s="27"/>
      <c r="C344" s="24"/>
      <c r="D344" s="24"/>
      <c r="E344" s="28"/>
      <c r="F344" s="28"/>
      <c r="G344" s="28"/>
      <c r="H344" s="6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x14ac:dyDescent="0.25">
      <c r="B345" s="27"/>
      <c r="C345" s="24"/>
      <c r="D345" s="24"/>
      <c r="E345" s="28"/>
      <c r="F345" s="28"/>
      <c r="G345" s="28"/>
      <c r="H345" s="6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x14ac:dyDescent="0.25">
      <c r="B346" s="27"/>
      <c r="C346" s="28"/>
      <c r="D346" s="28"/>
      <c r="E346" s="24"/>
      <c r="F346" s="24"/>
      <c r="G346" s="24"/>
      <c r="H346" s="6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x14ac:dyDescent="0.25">
      <c r="B347" s="27"/>
      <c r="C347" s="28"/>
      <c r="D347" s="28"/>
      <c r="E347" s="24"/>
      <c r="F347" s="24"/>
      <c r="G347" s="24"/>
      <c r="H347" s="6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x14ac:dyDescent="0.25">
      <c r="B348" s="27"/>
      <c r="C348" s="24"/>
      <c r="D348" s="24"/>
      <c r="E348" s="28"/>
      <c r="F348" s="28"/>
      <c r="G348" s="28"/>
      <c r="H348" s="6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x14ac:dyDescent="0.25">
      <c r="B349" s="27"/>
      <c r="C349" s="24"/>
      <c r="D349" s="24"/>
      <c r="E349" s="28"/>
      <c r="F349" s="28"/>
      <c r="G349" s="28"/>
      <c r="H349" s="6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x14ac:dyDescent="0.25">
      <c r="A350" s="130"/>
      <c r="B350" s="27"/>
      <c r="C350" s="24"/>
      <c r="D350" s="24"/>
      <c r="E350" s="28"/>
      <c r="F350" s="28"/>
      <c r="G350" s="28"/>
      <c r="H350" s="6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x14ac:dyDescent="0.25">
      <c r="A351" s="130"/>
      <c r="B351" s="27"/>
      <c r="C351" s="28"/>
      <c r="D351" s="28"/>
      <c r="E351" s="24"/>
      <c r="F351" s="24"/>
      <c r="G351" s="24"/>
      <c r="H351" s="6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x14ac:dyDescent="0.25">
      <c r="A352" s="130"/>
      <c r="B352" s="27"/>
      <c r="C352" s="24"/>
      <c r="D352" s="24"/>
      <c r="E352" s="28"/>
      <c r="F352" s="28"/>
      <c r="G352" s="28"/>
      <c r="H352" s="60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x14ac:dyDescent="0.25">
      <c r="A353" s="130"/>
      <c r="B353" s="27"/>
      <c r="C353" s="24"/>
      <c r="D353" s="24"/>
      <c r="E353" s="28"/>
      <c r="F353" s="28"/>
      <c r="G353" s="28"/>
      <c r="H353" s="60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x14ac:dyDescent="0.25">
      <c r="A354" s="130"/>
      <c r="B354" s="27"/>
      <c r="C354" s="24"/>
      <c r="D354" s="24"/>
      <c r="E354" s="28"/>
      <c r="F354" s="28"/>
      <c r="G354" s="28"/>
      <c r="H354" s="60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x14ac:dyDescent="0.25">
      <c r="A355" s="130"/>
      <c r="B355" s="27"/>
      <c r="C355" s="24"/>
      <c r="D355" s="24"/>
      <c r="E355" s="28"/>
      <c r="F355" s="28"/>
      <c r="G355" s="28"/>
      <c r="H355" s="6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x14ac:dyDescent="0.25">
      <c r="A356" s="130"/>
      <c r="B356" s="27"/>
      <c r="C356" s="24"/>
      <c r="D356" s="24"/>
      <c r="E356" s="28"/>
      <c r="F356" s="28"/>
      <c r="G356" s="28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x14ac:dyDescent="0.25">
      <c r="A357" s="130"/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x14ac:dyDescent="0.25">
      <c r="A358" s="130"/>
      <c r="B358" s="27"/>
      <c r="C358" s="24"/>
      <c r="D358" s="24"/>
      <c r="E358" s="28"/>
      <c r="F358" s="28"/>
      <c r="G358" s="28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x14ac:dyDescent="0.25">
      <c r="A359" s="130"/>
      <c r="B359" s="27"/>
      <c r="C359" s="24"/>
      <c r="D359" s="24"/>
      <c r="E359" s="28"/>
      <c r="F359" s="28"/>
      <c r="G359" s="28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x14ac:dyDescent="0.25">
      <c r="A360" s="130"/>
      <c r="B360" s="27"/>
      <c r="C360" s="24"/>
      <c r="D360" s="24"/>
      <c r="E360" s="28"/>
      <c r="F360" s="28"/>
      <c r="G360" s="28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x14ac:dyDescent="0.25">
      <c r="A361" s="130"/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x14ac:dyDescent="0.25">
      <c r="A362" s="130"/>
      <c r="B362" s="29"/>
      <c r="C362" s="23"/>
      <c r="D362" s="23"/>
      <c r="E362" s="24"/>
      <c r="F362" s="24"/>
      <c r="G362" s="24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x14ac:dyDescent="0.25">
      <c r="A363" s="130"/>
      <c r="B363" s="27"/>
      <c r="C363" s="28"/>
      <c r="D363" s="28"/>
      <c r="E363" s="24"/>
      <c r="F363" s="24"/>
      <c r="G363" s="24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x14ac:dyDescent="0.25">
      <c r="A364" s="130"/>
      <c r="B364" s="27"/>
      <c r="C364" s="28"/>
      <c r="D364" s="28"/>
      <c r="E364" s="24"/>
      <c r="F364" s="24"/>
      <c r="G364" s="24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x14ac:dyDescent="0.25">
      <c r="A365" s="130"/>
      <c r="B365" s="27"/>
      <c r="C365" s="24"/>
      <c r="D365" s="24"/>
      <c r="E365" s="28"/>
      <c r="F365" s="28"/>
      <c r="G365" s="28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x14ac:dyDescent="0.25">
      <c r="A366" s="130"/>
      <c r="B366" s="27"/>
      <c r="C366" s="24"/>
      <c r="D366" s="24"/>
      <c r="E366" s="28"/>
      <c r="F366" s="28"/>
      <c r="G366" s="28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x14ac:dyDescent="0.25">
      <c r="A368" s="130"/>
      <c r="B368" s="27"/>
      <c r="C368" s="28"/>
      <c r="D368" s="28"/>
      <c r="E368" s="24"/>
      <c r="F368" s="24"/>
      <c r="G368" s="24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x14ac:dyDescent="0.25">
      <c r="A370" s="130"/>
      <c r="B370" s="27"/>
      <c r="C370" s="24"/>
      <c r="D370" s="24"/>
      <c r="E370" s="28"/>
      <c r="F370" s="28"/>
      <c r="G370" s="28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x14ac:dyDescent="0.25">
      <c r="A371" s="130"/>
      <c r="B371" s="27"/>
      <c r="C371" s="28"/>
      <c r="D371" s="28"/>
      <c r="E371" s="24"/>
      <c r="F371" s="24"/>
      <c r="G371" s="24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x14ac:dyDescent="0.25">
      <c r="A373" s="130"/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x14ac:dyDescent="0.25">
      <c r="A374" s="130"/>
      <c r="B374" s="27"/>
      <c r="C374" s="24"/>
      <c r="D374" s="24"/>
      <c r="E374" s="28"/>
      <c r="F374" s="28"/>
      <c r="G374" s="28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x14ac:dyDescent="0.25">
      <c r="A375" s="130"/>
      <c r="B375" s="27"/>
      <c r="C375" s="24"/>
      <c r="D375" s="24"/>
      <c r="E375" s="28"/>
      <c r="F375" s="28"/>
      <c r="G375" s="28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x14ac:dyDescent="0.25">
      <c r="A376" s="130"/>
      <c r="B376" s="27"/>
      <c r="C376" s="24"/>
      <c r="D376" s="24"/>
      <c r="E376" s="28"/>
      <c r="F376" s="28"/>
      <c r="G376" s="28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x14ac:dyDescent="0.25">
      <c r="A377" s="130"/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x14ac:dyDescent="0.25">
      <c r="A379" s="130"/>
      <c r="B379" s="27"/>
      <c r="C379" s="28"/>
      <c r="D379" s="28"/>
      <c r="E379" s="24"/>
      <c r="F379" s="24"/>
      <c r="G379" s="24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x14ac:dyDescent="0.25">
      <c r="A380" s="130"/>
      <c r="B380" s="27"/>
      <c r="C380" s="28"/>
      <c r="D380" s="28"/>
      <c r="E380" s="24"/>
      <c r="F380" s="24"/>
      <c r="G380" s="24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5">
      <c r="A381" s="130"/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5">
      <c r="A382" s="130"/>
      <c r="B382" s="27"/>
      <c r="C382" s="28"/>
      <c r="D382" s="28"/>
      <c r="E382" s="24"/>
      <c r="F382" s="24"/>
      <c r="G382" s="24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5">
      <c r="A383" s="130"/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5">
      <c r="A384" s="130"/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x14ac:dyDescent="0.25">
      <c r="A387" s="130"/>
      <c r="B387" s="27"/>
      <c r="C387" s="28"/>
      <c r="D387" s="28"/>
      <c r="E387" s="24"/>
      <c r="F387" s="24"/>
      <c r="G387" s="24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x14ac:dyDescent="0.25">
      <c r="A392" s="130"/>
      <c r="B392" s="27"/>
      <c r="C392" s="24"/>
      <c r="D392" s="24"/>
      <c r="E392" s="28"/>
      <c r="F392" s="28"/>
      <c r="G392" s="28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x14ac:dyDescent="0.25">
      <c r="A393" s="130"/>
      <c r="B393" s="27"/>
      <c r="C393" s="28"/>
      <c r="D393" s="28"/>
      <c r="E393" s="24"/>
      <c r="F393" s="24"/>
      <c r="G393" s="24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x14ac:dyDescent="0.25">
      <c r="A394" s="130"/>
      <c r="B394" s="27"/>
      <c r="C394" s="28"/>
      <c r="D394" s="28"/>
      <c r="E394" s="24"/>
      <c r="F394" s="24"/>
      <c r="G394" s="24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x14ac:dyDescent="0.25">
      <c r="A398" s="130"/>
      <c r="B398" s="29"/>
      <c r="C398" s="23"/>
      <c r="D398" s="23"/>
      <c r="E398" s="24"/>
      <c r="F398" s="24"/>
      <c r="G398" s="24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x14ac:dyDescent="0.25">
      <c r="A400" s="130"/>
      <c r="B400" s="27"/>
      <c r="C400" s="28"/>
      <c r="D400" s="28"/>
      <c r="E400" s="24"/>
      <c r="F400" s="24"/>
      <c r="G400" s="24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x14ac:dyDescent="0.25">
      <c r="A403" s="130"/>
      <c r="B403" s="27"/>
      <c r="C403" s="28"/>
      <c r="D403" s="28"/>
      <c r="E403" s="24"/>
      <c r="F403" s="24"/>
      <c r="G403" s="24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x14ac:dyDescent="0.25">
      <c r="A404" s="130"/>
      <c r="B404" s="27"/>
      <c r="C404" s="28"/>
      <c r="D404" s="28"/>
      <c r="E404" s="24"/>
      <c r="F404" s="24"/>
      <c r="G404" s="24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x14ac:dyDescent="0.25">
      <c r="A406" s="130"/>
      <c r="B406" s="27"/>
      <c r="C406" s="24"/>
      <c r="D406" s="24"/>
      <c r="E406" s="28"/>
      <c r="F406" s="28"/>
      <c r="G406" s="28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x14ac:dyDescent="0.25">
      <c r="A407" s="130"/>
      <c r="B407" s="27"/>
      <c r="C407" s="28"/>
      <c r="D407" s="28"/>
      <c r="E407" s="24"/>
      <c r="F407" s="24"/>
      <c r="G407" s="24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x14ac:dyDescent="0.25">
      <c r="A408" s="130"/>
      <c r="B408" s="29"/>
      <c r="C408" s="23"/>
      <c r="D408" s="23"/>
      <c r="E408" s="24"/>
      <c r="F408" s="24"/>
      <c r="G408" s="24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x14ac:dyDescent="0.25">
      <c r="A409" s="130"/>
      <c r="B409" s="27"/>
      <c r="C409" s="28"/>
      <c r="D409" s="28"/>
      <c r="E409" s="24"/>
      <c r="F409" s="24"/>
      <c r="G409" s="24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x14ac:dyDescent="0.25">
      <c r="A410" s="130"/>
      <c r="B410" s="27"/>
      <c r="C410" s="28"/>
      <c r="D410" s="28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x14ac:dyDescent="0.25">
      <c r="A411" s="130"/>
      <c r="B411" s="27"/>
      <c r="C411" s="28"/>
      <c r="D411" s="28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x14ac:dyDescent="0.25">
      <c r="A415" s="130"/>
      <c r="B415" s="27"/>
      <c r="C415" s="24"/>
      <c r="D415" s="24"/>
      <c r="E415" s="28"/>
      <c r="F415" s="28"/>
      <c r="G415" s="28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x14ac:dyDescent="0.25">
      <c r="A416" s="130"/>
      <c r="B416" s="27"/>
      <c r="C416" s="24"/>
      <c r="D416" s="24"/>
      <c r="E416" s="28"/>
      <c r="F416" s="28"/>
      <c r="G416" s="28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x14ac:dyDescent="0.25">
      <c r="A421" s="130"/>
      <c r="B421" s="27"/>
      <c r="C421" s="24"/>
      <c r="D421" s="24"/>
      <c r="E421" s="28"/>
      <c r="F421" s="28"/>
      <c r="G421" s="28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x14ac:dyDescent="0.25">
      <c r="A424" s="130"/>
      <c r="B424" s="27"/>
      <c r="C424" s="24"/>
      <c r="D424" s="24"/>
      <c r="E424" s="28"/>
      <c r="F424" s="28"/>
      <c r="G424" s="28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x14ac:dyDescent="0.25">
      <c r="A434" s="130"/>
      <c r="B434" s="29"/>
      <c r="C434" s="23"/>
      <c r="D434" s="23"/>
      <c r="E434" s="24"/>
      <c r="F434" s="24"/>
      <c r="G434" s="24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x14ac:dyDescent="0.25">
      <c r="A436" s="130"/>
      <c r="B436" s="27"/>
      <c r="C436" s="28"/>
      <c r="D436" s="28"/>
      <c r="E436" s="24"/>
      <c r="F436" s="24"/>
      <c r="G436" s="24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x14ac:dyDescent="0.25">
      <c r="A437" s="130"/>
      <c r="B437" s="27"/>
      <c r="C437" s="28"/>
      <c r="D437" s="28"/>
      <c r="E437" s="24"/>
      <c r="F437" s="24"/>
      <c r="G437" s="24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x14ac:dyDescent="0.25">
      <c r="A439" s="130"/>
      <c r="B439" s="27"/>
      <c r="C439" s="24"/>
      <c r="D439" s="24"/>
      <c r="E439" s="28"/>
      <c r="F439" s="28"/>
      <c r="G439" s="28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x14ac:dyDescent="0.25">
      <c r="A447" s="130"/>
      <c r="B447" s="27"/>
      <c r="C447" s="24"/>
      <c r="D447" s="24"/>
      <c r="E447" s="28"/>
      <c r="F447" s="28"/>
      <c r="G447" s="28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x14ac:dyDescent="0.25">
      <c r="A448" s="130"/>
      <c r="B448" s="27"/>
      <c r="C448" s="28"/>
      <c r="D448" s="28"/>
      <c r="E448" s="24"/>
      <c r="F448" s="24"/>
      <c r="G448" s="24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x14ac:dyDescent="0.25">
      <c r="A450" s="130"/>
      <c r="B450" s="27"/>
      <c r="C450" s="24"/>
      <c r="D450" s="24"/>
      <c r="E450" s="28"/>
      <c r="F450" s="28"/>
      <c r="G450" s="28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x14ac:dyDescent="0.25">
      <c r="A460" s="130"/>
      <c r="B460" s="29"/>
      <c r="C460" s="23"/>
      <c r="D460" s="23"/>
      <c r="E460" s="24"/>
      <c r="F460" s="24"/>
      <c r="G460" s="24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x14ac:dyDescent="0.25">
      <c r="A461" s="130"/>
      <c r="B461" s="32"/>
      <c r="C461" s="33"/>
      <c r="D461" s="33"/>
      <c r="E461" s="24"/>
      <c r="F461" s="24"/>
      <c r="G461" s="24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x14ac:dyDescent="0.25">
      <c r="A462" s="130"/>
      <c r="B462" s="34"/>
      <c r="C462" s="35"/>
      <c r="D462" s="35"/>
      <c r="E462" s="36"/>
      <c r="F462" s="36"/>
      <c r="G462" s="36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x14ac:dyDescent="0.25">
      <c r="A463" s="130"/>
      <c r="B463" s="19"/>
      <c r="C463" s="37"/>
      <c r="D463" s="37"/>
      <c r="E463" s="24"/>
      <c r="F463" s="24"/>
      <c r="G463" s="24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x14ac:dyDescent="0.25">
      <c r="A464" s="130"/>
      <c r="B464" s="19"/>
      <c r="C464" s="37"/>
      <c r="D464" s="37"/>
      <c r="E464" s="24"/>
      <c r="F464" s="24"/>
      <c r="G464" s="24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x14ac:dyDescent="0.25">
      <c r="A465" s="130"/>
      <c r="B465" s="19"/>
      <c r="C465" s="37"/>
      <c r="D465" s="37"/>
      <c r="E465" s="24"/>
      <c r="F465" s="24"/>
      <c r="G465" s="24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x14ac:dyDescent="0.25">
      <c r="A466" s="130"/>
      <c r="B466" s="34"/>
      <c r="C466" s="35"/>
      <c r="D466" s="35"/>
      <c r="E466" s="36"/>
      <c r="F466" s="36"/>
      <c r="G466" s="36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x14ac:dyDescent="0.25">
      <c r="A467" s="130"/>
      <c r="B467" s="19"/>
      <c r="C467" s="37"/>
      <c r="D467" s="37"/>
      <c r="E467" s="24"/>
      <c r="F467" s="24"/>
      <c r="G467" s="24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x14ac:dyDescent="0.25">
      <c r="A468" s="130"/>
      <c r="B468" s="19"/>
      <c r="C468" s="24"/>
      <c r="D468" s="24"/>
      <c r="E468" s="37"/>
      <c r="F468" s="37"/>
      <c r="G468" s="37"/>
    </row>
    <row r="469" spans="1:20" x14ac:dyDescent="0.25">
      <c r="A469" s="130"/>
      <c r="B469" s="19"/>
      <c r="C469" s="24"/>
      <c r="D469" s="24"/>
      <c r="E469" s="37"/>
      <c r="F469" s="37"/>
      <c r="G469" s="37"/>
    </row>
    <row r="470" spans="1:20" x14ac:dyDescent="0.25">
      <c r="A470" s="130"/>
      <c r="B470" s="19"/>
      <c r="C470" s="24"/>
      <c r="D470" s="24"/>
      <c r="E470" s="37"/>
      <c r="F470" s="37"/>
      <c r="G470" s="37"/>
    </row>
    <row r="471" spans="1:20" x14ac:dyDescent="0.25">
      <c r="A471" s="130"/>
      <c r="B471" s="19"/>
      <c r="C471" s="24"/>
      <c r="D471" s="24"/>
      <c r="E471" s="37"/>
      <c r="F471" s="37"/>
      <c r="G471" s="37"/>
    </row>
    <row r="472" spans="1:20" x14ac:dyDescent="0.25">
      <c r="A472" s="130"/>
      <c r="B472" s="19"/>
      <c r="C472" s="24"/>
      <c r="D472" s="24"/>
      <c r="E472" s="37"/>
      <c r="F472" s="37"/>
      <c r="G472" s="37"/>
    </row>
    <row r="473" spans="1:20" x14ac:dyDescent="0.25">
      <c r="A473" s="130"/>
      <c r="B473" s="19"/>
      <c r="C473" s="24"/>
      <c r="D473" s="24"/>
      <c r="E473" s="37"/>
      <c r="F473" s="37"/>
      <c r="G473" s="37"/>
    </row>
    <row r="474" spans="1:20" x14ac:dyDescent="0.25">
      <c r="A474" s="130"/>
      <c r="B474" s="34"/>
      <c r="C474" s="35"/>
      <c r="D474" s="35"/>
      <c r="E474" s="36"/>
      <c r="F474" s="36"/>
      <c r="G474" s="36"/>
    </row>
    <row r="475" spans="1:20" x14ac:dyDescent="0.25">
      <c r="A475" s="130"/>
      <c r="B475" s="19"/>
      <c r="C475" s="37"/>
      <c r="D475" s="37"/>
      <c r="E475" s="24"/>
      <c r="F475" s="24"/>
      <c r="G475" s="24"/>
    </row>
    <row r="476" spans="1:20" x14ac:dyDescent="0.25">
      <c r="A476" s="130"/>
      <c r="B476" s="19"/>
      <c r="C476" s="37"/>
      <c r="D476" s="37"/>
      <c r="E476" s="24"/>
      <c r="F476" s="24"/>
      <c r="G476" s="24"/>
    </row>
    <row r="477" spans="1:20" x14ac:dyDescent="0.25">
      <c r="A477" s="130"/>
      <c r="B477" s="19"/>
      <c r="C477" s="37"/>
      <c r="D477" s="37"/>
      <c r="E477" s="24"/>
      <c r="F477" s="24"/>
      <c r="G477" s="24"/>
    </row>
    <row r="478" spans="1:20" x14ac:dyDescent="0.25">
      <c r="B478" s="19"/>
      <c r="C478" s="37"/>
      <c r="D478" s="37"/>
      <c r="E478" s="24"/>
      <c r="F478" s="24"/>
      <c r="G478" s="24"/>
      <c r="H478" s="18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s="12" customFormat="1" x14ac:dyDescent="0.25">
      <c r="A479" s="131"/>
      <c r="B479" s="19"/>
      <c r="C479" s="37"/>
      <c r="D479" s="37"/>
      <c r="E479" s="24"/>
      <c r="F479" s="24"/>
      <c r="G479" s="24"/>
      <c r="H479" s="49"/>
    </row>
    <row r="480" spans="1:20" s="12" customFormat="1" x14ac:dyDescent="0.25">
      <c r="A480" s="131"/>
      <c r="B480" s="32"/>
      <c r="C480" s="33"/>
      <c r="D480" s="33"/>
      <c r="E480" s="24"/>
      <c r="F480" s="24"/>
      <c r="G480" s="24"/>
      <c r="H480" s="49"/>
    </row>
    <row r="481" spans="1:20" s="12" customFormat="1" x14ac:dyDescent="0.25">
      <c r="A481" s="131"/>
      <c r="B481" s="19"/>
      <c r="C481" s="37"/>
      <c r="D481" s="37"/>
      <c r="E481" s="24"/>
      <c r="F481" s="24"/>
      <c r="G481" s="24"/>
      <c r="H481" s="49"/>
    </row>
    <row r="482" spans="1:20" s="12" customFormat="1" x14ac:dyDescent="0.25">
      <c r="A482" s="131"/>
      <c r="B482" s="19"/>
      <c r="C482" s="37"/>
      <c r="D482" s="37"/>
      <c r="E482" s="24"/>
      <c r="F482" s="24"/>
      <c r="G482" s="24"/>
      <c r="H482" s="49"/>
    </row>
    <row r="483" spans="1:20" s="12" customFormat="1" x14ac:dyDescent="0.25">
      <c r="A483" s="131"/>
      <c r="B483" s="19"/>
      <c r="C483" s="37"/>
      <c r="D483" s="37"/>
      <c r="E483" s="24"/>
      <c r="F483" s="24"/>
      <c r="G483" s="24"/>
      <c r="H483" s="49"/>
    </row>
    <row r="484" spans="1:20" s="12" customFormat="1" x14ac:dyDescent="0.25">
      <c r="A484" s="131"/>
      <c r="B484" s="19"/>
      <c r="C484" s="37"/>
      <c r="D484" s="37"/>
      <c r="E484" s="24"/>
      <c r="F484" s="24"/>
      <c r="G484" s="24"/>
      <c r="H484" s="49"/>
    </row>
    <row r="485" spans="1:20" s="12" customFormat="1" x14ac:dyDescent="0.25">
      <c r="A485" s="131"/>
      <c r="B485" s="19"/>
      <c r="C485" s="37"/>
      <c r="D485" s="37"/>
      <c r="E485" s="24"/>
      <c r="F485" s="24"/>
      <c r="G485" s="24"/>
      <c r="H485" s="49"/>
    </row>
    <row r="486" spans="1:20" s="12" customFormat="1" x14ac:dyDescent="0.25">
      <c r="A486" s="131"/>
      <c r="B486" s="19"/>
      <c r="C486" s="37"/>
      <c r="D486" s="37"/>
      <c r="E486" s="24"/>
      <c r="F486" s="24"/>
      <c r="G486" s="24"/>
      <c r="H486" s="49"/>
    </row>
    <row r="487" spans="1:20" x14ac:dyDescent="0.25">
      <c r="A487" s="130"/>
      <c r="B487" s="17"/>
      <c r="C487" s="17"/>
      <c r="D487" s="17"/>
      <c r="E487" s="17"/>
      <c r="F487" s="17"/>
      <c r="G487" s="17"/>
      <c r="H487" s="18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x14ac:dyDescent="0.25">
      <c r="A488" s="130"/>
      <c r="B488" s="17"/>
      <c r="C488" s="17"/>
      <c r="D488" s="17"/>
      <c r="E488" s="17"/>
      <c r="F488" s="17"/>
      <c r="G488" s="17"/>
      <c r="H488" s="18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x14ac:dyDescent="0.25">
      <c r="A489" s="130"/>
      <c r="B489" s="17"/>
      <c r="C489" s="17"/>
      <c r="D489" s="17"/>
      <c r="E489" s="17"/>
      <c r="F489" s="17"/>
      <c r="G489" s="17"/>
      <c r="H489" s="18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30"/>
      <c r="B490" s="17"/>
      <c r="C490" s="17"/>
      <c r="D490" s="17"/>
      <c r="E490" s="17"/>
      <c r="F490" s="17"/>
      <c r="G490" s="17"/>
      <c r="H490" s="18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30"/>
      <c r="B491" s="17"/>
      <c r="C491" s="17"/>
      <c r="D491" s="17"/>
      <c r="E491" s="17"/>
      <c r="F491" s="17"/>
      <c r="G491" s="17"/>
      <c r="H491" s="18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30"/>
      <c r="B492" s="17"/>
      <c r="C492" s="17"/>
      <c r="D492" s="17"/>
      <c r="E492" s="17"/>
      <c r="F492" s="17"/>
      <c r="G492" s="17"/>
      <c r="H492" s="18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30"/>
      <c r="B493" s="17"/>
      <c r="C493" s="17"/>
      <c r="D493" s="17"/>
      <c r="E493" s="17"/>
      <c r="F493" s="17"/>
      <c r="G493" s="17"/>
      <c r="H493" s="18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30"/>
      <c r="B494" s="17"/>
      <c r="C494" s="17"/>
      <c r="D494" s="17"/>
      <c r="E494" s="17"/>
      <c r="F494" s="17"/>
      <c r="G494" s="17"/>
      <c r="H494" s="18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30"/>
      <c r="B495" s="17"/>
      <c r="C495" s="17"/>
      <c r="D495" s="17"/>
      <c r="E495" s="17"/>
      <c r="F495" s="17"/>
      <c r="G495" s="17"/>
      <c r="H495" s="18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30"/>
      <c r="B496" s="17"/>
      <c r="C496" s="17"/>
      <c r="D496" s="17"/>
      <c r="E496" s="17"/>
      <c r="F496" s="17"/>
      <c r="G496" s="17"/>
      <c r="H496" s="18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30"/>
      <c r="B497" s="17"/>
      <c r="C497" s="17"/>
      <c r="D497" s="17"/>
      <c r="E497" s="17"/>
      <c r="F497" s="17"/>
      <c r="G497" s="17"/>
      <c r="H497" s="18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30"/>
      <c r="B498" s="17"/>
      <c r="C498" s="17"/>
      <c r="D498" s="17"/>
      <c r="E498" s="17"/>
      <c r="F498" s="17"/>
      <c r="G498" s="17"/>
      <c r="H498" s="18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30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</sheetData>
  <mergeCells count="241"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C231:E231"/>
    <mergeCell ref="D232:E232"/>
    <mergeCell ref="D233:E233"/>
    <mergeCell ref="D235:E235"/>
    <mergeCell ref="D237:E237"/>
    <mergeCell ref="C239:E239"/>
    <mergeCell ref="C225:E225"/>
    <mergeCell ref="C226:E226"/>
    <mergeCell ref="C227:E227"/>
    <mergeCell ref="D228:E228"/>
    <mergeCell ref="D229:E229"/>
    <mergeCell ref="D230:E230"/>
    <mergeCell ref="D234:E234"/>
    <mergeCell ref="D236:E236"/>
    <mergeCell ref="C238:E238"/>
    <mergeCell ref="C250:E250"/>
    <mergeCell ref="C251:E251"/>
    <mergeCell ref="C252:E252"/>
    <mergeCell ref="C253:E253"/>
    <mergeCell ref="C254:E254"/>
    <mergeCell ref="B255:E255"/>
    <mergeCell ref="C240:E240"/>
    <mergeCell ref="C241:E241"/>
    <mergeCell ref="C244:E244"/>
    <mergeCell ref="C247:E247"/>
    <mergeCell ref="C248:E248"/>
    <mergeCell ref="C249:E249"/>
    <mergeCell ref="C242:E242"/>
    <mergeCell ref="C243:E243"/>
    <mergeCell ref="D245:E245"/>
    <mergeCell ref="D246:E246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9:E89"/>
    <mergeCell ref="D90:E90"/>
    <mergeCell ref="D91:E91"/>
    <mergeCell ref="D92:E92"/>
    <mergeCell ref="C83:E83"/>
    <mergeCell ref="C84:E84"/>
    <mergeCell ref="D85:E85"/>
    <mergeCell ref="D86:E86"/>
    <mergeCell ref="D99:E99"/>
    <mergeCell ref="C75:E75"/>
    <mergeCell ref="C76:E76"/>
    <mergeCell ref="D77:E77"/>
    <mergeCell ref="D78:E78"/>
    <mergeCell ref="D72:E72"/>
    <mergeCell ref="D73:E73"/>
    <mergeCell ref="D74:E74"/>
    <mergeCell ref="D87:E87"/>
    <mergeCell ref="D88:E88"/>
    <mergeCell ref="C79:E79"/>
    <mergeCell ref="C66:E66"/>
    <mergeCell ref="D67:E67"/>
    <mergeCell ref="D68:E68"/>
    <mergeCell ref="D69:E69"/>
    <mergeCell ref="C70:E70"/>
    <mergeCell ref="D71:E71"/>
    <mergeCell ref="C59:E59"/>
    <mergeCell ref="C61:E61"/>
    <mergeCell ref="C62:E62"/>
    <mergeCell ref="C63:E63"/>
    <mergeCell ref="C64:E64"/>
    <mergeCell ref="C65:E65"/>
    <mergeCell ref="C60:E60"/>
    <mergeCell ref="C57:E57"/>
    <mergeCell ref="C41:E41"/>
    <mergeCell ref="C42:E42"/>
    <mergeCell ref="C43:E43"/>
    <mergeCell ref="C44:E44"/>
    <mergeCell ref="C45:E45"/>
    <mergeCell ref="D46:E46"/>
    <mergeCell ref="C58:E58"/>
    <mergeCell ref="D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24:E24"/>
    <mergeCell ref="C20:E20"/>
    <mergeCell ref="C21:E21"/>
    <mergeCell ref="C22:E22"/>
    <mergeCell ref="C25:E25"/>
    <mergeCell ref="C27:E27"/>
    <mergeCell ref="C28:E28"/>
    <mergeCell ref="C39:E39"/>
    <mergeCell ref="C40:E40"/>
    <mergeCell ref="C26:E26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34:E34"/>
    <mergeCell ref="F2:H2"/>
    <mergeCell ref="F3:F4"/>
    <mergeCell ref="G3:G4"/>
    <mergeCell ref="H3:H4"/>
    <mergeCell ref="I2:T3"/>
    <mergeCell ref="C5:E5"/>
    <mergeCell ref="B2:E4"/>
    <mergeCell ref="C6:E6"/>
    <mergeCell ref="C23:E23"/>
  </mergeCells>
  <pageMargins left="0.23622047244094491" right="0.23622047244094491" top="0.74803149606299213" bottom="0.74803149606299213" header="0.31496062992125984" footer="0.31496062992125984"/>
  <pageSetup paperSize="9" scale="49" orientation="landscape" horizontalDpi="4294967293" r:id="rId1"/>
  <headerFooter>
    <oddHeader>&amp;C&amp;"Times New Roman,Félkövér"&amp;12Újbarok Községi Önkormányzat kiadásai - 2017. év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47"/>
  <sheetViews>
    <sheetView view="pageBreakPreview" zoomScale="60" zoomScaleNormal="100" workbookViewId="0">
      <pane xSplit="5" ySplit="4" topLeftCell="F42" activePane="bottomRight" state="frozen"/>
      <selection pane="topRight" activeCell="F1" sqref="F1"/>
      <selection pane="bottomLeft" activeCell="A5" sqref="A5"/>
      <selection pane="bottomRight" activeCell="O175" sqref="O175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5703125" style="12" customWidth="1"/>
    <col min="7" max="7" width="11.140625" style="12" customWidth="1"/>
    <col min="8" max="8" width="11.7109375" style="49" customWidth="1"/>
    <col min="9" max="13" width="10.140625" style="12" bestFit="1" customWidth="1"/>
    <col min="14" max="14" width="11.85546875" style="12" customWidth="1"/>
    <col min="15" max="15" width="11.5703125" style="12" customWidth="1"/>
    <col min="16" max="18" width="10.140625" style="12" bestFit="1" customWidth="1"/>
    <col min="19" max="19" width="11.5703125" style="12" customWidth="1"/>
    <col min="20" max="21" width="11.28515625" style="12" bestFit="1" customWidth="1"/>
    <col min="22" max="16384" width="9.140625" style="17"/>
  </cols>
  <sheetData>
    <row r="1" spans="1:21" ht="15.75" thickBot="1" x14ac:dyDescent="0.3">
      <c r="T1" s="11" t="s">
        <v>828</v>
      </c>
      <c r="U1" s="11"/>
    </row>
    <row r="2" spans="1:21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968</v>
      </c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  <c r="U2" s="514" t="s">
        <v>1019</v>
      </c>
    </row>
    <row r="3" spans="1:21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  <c r="U3" s="515"/>
    </row>
    <row r="4" spans="1:21" ht="21" customHeight="1" thickBot="1" x14ac:dyDescent="0.3">
      <c r="B4" s="467"/>
      <c r="C4" s="468"/>
      <c r="D4" s="468"/>
      <c r="E4" s="468"/>
      <c r="F4" s="480"/>
      <c r="G4" s="482"/>
      <c r="H4" s="484"/>
      <c r="I4" s="132" t="s">
        <v>593</v>
      </c>
      <c r="J4" s="66" t="s">
        <v>594</v>
      </c>
      <c r="K4" s="66" t="s">
        <v>595</v>
      </c>
      <c r="L4" s="66" t="s">
        <v>596</v>
      </c>
      <c r="M4" s="66" t="s">
        <v>597</v>
      </c>
      <c r="N4" s="256" t="s">
        <v>598</v>
      </c>
      <c r="O4" s="84" t="s">
        <v>599</v>
      </c>
      <c r="P4" s="255" t="s">
        <v>600</v>
      </c>
      <c r="Q4" s="256" t="s">
        <v>601</v>
      </c>
      <c r="R4" s="84" t="s">
        <v>602</v>
      </c>
      <c r="S4" s="255" t="s">
        <v>603</v>
      </c>
      <c r="T4" s="67" t="s">
        <v>604</v>
      </c>
      <c r="U4" s="516"/>
    </row>
    <row r="5" spans="1:21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5281797</v>
      </c>
      <c r="G5" s="149">
        <f t="shared" ref="G5:T5" si="0">G6+G20</f>
        <v>550000</v>
      </c>
      <c r="H5" s="166">
        <f>SUM(F5:G5)</f>
        <v>5831797</v>
      </c>
      <c r="I5" s="87">
        <f t="shared" si="0"/>
        <v>249921.53</v>
      </c>
      <c r="J5" s="88">
        <f t="shared" si="0"/>
        <v>503363.53</v>
      </c>
      <c r="K5" s="88">
        <f t="shared" si="0"/>
        <v>480923.53</v>
      </c>
      <c r="L5" s="88">
        <f t="shared" si="0"/>
        <v>480923.53</v>
      </c>
      <c r="M5" s="88">
        <f t="shared" si="0"/>
        <v>480923.53</v>
      </c>
      <c r="N5" s="91">
        <f t="shared" si="0"/>
        <v>480923.53</v>
      </c>
      <c r="O5" s="88">
        <f t="shared" si="0"/>
        <v>480923.53</v>
      </c>
      <c r="P5" s="90">
        <f t="shared" si="0"/>
        <v>641933.53</v>
      </c>
      <c r="Q5" s="91">
        <f t="shared" si="0"/>
        <v>512923.53</v>
      </c>
      <c r="R5" s="88">
        <f t="shared" si="0"/>
        <v>480923.53</v>
      </c>
      <c r="S5" s="90">
        <f t="shared" si="0"/>
        <v>557184.35</v>
      </c>
      <c r="T5" s="92">
        <f t="shared" si="0"/>
        <v>480929.35</v>
      </c>
      <c r="U5" s="346">
        <f t="shared" ref="U5" si="1">U6+U20</f>
        <v>0</v>
      </c>
    </row>
    <row r="6" spans="1:21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963910</v>
      </c>
      <c r="G6" s="150">
        <f t="shared" ref="G6:T6" si="2">G7+G8+G9+G10+G11+G12+G13+G14+G15+G16+G17+G18+G19</f>
        <v>0</v>
      </c>
      <c r="H6" s="167">
        <f t="shared" ref="H6:H94" si="3">SUM(F6:G6)</f>
        <v>963910</v>
      </c>
      <c r="I6" s="119">
        <f t="shared" si="2"/>
        <v>57946.53</v>
      </c>
      <c r="J6" s="120">
        <f t="shared" si="2"/>
        <v>69426.53</v>
      </c>
      <c r="K6" s="120">
        <f t="shared" si="2"/>
        <v>69426.53</v>
      </c>
      <c r="L6" s="120">
        <f t="shared" si="2"/>
        <v>69426.53</v>
      </c>
      <c r="M6" s="120">
        <f t="shared" si="2"/>
        <v>69426.53</v>
      </c>
      <c r="N6" s="123">
        <f t="shared" si="2"/>
        <v>69426.53</v>
      </c>
      <c r="O6" s="120">
        <f t="shared" si="2"/>
        <v>69426.53</v>
      </c>
      <c r="P6" s="122">
        <f t="shared" si="2"/>
        <v>135436.53</v>
      </c>
      <c r="Q6" s="123">
        <f t="shared" si="2"/>
        <v>69426.53</v>
      </c>
      <c r="R6" s="120">
        <f t="shared" si="2"/>
        <v>69426.53</v>
      </c>
      <c r="S6" s="122">
        <f t="shared" si="2"/>
        <v>145687.35</v>
      </c>
      <c r="T6" s="124">
        <f t="shared" si="2"/>
        <v>69427.350000000006</v>
      </c>
      <c r="U6" s="347">
        <f t="shared" ref="U6" si="4">U7+U8+U9+U10+U11+U12+U13+U14+U15+U16+U17+U18+U19</f>
        <v>0</v>
      </c>
    </row>
    <row r="7" spans="1:21" s="211" customFormat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SUM(I7:T7)</f>
        <v>780640</v>
      </c>
      <c r="G7" s="192"/>
      <c r="H7" s="193">
        <f t="shared" si="3"/>
        <v>780640</v>
      </c>
      <c r="I7" s="201">
        <f>133000*0.41</f>
        <v>54530</v>
      </c>
      <c r="J7" s="195">
        <f>161000*0.41</f>
        <v>66010</v>
      </c>
      <c r="K7" s="195">
        <f t="shared" ref="K7:T10" si="5">161000*0.41</f>
        <v>66010</v>
      </c>
      <c r="L7" s="195">
        <f t="shared" si="5"/>
        <v>66010</v>
      </c>
      <c r="M7" s="195">
        <f t="shared" si="5"/>
        <v>66010</v>
      </c>
      <c r="N7" s="196">
        <f t="shared" si="5"/>
        <v>66010</v>
      </c>
      <c r="O7" s="195">
        <f t="shared" si="5"/>
        <v>66010</v>
      </c>
      <c r="P7" s="194">
        <f t="shared" si="5"/>
        <v>66010</v>
      </c>
      <c r="Q7" s="196">
        <f t="shared" si="5"/>
        <v>66010</v>
      </c>
      <c r="R7" s="195">
        <f t="shared" si="5"/>
        <v>66010</v>
      </c>
      <c r="S7" s="194">
        <f t="shared" si="5"/>
        <v>66010</v>
      </c>
      <c r="T7" s="197">
        <f t="shared" si="5"/>
        <v>66010</v>
      </c>
      <c r="U7" s="348"/>
    </row>
    <row r="8" spans="1:21" s="211" customFormat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6">SUM(I8:T8)</f>
        <v>66010</v>
      </c>
      <c r="G8" s="192"/>
      <c r="H8" s="193">
        <f t="shared" si="3"/>
        <v>66010</v>
      </c>
      <c r="I8" s="201"/>
      <c r="J8" s="195"/>
      <c r="K8" s="195"/>
      <c r="L8" s="195"/>
      <c r="M8" s="195"/>
      <c r="N8" s="196"/>
      <c r="O8" s="195"/>
      <c r="P8" s="194"/>
      <c r="Q8" s="196"/>
      <c r="R8" s="195"/>
      <c r="S8" s="194">
        <f t="shared" si="5"/>
        <v>66010</v>
      </c>
      <c r="T8" s="197"/>
      <c r="U8" s="348"/>
    </row>
    <row r="9" spans="1:21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6"/>
        <v>0</v>
      </c>
      <c r="G9" s="192"/>
      <c r="H9" s="193">
        <f t="shared" si="3"/>
        <v>0</v>
      </c>
      <c r="I9" s="201"/>
      <c r="J9" s="195"/>
      <c r="K9" s="195"/>
      <c r="L9" s="195"/>
      <c r="M9" s="195"/>
      <c r="N9" s="196"/>
      <c r="O9" s="195"/>
      <c r="P9" s="194"/>
      <c r="Q9" s="196"/>
      <c r="R9" s="195"/>
      <c r="S9" s="194"/>
      <c r="T9" s="197"/>
      <c r="U9" s="348"/>
    </row>
    <row r="10" spans="1:21" s="211" customFormat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6"/>
        <v>66010</v>
      </c>
      <c r="G10" s="192"/>
      <c r="H10" s="193">
        <f t="shared" si="3"/>
        <v>66010</v>
      </c>
      <c r="I10" s="201"/>
      <c r="J10" s="195"/>
      <c r="K10" s="195"/>
      <c r="L10" s="195"/>
      <c r="M10" s="195"/>
      <c r="N10" s="196"/>
      <c r="O10" s="195"/>
      <c r="P10" s="194">
        <f t="shared" si="5"/>
        <v>66010</v>
      </c>
      <c r="Q10" s="196"/>
      <c r="R10" s="195"/>
      <c r="S10" s="194"/>
      <c r="T10" s="197"/>
      <c r="U10" s="348"/>
    </row>
    <row r="11" spans="1:21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6"/>
        <v>0</v>
      </c>
      <c r="G11" s="192"/>
      <c r="H11" s="193">
        <f t="shared" si="3"/>
        <v>0</v>
      </c>
      <c r="I11" s="201"/>
      <c r="J11" s="195"/>
      <c r="K11" s="195"/>
      <c r="L11" s="195"/>
      <c r="M11" s="195"/>
      <c r="N11" s="196"/>
      <c r="O11" s="195"/>
      <c r="P11" s="194"/>
      <c r="Q11" s="196"/>
      <c r="R11" s="195"/>
      <c r="S11" s="194"/>
      <c r="T11" s="197"/>
      <c r="U11" s="348"/>
    </row>
    <row r="12" spans="1:21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6"/>
        <v>0</v>
      </c>
      <c r="G12" s="192"/>
      <c r="H12" s="193">
        <f t="shared" si="3"/>
        <v>0</v>
      </c>
      <c r="I12" s="201"/>
      <c r="J12" s="195"/>
      <c r="K12" s="195"/>
      <c r="L12" s="195"/>
      <c r="M12" s="195"/>
      <c r="N12" s="196"/>
      <c r="O12" s="195"/>
      <c r="P12" s="194"/>
      <c r="Q12" s="196"/>
      <c r="R12" s="195"/>
      <c r="S12" s="194"/>
      <c r="T12" s="197"/>
      <c r="U12" s="348"/>
    </row>
    <row r="13" spans="1:21" s="211" customFormat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6"/>
        <v>40999.999999999993</v>
      </c>
      <c r="G13" s="192"/>
      <c r="H13" s="193">
        <f t="shared" si="3"/>
        <v>40999.999999999993</v>
      </c>
      <c r="I13" s="201">
        <f>8333*0.41</f>
        <v>3416.5299999999997</v>
      </c>
      <c r="J13" s="195">
        <f t="shared" ref="J13:R13" si="7">8333*0.41</f>
        <v>3416.5299999999997</v>
      </c>
      <c r="K13" s="195">
        <f t="shared" si="7"/>
        <v>3416.5299999999997</v>
      </c>
      <c r="L13" s="195">
        <f t="shared" si="7"/>
        <v>3416.5299999999997</v>
      </c>
      <c r="M13" s="195">
        <f t="shared" si="7"/>
        <v>3416.5299999999997</v>
      </c>
      <c r="N13" s="196">
        <f t="shared" si="7"/>
        <v>3416.5299999999997</v>
      </c>
      <c r="O13" s="195">
        <f t="shared" si="7"/>
        <v>3416.5299999999997</v>
      </c>
      <c r="P13" s="194">
        <f t="shared" si="7"/>
        <v>3416.5299999999997</v>
      </c>
      <c r="Q13" s="196">
        <f t="shared" si="7"/>
        <v>3416.5299999999997</v>
      </c>
      <c r="R13" s="195">
        <f t="shared" si="7"/>
        <v>3416.5299999999997</v>
      </c>
      <c r="S13" s="194">
        <f>8335*0.41</f>
        <v>3417.35</v>
      </c>
      <c r="T13" s="197">
        <f>8335*0.41</f>
        <v>3417.35</v>
      </c>
      <c r="U13" s="348"/>
    </row>
    <row r="14" spans="1:21" s="211" customFormat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6"/>
        <v>10250</v>
      </c>
      <c r="G14" s="192"/>
      <c r="H14" s="193">
        <f t="shared" si="3"/>
        <v>10250</v>
      </c>
      <c r="I14" s="201"/>
      <c r="J14" s="195"/>
      <c r="K14" s="195"/>
      <c r="L14" s="195"/>
      <c r="M14" s="195"/>
      <c r="N14" s="196"/>
      <c r="O14" s="195"/>
      <c r="P14" s="194"/>
      <c r="Q14" s="196"/>
      <c r="R14" s="195"/>
      <c r="S14" s="194">
        <f>25000*0.41</f>
        <v>10250</v>
      </c>
      <c r="T14" s="197"/>
      <c r="U14" s="348"/>
    </row>
    <row r="15" spans="1:21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6"/>
        <v>0</v>
      </c>
      <c r="G15" s="192"/>
      <c r="H15" s="193">
        <f t="shared" si="3"/>
        <v>0</v>
      </c>
      <c r="I15" s="201"/>
      <c r="J15" s="195"/>
      <c r="K15" s="195"/>
      <c r="L15" s="195"/>
      <c r="M15" s="195"/>
      <c r="N15" s="196"/>
      <c r="O15" s="195"/>
      <c r="P15" s="194"/>
      <c r="Q15" s="196"/>
      <c r="R15" s="195"/>
      <c r="S15" s="194"/>
      <c r="T15" s="197"/>
      <c r="U15" s="348"/>
    </row>
    <row r="16" spans="1:21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6"/>
        <v>0</v>
      </c>
      <c r="G16" s="192"/>
      <c r="H16" s="193">
        <f t="shared" si="3"/>
        <v>0</v>
      </c>
      <c r="I16" s="201"/>
      <c r="J16" s="195"/>
      <c r="K16" s="195"/>
      <c r="L16" s="195"/>
      <c r="M16" s="195"/>
      <c r="N16" s="196"/>
      <c r="O16" s="195"/>
      <c r="P16" s="194"/>
      <c r="Q16" s="196"/>
      <c r="R16" s="195"/>
      <c r="S16" s="194"/>
      <c r="T16" s="197"/>
      <c r="U16" s="348"/>
    </row>
    <row r="17" spans="1:21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6"/>
        <v>0</v>
      </c>
      <c r="G17" s="192"/>
      <c r="H17" s="193">
        <f t="shared" si="3"/>
        <v>0</v>
      </c>
      <c r="I17" s="201"/>
      <c r="J17" s="195"/>
      <c r="K17" s="195"/>
      <c r="L17" s="195"/>
      <c r="M17" s="195"/>
      <c r="N17" s="196"/>
      <c r="O17" s="195"/>
      <c r="P17" s="194"/>
      <c r="Q17" s="196"/>
      <c r="R17" s="195"/>
      <c r="S17" s="194"/>
      <c r="T17" s="197"/>
      <c r="U17" s="348"/>
    </row>
    <row r="18" spans="1:21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6"/>
        <v>0</v>
      </c>
      <c r="G18" s="192"/>
      <c r="H18" s="193">
        <f t="shared" si="3"/>
        <v>0</v>
      </c>
      <c r="I18" s="201"/>
      <c r="J18" s="195"/>
      <c r="K18" s="195"/>
      <c r="L18" s="195"/>
      <c r="M18" s="195"/>
      <c r="N18" s="196"/>
      <c r="O18" s="195"/>
      <c r="P18" s="194"/>
      <c r="Q18" s="196"/>
      <c r="R18" s="195"/>
      <c r="S18" s="194"/>
      <c r="T18" s="197"/>
      <c r="U18" s="348"/>
    </row>
    <row r="19" spans="1:21" s="211" customFormat="1" hidden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6"/>
        <v>0</v>
      </c>
      <c r="G19" s="192"/>
      <c r="H19" s="193">
        <f t="shared" si="3"/>
        <v>0</v>
      </c>
      <c r="I19" s="201"/>
      <c r="J19" s="195"/>
      <c r="K19" s="195"/>
      <c r="L19" s="195"/>
      <c r="M19" s="195"/>
      <c r="N19" s="196"/>
      <c r="O19" s="195"/>
      <c r="P19" s="194"/>
      <c r="Q19" s="196"/>
      <c r="R19" s="195"/>
      <c r="S19" s="194"/>
      <c r="T19" s="197"/>
      <c r="U19" s="348"/>
    </row>
    <row r="20" spans="1:21" x14ac:dyDescent="0.25">
      <c r="B20" s="93" t="s">
        <v>623</v>
      </c>
      <c r="C20" s="420" t="s">
        <v>146</v>
      </c>
      <c r="D20" s="421"/>
      <c r="E20" s="421"/>
      <c r="F20" s="260">
        <f>F21+F22+F23</f>
        <v>4317887</v>
      </c>
      <c r="G20" s="152">
        <f t="shared" ref="G20:T20" si="8">G21+G22+G23</f>
        <v>550000</v>
      </c>
      <c r="H20" s="168">
        <f t="shared" si="3"/>
        <v>4867887</v>
      </c>
      <c r="I20" s="95">
        <f t="shared" si="8"/>
        <v>191975</v>
      </c>
      <c r="J20" s="96">
        <f t="shared" si="8"/>
        <v>433937</v>
      </c>
      <c r="K20" s="96">
        <f t="shared" si="8"/>
        <v>411497</v>
      </c>
      <c r="L20" s="96">
        <f t="shared" si="8"/>
        <v>411497</v>
      </c>
      <c r="M20" s="96">
        <f t="shared" si="8"/>
        <v>411497</v>
      </c>
      <c r="N20" s="99">
        <f t="shared" si="8"/>
        <v>411497</v>
      </c>
      <c r="O20" s="96">
        <f t="shared" si="8"/>
        <v>411497</v>
      </c>
      <c r="P20" s="98">
        <f t="shared" si="8"/>
        <v>506497</v>
      </c>
      <c r="Q20" s="99">
        <f t="shared" si="8"/>
        <v>443497</v>
      </c>
      <c r="R20" s="96">
        <f t="shared" si="8"/>
        <v>411497</v>
      </c>
      <c r="S20" s="98">
        <f t="shared" si="8"/>
        <v>411497</v>
      </c>
      <c r="T20" s="100">
        <f t="shared" si="8"/>
        <v>411502</v>
      </c>
      <c r="U20" s="349">
        <f t="shared" ref="U20" si="9">U21+U22+U23</f>
        <v>0</v>
      </c>
    </row>
    <row r="21" spans="1:21" s="41" customFormat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10">SUM(I21:T21)</f>
        <v>4135887</v>
      </c>
      <c r="G21" s="158"/>
      <c r="H21" s="170">
        <f t="shared" si="3"/>
        <v>4135887</v>
      </c>
      <c r="I21" s="78">
        <f>157118+22440+12417</f>
        <v>191975</v>
      </c>
      <c r="J21" s="13">
        <f>22440+299200+44880+12417</f>
        <v>378937</v>
      </c>
      <c r="K21" s="13">
        <f t="shared" ref="K21:S21" si="11">299200+44880+12417</f>
        <v>356497</v>
      </c>
      <c r="L21" s="13">
        <f t="shared" si="11"/>
        <v>356497</v>
      </c>
      <c r="M21" s="13">
        <f t="shared" si="11"/>
        <v>356497</v>
      </c>
      <c r="N21" s="83">
        <f t="shared" si="11"/>
        <v>356497</v>
      </c>
      <c r="O21" s="13">
        <f t="shared" si="11"/>
        <v>356497</v>
      </c>
      <c r="P21" s="43">
        <f t="shared" si="11"/>
        <v>356497</v>
      </c>
      <c r="Q21" s="83">
        <f t="shared" si="11"/>
        <v>356497</v>
      </c>
      <c r="R21" s="13">
        <f t="shared" si="11"/>
        <v>356497</v>
      </c>
      <c r="S21" s="43">
        <f t="shared" si="11"/>
        <v>356497</v>
      </c>
      <c r="T21" s="45">
        <f>299200+44880+12422</f>
        <v>356502</v>
      </c>
      <c r="U21" s="350"/>
    </row>
    <row r="22" spans="1:21" s="41" customFormat="1" ht="29.25" customHeight="1" thickBot="1" x14ac:dyDescent="0.3">
      <c r="A22" s="128" t="s">
        <v>149</v>
      </c>
      <c r="B22" s="53" t="s">
        <v>625</v>
      </c>
      <c r="C22" s="424" t="s">
        <v>877</v>
      </c>
      <c r="D22" s="425"/>
      <c r="E22" s="425"/>
      <c r="F22" s="266">
        <f>150000+32000</f>
        <v>182000</v>
      </c>
      <c r="G22" s="158">
        <f>SUM(I22:T22)-150000-32000</f>
        <v>550000</v>
      </c>
      <c r="H22" s="170">
        <f t="shared" si="3"/>
        <v>732000</v>
      </c>
      <c r="I22" s="78"/>
      <c r="J22" s="13">
        <v>55000</v>
      </c>
      <c r="K22" s="13">
        <v>55000</v>
      </c>
      <c r="L22" s="13">
        <v>55000</v>
      </c>
      <c r="M22" s="13">
        <v>55000</v>
      </c>
      <c r="N22" s="83">
        <v>55000</v>
      </c>
      <c r="O22" s="13">
        <v>55000</v>
      </c>
      <c r="P22" s="43">
        <v>150000</v>
      </c>
      <c r="Q22" s="83">
        <f>55000+32000</f>
        <v>87000</v>
      </c>
      <c r="R22" s="13">
        <v>55000</v>
      </c>
      <c r="S22" s="43">
        <v>55000</v>
      </c>
      <c r="T22" s="45">
        <v>55000</v>
      </c>
      <c r="U22" s="350"/>
    </row>
    <row r="23" spans="1:21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10"/>
        <v>0</v>
      </c>
      <c r="G23" s="199"/>
      <c r="H23" s="170">
        <f t="shared" si="3"/>
        <v>0</v>
      </c>
      <c r="I23" s="78"/>
      <c r="J23" s="13"/>
      <c r="K23" s="13"/>
      <c r="L23" s="13"/>
      <c r="M23" s="13"/>
      <c r="N23" s="83"/>
      <c r="O23" s="13"/>
      <c r="P23" s="43"/>
      <c r="Q23" s="83"/>
      <c r="R23" s="13"/>
      <c r="S23" s="43"/>
      <c r="T23" s="45"/>
      <c r="U23" s="350"/>
    </row>
    <row r="24" spans="1:21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1348599.7327999999</v>
      </c>
      <c r="G24" s="154">
        <f t="shared" ref="G24:T24" si="12">G25+G26+G27+G28+G29+G30+G31</f>
        <v>60000</v>
      </c>
      <c r="H24" s="166">
        <f t="shared" si="3"/>
        <v>1408599.7327999999</v>
      </c>
      <c r="I24" s="87">
        <f t="shared" si="12"/>
        <v>67033</v>
      </c>
      <c r="J24" s="88">
        <f t="shared" si="12"/>
        <v>115406.73480000001</v>
      </c>
      <c r="K24" s="88">
        <f t="shared" si="12"/>
        <v>110469.9348</v>
      </c>
      <c r="L24" s="88">
        <f t="shared" si="12"/>
        <v>110469.9348</v>
      </c>
      <c r="M24" s="88">
        <f t="shared" si="12"/>
        <v>110469.9348</v>
      </c>
      <c r="N24" s="91">
        <f t="shared" si="12"/>
        <v>110469.9348</v>
      </c>
      <c r="O24" s="88">
        <f t="shared" si="12"/>
        <v>110469.9348</v>
      </c>
      <c r="P24" s="90">
        <f t="shared" si="12"/>
        <v>145892.13479999997</v>
      </c>
      <c r="Q24" s="91">
        <f t="shared" si="12"/>
        <v>117509.9348</v>
      </c>
      <c r="R24" s="88">
        <f t="shared" si="12"/>
        <v>110469.9348</v>
      </c>
      <c r="S24" s="90">
        <f t="shared" si="12"/>
        <v>129467.28480000001</v>
      </c>
      <c r="T24" s="92">
        <f t="shared" si="12"/>
        <v>170471.03479999999</v>
      </c>
      <c r="U24" s="346">
        <f t="shared" ref="U24" si="13">U25+U26+U27+U28+U29+U30+U31</f>
        <v>0</v>
      </c>
    </row>
    <row r="25" spans="1:21" x14ac:dyDescent="0.25">
      <c r="B25" s="61"/>
      <c r="C25" s="489" t="s">
        <v>154</v>
      </c>
      <c r="D25" s="490"/>
      <c r="E25" s="490"/>
      <c r="F25" s="263">
        <f t="shared" ref="F25:F30" si="14">SUM(I25:T25)</f>
        <v>1278663.24</v>
      </c>
      <c r="G25" s="155"/>
      <c r="H25" s="169">
        <f t="shared" si="3"/>
        <v>1278663.24</v>
      </c>
      <c r="I25" s="76">
        <v>61174</v>
      </c>
      <c r="J25" s="1">
        <f>(J7+J20)*0.22</f>
        <v>109988.34</v>
      </c>
      <c r="K25" s="1">
        <f t="shared" ref="K25:T25" si="15">(K7+K20)*0.22</f>
        <v>105051.54</v>
      </c>
      <c r="L25" s="1">
        <f t="shared" si="15"/>
        <v>105051.54</v>
      </c>
      <c r="M25" s="1">
        <f t="shared" si="15"/>
        <v>105051.54</v>
      </c>
      <c r="N25" s="82">
        <f t="shared" si="15"/>
        <v>105051.54</v>
      </c>
      <c r="O25" s="1">
        <f t="shared" si="15"/>
        <v>105051.54</v>
      </c>
      <c r="P25" s="42">
        <f>(P7+P10+P20)*0.22</f>
        <v>140473.74</v>
      </c>
      <c r="Q25" s="82">
        <f>(Q7+Q20)*0.22</f>
        <v>112091.54</v>
      </c>
      <c r="R25" s="1">
        <f t="shared" si="15"/>
        <v>105051.54</v>
      </c>
      <c r="S25" s="42">
        <f>(S7+S8+S20)*0.22</f>
        <v>119573.74</v>
      </c>
      <c r="T25" s="44">
        <f t="shared" si="15"/>
        <v>105052.64</v>
      </c>
      <c r="U25" s="351"/>
    </row>
    <row r="26" spans="1:21" hidden="1" x14ac:dyDescent="0.25">
      <c r="B26" s="62"/>
      <c r="C26" s="491" t="s">
        <v>155</v>
      </c>
      <c r="D26" s="492"/>
      <c r="E26" s="492"/>
      <c r="F26" s="264">
        <f t="shared" si="14"/>
        <v>0</v>
      </c>
      <c r="G26" s="156"/>
      <c r="H26" s="169">
        <f t="shared" si="3"/>
        <v>0</v>
      </c>
      <c r="I26" s="76"/>
      <c r="J26" s="1"/>
      <c r="K26" s="1"/>
      <c r="L26" s="1"/>
      <c r="M26" s="1"/>
      <c r="N26" s="82"/>
      <c r="O26" s="1"/>
      <c r="P26" s="42"/>
      <c r="Q26" s="82"/>
      <c r="R26" s="1"/>
      <c r="S26" s="42"/>
      <c r="T26" s="44"/>
      <c r="U26" s="351"/>
    </row>
    <row r="27" spans="1:21" hidden="1" x14ac:dyDescent="0.25">
      <c r="B27" s="62"/>
      <c r="C27" s="491" t="s">
        <v>156</v>
      </c>
      <c r="D27" s="492"/>
      <c r="E27" s="492"/>
      <c r="F27" s="264">
        <f t="shared" si="14"/>
        <v>0</v>
      </c>
      <c r="G27" s="156"/>
      <c r="H27" s="169">
        <f t="shared" si="3"/>
        <v>0</v>
      </c>
      <c r="I27" s="76"/>
      <c r="J27" s="1"/>
      <c r="K27" s="1"/>
      <c r="L27" s="1"/>
      <c r="M27" s="1"/>
      <c r="N27" s="82"/>
      <c r="O27" s="1"/>
      <c r="P27" s="42"/>
      <c r="Q27" s="82"/>
      <c r="R27" s="1"/>
      <c r="S27" s="42"/>
      <c r="T27" s="44"/>
      <c r="U27" s="351"/>
    </row>
    <row r="28" spans="1:21" x14ac:dyDescent="0.25">
      <c r="B28" s="62"/>
      <c r="C28" s="491" t="s">
        <v>157</v>
      </c>
      <c r="D28" s="492"/>
      <c r="E28" s="492"/>
      <c r="F28" s="264">
        <f>SUM(I28:T28)-G28</f>
        <v>34578.444799999997</v>
      </c>
      <c r="G28" s="156">
        <v>39000</v>
      </c>
      <c r="H28" s="169">
        <f t="shared" si="3"/>
        <v>73578.444799999997</v>
      </c>
      <c r="I28" s="76">
        <f>3144</f>
        <v>3144</v>
      </c>
      <c r="J28" s="1">
        <f>(3417+12417)*1.18*0.14</f>
        <v>2615.7768000000001</v>
      </c>
      <c r="K28" s="1">
        <f t="shared" ref="K28:R28" si="16">(3417+12417)*1.18*0.14</f>
        <v>2615.7768000000001</v>
      </c>
      <c r="L28" s="1">
        <f t="shared" si="16"/>
        <v>2615.7768000000001</v>
      </c>
      <c r="M28" s="1">
        <f t="shared" si="16"/>
        <v>2615.7768000000001</v>
      </c>
      <c r="N28" s="82">
        <f t="shared" si="16"/>
        <v>2615.7768000000001</v>
      </c>
      <c r="O28" s="1">
        <f t="shared" si="16"/>
        <v>2615.7768000000001</v>
      </c>
      <c r="P28" s="42">
        <f t="shared" si="16"/>
        <v>2615.7768000000001</v>
      </c>
      <c r="Q28" s="82">
        <f t="shared" si="16"/>
        <v>2615.7768000000001</v>
      </c>
      <c r="R28" s="1">
        <f t="shared" si="16"/>
        <v>2615.7768000000001</v>
      </c>
      <c r="S28" s="42">
        <f>(3417+12417)*1.18*0.14+S14*1.18*0.22</f>
        <v>5276.6768000000002</v>
      </c>
      <c r="T28" s="44">
        <f>(3417+12417)*1.18*0.14+39000</f>
        <v>41615.7768</v>
      </c>
      <c r="U28" s="351"/>
    </row>
    <row r="29" spans="1:21" hidden="1" x14ac:dyDescent="0.25">
      <c r="B29" s="62"/>
      <c r="C29" s="491" t="s">
        <v>158</v>
      </c>
      <c r="D29" s="492"/>
      <c r="E29" s="492"/>
      <c r="F29" s="264">
        <f t="shared" si="14"/>
        <v>0</v>
      </c>
      <c r="G29" s="156"/>
      <c r="H29" s="169">
        <f t="shared" si="3"/>
        <v>0</v>
      </c>
      <c r="I29" s="76"/>
      <c r="J29" s="1"/>
      <c r="K29" s="1"/>
      <c r="L29" s="1"/>
      <c r="M29" s="1"/>
      <c r="N29" s="82"/>
      <c r="O29" s="1"/>
      <c r="P29" s="42"/>
      <c r="Q29" s="82"/>
      <c r="R29" s="1"/>
      <c r="S29" s="42"/>
      <c r="T29" s="44"/>
      <c r="U29" s="351"/>
    </row>
    <row r="30" spans="1:21" hidden="1" x14ac:dyDescent="0.25">
      <c r="B30" s="62"/>
      <c r="C30" s="491" t="s">
        <v>159</v>
      </c>
      <c r="D30" s="492"/>
      <c r="E30" s="492"/>
      <c r="F30" s="264">
        <f t="shared" si="14"/>
        <v>0</v>
      </c>
      <c r="G30" s="156"/>
      <c r="H30" s="169">
        <f t="shared" si="3"/>
        <v>0</v>
      </c>
      <c r="I30" s="76"/>
      <c r="J30" s="1"/>
      <c r="K30" s="1"/>
      <c r="L30" s="1"/>
      <c r="M30" s="1"/>
      <c r="N30" s="82"/>
      <c r="O30" s="1"/>
      <c r="P30" s="42"/>
      <c r="Q30" s="82"/>
      <c r="R30" s="1"/>
      <c r="S30" s="42"/>
      <c r="T30" s="44"/>
      <c r="U30" s="351"/>
    </row>
    <row r="31" spans="1:21" ht="15.75" thickBot="1" x14ac:dyDescent="0.3">
      <c r="B31" s="63"/>
      <c r="C31" s="493" t="s">
        <v>160</v>
      </c>
      <c r="D31" s="494"/>
      <c r="E31" s="494"/>
      <c r="F31" s="265">
        <f>SUM(I31:T31)-G31</f>
        <v>35358.047999999995</v>
      </c>
      <c r="G31" s="157">
        <v>21000</v>
      </c>
      <c r="H31" s="169">
        <f t="shared" si="3"/>
        <v>56358.047999999995</v>
      </c>
      <c r="I31" s="76">
        <v>2715</v>
      </c>
      <c r="J31" s="1">
        <f>(3417+12417)*1.18*0.15</f>
        <v>2802.6179999999999</v>
      </c>
      <c r="K31" s="1">
        <f t="shared" ref="K31:R31" si="17">(3417+12417)*1.18*0.15</f>
        <v>2802.6179999999999</v>
      </c>
      <c r="L31" s="1">
        <f t="shared" si="17"/>
        <v>2802.6179999999999</v>
      </c>
      <c r="M31" s="1">
        <f t="shared" si="17"/>
        <v>2802.6179999999999</v>
      </c>
      <c r="N31" s="82">
        <f t="shared" si="17"/>
        <v>2802.6179999999999</v>
      </c>
      <c r="O31" s="1">
        <f t="shared" si="17"/>
        <v>2802.6179999999999</v>
      </c>
      <c r="P31" s="42">
        <f t="shared" si="17"/>
        <v>2802.6179999999999</v>
      </c>
      <c r="Q31" s="82">
        <f t="shared" si="17"/>
        <v>2802.6179999999999</v>
      </c>
      <c r="R31" s="1">
        <f t="shared" si="17"/>
        <v>2802.6179999999999</v>
      </c>
      <c r="S31" s="42">
        <f>(3417+S14+12417)*1.18*0.15</f>
        <v>4616.8679999999995</v>
      </c>
      <c r="T31" s="44">
        <f>(3417+12417)*1.18*0.15+21000</f>
        <v>23802.617999999999</v>
      </c>
      <c r="U31" s="351"/>
    </row>
    <row r="32" spans="1:21" ht="15.75" thickBot="1" x14ac:dyDescent="0.3">
      <c r="B32" s="85" t="s">
        <v>161</v>
      </c>
      <c r="C32" s="438" t="s">
        <v>162</v>
      </c>
      <c r="D32" s="439"/>
      <c r="E32" s="439"/>
      <c r="F32" s="262">
        <f>F33+F39+F45+F70+F76</f>
        <v>6288265.7300000004</v>
      </c>
      <c r="G32" s="154">
        <f>G33+G39+G45+G70+G76</f>
        <v>278740</v>
      </c>
      <c r="H32" s="166">
        <f t="shared" si="3"/>
        <v>6567005.7300000004</v>
      </c>
      <c r="I32" s="87">
        <f t="shared" ref="I32:U32" si="18">I33+I39+I45+I70+I76</f>
        <v>143664.85</v>
      </c>
      <c r="J32" s="88">
        <f t="shared" si="18"/>
        <v>158615.35</v>
      </c>
      <c r="K32" s="88">
        <f t="shared" si="18"/>
        <v>195925.35</v>
      </c>
      <c r="L32" s="88">
        <f t="shared" si="18"/>
        <v>228387.85</v>
      </c>
      <c r="M32" s="88">
        <f t="shared" si="18"/>
        <v>224213.35</v>
      </c>
      <c r="N32" s="91">
        <f t="shared" si="18"/>
        <v>518505.35</v>
      </c>
      <c r="O32" s="88">
        <f t="shared" si="18"/>
        <v>2229277.9300000002</v>
      </c>
      <c r="P32" s="90">
        <f t="shared" si="18"/>
        <v>179995.91999999998</v>
      </c>
      <c r="Q32" s="91">
        <f t="shared" si="18"/>
        <v>198539.16</v>
      </c>
      <c r="R32" s="88">
        <f t="shared" si="18"/>
        <v>359588.62</v>
      </c>
      <c r="S32" s="90">
        <f t="shared" si="18"/>
        <v>1980826.96</v>
      </c>
      <c r="T32" s="92">
        <f t="shared" si="18"/>
        <v>149465.04</v>
      </c>
      <c r="U32" s="346">
        <f t="shared" si="18"/>
        <v>100000</v>
      </c>
    </row>
    <row r="33" spans="1:21" x14ac:dyDescent="0.25">
      <c r="B33" s="125" t="s">
        <v>627</v>
      </c>
      <c r="C33" s="443" t="s">
        <v>163</v>
      </c>
      <c r="D33" s="444"/>
      <c r="E33" s="444"/>
      <c r="F33" s="258">
        <f>F34+F35+F38</f>
        <v>250000</v>
      </c>
      <c r="G33" s="150">
        <f t="shared" ref="G33:T33" si="19">G34+G35+G38</f>
        <v>78740</v>
      </c>
      <c r="H33" s="167">
        <f t="shared" si="3"/>
        <v>328740</v>
      </c>
      <c r="I33" s="119">
        <f t="shared" si="19"/>
        <v>17910</v>
      </c>
      <c r="J33" s="120">
        <f t="shared" si="19"/>
        <v>22910</v>
      </c>
      <c r="K33" s="120">
        <f t="shared" si="19"/>
        <v>22910</v>
      </c>
      <c r="L33" s="120">
        <f t="shared" si="19"/>
        <v>42595</v>
      </c>
      <c r="M33" s="120">
        <f t="shared" si="19"/>
        <v>17910</v>
      </c>
      <c r="N33" s="123">
        <f t="shared" si="19"/>
        <v>17910</v>
      </c>
      <c r="O33" s="120">
        <f t="shared" si="19"/>
        <v>42595</v>
      </c>
      <c r="P33" s="122">
        <f t="shared" si="19"/>
        <v>17910</v>
      </c>
      <c r="Q33" s="123">
        <f t="shared" si="19"/>
        <v>42595</v>
      </c>
      <c r="R33" s="120">
        <f t="shared" si="19"/>
        <v>22910</v>
      </c>
      <c r="S33" s="122">
        <f t="shared" si="19"/>
        <v>42635</v>
      </c>
      <c r="T33" s="124">
        <f t="shared" si="19"/>
        <v>17950</v>
      </c>
      <c r="U33" s="347">
        <f t="shared" ref="U33" si="20">U34+U35+U38</f>
        <v>78740</v>
      </c>
    </row>
    <row r="34" spans="1:21" s="41" customFormat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8" si="21">SUM(I34:T34)</f>
        <v>35000</v>
      </c>
      <c r="G34" s="158"/>
      <c r="H34" s="170">
        <f t="shared" si="3"/>
        <v>35000</v>
      </c>
      <c r="I34" s="78"/>
      <c r="J34" s="13">
        <v>5000</v>
      </c>
      <c r="K34" s="13">
        <v>5000</v>
      </c>
      <c r="L34" s="13">
        <v>5000</v>
      </c>
      <c r="M34" s="13"/>
      <c r="N34" s="83"/>
      <c r="O34" s="13">
        <v>5000</v>
      </c>
      <c r="P34" s="43"/>
      <c r="Q34" s="83">
        <v>5000</v>
      </c>
      <c r="R34" s="13">
        <v>5000</v>
      </c>
      <c r="S34" s="43">
        <v>5000</v>
      </c>
      <c r="T34" s="45"/>
      <c r="U34" s="350"/>
    </row>
    <row r="35" spans="1:21" s="41" customFormat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>SUM(F36:F37)</f>
        <v>215000</v>
      </c>
      <c r="G35" s="158">
        <f>SUM(G36:G37)</f>
        <v>78740</v>
      </c>
      <c r="H35" s="170">
        <f t="shared" si="3"/>
        <v>293740</v>
      </c>
      <c r="I35" s="78">
        <f t="shared" ref="I35:U35" si="22">SUM(I36:I37)</f>
        <v>17910</v>
      </c>
      <c r="J35" s="13">
        <f t="shared" si="22"/>
        <v>17910</v>
      </c>
      <c r="K35" s="13">
        <f t="shared" si="22"/>
        <v>17910</v>
      </c>
      <c r="L35" s="13">
        <f t="shared" si="22"/>
        <v>37595</v>
      </c>
      <c r="M35" s="13">
        <f t="shared" si="22"/>
        <v>17910</v>
      </c>
      <c r="N35" s="83">
        <f t="shared" si="22"/>
        <v>17910</v>
      </c>
      <c r="O35" s="13">
        <f t="shared" si="22"/>
        <v>37595</v>
      </c>
      <c r="P35" s="43">
        <f t="shared" si="22"/>
        <v>17910</v>
      </c>
      <c r="Q35" s="83">
        <f t="shared" si="22"/>
        <v>37595</v>
      </c>
      <c r="R35" s="13">
        <f t="shared" si="22"/>
        <v>17910</v>
      </c>
      <c r="S35" s="43">
        <f t="shared" si="22"/>
        <v>37635</v>
      </c>
      <c r="T35" s="45">
        <f t="shared" si="22"/>
        <v>17950</v>
      </c>
      <c r="U35" s="350">
        <f t="shared" si="22"/>
        <v>78740</v>
      </c>
    </row>
    <row r="36" spans="1:21" x14ac:dyDescent="0.25">
      <c r="B36" s="55"/>
      <c r="C36" s="317"/>
      <c r="D36" s="247" t="s">
        <v>1014</v>
      </c>
      <c r="E36" s="247"/>
      <c r="F36" s="259">
        <f t="shared" ref="F36" si="23">SUM(I36:T36)</f>
        <v>215000</v>
      </c>
      <c r="G36" s="151"/>
      <c r="H36" s="169">
        <f t="shared" ref="H36:H37" si="24">SUM(F36:G36)</f>
        <v>215000</v>
      </c>
      <c r="I36" s="76">
        <v>17910</v>
      </c>
      <c r="J36" s="1">
        <v>17910</v>
      </c>
      <c r="K36" s="1">
        <v>17910</v>
      </c>
      <c r="L36" s="1">
        <v>17910</v>
      </c>
      <c r="M36" s="1">
        <v>17910</v>
      </c>
      <c r="N36" s="82">
        <v>17910</v>
      </c>
      <c r="O36" s="1">
        <v>17910</v>
      </c>
      <c r="P36" s="42">
        <v>17910</v>
      </c>
      <c r="Q36" s="82">
        <v>17910</v>
      </c>
      <c r="R36" s="1">
        <v>17910</v>
      </c>
      <c r="S36" s="42">
        <v>17950</v>
      </c>
      <c r="T36" s="44">
        <v>17950</v>
      </c>
      <c r="U36" s="351"/>
    </row>
    <row r="37" spans="1:21" x14ac:dyDescent="0.25">
      <c r="B37" s="55"/>
      <c r="C37" s="317"/>
      <c r="D37" s="247" t="s">
        <v>1015</v>
      </c>
      <c r="E37" s="247"/>
      <c r="F37" s="259"/>
      <c r="G37" s="151">
        <f>SUM(I37:T37)</f>
        <v>78740</v>
      </c>
      <c r="H37" s="169">
        <f t="shared" si="24"/>
        <v>78740</v>
      </c>
      <c r="I37" s="76"/>
      <c r="J37" s="1"/>
      <c r="K37" s="1"/>
      <c r="L37" s="1">
        <v>19685</v>
      </c>
      <c r="M37" s="1"/>
      <c r="N37" s="82"/>
      <c r="O37" s="1">
        <v>19685</v>
      </c>
      <c r="P37" s="42"/>
      <c r="Q37" s="82">
        <v>19685</v>
      </c>
      <c r="R37" s="1"/>
      <c r="S37" s="42">
        <v>19685</v>
      </c>
      <c r="T37" s="44"/>
      <c r="U37" s="351">
        <f>H37</f>
        <v>78740</v>
      </c>
    </row>
    <row r="38" spans="1:21" s="41" customFormat="1" hidden="1" x14ac:dyDescent="0.25">
      <c r="A38" s="128" t="s">
        <v>168</v>
      </c>
      <c r="B38" s="53" t="s">
        <v>630</v>
      </c>
      <c r="C38" s="422" t="s">
        <v>169</v>
      </c>
      <c r="D38" s="423"/>
      <c r="E38" s="423"/>
      <c r="F38" s="266">
        <f t="shared" si="21"/>
        <v>0</v>
      </c>
      <c r="G38" s="158"/>
      <c r="H38" s="170">
        <f t="shared" si="3"/>
        <v>0</v>
      </c>
      <c r="I38" s="78"/>
      <c r="J38" s="13"/>
      <c r="K38" s="13"/>
      <c r="L38" s="13"/>
      <c r="M38" s="13"/>
      <c r="N38" s="83"/>
      <c r="O38" s="13"/>
      <c r="P38" s="43"/>
      <c r="Q38" s="83"/>
      <c r="R38" s="13"/>
      <c r="S38" s="43"/>
      <c r="T38" s="45"/>
      <c r="U38" s="350"/>
    </row>
    <row r="39" spans="1:21" x14ac:dyDescent="0.25">
      <c r="B39" s="93" t="s">
        <v>631</v>
      </c>
      <c r="C39" s="420" t="s">
        <v>170</v>
      </c>
      <c r="D39" s="421"/>
      <c r="E39" s="421"/>
      <c r="F39" s="260">
        <f>F40+F44</f>
        <v>182000</v>
      </c>
      <c r="G39" s="152">
        <f t="shared" ref="G39:T39" si="25">G40+G44</f>
        <v>0</v>
      </c>
      <c r="H39" s="168">
        <f t="shared" si="3"/>
        <v>182000</v>
      </c>
      <c r="I39" s="95">
        <f t="shared" si="25"/>
        <v>15200</v>
      </c>
      <c r="J39" s="96">
        <f t="shared" si="25"/>
        <v>15200</v>
      </c>
      <c r="K39" s="96">
        <f t="shared" si="25"/>
        <v>15200</v>
      </c>
      <c r="L39" s="96">
        <f t="shared" si="25"/>
        <v>15200</v>
      </c>
      <c r="M39" s="96">
        <f t="shared" si="25"/>
        <v>15200</v>
      </c>
      <c r="N39" s="99">
        <f t="shared" si="25"/>
        <v>15200</v>
      </c>
      <c r="O39" s="96">
        <f t="shared" si="25"/>
        <v>15200</v>
      </c>
      <c r="P39" s="98">
        <f t="shared" si="25"/>
        <v>15200</v>
      </c>
      <c r="Q39" s="99">
        <f t="shared" si="25"/>
        <v>15200</v>
      </c>
      <c r="R39" s="96">
        <f t="shared" si="25"/>
        <v>15200</v>
      </c>
      <c r="S39" s="98">
        <f t="shared" si="25"/>
        <v>15000</v>
      </c>
      <c r="T39" s="100">
        <f t="shared" si="25"/>
        <v>15000</v>
      </c>
      <c r="U39" s="349">
        <f t="shared" ref="U39" si="26">U40+U44</f>
        <v>0</v>
      </c>
    </row>
    <row r="40" spans="1:21" s="41" customFormat="1" x14ac:dyDescent="0.25">
      <c r="A40" s="128" t="s">
        <v>171</v>
      </c>
      <c r="B40" s="53" t="s">
        <v>632</v>
      </c>
      <c r="C40" s="422" t="s">
        <v>172</v>
      </c>
      <c r="D40" s="423"/>
      <c r="E40" s="423"/>
      <c r="F40" s="266">
        <f>SUM(F41:F43)</f>
        <v>132000</v>
      </c>
      <c r="G40" s="158">
        <f>SUM(G41:G43)</f>
        <v>0</v>
      </c>
      <c r="H40" s="170">
        <f t="shared" si="3"/>
        <v>132000</v>
      </c>
      <c r="I40" s="78">
        <f t="shared" ref="I40:U40" si="27">SUM(I41:I43)</f>
        <v>11000</v>
      </c>
      <c r="J40" s="13">
        <f t="shared" si="27"/>
        <v>11000</v>
      </c>
      <c r="K40" s="13">
        <f t="shared" si="27"/>
        <v>11000</v>
      </c>
      <c r="L40" s="13">
        <f t="shared" si="27"/>
        <v>11000</v>
      </c>
      <c r="M40" s="13">
        <f t="shared" si="27"/>
        <v>11000</v>
      </c>
      <c r="N40" s="83">
        <f t="shared" si="27"/>
        <v>11000</v>
      </c>
      <c r="O40" s="13">
        <f t="shared" si="27"/>
        <v>11000</v>
      </c>
      <c r="P40" s="43">
        <f t="shared" si="27"/>
        <v>11000</v>
      </c>
      <c r="Q40" s="83">
        <f t="shared" si="27"/>
        <v>11000</v>
      </c>
      <c r="R40" s="13">
        <f t="shared" si="27"/>
        <v>11000</v>
      </c>
      <c r="S40" s="43">
        <f t="shared" si="27"/>
        <v>11000</v>
      </c>
      <c r="T40" s="45">
        <f t="shared" si="27"/>
        <v>11000</v>
      </c>
      <c r="U40" s="350">
        <f t="shared" si="27"/>
        <v>0</v>
      </c>
    </row>
    <row r="41" spans="1:21" x14ac:dyDescent="0.25">
      <c r="B41" s="55"/>
      <c r="C41" s="317"/>
      <c r="D41" s="247" t="s">
        <v>995</v>
      </c>
      <c r="E41" s="247"/>
      <c r="F41" s="259">
        <f t="shared" ref="F41:F43" si="28">SUM(I41:T41)</f>
        <v>78000</v>
      </c>
      <c r="G41" s="151"/>
      <c r="H41" s="169">
        <f t="shared" ref="H41:H43" si="29">SUM(F41:G41)</f>
        <v>78000</v>
      </c>
      <c r="I41" s="76">
        <v>6500</v>
      </c>
      <c r="J41" s="1">
        <v>6500</v>
      </c>
      <c r="K41" s="1">
        <v>6500</v>
      </c>
      <c r="L41" s="1">
        <v>6500</v>
      </c>
      <c r="M41" s="1">
        <v>6500</v>
      </c>
      <c r="N41" s="82">
        <v>6500</v>
      </c>
      <c r="O41" s="1">
        <v>6500</v>
      </c>
      <c r="P41" s="42">
        <v>6500</v>
      </c>
      <c r="Q41" s="82">
        <v>6500</v>
      </c>
      <c r="R41" s="1">
        <v>6500</v>
      </c>
      <c r="S41" s="42">
        <v>6500</v>
      </c>
      <c r="T41" s="44">
        <v>6500</v>
      </c>
      <c r="U41" s="351"/>
    </row>
    <row r="42" spans="1:21" x14ac:dyDescent="0.25">
      <c r="B42" s="55"/>
      <c r="C42" s="317"/>
      <c r="D42" s="247" t="s">
        <v>996</v>
      </c>
      <c r="E42" s="247"/>
      <c r="F42" s="259">
        <f t="shared" si="28"/>
        <v>36000</v>
      </c>
      <c r="G42" s="151"/>
      <c r="H42" s="169">
        <f t="shared" si="29"/>
        <v>36000</v>
      </c>
      <c r="I42" s="76">
        <v>3000</v>
      </c>
      <c r="J42" s="1">
        <v>3000</v>
      </c>
      <c r="K42" s="1">
        <v>3000</v>
      </c>
      <c r="L42" s="1">
        <v>3000</v>
      </c>
      <c r="M42" s="1">
        <v>3000</v>
      </c>
      <c r="N42" s="82">
        <v>3000</v>
      </c>
      <c r="O42" s="1">
        <v>3000</v>
      </c>
      <c r="P42" s="42">
        <v>3000</v>
      </c>
      <c r="Q42" s="82">
        <v>3000</v>
      </c>
      <c r="R42" s="1">
        <v>3000</v>
      </c>
      <c r="S42" s="42">
        <v>3000</v>
      </c>
      <c r="T42" s="44">
        <v>3000</v>
      </c>
      <c r="U42" s="351"/>
    </row>
    <row r="43" spans="1:21" x14ac:dyDescent="0.25">
      <c r="B43" s="55"/>
      <c r="C43" s="317"/>
      <c r="D43" s="247" t="s">
        <v>997</v>
      </c>
      <c r="E43" s="247"/>
      <c r="F43" s="259">
        <f t="shared" si="28"/>
        <v>18000</v>
      </c>
      <c r="G43" s="151"/>
      <c r="H43" s="169">
        <f t="shared" si="29"/>
        <v>18000</v>
      </c>
      <c r="I43" s="76">
        <v>1500</v>
      </c>
      <c r="J43" s="1">
        <v>1500</v>
      </c>
      <c r="K43" s="1">
        <v>1500</v>
      </c>
      <c r="L43" s="1">
        <v>1500</v>
      </c>
      <c r="M43" s="1">
        <v>1500</v>
      </c>
      <c r="N43" s="82">
        <v>1500</v>
      </c>
      <c r="O43" s="1">
        <v>1500</v>
      </c>
      <c r="P43" s="42">
        <v>1500</v>
      </c>
      <c r="Q43" s="82">
        <v>1500</v>
      </c>
      <c r="R43" s="1">
        <v>1500</v>
      </c>
      <c r="S43" s="42">
        <v>1500</v>
      </c>
      <c r="T43" s="44">
        <v>1500</v>
      </c>
      <c r="U43" s="351"/>
    </row>
    <row r="44" spans="1:21" s="41" customFormat="1" x14ac:dyDescent="0.25">
      <c r="A44" s="128" t="s">
        <v>173</v>
      </c>
      <c r="B44" s="53" t="s">
        <v>633</v>
      </c>
      <c r="C44" s="422" t="s">
        <v>174</v>
      </c>
      <c r="D44" s="423"/>
      <c r="E44" s="423"/>
      <c r="F44" s="266">
        <f t="shared" ref="F44" si="30">SUM(I44:T44)</f>
        <v>50000</v>
      </c>
      <c r="G44" s="158"/>
      <c r="H44" s="170">
        <f t="shared" si="3"/>
        <v>50000</v>
      </c>
      <c r="I44" s="78">
        <v>4200</v>
      </c>
      <c r="J44" s="13">
        <v>4200</v>
      </c>
      <c r="K44" s="13">
        <v>4200</v>
      </c>
      <c r="L44" s="13">
        <v>4200</v>
      </c>
      <c r="M44" s="13">
        <v>4200</v>
      </c>
      <c r="N44" s="83">
        <v>4200</v>
      </c>
      <c r="O44" s="13">
        <v>4200</v>
      </c>
      <c r="P44" s="43">
        <v>4200</v>
      </c>
      <c r="Q44" s="83">
        <v>4200</v>
      </c>
      <c r="R44" s="13">
        <v>4200</v>
      </c>
      <c r="S44" s="43">
        <v>4000</v>
      </c>
      <c r="T44" s="45">
        <v>4000</v>
      </c>
      <c r="U44" s="350"/>
    </row>
    <row r="45" spans="1:21" x14ac:dyDescent="0.25">
      <c r="B45" s="93" t="s">
        <v>634</v>
      </c>
      <c r="C45" s="420" t="s">
        <v>175</v>
      </c>
      <c r="D45" s="421"/>
      <c r="E45" s="421"/>
      <c r="F45" s="260">
        <f>F46+F50+F51+F52+F53+F56+F64</f>
        <v>4061303</v>
      </c>
      <c r="G45" s="152">
        <f>G46+G50+G51+G52+G53+G56+G64</f>
        <v>200000</v>
      </c>
      <c r="H45" s="168">
        <f t="shared" si="3"/>
        <v>4261303</v>
      </c>
      <c r="I45" s="95">
        <f t="shared" ref="I45:U45" si="31">I46+I50+I51+I52+I53+I56+I64</f>
        <v>80136</v>
      </c>
      <c r="J45" s="96">
        <f t="shared" si="31"/>
        <v>74886</v>
      </c>
      <c r="K45" s="96">
        <f t="shared" si="31"/>
        <v>87886</v>
      </c>
      <c r="L45" s="96">
        <f t="shared" si="31"/>
        <v>133636</v>
      </c>
      <c r="M45" s="96">
        <f t="shared" si="31"/>
        <v>94886</v>
      </c>
      <c r="N45" s="99">
        <f t="shared" si="31"/>
        <v>66886</v>
      </c>
      <c r="O45" s="96">
        <f t="shared" si="31"/>
        <v>1708440</v>
      </c>
      <c r="P45" s="98">
        <f t="shared" si="31"/>
        <v>92077</v>
      </c>
      <c r="Q45" s="99">
        <f t="shared" si="31"/>
        <v>96889</v>
      </c>
      <c r="R45" s="96">
        <f t="shared" si="31"/>
        <v>269487</v>
      </c>
      <c r="S45" s="98">
        <f t="shared" si="31"/>
        <v>1461201</v>
      </c>
      <c r="T45" s="100">
        <f t="shared" si="31"/>
        <v>94893</v>
      </c>
      <c r="U45" s="349">
        <f t="shared" si="31"/>
        <v>0</v>
      </c>
    </row>
    <row r="46" spans="1:21" s="41" customFormat="1" x14ac:dyDescent="0.25">
      <c r="A46" s="128" t="s">
        <v>176</v>
      </c>
      <c r="B46" s="53" t="s">
        <v>635</v>
      </c>
      <c r="C46" s="422" t="s">
        <v>177</v>
      </c>
      <c r="D46" s="423"/>
      <c r="E46" s="423"/>
      <c r="F46" s="266">
        <f>SUM(F47:F49)</f>
        <v>91000</v>
      </c>
      <c r="G46" s="158">
        <f>SUM(G47:G49)</f>
        <v>0</v>
      </c>
      <c r="H46" s="170">
        <f t="shared" si="3"/>
        <v>91000</v>
      </c>
      <c r="I46" s="78">
        <f t="shared" ref="I46:U46" si="32">SUM(I47:I49)</f>
        <v>7415</v>
      </c>
      <c r="J46" s="13">
        <f t="shared" si="32"/>
        <v>7415</v>
      </c>
      <c r="K46" s="13">
        <f t="shared" si="32"/>
        <v>7415</v>
      </c>
      <c r="L46" s="13">
        <f t="shared" si="32"/>
        <v>7415</v>
      </c>
      <c r="M46" s="13">
        <f t="shared" si="32"/>
        <v>7415</v>
      </c>
      <c r="N46" s="83">
        <f t="shared" si="32"/>
        <v>7415</v>
      </c>
      <c r="O46" s="13">
        <f t="shared" si="32"/>
        <v>7416</v>
      </c>
      <c r="P46" s="43">
        <f t="shared" si="32"/>
        <v>7418</v>
      </c>
      <c r="Q46" s="83">
        <f t="shared" si="32"/>
        <v>9418</v>
      </c>
      <c r="R46" s="13">
        <f t="shared" si="32"/>
        <v>7418</v>
      </c>
      <c r="S46" s="43">
        <f t="shared" si="32"/>
        <v>7418</v>
      </c>
      <c r="T46" s="45">
        <f t="shared" si="32"/>
        <v>7422</v>
      </c>
      <c r="U46" s="350">
        <f t="shared" si="32"/>
        <v>0</v>
      </c>
    </row>
    <row r="47" spans="1:21" x14ac:dyDescent="0.25">
      <c r="B47" s="55"/>
      <c r="C47" s="317"/>
      <c r="D47" s="247" t="s">
        <v>999</v>
      </c>
      <c r="E47" s="247"/>
      <c r="F47" s="259">
        <f t="shared" ref="F47:F49" si="33">SUM(I47:T47)</f>
        <v>19000</v>
      </c>
      <c r="G47" s="151"/>
      <c r="H47" s="169">
        <f t="shared" ref="H47:H49" si="34">SUM(F47:G47)</f>
        <v>19000</v>
      </c>
      <c r="I47" s="76">
        <v>1582</v>
      </c>
      <c r="J47" s="1">
        <v>1582</v>
      </c>
      <c r="K47" s="1">
        <v>1582</v>
      </c>
      <c r="L47" s="1">
        <v>1582</v>
      </c>
      <c r="M47" s="1">
        <v>1582</v>
      </c>
      <c r="N47" s="82">
        <v>1582</v>
      </c>
      <c r="O47" s="1">
        <v>1583</v>
      </c>
      <c r="P47" s="42">
        <v>1585</v>
      </c>
      <c r="Q47" s="82">
        <v>1585</v>
      </c>
      <c r="R47" s="1">
        <v>1585</v>
      </c>
      <c r="S47" s="42">
        <v>1585</v>
      </c>
      <c r="T47" s="44">
        <v>1585</v>
      </c>
      <c r="U47" s="351"/>
    </row>
    <row r="48" spans="1:21" x14ac:dyDescent="0.25">
      <c r="B48" s="55"/>
      <c r="C48" s="317"/>
      <c r="D48" s="247" t="s">
        <v>1000</v>
      </c>
      <c r="E48" s="247"/>
      <c r="F48" s="259">
        <f t="shared" si="33"/>
        <v>70000</v>
      </c>
      <c r="G48" s="151"/>
      <c r="H48" s="169">
        <f t="shared" si="34"/>
        <v>70000</v>
      </c>
      <c r="I48" s="76">
        <v>5833</v>
      </c>
      <c r="J48" s="1">
        <v>5833</v>
      </c>
      <c r="K48" s="1">
        <v>5833</v>
      </c>
      <c r="L48" s="1">
        <v>5833</v>
      </c>
      <c r="M48" s="1">
        <v>5833</v>
      </c>
      <c r="N48" s="82">
        <v>5833</v>
      </c>
      <c r="O48" s="1">
        <v>5833</v>
      </c>
      <c r="P48" s="42">
        <v>5833</v>
      </c>
      <c r="Q48" s="82">
        <v>5833</v>
      </c>
      <c r="R48" s="1">
        <v>5833</v>
      </c>
      <c r="S48" s="42">
        <v>5833</v>
      </c>
      <c r="T48" s="44">
        <v>5837</v>
      </c>
      <c r="U48" s="351"/>
    </row>
    <row r="49" spans="1:21" x14ac:dyDescent="0.25">
      <c r="B49" s="55"/>
      <c r="C49" s="317"/>
      <c r="D49" s="247" t="s">
        <v>1001</v>
      </c>
      <c r="E49" s="247"/>
      <c r="F49" s="259">
        <f t="shared" si="33"/>
        <v>2000</v>
      </c>
      <c r="G49" s="151"/>
      <c r="H49" s="169">
        <f t="shared" si="34"/>
        <v>2000</v>
      </c>
      <c r="I49" s="76"/>
      <c r="J49" s="1"/>
      <c r="K49" s="1"/>
      <c r="L49" s="1"/>
      <c r="M49" s="1"/>
      <c r="N49" s="82"/>
      <c r="O49" s="1"/>
      <c r="P49" s="42"/>
      <c r="Q49" s="82">
        <v>2000</v>
      </c>
      <c r="R49" s="1"/>
      <c r="S49" s="42"/>
      <c r="T49" s="44"/>
      <c r="U49" s="351"/>
    </row>
    <row r="50" spans="1:21" s="41" customFormat="1" hidden="1" x14ac:dyDescent="0.25">
      <c r="A50" s="128" t="s">
        <v>178</v>
      </c>
      <c r="B50" s="53" t="s">
        <v>636</v>
      </c>
      <c r="C50" s="422" t="s">
        <v>179</v>
      </c>
      <c r="D50" s="423"/>
      <c r="E50" s="423"/>
      <c r="F50" s="266">
        <f t="shared" ref="F50:F52" si="35">SUM(I50:T50)</f>
        <v>0</v>
      </c>
      <c r="G50" s="158"/>
      <c r="H50" s="170">
        <f t="shared" si="3"/>
        <v>0</v>
      </c>
      <c r="I50" s="78"/>
      <c r="J50" s="13"/>
      <c r="K50" s="13"/>
      <c r="L50" s="13"/>
      <c r="M50" s="13"/>
      <c r="N50" s="83"/>
      <c r="O50" s="13"/>
      <c r="P50" s="43"/>
      <c r="Q50" s="83"/>
      <c r="R50" s="13"/>
      <c r="S50" s="43"/>
      <c r="T50" s="45"/>
      <c r="U50" s="350"/>
    </row>
    <row r="51" spans="1:21" s="41" customFormat="1" x14ac:dyDescent="0.25">
      <c r="A51" s="128" t="s">
        <v>180</v>
      </c>
      <c r="B51" s="53" t="s">
        <v>637</v>
      </c>
      <c r="C51" s="422" t="s">
        <v>181</v>
      </c>
      <c r="D51" s="423"/>
      <c r="E51" s="423"/>
      <c r="F51" s="266"/>
      <c r="G51" s="158">
        <f>SUM(I51:T51)</f>
        <v>200000</v>
      </c>
      <c r="H51" s="170">
        <f t="shared" si="3"/>
        <v>200000</v>
      </c>
      <c r="I51" s="78"/>
      <c r="J51" s="13"/>
      <c r="K51" s="13"/>
      <c r="L51" s="13">
        <v>50000</v>
      </c>
      <c r="M51" s="13"/>
      <c r="N51" s="83"/>
      <c r="O51" s="13">
        <v>50000</v>
      </c>
      <c r="P51" s="43"/>
      <c r="Q51" s="83"/>
      <c r="R51" s="13">
        <v>50000</v>
      </c>
      <c r="S51" s="43"/>
      <c r="T51" s="45">
        <v>50000</v>
      </c>
      <c r="U51" s="350"/>
    </row>
    <row r="52" spans="1:21" s="41" customFormat="1" x14ac:dyDescent="0.25">
      <c r="A52" s="128" t="s">
        <v>182</v>
      </c>
      <c r="B52" s="53" t="s">
        <v>638</v>
      </c>
      <c r="C52" s="422" t="s">
        <v>183</v>
      </c>
      <c r="D52" s="423"/>
      <c r="E52" s="423"/>
      <c r="F52" s="266">
        <f t="shared" si="35"/>
        <v>66000</v>
      </c>
      <c r="G52" s="158"/>
      <c r="H52" s="170">
        <f t="shared" si="3"/>
        <v>66000</v>
      </c>
      <c r="I52" s="78"/>
      <c r="J52" s="13"/>
      <c r="K52" s="13">
        <v>22000</v>
      </c>
      <c r="L52" s="13"/>
      <c r="M52" s="13"/>
      <c r="N52" s="83">
        <v>22000</v>
      </c>
      <c r="O52" s="13"/>
      <c r="P52" s="43"/>
      <c r="Q52" s="83"/>
      <c r="R52" s="13">
        <v>22000</v>
      </c>
      <c r="S52" s="43"/>
      <c r="T52" s="45"/>
      <c r="U52" s="350"/>
    </row>
    <row r="53" spans="1:21" s="18" customFormat="1" x14ac:dyDescent="0.25">
      <c r="A53" s="128" t="s">
        <v>184</v>
      </c>
      <c r="B53" s="53" t="s">
        <v>639</v>
      </c>
      <c r="C53" s="422" t="s">
        <v>185</v>
      </c>
      <c r="D53" s="423"/>
      <c r="E53" s="423"/>
      <c r="F53" s="266">
        <f>F54+F55</f>
        <v>64000</v>
      </c>
      <c r="G53" s="158">
        <f t="shared" ref="G53:T53" si="36">G54+G55</f>
        <v>0</v>
      </c>
      <c r="H53" s="170">
        <f t="shared" si="3"/>
        <v>64000</v>
      </c>
      <c r="I53" s="78">
        <f t="shared" si="36"/>
        <v>0</v>
      </c>
      <c r="J53" s="13">
        <f t="shared" si="36"/>
        <v>3500</v>
      </c>
      <c r="K53" s="13">
        <f t="shared" si="36"/>
        <v>0</v>
      </c>
      <c r="L53" s="13">
        <f t="shared" si="36"/>
        <v>3500</v>
      </c>
      <c r="M53" s="13">
        <f t="shared" si="36"/>
        <v>0</v>
      </c>
      <c r="N53" s="83">
        <f t="shared" si="36"/>
        <v>0</v>
      </c>
      <c r="O53" s="13">
        <f t="shared" si="36"/>
        <v>3500</v>
      </c>
      <c r="P53" s="43">
        <f t="shared" si="36"/>
        <v>0</v>
      </c>
      <c r="Q53" s="83">
        <f t="shared" si="36"/>
        <v>50000</v>
      </c>
      <c r="R53" s="13">
        <f t="shared" si="36"/>
        <v>3500</v>
      </c>
      <c r="S53" s="43">
        <f t="shared" si="36"/>
        <v>0</v>
      </c>
      <c r="T53" s="45">
        <f t="shared" si="36"/>
        <v>0</v>
      </c>
      <c r="U53" s="350">
        <f t="shared" ref="U53" si="37">U54+U55</f>
        <v>0</v>
      </c>
    </row>
    <row r="54" spans="1:21" x14ac:dyDescent="0.25">
      <c r="B54" s="55"/>
      <c r="C54" s="254"/>
      <c r="D54" s="427" t="s">
        <v>186</v>
      </c>
      <c r="E54" s="427"/>
      <c r="F54" s="259">
        <f t="shared" ref="F54:F63" si="38">SUM(I54:T54)</f>
        <v>64000</v>
      </c>
      <c r="G54" s="151"/>
      <c r="H54" s="169">
        <f t="shared" si="3"/>
        <v>64000</v>
      </c>
      <c r="I54" s="76"/>
      <c r="J54" s="1">
        <v>3500</v>
      </c>
      <c r="K54" s="1"/>
      <c r="L54" s="1">
        <v>3500</v>
      </c>
      <c r="M54" s="1"/>
      <c r="N54" s="82"/>
      <c r="O54" s="1">
        <v>3500</v>
      </c>
      <c r="P54" s="42"/>
      <c r="Q54" s="82">
        <v>50000</v>
      </c>
      <c r="R54" s="1">
        <v>3500</v>
      </c>
      <c r="S54" s="42"/>
      <c r="T54" s="44"/>
      <c r="U54" s="351"/>
    </row>
    <row r="55" spans="1:21" hidden="1" x14ac:dyDescent="0.25">
      <c r="B55" s="55"/>
      <c r="C55" s="254"/>
      <c r="D55" s="427" t="s">
        <v>187</v>
      </c>
      <c r="E55" s="427"/>
      <c r="F55" s="259">
        <f t="shared" si="38"/>
        <v>0</v>
      </c>
      <c r="G55" s="151"/>
      <c r="H55" s="169">
        <f t="shared" si="3"/>
        <v>0</v>
      </c>
      <c r="I55" s="76"/>
      <c r="J55" s="1"/>
      <c r="K55" s="1"/>
      <c r="L55" s="1"/>
      <c r="M55" s="1"/>
      <c r="N55" s="82"/>
      <c r="O55" s="1"/>
      <c r="P55" s="42"/>
      <c r="Q55" s="82"/>
      <c r="R55" s="1"/>
      <c r="S55" s="42"/>
      <c r="T55" s="44"/>
      <c r="U55" s="351"/>
    </row>
    <row r="56" spans="1:21" s="41" customFormat="1" x14ac:dyDescent="0.25">
      <c r="A56" s="128" t="s">
        <v>188</v>
      </c>
      <c r="B56" s="53" t="s">
        <v>640</v>
      </c>
      <c r="C56" s="415" t="s">
        <v>189</v>
      </c>
      <c r="D56" s="416"/>
      <c r="E56" s="416"/>
      <c r="F56" s="266">
        <f>SUM(F57:F63)</f>
        <v>3336303</v>
      </c>
      <c r="G56" s="158">
        <f>SUM(G57:G63)</f>
        <v>0</v>
      </c>
      <c r="H56" s="170">
        <f t="shared" si="3"/>
        <v>3336303</v>
      </c>
      <c r="I56" s="78">
        <f t="shared" ref="I56:U56" si="39">SUM(I57:I63)</f>
        <v>16221</v>
      </c>
      <c r="J56" s="13">
        <f t="shared" si="39"/>
        <v>42721</v>
      </c>
      <c r="K56" s="13">
        <f t="shared" si="39"/>
        <v>16221</v>
      </c>
      <c r="L56" s="13">
        <f t="shared" si="39"/>
        <v>16221</v>
      </c>
      <c r="M56" s="13">
        <f t="shared" si="39"/>
        <v>66221</v>
      </c>
      <c r="N56" s="83">
        <f t="shared" si="39"/>
        <v>16221</v>
      </c>
      <c r="O56" s="13">
        <f t="shared" si="39"/>
        <v>1591024</v>
      </c>
      <c r="P56" s="43">
        <f t="shared" si="39"/>
        <v>42721</v>
      </c>
      <c r="Q56" s="83">
        <f t="shared" si="39"/>
        <v>16221</v>
      </c>
      <c r="R56" s="13">
        <f t="shared" si="39"/>
        <v>130069</v>
      </c>
      <c r="S56" s="43">
        <f t="shared" si="39"/>
        <v>1366221</v>
      </c>
      <c r="T56" s="45">
        <f t="shared" si="39"/>
        <v>16221</v>
      </c>
      <c r="U56" s="350">
        <f t="shared" si="39"/>
        <v>0</v>
      </c>
    </row>
    <row r="57" spans="1:21" x14ac:dyDescent="0.25">
      <c r="B57" s="55"/>
      <c r="C57" s="279"/>
      <c r="D57" s="308" t="s">
        <v>990</v>
      </c>
      <c r="E57" s="308"/>
      <c r="F57" s="259">
        <f t="shared" si="38"/>
        <v>154000</v>
      </c>
      <c r="G57" s="151"/>
      <c r="H57" s="169">
        <f t="shared" si="3"/>
        <v>154000</v>
      </c>
      <c r="I57" s="76"/>
      <c r="J57" s="1"/>
      <c r="K57" s="1"/>
      <c r="L57" s="1"/>
      <c r="M57" s="1"/>
      <c r="N57" s="82"/>
      <c r="O57" s="1"/>
      <c r="P57" s="42"/>
      <c r="Q57" s="82"/>
      <c r="R57" s="1">
        <v>84000</v>
      </c>
      <c r="S57" s="42">
        <v>70000</v>
      </c>
      <c r="T57" s="44"/>
      <c r="U57" s="351"/>
    </row>
    <row r="58" spans="1:21" x14ac:dyDescent="0.25">
      <c r="B58" s="55"/>
      <c r="C58" s="279"/>
      <c r="D58" s="308" t="s">
        <v>991</v>
      </c>
      <c r="E58" s="308"/>
      <c r="F58" s="259">
        <f t="shared" si="38"/>
        <v>80000</v>
      </c>
      <c r="G58" s="151"/>
      <c r="H58" s="169">
        <f t="shared" si="3"/>
        <v>80000</v>
      </c>
      <c r="I58" s="76"/>
      <c r="J58" s="1">
        <v>20000</v>
      </c>
      <c r="K58" s="1"/>
      <c r="L58" s="1"/>
      <c r="M58" s="1">
        <v>20000</v>
      </c>
      <c r="N58" s="82"/>
      <c r="O58" s="1"/>
      <c r="P58" s="42">
        <v>20000</v>
      </c>
      <c r="Q58" s="82"/>
      <c r="R58" s="1"/>
      <c r="S58" s="42">
        <v>20000</v>
      </c>
      <c r="T58" s="44"/>
      <c r="U58" s="351"/>
    </row>
    <row r="59" spans="1:21" x14ac:dyDescent="0.25">
      <c r="B59" s="55"/>
      <c r="C59" s="279"/>
      <c r="D59" s="308" t="s">
        <v>992</v>
      </c>
      <c r="E59" s="308"/>
      <c r="F59" s="259">
        <f t="shared" si="38"/>
        <v>143052</v>
      </c>
      <c r="G59" s="151"/>
      <c r="H59" s="169">
        <f t="shared" si="3"/>
        <v>143052</v>
      </c>
      <c r="I59" s="76">
        <v>11921</v>
      </c>
      <c r="J59" s="1">
        <v>11921</v>
      </c>
      <c r="K59" s="1">
        <v>11921</v>
      </c>
      <c r="L59" s="1">
        <v>11921</v>
      </c>
      <c r="M59" s="1">
        <v>11921</v>
      </c>
      <c r="N59" s="82">
        <v>11921</v>
      </c>
      <c r="O59" s="1">
        <v>11921</v>
      </c>
      <c r="P59" s="42">
        <v>11921</v>
      </c>
      <c r="Q59" s="82">
        <v>11921</v>
      </c>
      <c r="R59" s="1">
        <v>11921</v>
      </c>
      <c r="S59" s="42">
        <v>11921</v>
      </c>
      <c r="T59" s="44">
        <v>11921</v>
      </c>
      <c r="U59" s="351"/>
    </row>
    <row r="60" spans="1:21" x14ac:dyDescent="0.25">
      <c r="B60" s="55"/>
      <c r="C60" s="279"/>
      <c r="D60" s="364" t="s">
        <v>1039</v>
      </c>
      <c r="E60" s="364"/>
      <c r="F60" s="259">
        <f t="shared" si="38"/>
        <v>1260000</v>
      </c>
      <c r="G60" s="151"/>
      <c r="H60" s="169">
        <f t="shared" ref="H60" si="40">SUM(F60:G60)</f>
        <v>1260000</v>
      </c>
      <c r="I60" s="76"/>
      <c r="J60" s="1"/>
      <c r="K60" s="1"/>
      <c r="L60" s="1"/>
      <c r="M60" s="1"/>
      <c r="N60" s="82"/>
      <c r="O60" s="1"/>
      <c r="P60" s="42"/>
      <c r="Q60" s="82"/>
      <c r="R60" s="1"/>
      <c r="S60" s="42">
        <v>1260000</v>
      </c>
      <c r="T60" s="44"/>
      <c r="U60" s="351"/>
    </row>
    <row r="61" spans="1:21" x14ac:dyDescent="0.25">
      <c r="B61" s="55"/>
      <c r="C61" s="279"/>
      <c r="D61" s="308" t="s">
        <v>993</v>
      </c>
      <c r="E61" s="308"/>
      <c r="F61" s="259">
        <f t="shared" si="38"/>
        <v>13000</v>
      </c>
      <c r="G61" s="151"/>
      <c r="H61" s="169">
        <f t="shared" si="3"/>
        <v>13000</v>
      </c>
      <c r="I61" s="76"/>
      <c r="J61" s="1">
        <v>6500</v>
      </c>
      <c r="K61" s="1"/>
      <c r="L61" s="1"/>
      <c r="M61" s="1"/>
      <c r="N61" s="82"/>
      <c r="O61" s="1"/>
      <c r="P61" s="42">
        <v>6500</v>
      </c>
      <c r="Q61" s="82"/>
      <c r="R61" s="1"/>
      <c r="S61" s="42"/>
      <c r="T61" s="44"/>
      <c r="U61" s="351"/>
    </row>
    <row r="62" spans="1:21" x14ac:dyDescent="0.25">
      <c r="B62" s="55"/>
      <c r="C62" s="279"/>
      <c r="D62" s="308" t="s">
        <v>994</v>
      </c>
      <c r="E62" s="308"/>
      <c r="F62" s="259">
        <f t="shared" si="38"/>
        <v>51600</v>
      </c>
      <c r="G62" s="151"/>
      <c r="H62" s="169">
        <f t="shared" si="3"/>
        <v>51600</v>
      </c>
      <c r="I62" s="76">
        <v>4300</v>
      </c>
      <c r="J62" s="1">
        <v>4300</v>
      </c>
      <c r="K62" s="1">
        <v>4300</v>
      </c>
      <c r="L62" s="1">
        <v>4300</v>
      </c>
      <c r="M62" s="1">
        <v>4300</v>
      </c>
      <c r="N62" s="82">
        <v>4300</v>
      </c>
      <c r="O62" s="1">
        <v>4300</v>
      </c>
      <c r="P62" s="42">
        <v>4300</v>
      </c>
      <c r="Q62" s="82">
        <v>4300</v>
      </c>
      <c r="R62" s="1">
        <v>4300</v>
      </c>
      <c r="S62" s="42">
        <v>4300</v>
      </c>
      <c r="T62" s="44">
        <v>4300</v>
      </c>
      <c r="U62" s="351"/>
    </row>
    <row r="63" spans="1:21" x14ac:dyDescent="0.25">
      <c r="B63" s="55"/>
      <c r="C63" s="279"/>
      <c r="D63" s="308" t="s">
        <v>987</v>
      </c>
      <c r="E63" s="308"/>
      <c r="F63" s="259">
        <f t="shared" si="38"/>
        <v>1634651</v>
      </c>
      <c r="G63" s="151"/>
      <c r="H63" s="169">
        <f t="shared" si="3"/>
        <v>1634651</v>
      </c>
      <c r="I63" s="76"/>
      <c r="J63" s="1"/>
      <c r="K63" s="1"/>
      <c r="L63" s="1"/>
      <c r="M63" s="1">
        <v>30000</v>
      </c>
      <c r="N63" s="82"/>
      <c r="O63" s="1">
        <v>1574803</v>
      </c>
      <c r="P63" s="42"/>
      <c r="Q63" s="82"/>
      <c r="R63" s="1">
        <v>29848</v>
      </c>
      <c r="S63" s="42"/>
      <c r="T63" s="44"/>
      <c r="U63" s="351"/>
    </row>
    <row r="64" spans="1:21" s="41" customFormat="1" x14ac:dyDescent="0.25">
      <c r="A64" s="128" t="s">
        <v>190</v>
      </c>
      <c r="B64" s="53" t="s">
        <v>641</v>
      </c>
      <c r="C64" s="415" t="s">
        <v>191</v>
      </c>
      <c r="D64" s="416"/>
      <c r="E64" s="416"/>
      <c r="F64" s="266">
        <f>SUM(F65:F69)</f>
        <v>504000</v>
      </c>
      <c r="G64" s="158">
        <f>SUM(G65:G69)</f>
        <v>0</v>
      </c>
      <c r="H64" s="170">
        <f t="shared" si="3"/>
        <v>504000</v>
      </c>
      <c r="I64" s="78">
        <f t="shared" ref="I64:U64" si="41">SUM(I65:I69)</f>
        <v>56500</v>
      </c>
      <c r="J64" s="13">
        <f t="shared" si="41"/>
        <v>21250</v>
      </c>
      <c r="K64" s="13">
        <f t="shared" si="41"/>
        <v>42250</v>
      </c>
      <c r="L64" s="13">
        <f t="shared" si="41"/>
        <v>56500</v>
      </c>
      <c r="M64" s="13">
        <f t="shared" si="41"/>
        <v>21250</v>
      </c>
      <c r="N64" s="83">
        <f t="shared" si="41"/>
        <v>21250</v>
      </c>
      <c r="O64" s="13">
        <f t="shared" si="41"/>
        <v>56500</v>
      </c>
      <c r="P64" s="43">
        <f t="shared" si="41"/>
        <v>41938</v>
      </c>
      <c r="Q64" s="83">
        <f t="shared" si="41"/>
        <v>21250</v>
      </c>
      <c r="R64" s="13">
        <f t="shared" si="41"/>
        <v>56500</v>
      </c>
      <c r="S64" s="43">
        <f t="shared" si="41"/>
        <v>87562</v>
      </c>
      <c r="T64" s="45">
        <f t="shared" si="41"/>
        <v>21250</v>
      </c>
      <c r="U64" s="350">
        <f t="shared" si="41"/>
        <v>0</v>
      </c>
    </row>
    <row r="65" spans="1:21" x14ac:dyDescent="0.25">
      <c r="B65" s="55"/>
      <c r="C65" s="279"/>
      <c r="D65" s="308" t="s">
        <v>986</v>
      </c>
      <c r="E65" s="308"/>
      <c r="F65" s="259">
        <f t="shared" ref="F65:F69" si="42">SUM(I65:T65)</f>
        <v>255000</v>
      </c>
      <c r="G65" s="151"/>
      <c r="H65" s="169">
        <f t="shared" ref="H65:H69" si="43">SUM(F65:G65)</f>
        <v>255000</v>
      </c>
      <c r="I65" s="76">
        <v>21250</v>
      </c>
      <c r="J65" s="1">
        <v>21250</v>
      </c>
      <c r="K65" s="1">
        <v>21250</v>
      </c>
      <c r="L65" s="1">
        <v>21250</v>
      </c>
      <c r="M65" s="1">
        <v>21250</v>
      </c>
      <c r="N65" s="82">
        <v>21250</v>
      </c>
      <c r="O65" s="1">
        <v>21250</v>
      </c>
      <c r="P65" s="42">
        <v>21250</v>
      </c>
      <c r="Q65" s="82">
        <v>21250</v>
      </c>
      <c r="R65" s="1">
        <v>21250</v>
      </c>
      <c r="S65" s="42">
        <v>21250</v>
      </c>
      <c r="T65" s="44">
        <v>21250</v>
      </c>
      <c r="U65" s="351"/>
    </row>
    <row r="66" spans="1:21" x14ac:dyDescent="0.25">
      <c r="B66" s="55"/>
      <c r="C66" s="279"/>
      <c r="D66" s="308" t="s">
        <v>988</v>
      </c>
      <c r="E66" s="308"/>
      <c r="F66" s="259">
        <f t="shared" si="42"/>
        <v>46850</v>
      </c>
      <c r="G66" s="151"/>
      <c r="H66" s="169">
        <f t="shared" si="43"/>
        <v>46850</v>
      </c>
      <c r="I66" s="76"/>
      <c r="J66" s="1"/>
      <c r="K66" s="1"/>
      <c r="L66" s="1"/>
      <c r="M66" s="1"/>
      <c r="N66" s="82"/>
      <c r="O66" s="1"/>
      <c r="P66" s="42"/>
      <c r="Q66" s="82"/>
      <c r="R66" s="1"/>
      <c r="S66" s="42">
        <v>46850</v>
      </c>
      <c r="T66" s="44"/>
      <c r="U66" s="351"/>
    </row>
    <row r="67" spans="1:21" x14ac:dyDescent="0.25">
      <c r="B67" s="55"/>
      <c r="C67" s="279"/>
      <c r="D67" s="308" t="s">
        <v>989</v>
      </c>
      <c r="E67" s="308"/>
      <c r="F67" s="259">
        <f t="shared" si="42"/>
        <v>141000</v>
      </c>
      <c r="G67" s="151"/>
      <c r="H67" s="169">
        <f t="shared" si="43"/>
        <v>141000</v>
      </c>
      <c r="I67" s="76">
        <v>35250</v>
      </c>
      <c r="J67" s="1"/>
      <c r="K67" s="1"/>
      <c r="L67" s="1">
        <v>35250</v>
      </c>
      <c r="M67" s="1"/>
      <c r="N67" s="82"/>
      <c r="O67" s="1">
        <v>35250</v>
      </c>
      <c r="P67" s="42"/>
      <c r="Q67" s="82"/>
      <c r="R67" s="1">
        <v>35250</v>
      </c>
      <c r="S67" s="42"/>
      <c r="T67" s="44"/>
      <c r="U67" s="351"/>
    </row>
    <row r="68" spans="1:21" x14ac:dyDescent="0.25">
      <c r="B68" s="55"/>
      <c r="C68" s="279"/>
      <c r="D68" s="308" t="s">
        <v>1020</v>
      </c>
      <c r="E68" s="308"/>
      <c r="F68" s="259">
        <f t="shared" si="42"/>
        <v>19462</v>
      </c>
      <c r="G68" s="151"/>
      <c r="H68" s="169">
        <f t="shared" si="43"/>
        <v>19462</v>
      </c>
      <c r="I68" s="76"/>
      <c r="J68" s="1"/>
      <c r="K68" s="1"/>
      <c r="L68" s="1"/>
      <c r="M68" s="1"/>
      <c r="N68" s="82"/>
      <c r="O68" s="1"/>
      <c r="P68" s="42"/>
      <c r="Q68" s="82"/>
      <c r="R68" s="1"/>
      <c r="S68" s="42">
        <v>19462</v>
      </c>
      <c r="T68" s="44"/>
      <c r="U68" s="351"/>
    </row>
    <row r="69" spans="1:21" x14ac:dyDescent="0.25">
      <c r="B69" s="55"/>
      <c r="C69" s="279"/>
      <c r="D69" s="308" t="s">
        <v>987</v>
      </c>
      <c r="E69" s="308"/>
      <c r="F69" s="259">
        <f t="shared" si="42"/>
        <v>41688</v>
      </c>
      <c r="G69" s="151"/>
      <c r="H69" s="169">
        <f t="shared" si="43"/>
        <v>41688</v>
      </c>
      <c r="I69" s="76"/>
      <c r="J69" s="1"/>
      <c r="K69" s="1">
        <v>21000</v>
      </c>
      <c r="L69" s="1"/>
      <c r="M69" s="1"/>
      <c r="N69" s="82"/>
      <c r="O69" s="1"/>
      <c r="P69" s="42">
        <v>20688</v>
      </c>
      <c r="Q69" s="82"/>
      <c r="R69" s="1"/>
      <c r="S69" s="42"/>
      <c r="T69" s="44"/>
      <c r="U69" s="351"/>
    </row>
    <row r="70" spans="1:21" x14ac:dyDescent="0.25">
      <c r="B70" s="93" t="s">
        <v>642</v>
      </c>
      <c r="C70" s="434" t="s">
        <v>192</v>
      </c>
      <c r="D70" s="435"/>
      <c r="E70" s="435"/>
      <c r="F70" s="260">
        <f>F71+F72</f>
        <v>560560</v>
      </c>
      <c r="G70" s="152">
        <f t="shared" ref="G70:T70" si="44">G71+G72</f>
        <v>0</v>
      </c>
      <c r="H70" s="168">
        <f t="shared" si="3"/>
        <v>560560</v>
      </c>
      <c r="I70" s="95">
        <f t="shared" si="44"/>
        <v>8480</v>
      </c>
      <c r="J70" s="96">
        <f t="shared" si="44"/>
        <v>6880</v>
      </c>
      <c r="K70" s="96">
        <f t="shared" si="44"/>
        <v>36880</v>
      </c>
      <c r="L70" s="96">
        <f t="shared" si="44"/>
        <v>8380</v>
      </c>
      <c r="M70" s="96">
        <f t="shared" si="44"/>
        <v>49280</v>
      </c>
      <c r="N70" s="99">
        <f t="shared" si="44"/>
        <v>316880</v>
      </c>
      <c r="O70" s="96">
        <f t="shared" si="44"/>
        <v>9080</v>
      </c>
      <c r="P70" s="98">
        <f t="shared" si="44"/>
        <v>10780</v>
      </c>
      <c r="Q70" s="99">
        <f t="shared" si="44"/>
        <v>20880</v>
      </c>
      <c r="R70" s="96">
        <f t="shared" si="44"/>
        <v>13380</v>
      </c>
      <c r="S70" s="98">
        <f t="shared" si="44"/>
        <v>70580</v>
      </c>
      <c r="T70" s="100">
        <f t="shared" si="44"/>
        <v>9080</v>
      </c>
      <c r="U70" s="349">
        <f t="shared" ref="U70" si="45">U71+U72</f>
        <v>0</v>
      </c>
    </row>
    <row r="71" spans="1:21" s="41" customFormat="1" hidden="1" x14ac:dyDescent="0.25">
      <c r="A71" s="128" t="s">
        <v>193</v>
      </c>
      <c r="B71" s="53" t="s">
        <v>643</v>
      </c>
      <c r="C71" s="415" t="s">
        <v>194</v>
      </c>
      <c r="D71" s="416"/>
      <c r="E71" s="416"/>
      <c r="F71" s="266">
        <f t="shared" ref="F71" si="46">SUM(I71:T71)</f>
        <v>0</v>
      </c>
      <c r="G71" s="158"/>
      <c r="H71" s="170">
        <f t="shared" si="3"/>
        <v>0</v>
      </c>
      <c r="I71" s="78"/>
      <c r="J71" s="13"/>
      <c r="K71" s="13"/>
      <c r="L71" s="13"/>
      <c r="M71" s="13"/>
      <c r="N71" s="83"/>
      <c r="O71" s="13"/>
      <c r="P71" s="43"/>
      <c r="Q71" s="83"/>
      <c r="R71" s="13"/>
      <c r="S71" s="43"/>
      <c r="T71" s="45"/>
      <c r="U71" s="350"/>
    </row>
    <row r="72" spans="1:21" s="41" customFormat="1" x14ac:dyDescent="0.25">
      <c r="A72" s="128" t="s">
        <v>195</v>
      </c>
      <c r="B72" s="53" t="s">
        <v>644</v>
      </c>
      <c r="C72" s="415" t="s">
        <v>196</v>
      </c>
      <c r="D72" s="416"/>
      <c r="E72" s="416"/>
      <c r="F72" s="266">
        <f>SUM(F73:F75)</f>
        <v>560560</v>
      </c>
      <c r="G72" s="158">
        <f>SUM(G73:G75)</f>
        <v>0</v>
      </c>
      <c r="H72" s="170">
        <f t="shared" si="3"/>
        <v>560560</v>
      </c>
      <c r="I72" s="78">
        <f t="shared" ref="I72:U72" si="47">SUM(I73:I75)</f>
        <v>8480</v>
      </c>
      <c r="J72" s="13">
        <f t="shared" si="47"/>
        <v>6880</v>
      </c>
      <c r="K72" s="13">
        <f t="shared" si="47"/>
        <v>36880</v>
      </c>
      <c r="L72" s="13">
        <f t="shared" si="47"/>
        <v>8380</v>
      </c>
      <c r="M72" s="13">
        <f t="shared" si="47"/>
        <v>49280</v>
      </c>
      <c r="N72" s="83">
        <f t="shared" si="47"/>
        <v>316880</v>
      </c>
      <c r="O72" s="13">
        <f t="shared" si="47"/>
        <v>9080</v>
      </c>
      <c r="P72" s="43">
        <f t="shared" si="47"/>
        <v>10780</v>
      </c>
      <c r="Q72" s="83">
        <f t="shared" si="47"/>
        <v>20880</v>
      </c>
      <c r="R72" s="13">
        <f t="shared" si="47"/>
        <v>13380</v>
      </c>
      <c r="S72" s="43">
        <f t="shared" si="47"/>
        <v>70580</v>
      </c>
      <c r="T72" s="45">
        <f t="shared" si="47"/>
        <v>9080</v>
      </c>
      <c r="U72" s="350">
        <f t="shared" si="47"/>
        <v>0</v>
      </c>
    </row>
    <row r="73" spans="1:21" x14ac:dyDescent="0.25">
      <c r="B73" s="55"/>
      <c r="C73" s="279"/>
      <c r="D73" s="308" t="s">
        <v>1011</v>
      </c>
      <c r="E73" s="308"/>
      <c r="F73" s="259">
        <f t="shared" ref="F73:F75" si="48">SUM(I73:T73)</f>
        <v>82560</v>
      </c>
      <c r="G73" s="151"/>
      <c r="H73" s="169">
        <f t="shared" ref="H73:H75" si="49">SUM(F73:G73)</f>
        <v>82560</v>
      </c>
      <c r="I73" s="76">
        <v>6880</v>
      </c>
      <c r="J73" s="1">
        <v>6880</v>
      </c>
      <c r="K73" s="1">
        <v>6880</v>
      </c>
      <c r="L73" s="1">
        <v>6880</v>
      </c>
      <c r="M73" s="1">
        <v>6880</v>
      </c>
      <c r="N73" s="82">
        <v>6880</v>
      </c>
      <c r="O73" s="1">
        <v>6880</v>
      </c>
      <c r="P73" s="42">
        <v>6880</v>
      </c>
      <c r="Q73" s="82">
        <v>6880</v>
      </c>
      <c r="R73" s="1">
        <v>6880</v>
      </c>
      <c r="S73" s="42">
        <v>6880</v>
      </c>
      <c r="T73" s="44">
        <v>6880</v>
      </c>
      <c r="U73" s="351"/>
    </row>
    <row r="74" spans="1:21" x14ac:dyDescent="0.25">
      <c r="B74" s="55"/>
      <c r="C74" s="279"/>
      <c r="D74" s="308" t="s">
        <v>1012</v>
      </c>
      <c r="E74" s="308"/>
      <c r="F74" s="259">
        <f t="shared" si="48"/>
        <v>138000</v>
      </c>
      <c r="G74" s="151"/>
      <c r="H74" s="169">
        <f t="shared" si="49"/>
        <v>138000</v>
      </c>
      <c r="I74" s="76">
        <v>1600</v>
      </c>
      <c r="J74" s="1"/>
      <c r="K74" s="1">
        <v>30000</v>
      </c>
      <c r="L74" s="1">
        <v>1500</v>
      </c>
      <c r="M74" s="1">
        <v>2400</v>
      </c>
      <c r="N74" s="82">
        <v>10000</v>
      </c>
      <c r="O74" s="1">
        <v>2200</v>
      </c>
      <c r="P74" s="42">
        <v>3900</v>
      </c>
      <c r="Q74" s="82">
        <v>14000</v>
      </c>
      <c r="R74" s="1">
        <v>6500</v>
      </c>
      <c r="S74" s="42">
        <v>63700</v>
      </c>
      <c r="T74" s="44">
        <v>2200</v>
      </c>
      <c r="U74" s="351"/>
    </row>
    <row r="75" spans="1:21" x14ac:dyDescent="0.25">
      <c r="B75" s="55"/>
      <c r="C75" s="279"/>
      <c r="D75" s="308" t="s">
        <v>1013</v>
      </c>
      <c r="E75" s="308"/>
      <c r="F75" s="259">
        <f t="shared" si="48"/>
        <v>340000</v>
      </c>
      <c r="G75" s="151"/>
      <c r="H75" s="169">
        <f t="shared" si="49"/>
        <v>340000</v>
      </c>
      <c r="I75" s="76"/>
      <c r="J75" s="1"/>
      <c r="K75" s="1"/>
      <c r="L75" s="1"/>
      <c r="M75" s="1">
        <v>40000</v>
      </c>
      <c r="N75" s="82">
        <v>300000</v>
      </c>
      <c r="O75" s="1"/>
      <c r="P75" s="42"/>
      <c r="Q75" s="82"/>
      <c r="R75" s="1"/>
      <c r="S75" s="42"/>
      <c r="T75" s="44"/>
      <c r="U75" s="351"/>
    </row>
    <row r="76" spans="1:21" x14ac:dyDescent="0.25">
      <c r="B76" s="93" t="s">
        <v>645</v>
      </c>
      <c r="C76" s="434" t="s">
        <v>197</v>
      </c>
      <c r="D76" s="435"/>
      <c r="E76" s="435"/>
      <c r="F76" s="260">
        <f>F77+F80+F81+F82+F83</f>
        <v>1234402.7300000002</v>
      </c>
      <c r="G76" s="152">
        <f t="shared" ref="G76:T76" si="50">G77+G80+G81+G82+G83</f>
        <v>0</v>
      </c>
      <c r="H76" s="168">
        <f t="shared" si="3"/>
        <v>1234402.7300000002</v>
      </c>
      <c r="I76" s="95">
        <f t="shared" si="50"/>
        <v>21938.850000000002</v>
      </c>
      <c r="J76" s="96">
        <f t="shared" si="50"/>
        <v>38739.350000000006</v>
      </c>
      <c r="K76" s="96">
        <f t="shared" si="50"/>
        <v>33049.35</v>
      </c>
      <c r="L76" s="96">
        <f t="shared" si="50"/>
        <v>28576.850000000002</v>
      </c>
      <c r="M76" s="96">
        <f t="shared" si="50"/>
        <v>46937.350000000006</v>
      </c>
      <c r="N76" s="99">
        <f t="shared" si="50"/>
        <v>101629.35</v>
      </c>
      <c r="O76" s="96">
        <f t="shared" si="50"/>
        <v>453962.93000000005</v>
      </c>
      <c r="P76" s="98">
        <f t="shared" si="50"/>
        <v>44028.92</v>
      </c>
      <c r="Q76" s="99">
        <f t="shared" si="50"/>
        <v>22975.16</v>
      </c>
      <c r="R76" s="96">
        <f t="shared" si="50"/>
        <v>38611.620000000003</v>
      </c>
      <c r="S76" s="98">
        <f t="shared" si="50"/>
        <v>391410.96</v>
      </c>
      <c r="T76" s="100">
        <f t="shared" si="50"/>
        <v>12542.04</v>
      </c>
      <c r="U76" s="349">
        <f t="shared" ref="U76" si="51">U77+U80+U81+U82+U83</f>
        <v>21260</v>
      </c>
    </row>
    <row r="77" spans="1:21" s="41" customFormat="1" x14ac:dyDescent="0.25">
      <c r="A77" s="128" t="s">
        <v>198</v>
      </c>
      <c r="B77" s="53" t="s">
        <v>646</v>
      </c>
      <c r="C77" s="415" t="s">
        <v>878</v>
      </c>
      <c r="D77" s="416"/>
      <c r="E77" s="416"/>
      <c r="F77" s="266">
        <f>SUM(F78:F79)</f>
        <v>1174402.7300000002</v>
      </c>
      <c r="G77" s="158">
        <f>SUM(G78:G79)</f>
        <v>0</v>
      </c>
      <c r="H77" s="170">
        <f t="shared" si="3"/>
        <v>1174402.7300000002</v>
      </c>
      <c r="I77" s="78">
        <f t="shared" ref="I77:U77" si="52">SUM(I78:I79)</f>
        <v>21938.850000000002</v>
      </c>
      <c r="J77" s="13">
        <f t="shared" si="52"/>
        <v>18739.350000000002</v>
      </c>
      <c r="K77" s="13">
        <f t="shared" si="52"/>
        <v>33049.35</v>
      </c>
      <c r="L77" s="13">
        <f t="shared" si="52"/>
        <v>28576.850000000002</v>
      </c>
      <c r="M77" s="13">
        <f t="shared" si="52"/>
        <v>36937.350000000006</v>
      </c>
      <c r="N77" s="83">
        <f t="shared" si="52"/>
        <v>101629.35</v>
      </c>
      <c r="O77" s="13">
        <f t="shared" si="52"/>
        <v>453962.93000000005</v>
      </c>
      <c r="P77" s="43">
        <f t="shared" si="52"/>
        <v>24028.920000000002</v>
      </c>
      <c r="Q77" s="83">
        <f t="shared" si="52"/>
        <v>22975.16</v>
      </c>
      <c r="R77" s="13">
        <f t="shared" si="52"/>
        <v>38611.620000000003</v>
      </c>
      <c r="S77" s="43">
        <f t="shared" si="52"/>
        <v>381410.96</v>
      </c>
      <c r="T77" s="45">
        <f t="shared" si="52"/>
        <v>12542.04</v>
      </c>
      <c r="U77" s="350">
        <f t="shared" si="52"/>
        <v>21260</v>
      </c>
    </row>
    <row r="78" spans="1:21" x14ac:dyDescent="0.25">
      <c r="B78" s="55"/>
      <c r="C78" s="279"/>
      <c r="D78" s="308" t="s">
        <v>1014</v>
      </c>
      <c r="E78" s="308"/>
      <c r="F78" s="259">
        <f t="shared" ref="F78:F79" si="53">SUM(I78:T78)</f>
        <v>1153142.7300000002</v>
      </c>
      <c r="G78" s="151"/>
      <c r="H78" s="169">
        <f t="shared" ref="H78:H79" si="54">SUM(F78:G78)</f>
        <v>1153142.7300000002</v>
      </c>
      <c r="I78" s="76">
        <f t="shared" ref="I78:R78" si="55">(I34+I36+I41+I43+I44+I46+I52+I58+I63+I67+I69+I72)*0.27</f>
        <v>21938.850000000002</v>
      </c>
      <c r="J78" s="1">
        <f t="shared" si="55"/>
        <v>18739.350000000002</v>
      </c>
      <c r="K78" s="1">
        <f t="shared" si="55"/>
        <v>33049.35</v>
      </c>
      <c r="L78" s="1">
        <f t="shared" si="55"/>
        <v>23261.850000000002</v>
      </c>
      <c r="M78" s="1">
        <f t="shared" si="55"/>
        <v>36937.350000000006</v>
      </c>
      <c r="N78" s="82">
        <f t="shared" si="55"/>
        <v>101629.35</v>
      </c>
      <c r="O78" s="1">
        <f t="shared" si="55"/>
        <v>448647.93000000005</v>
      </c>
      <c r="P78" s="42">
        <f t="shared" si="55"/>
        <v>24028.920000000002</v>
      </c>
      <c r="Q78" s="82">
        <f t="shared" si="55"/>
        <v>17660.16</v>
      </c>
      <c r="R78" s="1">
        <f t="shared" si="55"/>
        <v>38611.620000000003</v>
      </c>
      <c r="S78" s="42">
        <f>(S34+S36+S41+S43+S44+S46+S52+S58+S60+S63+S67+S69+S72)*0.27</f>
        <v>376095.96</v>
      </c>
      <c r="T78" s="44">
        <f>(T34+T36+T41+T43+T44+T46+T52+T58+T63+T67+T69+T72)*0.27</f>
        <v>12542.04</v>
      </c>
      <c r="U78" s="351"/>
    </row>
    <row r="79" spans="1:21" x14ac:dyDescent="0.25">
      <c r="B79" s="55"/>
      <c r="C79" s="279"/>
      <c r="D79" s="308" t="s">
        <v>1015</v>
      </c>
      <c r="E79" s="308"/>
      <c r="F79" s="259">
        <f t="shared" si="53"/>
        <v>21260</v>
      </c>
      <c r="G79" s="151"/>
      <c r="H79" s="169">
        <f t="shared" si="54"/>
        <v>21260</v>
      </c>
      <c r="I79" s="76"/>
      <c r="J79" s="1"/>
      <c r="K79" s="1"/>
      <c r="L79" s="1">
        <v>5315</v>
      </c>
      <c r="M79" s="1"/>
      <c r="N79" s="82"/>
      <c r="O79" s="1">
        <v>5315</v>
      </c>
      <c r="P79" s="42"/>
      <c r="Q79" s="82">
        <v>5315</v>
      </c>
      <c r="R79" s="1"/>
      <c r="S79" s="42">
        <v>5315</v>
      </c>
      <c r="T79" s="44"/>
      <c r="U79" s="351">
        <f>H79</f>
        <v>21260</v>
      </c>
    </row>
    <row r="80" spans="1:21" s="41" customFormat="1" hidden="1" x14ac:dyDescent="0.25">
      <c r="A80" s="128" t="s">
        <v>199</v>
      </c>
      <c r="B80" s="53" t="s">
        <v>647</v>
      </c>
      <c r="C80" s="415" t="s">
        <v>200</v>
      </c>
      <c r="D80" s="416"/>
      <c r="E80" s="416"/>
      <c r="F80" s="266">
        <f t="shared" ref="F80:F83" si="56">SUM(I80:T80)</f>
        <v>0</v>
      </c>
      <c r="G80" s="158"/>
      <c r="H80" s="170">
        <f t="shared" si="3"/>
        <v>0</v>
      </c>
      <c r="I80" s="78"/>
      <c r="J80" s="13"/>
      <c r="K80" s="13"/>
      <c r="L80" s="13"/>
      <c r="M80" s="13"/>
      <c r="N80" s="83"/>
      <c r="O80" s="13"/>
      <c r="P80" s="43"/>
      <c r="Q80" s="83"/>
      <c r="R80" s="13"/>
      <c r="S80" s="43"/>
      <c r="T80" s="45"/>
      <c r="U80" s="350"/>
    </row>
    <row r="81" spans="1:22" s="41" customFormat="1" hidden="1" x14ac:dyDescent="0.25">
      <c r="A81" s="128" t="s">
        <v>201</v>
      </c>
      <c r="B81" s="53" t="s">
        <v>648</v>
      </c>
      <c r="C81" s="415" t="s">
        <v>202</v>
      </c>
      <c r="D81" s="416"/>
      <c r="E81" s="416"/>
      <c r="F81" s="266">
        <f t="shared" si="56"/>
        <v>0</v>
      </c>
      <c r="G81" s="158"/>
      <c r="H81" s="170">
        <f t="shared" si="3"/>
        <v>0</v>
      </c>
      <c r="I81" s="78"/>
      <c r="J81" s="13"/>
      <c r="K81" s="13"/>
      <c r="L81" s="13"/>
      <c r="M81" s="13"/>
      <c r="N81" s="83"/>
      <c r="O81" s="13"/>
      <c r="P81" s="43"/>
      <c r="Q81" s="83"/>
      <c r="R81" s="13"/>
      <c r="S81" s="43"/>
      <c r="T81" s="45"/>
      <c r="U81" s="350"/>
    </row>
    <row r="82" spans="1:22" s="41" customFormat="1" hidden="1" x14ac:dyDescent="0.25">
      <c r="A82" s="128" t="s">
        <v>203</v>
      </c>
      <c r="B82" s="53" t="s">
        <v>649</v>
      </c>
      <c r="C82" s="415" t="s">
        <v>204</v>
      </c>
      <c r="D82" s="416"/>
      <c r="E82" s="416"/>
      <c r="F82" s="266">
        <f t="shared" si="56"/>
        <v>0</v>
      </c>
      <c r="G82" s="158"/>
      <c r="H82" s="170">
        <f t="shared" si="3"/>
        <v>0</v>
      </c>
      <c r="I82" s="78"/>
      <c r="J82" s="13"/>
      <c r="K82" s="13"/>
      <c r="L82" s="13"/>
      <c r="M82" s="13"/>
      <c r="N82" s="83"/>
      <c r="O82" s="13"/>
      <c r="P82" s="43"/>
      <c r="Q82" s="83"/>
      <c r="R82" s="13"/>
      <c r="S82" s="43"/>
      <c r="T82" s="45"/>
      <c r="U82" s="350"/>
    </row>
    <row r="83" spans="1:22" s="41" customFormat="1" ht="15.75" thickBot="1" x14ac:dyDescent="0.3">
      <c r="A83" s="128" t="s">
        <v>205</v>
      </c>
      <c r="B83" s="198" t="s">
        <v>650</v>
      </c>
      <c r="C83" s="495" t="s">
        <v>206</v>
      </c>
      <c r="D83" s="496"/>
      <c r="E83" s="496"/>
      <c r="F83" s="283">
        <f t="shared" si="56"/>
        <v>60000</v>
      </c>
      <c r="G83" s="199"/>
      <c r="H83" s="170">
        <f t="shared" si="3"/>
        <v>60000</v>
      </c>
      <c r="I83" s="78"/>
      <c r="J83" s="13">
        <v>20000</v>
      </c>
      <c r="K83" s="13"/>
      <c r="L83" s="13"/>
      <c r="M83" s="13">
        <v>10000</v>
      </c>
      <c r="N83" s="83"/>
      <c r="O83" s="13"/>
      <c r="P83" s="43">
        <v>20000</v>
      </c>
      <c r="Q83" s="83"/>
      <c r="R83" s="13"/>
      <c r="S83" s="43">
        <v>10000</v>
      </c>
      <c r="T83" s="45"/>
      <c r="U83" s="350"/>
    </row>
    <row r="84" spans="1:22" ht="15.75" thickBot="1" x14ac:dyDescent="0.3">
      <c r="B84" s="85" t="s">
        <v>207</v>
      </c>
      <c r="C84" s="430" t="s">
        <v>208</v>
      </c>
      <c r="D84" s="431"/>
      <c r="E84" s="431"/>
      <c r="F84" s="262">
        <f>F85+F86+F87+F88+F89+F90+F91+F95</f>
        <v>0</v>
      </c>
      <c r="G84" s="154">
        <f t="shared" ref="G84:T84" si="57">G85+G86+G87+G88+G89+G90+G91+G95</f>
        <v>0</v>
      </c>
      <c r="H84" s="166">
        <f t="shared" si="3"/>
        <v>0</v>
      </c>
      <c r="I84" s="87">
        <f t="shared" si="57"/>
        <v>0</v>
      </c>
      <c r="J84" s="88">
        <f t="shared" si="57"/>
        <v>0</v>
      </c>
      <c r="K84" s="88">
        <f t="shared" si="57"/>
        <v>0</v>
      </c>
      <c r="L84" s="88">
        <f t="shared" si="57"/>
        <v>0</v>
      </c>
      <c r="M84" s="88">
        <f t="shared" si="57"/>
        <v>0</v>
      </c>
      <c r="N84" s="91">
        <f t="shared" si="57"/>
        <v>0</v>
      </c>
      <c r="O84" s="88">
        <f t="shared" si="57"/>
        <v>0</v>
      </c>
      <c r="P84" s="90">
        <f t="shared" si="57"/>
        <v>0</v>
      </c>
      <c r="Q84" s="91">
        <f t="shared" si="57"/>
        <v>0</v>
      </c>
      <c r="R84" s="88">
        <f t="shared" si="57"/>
        <v>0</v>
      </c>
      <c r="S84" s="90">
        <f t="shared" si="57"/>
        <v>0</v>
      </c>
      <c r="T84" s="92">
        <f t="shared" si="57"/>
        <v>0</v>
      </c>
      <c r="U84" s="346">
        <f t="shared" ref="U84" si="58">U85+U86+U87+U88+U89+U90+U91+U95</f>
        <v>0</v>
      </c>
    </row>
    <row r="85" spans="1:22" s="18" customFormat="1" hidden="1" x14ac:dyDescent="0.25">
      <c r="A85" s="128" t="s">
        <v>879</v>
      </c>
      <c r="B85" s="117" t="s">
        <v>880</v>
      </c>
      <c r="C85" s="432" t="s">
        <v>881</v>
      </c>
      <c r="D85" s="433"/>
      <c r="E85" s="433"/>
      <c r="F85" s="258">
        <f t="shared" ref="F85:F90" si="59">SUM(I85:T85)</f>
        <v>0</v>
      </c>
      <c r="G85" s="150"/>
      <c r="H85" s="168">
        <f t="shared" si="3"/>
        <v>0</v>
      </c>
      <c r="I85" s="95"/>
      <c r="J85" s="96"/>
      <c r="K85" s="96"/>
      <c r="L85" s="96"/>
      <c r="M85" s="96"/>
      <c r="N85" s="99"/>
      <c r="O85" s="96"/>
      <c r="P85" s="98"/>
      <c r="Q85" s="99"/>
      <c r="R85" s="96"/>
      <c r="S85" s="98"/>
      <c r="T85" s="100"/>
      <c r="U85" s="349"/>
    </row>
    <row r="86" spans="1:22" s="18" customFormat="1" hidden="1" x14ac:dyDescent="0.25">
      <c r="A86" s="128" t="s">
        <v>209</v>
      </c>
      <c r="B86" s="117" t="s">
        <v>651</v>
      </c>
      <c r="C86" s="432" t="s">
        <v>210</v>
      </c>
      <c r="D86" s="433"/>
      <c r="E86" s="433"/>
      <c r="F86" s="258">
        <f t="shared" si="59"/>
        <v>0</v>
      </c>
      <c r="G86" s="150"/>
      <c r="H86" s="168">
        <f t="shared" si="3"/>
        <v>0</v>
      </c>
      <c r="I86" s="95"/>
      <c r="J86" s="96"/>
      <c r="K86" s="96"/>
      <c r="L86" s="96"/>
      <c r="M86" s="96"/>
      <c r="N86" s="99"/>
      <c r="O86" s="96"/>
      <c r="P86" s="98"/>
      <c r="Q86" s="99"/>
      <c r="R86" s="96"/>
      <c r="S86" s="98"/>
      <c r="T86" s="100"/>
      <c r="U86" s="349"/>
    </row>
    <row r="87" spans="1:22" s="18" customFormat="1" hidden="1" x14ac:dyDescent="0.25">
      <c r="A87" s="128" t="s">
        <v>211</v>
      </c>
      <c r="B87" s="93" t="s">
        <v>652</v>
      </c>
      <c r="C87" s="434" t="s">
        <v>352</v>
      </c>
      <c r="D87" s="435"/>
      <c r="E87" s="435"/>
      <c r="F87" s="260">
        <f t="shared" si="59"/>
        <v>0</v>
      </c>
      <c r="G87" s="152"/>
      <c r="H87" s="168">
        <f t="shared" si="3"/>
        <v>0</v>
      </c>
      <c r="I87" s="95"/>
      <c r="J87" s="96"/>
      <c r="K87" s="96"/>
      <c r="L87" s="96"/>
      <c r="M87" s="96"/>
      <c r="N87" s="99"/>
      <c r="O87" s="96"/>
      <c r="P87" s="98"/>
      <c r="Q87" s="99"/>
      <c r="R87" s="96"/>
      <c r="S87" s="98"/>
      <c r="T87" s="100"/>
      <c r="U87" s="349"/>
    </row>
    <row r="88" spans="1:22" s="18" customFormat="1" hidden="1" x14ac:dyDescent="0.25">
      <c r="A88" s="128" t="s">
        <v>212</v>
      </c>
      <c r="B88" s="117" t="s">
        <v>653</v>
      </c>
      <c r="C88" s="434" t="s">
        <v>882</v>
      </c>
      <c r="D88" s="435"/>
      <c r="E88" s="435"/>
      <c r="F88" s="260">
        <f t="shared" si="59"/>
        <v>0</v>
      </c>
      <c r="G88" s="152"/>
      <c r="H88" s="168">
        <f t="shared" si="3"/>
        <v>0</v>
      </c>
      <c r="I88" s="95"/>
      <c r="J88" s="96"/>
      <c r="K88" s="96"/>
      <c r="L88" s="96"/>
      <c r="M88" s="96"/>
      <c r="N88" s="99"/>
      <c r="O88" s="96"/>
      <c r="P88" s="98"/>
      <c r="Q88" s="99"/>
      <c r="R88" s="96"/>
      <c r="S88" s="98"/>
      <c r="T88" s="100"/>
      <c r="U88" s="349"/>
    </row>
    <row r="89" spans="1:22" s="18" customFormat="1" hidden="1" x14ac:dyDescent="0.25">
      <c r="A89" s="128" t="s">
        <v>213</v>
      </c>
      <c r="B89" s="93" t="s">
        <v>654</v>
      </c>
      <c r="C89" s="434" t="s">
        <v>883</v>
      </c>
      <c r="D89" s="435"/>
      <c r="E89" s="435"/>
      <c r="F89" s="260">
        <f t="shared" si="59"/>
        <v>0</v>
      </c>
      <c r="G89" s="152"/>
      <c r="H89" s="168">
        <f t="shared" si="3"/>
        <v>0</v>
      </c>
      <c r="I89" s="95"/>
      <c r="J89" s="96"/>
      <c r="K89" s="96"/>
      <c r="L89" s="96"/>
      <c r="M89" s="96"/>
      <c r="N89" s="99"/>
      <c r="O89" s="96"/>
      <c r="P89" s="98"/>
      <c r="Q89" s="99"/>
      <c r="R89" s="96"/>
      <c r="S89" s="98"/>
      <c r="T89" s="100"/>
      <c r="U89" s="349"/>
    </row>
    <row r="90" spans="1:22" s="18" customFormat="1" hidden="1" x14ac:dyDescent="0.25">
      <c r="A90" s="128" t="s">
        <v>214</v>
      </c>
      <c r="B90" s="117" t="s">
        <v>655</v>
      </c>
      <c r="C90" s="434" t="s">
        <v>215</v>
      </c>
      <c r="D90" s="435"/>
      <c r="E90" s="435"/>
      <c r="F90" s="260">
        <f t="shared" si="59"/>
        <v>0</v>
      </c>
      <c r="G90" s="152"/>
      <c r="H90" s="168">
        <f t="shared" si="3"/>
        <v>0</v>
      </c>
      <c r="I90" s="95"/>
      <c r="J90" s="96"/>
      <c r="K90" s="96"/>
      <c r="L90" s="96"/>
      <c r="M90" s="96"/>
      <c r="N90" s="99"/>
      <c r="O90" s="96"/>
      <c r="P90" s="98"/>
      <c r="Q90" s="99"/>
      <c r="R90" s="96"/>
      <c r="S90" s="98"/>
      <c r="T90" s="100"/>
      <c r="U90" s="349"/>
    </row>
    <row r="91" spans="1:22" s="18" customFormat="1" hidden="1" x14ac:dyDescent="0.25">
      <c r="A91" s="128" t="s">
        <v>216</v>
      </c>
      <c r="B91" s="93" t="s">
        <v>656</v>
      </c>
      <c r="C91" s="434" t="s">
        <v>217</v>
      </c>
      <c r="D91" s="435"/>
      <c r="E91" s="435"/>
      <c r="F91" s="260">
        <f>F92+F93+F94</f>
        <v>0</v>
      </c>
      <c r="G91" s="152">
        <f t="shared" ref="G91:T91" si="60">G92+G93+G94</f>
        <v>0</v>
      </c>
      <c r="H91" s="168">
        <f t="shared" si="3"/>
        <v>0</v>
      </c>
      <c r="I91" s="95">
        <f t="shared" si="60"/>
        <v>0</v>
      </c>
      <c r="J91" s="96">
        <f t="shared" si="60"/>
        <v>0</v>
      </c>
      <c r="K91" s="96">
        <f t="shared" si="60"/>
        <v>0</v>
      </c>
      <c r="L91" s="96">
        <f t="shared" si="60"/>
        <v>0</v>
      </c>
      <c r="M91" s="96">
        <f t="shared" si="60"/>
        <v>0</v>
      </c>
      <c r="N91" s="99">
        <f t="shared" si="60"/>
        <v>0</v>
      </c>
      <c r="O91" s="96">
        <f t="shared" si="60"/>
        <v>0</v>
      </c>
      <c r="P91" s="98">
        <f t="shared" si="60"/>
        <v>0</v>
      </c>
      <c r="Q91" s="99">
        <f t="shared" si="60"/>
        <v>0</v>
      </c>
      <c r="R91" s="96">
        <f t="shared" si="60"/>
        <v>0</v>
      </c>
      <c r="S91" s="98">
        <f t="shared" si="60"/>
        <v>0</v>
      </c>
      <c r="T91" s="100">
        <f t="shared" si="60"/>
        <v>0</v>
      </c>
      <c r="U91" s="349">
        <f t="shared" ref="U91" si="61">U92+U93+U94</f>
        <v>0</v>
      </c>
    </row>
    <row r="92" spans="1:22" hidden="1" x14ac:dyDescent="0.25">
      <c r="B92" s="55"/>
      <c r="C92" s="2"/>
      <c r="D92" s="427" t="s">
        <v>343</v>
      </c>
      <c r="E92" s="427"/>
      <c r="F92" s="259">
        <f t="shared" ref="F92:F94" si="62">SUM(I92:T92)</f>
        <v>0</v>
      </c>
      <c r="G92" s="151"/>
      <c r="H92" s="169">
        <f t="shared" si="3"/>
        <v>0</v>
      </c>
      <c r="I92" s="76"/>
      <c r="J92" s="1"/>
      <c r="K92" s="1"/>
      <c r="L92" s="1"/>
      <c r="M92" s="1"/>
      <c r="N92" s="82"/>
      <c r="O92" s="1"/>
      <c r="P92" s="42"/>
      <c r="Q92" s="82"/>
      <c r="R92" s="1"/>
      <c r="S92" s="42"/>
      <c r="T92" s="44"/>
      <c r="U92" s="351"/>
      <c r="V92" s="21"/>
    </row>
    <row r="93" spans="1:22" hidden="1" x14ac:dyDescent="0.25">
      <c r="B93" s="55"/>
      <c r="C93" s="2"/>
      <c r="D93" s="427" t="s">
        <v>344</v>
      </c>
      <c r="E93" s="427"/>
      <c r="F93" s="259">
        <f t="shared" si="62"/>
        <v>0</v>
      </c>
      <c r="G93" s="151"/>
      <c r="H93" s="169">
        <f t="shared" si="3"/>
        <v>0</v>
      </c>
      <c r="I93" s="76"/>
      <c r="J93" s="1"/>
      <c r="K93" s="1"/>
      <c r="L93" s="1"/>
      <c r="M93" s="1"/>
      <c r="N93" s="82"/>
      <c r="O93" s="1"/>
      <c r="P93" s="42"/>
      <c r="Q93" s="82"/>
      <c r="R93" s="1"/>
      <c r="S93" s="42"/>
      <c r="T93" s="44"/>
      <c r="U93" s="351"/>
    </row>
    <row r="94" spans="1:22" hidden="1" x14ac:dyDescent="0.25">
      <c r="B94" s="55"/>
      <c r="C94" s="2"/>
      <c r="D94" s="427" t="s">
        <v>345</v>
      </c>
      <c r="E94" s="427"/>
      <c r="F94" s="259">
        <f t="shared" si="62"/>
        <v>0</v>
      </c>
      <c r="G94" s="151"/>
      <c r="H94" s="169">
        <f t="shared" si="3"/>
        <v>0</v>
      </c>
      <c r="I94" s="76"/>
      <c r="J94" s="1"/>
      <c r="K94" s="1"/>
      <c r="L94" s="1"/>
      <c r="M94" s="1"/>
      <c r="N94" s="82"/>
      <c r="O94" s="1"/>
      <c r="P94" s="42"/>
      <c r="Q94" s="82"/>
      <c r="R94" s="1"/>
      <c r="S94" s="42"/>
      <c r="T94" s="44"/>
      <c r="U94" s="351"/>
    </row>
    <row r="95" spans="1:22" s="18" customFormat="1" hidden="1" x14ac:dyDescent="0.25">
      <c r="A95" s="128" t="s">
        <v>218</v>
      </c>
      <c r="B95" s="93" t="s">
        <v>657</v>
      </c>
      <c r="C95" s="434" t="s">
        <v>219</v>
      </c>
      <c r="D95" s="435"/>
      <c r="E95" s="435"/>
      <c r="F95" s="260">
        <f>F96+F97+F98+F99</f>
        <v>0</v>
      </c>
      <c r="G95" s="152">
        <f t="shared" ref="G95:T95" si="63">G96+G97+G98+G99</f>
        <v>0</v>
      </c>
      <c r="H95" s="168">
        <f t="shared" ref="H95:H158" si="64">SUM(F95:G95)</f>
        <v>0</v>
      </c>
      <c r="I95" s="95">
        <f t="shared" si="63"/>
        <v>0</v>
      </c>
      <c r="J95" s="96">
        <f t="shared" si="63"/>
        <v>0</v>
      </c>
      <c r="K95" s="96">
        <f t="shared" si="63"/>
        <v>0</v>
      </c>
      <c r="L95" s="96">
        <f t="shared" si="63"/>
        <v>0</v>
      </c>
      <c r="M95" s="96">
        <f t="shared" si="63"/>
        <v>0</v>
      </c>
      <c r="N95" s="99">
        <f t="shared" si="63"/>
        <v>0</v>
      </c>
      <c r="O95" s="96">
        <f t="shared" si="63"/>
        <v>0</v>
      </c>
      <c r="P95" s="98">
        <f t="shared" si="63"/>
        <v>0</v>
      </c>
      <c r="Q95" s="99">
        <f t="shared" si="63"/>
        <v>0</v>
      </c>
      <c r="R95" s="96">
        <f t="shared" si="63"/>
        <v>0</v>
      </c>
      <c r="S95" s="98">
        <f t="shared" si="63"/>
        <v>0</v>
      </c>
      <c r="T95" s="100">
        <f t="shared" si="63"/>
        <v>0</v>
      </c>
      <c r="U95" s="349">
        <f t="shared" ref="U95" si="65">U96+U97+U98+U99</f>
        <v>0</v>
      </c>
    </row>
    <row r="96" spans="1:22" hidden="1" x14ac:dyDescent="0.25">
      <c r="B96" s="55"/>
      <c r="C96" s="2"/>
      <c r="D96" s="427" t="s">
        <v>836</v>
      </c>
      <c r="E96" s="427"/>
      <c r="F96" s="259">
        <f t="shared" ref="F96:F99" si="66">SUM(I96:T96)</f>
        <v>0</v>
      </c>
      <c r="G96" s="151"/>
      <c r="H96" s="169">
        <f t="shared" si="64"/>
        <v>0</v>
      </c>
      <c r="I96" s="76"/>
      <c r="J96" s="1"/>
      <c r="K96" s="1"/>
      <c r="L96" s="1"/>
      <c r="M96" s="1"/>
      <c r="N96" s="82"/>
      <c r="O96" s="1"/>
      <c r="P96" s="42"/>
      <c r="Q96" s="82"/>
      <c r="R96" s="1"/>
      <c r="S96" s="42"/>
      <c r="T96" s="44"/>
      <c r="U96" s="351"/>
    </row>
    <row r="97" spans="1:21" hidden="1" x14ac:dyDescent="0.25">
      <c r="B97" s="55"/>
      <c r="C97" s="2"/>
      <c r="D97" s="427" t="s">
        <v>346</v>
      </c>
      <c r="E97" s="427"/>
      <c r="F97" s="259">
        <f t="shared" si="66"/>
        <v>0</v>
      </c>
      <c r="G97" s="151"/>
      <c r="H97" s="169">
        <f t="shared" si="64"/>
        <v>0</v>
      </c>
      <c r="I97" s="76"/>
      <c r="J97" s="1"/>
      <c r="K97" s="1"/>
      <c r="L97" s="1"/>
      <c r="M97" s="1"/>
      <c r="N97" s="82"/>
      <c r="O97" s="1"/>
      <c r="P97" s="42"/>
      <c r="Q97" s="82"/>
      <c r="R97" s="1"/>
      <c r="S97" s="42"/>
      <c r="T97" s="44"/>
      <c r="U97" s="351"/>
    </row>
    <row r="98" spans="1:21" hidden="1" x14ac:dyDescent="0.25">
      <c r="B98" s="55"/>
      <c r="C98" s="2"/>
      <c r="D98" s="427" t="s">
        <v>837</v>
      </c>
      <c r="E98" s="427"/>
      <c r="F98" s="259">
        <f t="shared" si="66"/>
        <v>0</v>
      </c>
      <c r="G98" s="151"/>
      <c r="H98" s="169">
        <f t="shared" si="64"/>
        <v>0</v>
      </c>
      <c r="I98" s="76"/>
      <c r="J98" s="1"/>
      <c r="K98" s="1"/>
      <c r="L98" s="1"/>
      <c r="M98" s="1"/>
      <c r="N98" s="82"/>
      <c r="O98" s="1"/>
      <c r="P98" s="42"/>
      <c r="Q98" s="82"/>
      <c r="R98" s="1"/>
      <c r="S98" s="42"/>
      <c r="T98" s="44"/>
      <c r="U98" s="351"/>
    </row>
    <row r="99" spans="1:21" ht="15.75" hidden="1" thickBot="1" x14ac:dyDescent="0.3">
      <c r="B99" s="55"/>
      <c r="C99" s="2"/>
      <c r="D99" s="427" t="s">
        <v>835</v>
      </c>
      <c r="E99" s="427"/>
      <c r="F99" s="259">
        <f t="shared" si="66"/>
        <v>0</v>
      </c>
      <c r="G99" s="151"/>
      <c r="H99" s="169">
        <f t="shared" si="64"/>
        <v>0</v>
      </c>
      <c r="I99" s="76"/>
      <c r="J99" s="1"/>
      <c r="K99" s="1"/>
      <c r="L99" s="1"/>
      <c r="M99" s="1"/>
      <c r="N99" s="82"/>
      <c r="O99" s="1"/>
      <c r="P99" s="42"/>
      <c r="Q99" s="82"/>
      <c r="R99" s="1"/>
      <c r="S99" s="42"/>
      <c r="T99" s="44"/>
      <c r="U99" s="351"/>
    </row>
    <row r="100" spans="1:21" ht="15.75" thickBot="1" x14ac:dyDescent="0.3">
      <c r="B100" s="101" t="s">
        <v>220</v>
      </c>
      <c r="C100" s="430" t="s">
        <v>221</v>
      </c>
      <c r="D100" s="431"/>
      <c r="E100" s="431"/>
      <c r="F100" s="262">
        <f>F101+F104+F108+F109+F120+F131+F142+F145+F157+F158+F159+F160+F171</f>
        <v>7451359.0313999951</v>
      </c>
      <c r="G100" s="154">
        <f t="shared" ref="G100:T100" si="67">G101+G104+G108+G109+G120+G131+G142+G145+G157+G158+G159+G160+G171</f>
        <v>0</v>
      </c>
      <c r="H100" s="166">
        <f t="shared" si="64"/>
        <v>7451359.0313999951</v>
      </c>
      <c r="I100" s="87">
        <f t="shared" si="67"/>
        <v>0</v>
      </c>
      <c r="J100" s="88">
        <f t="shared" si="67"/>
        <v>0</v>
      </c>
      <c r="K100" s="88">
        <f t="shared" si="67"/>
        <v>0</v>
      </c>
      <c r="L100" s="88">
        <f t="shared" si="67"/>
        <v>0</v>
      </c>
      <c r="M100" s="88">
        <f t="shared" si="67"/>
        <v>0</v>
      </c>
      <c r="N100" s="91">
        <f t="shared" si="67"/>
        <v>0</v>
      </c>
      <c r="O100" s="88">
        <f t="shared" si="67"/>
        <v>0</v>
      </c>
      <c r="P100" s="90">
        <f t="shared" si="67"/>
        <v>0</v>
      </c>
      <c r="Q100" s="91">
        <f t="shared" si="67"/>
        <v>0</v>
      </c>
      <c r="R100" s="88">
        <f t="shared" si="67"/>
        <v>0</v>
      </c>
      <c r="S100" s="90">
        <f t="shared" si="67"/>
        <v>0</v>
      </c>
      <c r="T100" s="92">
        <f t="shared" si="67"/>
        <v>7451359.0313999951</v>
      </c>
      <c r="U100" s="346">
        <f t="shared" ref="U100" si="68">U101+U104+U108+U109+U120+U131+U142+U145+U157+U158+U159+U160+U171</f>
        <v>0</v>
      </c>
    </row>
    <row r="101" spans="1:21" s="41" customFormat="1" hidden="1" x14ac:dyDescent="0.25">
      <c r="A101" s="128" t="s">
        <v>222</v>
      </c>
      <c r="B101" s="126" t="s">
        <v>658</v>
      </c>
      <c r="C101" s="449" t="s">
        <v>223</v>
      </c>
      <c r="D101" s="450"/>
      <c r="E101" s="450"/>
      <c r="F101" s="267">
        <f>F102+F103</f>
        <v>0</v>
      </c>
      <c r="G101" s="159">
        <f t="shared" ref="G101:T101" si="69">G102+G103</f>
        <v>0</v>
      </c>
      <c r="H101" s="171">
        <f t="shared" si="64"/>
        <v>0</v>
      </c>
      <c r="I101" s="173">
        <f t="shared" si="69"/>
        <v>0</v>
      </c>
      <c r="J101" s="134">
        <f t="shared" si="69"/>
        <v>0</v>
      </c>
      <c r="K101" s="134">
        <f t="shared" si="69"/>
        <v>0</v>
      </c>
      <c r="L101" s="134">
        <f t="shared" si="69"/>
        <v>0</v>
      </c>
      <c r="M101" s="134">
        <f t="shared" si="69"/>
        <v>0</v>
      </c>
      <c r="N101" s="135">
        <f t="shared" si="69"/>
        <v>0</v>
      </c>
      <c r="O101" s="134">
        <f t="shared" si="69"/>
        <v>0</v>
      </c>
      <c r="P101" s="133">
        <f t="shared" si="69"/>
        <v>0</v>
      </c>
      <c r="Q101" s="135">
        <f t="shared" si="69"/>
        <v>0</v>
      </c>
      <c r="R101" s="134">
        <f t="shared" si="69"/>
        <v>0</v>
      </c>
      <c r="S101" s="133">
        <f t="shared" si="69"/>
        <v>0</v>
      </c>
      <c r="T101" s="136">
        <f t="shared" si="69"/>
        <v>0</v>
      </c>
      <c r="U101" s="352">
        <f t="shared" ref="U101" si="70">U102+U103</f>
        <v>0</v>
      </c>
    </row>
    <row r="102" spans="1:21" hidden="1" x14ac:dyDescent="0.25">
      <c r="B102" s="55"/>
      <c r="C102" s="2"/>
      <c r="D102" s="427" t="s">
        <v>347</v>
      </c>
      <c r="E102" s="427"/>
      <c r="F102" s="259">
        <f t="shared" ref="F102:F103" si="71">SUM(I102:T102)</f>
        <v>0</v>
      </c>
      <c r="G102" s="151"/>
      <c r="H102" s="169">
        <f t="shared" si="64"/>
        <v>0</v>
      </c>
      <c r="I102" s="76"/>
      <c r="J102" s="1"/>
      <c r="K102" s="1"/>
      <c r="L102" s="1"/>
      <c r="M102" s="1"/>
      <c r="N102" s="82"/>
      <c r="O102" s="1"/>
      <c r="P102" s="42"/>
      <c r="Q102" s="82"/>
      <c r="R102" s="1"/>
      <c r="S102" s="42"/>
      <c r="T102" s="44"/>
      <c r="U102" s="351"/>
    </row>
    <row r="103" spans="1:21" hidden="1" x14ac:dyDescent="0.25">
      <c r="B103" s="55"/>
      <c r="C103" s="2"/>
      <c r="D103" s="427" t="s">
        <v>348</v>
      </c>
      <c r="E103" s="427"/>
      <c r="F103" s="259">
        <f t="shared" si="71"/>
        <v>0</v>
      </c>
      <c r="G103" s="151"/>
      <c r="H103" s="169">
        <f t="shared" si="64"/>
        <v>0</v>
      </c>
      <c r="I103" s="76"/>
      <c r="J103" s="1"/>
      <c r="K103" s="1"/>
      <c r="L103" s="1"/>
      <c r="M103" s="1"/>
      <c r="N103" s="82"/>
      <c r="O103" s="1"/>
      <c r="P103" s="42"/>
      <c r="Q103" s="82"/>
      <c r="R103" s="1"/>
      <c r="S103" s="42"/>
      <c r="T103" s="44"/>
      <c r="U103" s="351"/>
    </row>
    <row r="104" spans="1:21" hidden="1" x14ac:dyDescent="0.25">
      <c r="B104" s="126" t="s">
        <v>838</v>
      </c>
      <c r="C104" s="449" t="s">
        <v>839</v>
      </c>
      <c r="D104" s="450"/>
      <c r="E104" s="450"/>
      <c r="F104" s="267">
        <f>F105+F106+F107</f>
        <v>0</v>
      </c>
      <c r="G104" s="159">
        <f t="shared" ref="G104:T104" si="72">G105+G106+G107</f>
        <v>0</v>
      </c>
      <c r="H104" s="171">
        <f t="shared" si="64"/>
        <v>0</v>
      </c>
      <c r="I104" s="173">
        <f t="shared" si="72"/>
        <v>0</v>
      </c>
      <c r="J104" s="134">
        <f t="shared" si="72"/>
        <v>0</v>
      </c>
      <c r="K104" s="134">
        <f t="shared" si="72"/>
        <v>0</v>
      </c>
      <c r="L104" s="134">
        <f t="shared" si="72"/>
        <v>0</v>
      </c>
      <c r="M104" s="134">
        <f t="shared" si="72"/>
        <v>0</v>
      </c>
      <c r="N104" s="135">
        <f t="shared" si="72"/>
        <v>0</v>
      </c>
      <c r="O104" s="134">
        <f t="shared" si="72"/>
        <v>0</v>
      </c>
      <c r="P104" s="133">
        <f t="shared" si="72"/>
        <v>0</v>
      </c>
      <c r="Q104" s="135">
        <f t="shared" si="72"/>
        <v>0</v>
      </c>
      <c r="R104" s="134">
        <f t="shared" si="72"/>
        <v>0</v>
      </c>
      <c r="S104" s="133">
        <f t="shared" si="72"/>
        <v>0</v>
      </c>
      <c r="T104" s="136">
        <f t="shared" si="72"/>
        <v>0</v>
      </c>
      <c r="U104" s="352">
        <f t="shared" ref="U104" si="73">U105+U106+U107</f>
        <v>0</v>
      </c>
    </row>
    <row r="105" spans="1:21" s="211" customFormat="1" hidden="1" x14ac:dyDescent="0.25">
      <c r="A105" s="128" t="s">
        <v>884</v>
      </c>
      <c r="B105" s="191" t="s">
        <v>885</v>
      </c>
      <c r="C105" s="204"/>
      <c r="D105" s="275" t="s">
        <v>976</v>
      </c>
      <c r="E105" s="301"/>
      <c r="F105" s="282">
        <f t="shared" ref="F105:F108" si="74">SUM(I105:T105)</f>
        <v>0</v>
      </c>
      <c r="G105" s="192"/>
      <c r="H105" s="193">
        <f t="shared" si="64"/>
        <v>0</v>
      </c>
      <c r="I105" s="201"/>
      <c r="J105" s="195"/>
      <c r="K105" s="195"/>
      <c r="L105" s="195"/>
      <c r="M105" s="195"/>
      <c r="N105" s="196"/>
      <c r="O105" s="195"/>
      <c r="P105" s="194"/>
      <c r="Q105" s="196"/>
      <c r="R105" s="195"/>
      <c r="S105" s="194"/>
      <c r="T105" s="197"/>
      <c r="U105" s="348"/>
    </row>
    <row r="106" spans="1:21" s="211" customFormat="1" hidden="1" x14ac:dyDescent="0.25">
      <c r="A106" s="128" t="s">
        <v>224</v>
      </c>
      <c r="B106" s="191" t="s">
        <v>659</v>
      </c>
      <c r="C106" s="204"/>
      <c r="D106" s="275" t="s">
        <v>225</v>
      </c>
      <c r="E106" s="301"/>
      <c r="F106" s="282">
        <f t="shared" si="74"/>
        <v>0</v>
      </c>
      <c r="G106" s="192"/>
      <c r="H106" s="193">
        <f t="shared" si="64"/>
        <v>0</v>
      </c>
      <c r="I106" s="201"/>
      <c r="J106" s="195"/>
      <c r="K106" s="195"/>
      <c r="L106" s="195"/>
      <c r="M106" s="195"/>
      <c r="N106" s="196"/>
      <c r="O106" s="195"/>
      <c r="P106" s="194"/>
      <c r="Q106" s="196"/>
      <c r="R106" s="195"/>
      <c r="S106" s="194"/>
      <c r="T106" s="197"/>
      <c r="U106" s="348"/>
    </row>
    <row r="107" spans="1:21" s="211" customFormat="1" hidden="1" x14ac:dyDescent="0.25">
      <c r="A107" s="128" t="s">
        <v>226</v>
      </c>
      <c r="B107" s="191" t="s">
        <v>660</v>
      </c>
      <c r="C107" s="204"/>
      <c r="D107" s="275" t="s">
        <v>227</v>
      </c>
      <c r="E107" s="301"/>
      <c r="F107" s="282">
        <f t="shared" si="74"/>
        <v>0</v>
      </c>
      <c r="G107" s="192"/>
      <c r="H107" s="193">
        <f t="shared" si="64"/>
        <v>0</v>
      </c>
      <c r="I107" s="201"/>
      <c r="J107" s="195"/>
      <c r="K107" s="195"/>
      <c r="L107" s="195"/>
      <c r="M107" s="195"/>
      <c r="N107" s="196"/>
      <c r="O107" s="195"/>
      <c r="P107" s="194"/>
      <c r="Q107" s="196"/>
      <c r="R107" s="195"/>
      <c r="S107" s="194"/>
      <c r="T107" s="197"/>
      <c r="U107" s="348"/>
    </row>
    <row r="108" spans="1:21" s="41" customFormat="1" ht="27.75" hidden="1" customHeight="1" x14ac:dyDescent="0.25">
      <c r="A108" s="128" t="s">
        <v>228</v>
      </c>
      <c r="B108" s="109" t="s">
        <v>661</v>
      </c>
      <c r="C108" s="497" t="s">
        <v>353</v>
      </c>
      <c r="D108" s="498"/>
      <c r="E108" s="498"/>
      <c r="F108" s="268">
        <f t="shared" si="74"/>
        <v>0</v>
      </c>
      <c r="G108" s="160"/>
      <c r="H108" s="172">
        <f t="shared" si="64"/>
        <v>0</v>
      </c>
      <c r="I108" s="111"/>
      <c r="J108" s="112"/>
      <c r="K108" s="112"/>
      <c r="L108" s="112"/>
      <c r="M108" s="112"/>
      <c r="N108" s="115"/>
      <c r="O108" s="112"/>
      <c r="P108" s="114"/>
      <c r="Q108" s="115"/>
      <c r="R108" s="112"/>
      <c r="S108" s="114"/>
      <c r="T108" s="116"/>
      <c r="U108" s="353"/>
    </row>
    <row r="109" spans="1:21" s="41" customFormat="1" hidden="1" x14ac:dyDescent="0.25">
      <c r="A109" s="128" t="s">
        <v>229</v>
      </c>
      <c r="B109" s="109" t="s">
        <v>662</v>
      </c>
      <c r="C109" s="497" t="s">
        <v>804</v>
      </c>
      <c r="D109" s="498"/>
      <c r="E109" s="498"/>
      <c r="F109" s="268">
        <f>F110+F111+F112+F113+F114+F115+F116+F117+F118+F119</f>
        <v>0</v>
      </c>
      <c r="G109" s="160">
        <f t="shared" ref="G109:T109" si="75">G110+G111+G112+G113+G114+G115+G116+G117+G118+G119</f>
        <v>0</v>
      </c>
      <c r="H109" s="172">
        <f t="shared" si="64"/>
        <v>0</v>
      </c>
      <c r="I109" s="111">
        <f t="shared" si="75"/>
        <v>0</v>
      </c>
      <c r="J109" s="112">
        <f t="shared" si="75"/>
        <v>0</v>
      </c>
      <c r="K109" s="112">
        <f t="shared" si="75"/>
        <v>0</v>
      </c>
      <c r="L109" s="112">
        <f t="shared" si="75"/>
        <v>0</v>
      </c>
      <c r="M109" s="112">
        <f t="shared" si="75"/>
        <v>0</v>
      </c>
      <c r="N109" s="115">
        <f t="shared" si="75"/>
        <v>0</v>
      </c>
      <c r="O109" s="112">
        <f t="shared" si="75"/>
        <v>0</v>
      </c>
      <c r="P109" s="114">
        <f t="shared" si="75"/>
        <v>0</v>
      </c>
      <c r="Q109" s="115">
        <f t="shared" si="75"/>
        <v>0</v>
      </c>
      <c r="R109" s="112">
        <f t="shared" si="75"/>
        <v>0</v>
      </c>
      <c r="S109" s="114">
        <f t="shared" si="75"/>
        <v>0</v>
      </c>
      <c r="T109" s="116">
        <f t="shared" si="75"/>
        <v>0</v>
      </c>
      <c r="U109" s="353">
        <f t="shared" ref="U109" si="76">U110+U111+U112+U113+U114+U115+U116+U117+U118+U119</f>
        <v>0</v>
      </c>
    </row>
    <row r="110" spans="1:21" hidden="1" x14ac:dyDescent="0.25">
      <c r="B110" s="55"/>
      <c r="C110" s="2"/>
      <c r="D110" s="427" t="s">
        <v>370</v>
      </c>
      <c r="E110" s="427"/>
      <c r="F110" s="259">
        <f t="shared" ref="F110:F119" si="77">SUM(I110:T110)</f>
        <v>0</v>
      </c>
      <c r="G110" s="151"/>
      <c r="H110" s="169">
        <f t="shared" si="64"/>
        <v>0</v>
      </c>
      <c r="I110" s="76"/>
      <c r="J110" s="1"/>
      <c r="K110" s="1"/>
      <c r="L110" s="1"/>
      <c r="M110" s="1"/>
      <c r="N110" s="82"/>
      <c r="O110" s="1"/>
      <c r="P110" s="42"/>
      <c r="Q110" s="82"/>
      <c r="R110" s="1"/>
      <c r="S110" s="42"/>
      <c r="T110" s="44"/>
      <c r="U110" s="351"/>
    </row>
    <row r="111" spans="1:21" hidden="1" x14ac:dyDescent="0.25">
      <c r="B111" s="55"/>
      <c r="C111" s="2"/>
      <c r="D111" s="427" t="s">
        <v>506</v>
      </c>
      <c r="E111" s="427"/>
      <c r="F111" s="259">
        <f t="shared" si="77"/>
        <v>0</v>
      </c>
      <c r="G111" s="151"/>
      <c r="H111" s="169">
        <f t="shared" si="64"/>
        <v>0</v>
      </c>
      <c r="I111" s="76"/>
      <c r="J111" s="1"/>
      <c r="K111" s="1"/>
      <c r="L111" s="1"/>
      <c r="M111" s="1"/>
      <c r="N111" s="82"/>
      <c r="O111" s="1"/>
      <c r="P111" s="42"/>
      <c r="Q111" s="82"/>
      <c r="R111" s="1"/>
      <c r="S111" s="42"/>
      <c r="T111" s="44"/>
      <c r="U111" s="351"/>
    </row>
    <row r="112" spans="1:21" hidden="1" x14ac:dyDescent="0.25">
      <c r="B112" s="55"/>
      <c r="C112" s="2"/>
      <c r="D112" s="427" t="s">
        <v>507</v>
      </c>
      <c r="E112" s="427"/>
      <c r="F112" s="259">
        <f t="shared" si="77"/>
        <v>0</v>
      </c>
      <c r="G112" s="151"/>
      <c r="H112" s="169">
        <f t="shared" si="64"/>
        <v>0</v>
      </c>
      <c r="I112" s="76"/>
      <c r="J112" s="1"/>
      <c r="K112" s="1"/>
      <c r="L112" s="1"/>
      <c r="M112" s="1"/>
      <c r="N112" s="82"/>
      <c r="O112" s="1"/>
      <c r="P112" s="42"/>
      <c r="Q112" s="82"/>
      <c r="R112" s="1"/>
      <c r="S112" s="42"/>
      <c r="T112" s="44"/>
      <c r="U112" s="351"/>
    </row>
    <row r="113" spans="1:21" hidden="1" x14ac:dyDescent="0.25">
      <c r="B113" s="55"/>
      <c r="C113" s="2"/>
      <c r="D113" s="427" t="s">
        <v>508</v>
      </c>
      <c r="E113" s="427"/>
      <c r="F113" s="259">
        <f t="shared" si="77"/>
        <v>0</v>
      </c>
      <c r="G113" s="151"/>
      <c r="H113" s="169">
        <f t="shared" si="64"/>
        <v>0</v>
      </c>
      <c r="I113" s="76"/>
      <c r="J113" s="1"/>
      <c r="K113" s="1"/>
      <c r="L113" s="1"/>
      <c r="M113" s="1"/>
      <c r="N113" s="82"/>
      <c r="O113" s="1"/>
      <c r="P113" s="42"/>
      <c r="Q113" s="82"/>
      <c r="R113" s="1"/>
      <c r="S113" s="42"/>
      <c r="T113" s="44"/>
      <c r="U113" s="351"/>
    </row>
    <row r="114" spans="1:21" hidden="1" x14ac:dyDescent="0.25">
      <c r="B114" s="55"/>
      <c r="C114" s="2"/>
      <c r="D114" s="427" t="s">
        <v>509</v>
      </c>
      <c r="E114" s="427"/>
      <c r="F114" s="259">
        <f t="shared" si="77"/>
        <v>0</v>
      </c>
      <c r="G114" s="151"/>
      <c r="H114" s="169">
        <f t="shared" si="64"/>
        <v>0</v>
      </c>
      <c r="I114" s="76"/>
      <c r="J114" s="1"/>
      <c r="K114" s="1"/>
      <c r="L114" s="1"/>
      <c r="M114" s="1"/>
      <c r="N114" s="82"/>
      <c r="O114" s="1"/>
      <c r="P114" s="42"/>
      <c r="Q114" s="82"/>
      <c r="R114" s="1"/>
      <c r="S114" s="42"/>
      <c r="T114" s="44"/>
      <c r="U114" s="351"/>
    </row>
    <row r="115" spans="1:21" hidden="1" x14ac:dyDescent="0.25">
      <c r="B115" s="55"/>
      <c r="C115" s="2"/>
      <c r="D115" s="427" t="s">
        <v>510</v>
      </c>
      <c r="E115" s="427"/>
      <c r="F115" s="259">
        <f t="shared" si="77"/>
        <v>0</v>
      </c>
      <c r="G115" s="151"/>
      <c r="H115" s="169">
        <f t="shared" si="64"/>
        <v>0</v>
      </c>
      <c r="I115" s="76"/>
      <c r="J115" s="1"/>
      <c r="K115" s="1"/>
      <c r="L115" s="1"/>
      <c r="M115" s="1"/>
      <c r="N115" s="82"/>
      <c r="O115" s="1"/>
      <c r="P115" s="42"/>
      <c r="Q115" s="82"/>
      <c r="R115" s="1"/>
      <c r="S115" s="42"/>
      <c r="T115" s="44"/>
      <c r="U115" s="351"/>
    </row>
    <row r="116" spans="1:21" ht="25.5" hidden="1" customHeight="1" x14ac:dyDescent="0.25">
      <c r="B116" s="55"/>
      <c r="C116" s="2"/>
      <c r="D116" s="428" t="s">
        <v>511</v>
      </c>
      <c r="E116" s="428"/>
      <c r="F116" s="269">
        <f t="shared" si="77"/>
        <v>0</v>
      </c>
      <c r="G116" s="161"/>
      <c r="H116" s="169">
        <f t="shared" si="64"/>
        <v>0</v>
      </c>
      <c r="I116" s="76"/>
      <c r="J116" s="1"/>
      <c r="K116" s="1"/>
      <c r="L116" s="1"/>
      <c r="M116" s="1"/>
      <c r="N116" s="82"/>
      <c r="O116" s="1"/>
      <c r="P116" s="42"/>
      <c r="Q116" s="82"/>
      <c r="R116" s="1"/>
      <c r="S116" s="42"/>
      <c r="T116" s="44"/>
      <c r="U116" s="351"/>
    </row>
    <row r="117" spans="1:21" hidden="1" x14ac:dyDescent="0.25">
      <c r="B117" s="55"/>
      <c r="C117" s="2"/>
      <c r="D117" s="427" t="s">
        <v>805</v>
      </c>
      <c r="E117" s="427"/>
      <c r="F117" s="259">
        <f t="shared" si="77"/>
        <v>0</v>
      </c>
      <c r="G117" s="151"/>
      <c r="H117" s="169">
        <f t="shared" si="64"/>
        <v>0</v>
      </c>
      <c r="I117" s="76"/>
      <c r="J117" s="1"/>
      <c r="K117" s="1"/>
      <c r="L117" s="1"/>
      <c r="M117" s="1"/>
      <c r="N117" s="82"/>
      <c r="O117" s="1"/>
      <c r="P117" s="42"/>
      <c r="Q117" s="82"/>
      <c r="R117" s="1"/>
      <c r="S117" s="42"/>
      <c r="T117" s="44"/>
      <c r="U117" s="351"/>
    </row>
    <row r="118" spans="1:21" ht="25.5" hidden="1" customHeight="1" x14ac:dyDescent="0.25">
      <c r="B118" s="55"/>
      <c r="C118" s="2"/>
      <c r="D118" s="428" t="s">
        <v>512</v>
      </c>
      <c r="E118" s="428"/>
      <c r="F118" s="269">
        <f t="shared" si="77"/>
        <v>0</v>
      </c>
      <c r="G118" s="161"/>
      <c r="H118" s="169">
        <f t="shared" si="64"/>
        <v>0</v>
      </c>
      <c r="I118" s="76"/>
      <c r="J118" s="1"/>
      <c r="K118" s="1"/>
      <c r="L118" s="1"/>
      <c r="M118" s="1"/>
      <c r="N118" s="82"/>
      <c r="O118" s="1"/>
      <c r="P118" s="42"/>
      <c r="Q118" s="82"/>
      <c r="R118" s="1"/>
      <c r="S118" s="42"/>
      <c r="T118" s="44"/>
      <c r="U118" s="351"/>
    </row>
    <row r="119" spans="1:21" ht="25.5" hidden="1" customHeight="1" x14ac:dyDescent="0.25">
      <c r="B119" s="55"/>
      <c r="C119" s="2"/>
      <c r="D119" s="428" t="s">
        <v>513</v>
      </c>
      <c r="E119" s="428"/>
      <c r="F119" s="269">
        <f t="shared" si="77"/>
        <v>0</v>
      </c>
      <c r="G119" s="161"/>
      <c r="H119" s="169">
        <f t="shared" si="64"/>
        <v>0</v>
      </c>
      <c r="I119" s="76"/>
      <c r="J119" s="1"/>
      <c r="K119" s="1"/>
      <c r="L119" s="1"/>
      <c r="M119" s="1"/>
      <c r="N119" s="82"/>
      <c r="O119" s="1"/>
      <c r="P119" s="42"/>
      <c r="Q119" s="82"/>
      <c r="R119" s="1"/>
      <c r="S119" s="42"/>
      <c r="T119" s="44"/>
      <c r="U119" s="351"/>
    </row>
    <row r="120" spans="1:21" s="41" customFormat="1" ht="15" hidden="1" customHeight="1" x14ac:dyDescent="0.25">
      <c r="A120" s="128" t="s">
        <v>230</v>
      </c>
      <c r="B120" s="109" t="s">
        <v>663</v>
      </c>
      <c r="C120" s="497" t="s">
        <v>806</v>
      </c>
      <c r="D120" s="498"/>
      <c r="E120" s="498"/>
      <c r="F120" s="268">
        <f>F121+F122+F123+F124+F125+F126+F127+F128+F129+F130</f>
        <v>0</v>
      </c>
      <c r="G120" s="160">
        <f t="shared" ref="G120:T120" si="78">G121+G122+G123+G124+G125+G126+G127+G128+G129+G130</f>
        <v>0</v>
      </c>
      <c r="H120" s="172">
        <f t="shared" si="64"/>
        <v>0</v>
      </c>
      <c r="I120" s="111">
        <f t="shared" si="78"/>
        <v>0</v>
      </c>
      <c r="J120" s="112">
        <f t="shared" si="78"/>
        <v>0</v>
      </c>
      <c r="K120" s="112">
        <f t="shared" si="78"/>
        <v>0</v>
      </c>
      <c r="L120" s="112">
        <f t="shared" si="78"/>
        <v>0</v>
      </c>
      <c r="M120" s="112">
        <f t="shared" si="78"/>
        <v>0</v>
      </c>
      <c r="N120" s="115">
        <f t="shared" si="78"/>
        <v>0</v>
      </c>
      <c r="O120" s="112">
        <f t="shared" si="78"/>
        <v>0</v>
      </c>
      <c r="P120" s="114">
        <f t="shared" si="78"/>
        <v>0</v>
      </c>
      <c r="Q120" s="115">
        <f t="shared" si="78"/>
        <v>0</v>
      </c>
      <c r="R120" s="112">
        <f t="shared" si="78"/>
        <v>0</v>
      </c>
      <c r="S120" s="114">
        <f t="shared" si="78"/>
        <v>0</v>
      </c>
      <c r="T120" s="116">
        <f t="shared" si="78"/>
        <v>0</v>
      </c>
      <c r="U120" s="353">
        <f t="shared" ref="U120" si="79">U121+U122+U123+U124+U125+U126+U127+U128+U129+U130</f>
        <v>0</v>
      </c>
    </row>
    <row r="121" spans="1:21" hidden="1" x14ac:dyDescent="0.25">
      <c r="B121" s="55"/>
      <c r="C121" s="2"/>
      <c r="D121" s="427" t="s">
        <v>369</v>
      </c>
      <c r="E121" s="427"/>
      <c r="F121" s="259">
        <f t="shared" ref="F121:F130" si="80">SUM(I121:T121)</f>
        <v>0</v>
      </c>
      <c r="G121" s="151"/>
      <c r="H121" s="169">
        <f t="shared" si="64"/>
        <v>0</v>
      </c>
      <c r="I121" s="76"/>
      <c r="J121" s="1"/>
      <c r="K121" s="1"/>
      <c r="L121" s="1"/>
      <c r="M121" s="1"/>
      <c r="N121" s="82"/>
      <c r="O121" s="1"/>
      <c r="P121" s="42"/>
      <c r="Q121" s="82"/>
      <c r="R121" s="1"/>
      <c r="S121" s="42"/>
      <c r="T121" s="44"/>
      <c r="U121" s="351"/>
    </row>
    <row r="122" spans="1:21" hidden="1" x14ac:dyDescent="0.25">
      <c r="B122" s="55"/>
      <c r="C122" s="2"/>
      <c r="D122" s="427" t="s">
        <v>514</v>
      </c>
      <c r="E122" s="427"/>
      <c r="F122" s="259">
        <f t="shared" si="80"/>
        <v>0</v>
      </c>
      <c r="G122" s="151"/>
      <c r="H122" s="169">
        <f t="shared" si="64"/>
        <v>0</v>
      </c>
      <c r="I122" s="76"/>
      <c r="J122" s="1"/>
      <c r="K122" s="1"/>
      <c r="L122" s="1"/>
      <c r="M122" s="1"/>
      <c r="N122" s="82"/>
      <c r="O122" s="1"/>
      <c r="P122" s="42"/>
      <c r="Q122" s="82"/>
      <c r="R122" s="1"/>
      <c r="S122" s="42"/>
      <c r="T122" s="44"/>
      <c r="U122" s="351"/>
    </row>
    <row r="123" spans="1:21" hidden="1" x14ac:dyDescent="0.25">
      <c r="B123" s="55"/>
      <c r="C123" s="2"/>
      <c r="D123" s="427" t="s">
        <v>516</v>
      </c>
      <c r="E123" s="427"/>
      <c r="F123" s="259">
        <f t="shared" si="80"/>
        <v>0</v>
      </c>
      <c r="G123" s="151"/>
      <c r="H123" s="169">
        <f t="shared" si="64"/>
        <v>0</v>
      </c>
      <c r="I123" s="76"/>
      <c r="J123" s="1"/>
      <c r="K123" s="1"/>
      <c r="L123" s="1"/>
      <c r="M123" s="1"/>
      <c r="N123" s="82"/>
      <c r="O123" s="1"/>
      <c r="P123" s="42"/>
      <c r="Q123" s="82"/>
      <c r="R123" s="1"/>
      <c r="S123" s="42"/>
      <c r="T123" s="44"/>
      <c r="U123" s="351"/>
    </row>
    <row r="124" spans="1:21" hidden="1" x14ac:dyDescent="0.25">
      <c r="B124" s="55"/>
      <c r="C124" s="2"/>
      <c r="D124" s="427" t="s">
        <v>808</v>
      </c>
      <c r="E124" s="427"/>
      <c r="F124" s="259">
        <f t="shared" si="80"/>
        <v>0</v>
      </c>
      <c r="G124" s="151"/>
      <c r="H124" s="169">
        <f t="shared" si="64"/>
        <v>0</v>
      </c>
      <c r="I124" s="76"/>
      <c r="J124" s="1"/>
      <c r="K124" s="1"/>
      <c r="L124" s="1"/>
      <c r="M124" s="1"/>
      <c r="N124" s="82"/>
      <c r="O124" s="1"/>
      <c r="P124" s="42"/>
      <c r="Q124" s="82"/>
      <c r="R124" s="1"/>
      <c r="S124" s="42"/>
      <c r="T124" s="44"/>
      <c r="U124" s="351"/>
    </row>
    <row r="125" spans="1:21" hidden="1" x14ac:dyDescent="0.25">
      <c r="B125" s="55"/>
      <c r="C125" s="2"/>
      <c r="D125" s="427" t="s">
        <v>521</v>
      </c>
      <c r="E125" s="427"/>
      <c r="F125" s="259">
        <f t="shared" si="80"/>
        <v>0</v>
      </c>
      <c r="G125" s="151"/>
      <c r="H125" s="169">
        <f t="shared" si="64"/>
        <v>0</v>
      </c>
      <c r="I125" s="76"/>
      <c r="J125" s="1"/>
      <c r="K125" s="1"/>
      <c r="L125" s="1"/>
      <c r="M125" s="1"/>
      <c r="N125" s="82"/>
      <c r="O125" s="1"/>
      <c r="P125" s="42"/>
      <c r="Q125" s="82"/>
      <c r="R125" s="1"/>
      <c r="S125" s="42"/>
      <c r="T125" s="44"/>
      <c r="U125" s="351"/>
    </row>
    <row r="126" spans="1:21" hidden="1" x14ac:dyDescent="0.25">
      <c r="B126" s="55"/>
      <c r="C126" s="2"/>
      <c r="D126" s="427" t="s">
        <v>519</v>
      </c>
      <c r="E126" s="427"/>
      <c r="F126" s="259">
        <f t="shared" si="80"/>
        <v>0</v>
      </c>
      <c r="G126" s="151"/>
      <c r="H126" s="169">
        <f t="shared" si="64"/>
        <v>0</v>
      </c>
      <c r="I126" s="76"/>
      <c r="J126" s="1"/>
      <c r="K126" s="1"/>
      <c r="L126" s="1"/>
      <c r="M126" s="1"/>
      <c r="N126" s="82"/>
      <c r="O126" s="1"/>
      <c r="P126" s="42"/>
      <c r="Q126" s="82"/>
      <c r="R126" s="1"/>
      <c r="S126" s="42"/>
      <c r="T126" s="44"/>
      <c r="U126" s="351"/>
    </row>
    <row r="127" spans="1:21" ht="25.5" hidden="1" customHeight="1" x14ac:dyDescent="0.25">
      <c r="B127" s="55"/>
      <c r="C127" s="2"/>
      <c r="D127" s="428" t="s">
        <v>523</v>
      </c>
      <c r="E127" s="428"/>
      <c r="F127" s="269">
        <f t="shared" si="80"/>
        <v>0</v>
      </c>
      <c r="G127" s="161"/>
      <c r="H127" s="169">
        <f t="shared" si="64"/>
        <v>0</v>
      </c>
      <c r="I127" s="76"/>
      <c r="J127" s="1"/>
      <c r="K127" s="1"/>
      <c r="L127" s="1"/>
      <c r="M127" s="1"/>
      <c r="N127" s="82"/>
      <c r="O127" s="1"/>
      <c r="P127" s="42"/>
      <c r="Q127" s="82"/>
      <c r="R127" s="1"/>
      <c r="S127" s="42"/>
      <c r="T127" s="44"/>
      <c r="U127" s="351"/>
    </row>
    <row r="128" spans="1:21" hidden="1" x14ac:dyDescent="0.25">
      <c r="B128" s="55"/>
      <c r="C128" s="2"/>
      <c r="D128" s="427" t="s">
        <v>807</v>
      </c>
      <c r="E128" s="427"/>
      <c r="F128" s="259">
        <f t="shared" si="80"/>
        <v>0</v>
      </c>
      <c r="G128" s="151"/>
      <c r="H128" s="169">
        <f t="shared" si="64"/>
        <v>0</v>
      </c>
      <c r="I128" s="76"/>
      <c r="J128" s="1"/>
      <c r="K128" s="1"/>
      <c r="L128" s="1"/>
      <c r="M128" s="1"/>
      <c r="N128" s="82"/>
      <c r="O128" s="1"/>
      <c r="P128" s="42"/>
      <c r="Q128" s="82"/>
      <c r="R128" s="1"/>
      <c r="S128" s="42"/>
      <c r="T128" s="44"/>
      <c r="U128" s="351"/>
    </row>
    <row r="129" spans="1:21" ht="25.5" hidden="1" customHeight="1" x14ac:dyDescent="0.25">
      <c r="B129" s="55"/>
      <c r="C129" s="2"/>
      <c r="D129" s="428" t="s">
        <v>526</v>
      </c>
      <c r="E129" s="428"/>
      <c r="F129" s="269">
        <f t="shared" si="80"/>
        <v>0</v>
      </c>
      <c r="G129" s="161"/>
      <c r="H129" s="169">
        <f t="shared" si="64"/>
        <v>0</v>
      </c>
      <c r="I129" s="76"/>
      <c r="J129" s="1"/>
      <c r="K129" s="1"/>
      <c r="L129" s="1"/>
      <c r="M129" s="1"/>
      <c r="N129" s="82"/>
      <c r="O129" s="1"/>
      <c r="P129" s="42"/>
      <c r="Q129" s="82"/>
      <c r="R129" s="1"/>
      <c r="S129" s="42"/>
      <c r="T129" s="44"/>
      <c r="U129" s="351"/>
    </row>
    <row r="130" spans="1:21" ht="25.5" hidden="1" customHeight="1" x14ac:dyDescent="0.25">
      <c r="B130" s="55"/>
      <c r="C130" s="2"/>
      <c r="D130" s="428" t="s">
        <v>528</v>
      </c>
      <c r="E130" s="428"/>
      <c r="F130" s="269">
        <f t="shared" si="80"/>
        <v>0</v>
      </c>
      <c r="G130" s="161"/>
      <c r="H130" s="169">
        <f t="shared" si="64"/>
        <v>0</v>
      </c>
      <c r="I130" s="76"/>
      <c r="J130" s="1"/>
      <c r="K130" s="1"/>
      <c r="L130" s="1"/>
      <c r="M130" s="1"/>
      <c r="N130" s="82"/>
      <c r="O130" s="1"/>
      <c r="P130" s="42"/>
      <c r="Q130" s="82"/>
      <c r="R130" s="1"/>
      <c r="S130" s="42"/>
      <c r="T130" s="44"/>
      <c r="U130" s="351"/>
    </row>
    <row r="131" spans="1:21" s="41" customFormat="1" hidden="1" x14ac:dyDescent="0.25">
      <c r="A131" s="128" t="s">
        <v>231</v>
      </c>
      <c r="B131" s="109" t="s">
        <v>664</v>
      </c>
      <c r="C131" s="445" t="s">
        <v>232</v>
      </c>
      <c r="D131" s="446"/>
      <c r="E131" s="446"/>
      <c r="F131" s="270">
        <f>F132+F133+F134+F135+F136+F137+F138+F139+F140+F141</f>
        <v>0</v>
      </c>
      <c r="G131" s="162">
        <f t="shared" ref="G131:T131" si="81">G132+G133+G134+G135+G136+G137+G138+G139+G140+G141</f>
        <v>0</v>
      </c>
      <c r="H131" s="172">
        <f t="shared" si="64"/>
        <v>0</v>
      </c>
      <c r="I131" s="111">
        <f t="shared" si="81"/>
        <v>0</v>
      </c>
      <c r="J131" s="112">
        <f t="shared" si="81"/>
        <v>0</v>
      </c>
      <c r="K131" s="112">
        <f t="shared" si="81"/>
        <v>0</v>
      </c>
      <c r="L131" s="112">
        <f t="shared" si="81"/>
        <v>0</v>
      </c>
      <c r="M131" s="112">
        <f t="shared" si="81"/>
        <v>0</v>
      </c>
      <c r="N131" s="115">
        <f t="shared" si="81"/>
        <v>0</v>
      </c>
      <c r="O131" s="112">
        <f t="shared" si="81"/>
        <v>0</v>
      </c>
      <c r="P131" s="114">
        <f t="shared" si="81"/>
        <v>0</v>
      </c>
      <c r="Q131" s="115">
        <f t="shared" si="81"/>
        <v>0</v>
      </c>
      <c r="R131" s="112">
        <f t="shared" si="81"/>
        <v>0</v>
      </c>
      <c r="S131" s="114">
        <f t="shared" si="81"/>
        <v>0</v>
      </c>
      <c r="T131" s="116">
        <f t="shared" si="81"/>
        <v>0</v>
      </c>
      <c r="U131" s="353">
        <f t="shared" ref="U131" si="82">U132+U133+U134+U135+U136+U137+U138+U139+U140+U141</f>
        <v>0</v>
      </c>
    </row>
    <row r="132" spans="1:21" hidden="1" x14ac:dyDescent="0.25">
      <c r="B132" s="55"/>
      <c r="C132" s="2"/>
      <c r="D132" s="427" t="s">
        <v>368</v>
      </c>
      <c r="E132" s="427"/>
      <c r="F132" s="259">
        <f t="shared" ref="F132:F141" si="83">SUM(I132:T132)</f>
        <v>0</v>
      </c>
      <c r="G132" s="151"/>
      <c r="H132" s="169">
        <f t="shared" si="64"/>
        <v>0</v>
      </c>
      <c r="I132" s="76"/>
      <c r="J132" s="1"/>
      <c r="K132" s="1"/>
      <c r="L132" s="1"/>
      <c r="M132" s="1"/>
      <c r="N132" s="82"/>
      <c r="O132" s="1"/>
      <c r="P132" s="42"/>
      <c r="Q132" s="82"/>
      <c r="R132" s="1"/>
      <c r="S132" s="42"/>
      <c r="T132" s="44"/>
      <c r="U132" s="351"/>
    </row>
    <row r="133" spans="1:21" hidden="1" x14ac:dyDescent="0.25">
      <c r="B133" s="55"/>
      <c r="C133" s="2"/>
      <c r="D133" s="427" t="s">
        <v>515</v>
      </c>
      <c r="E133" s="427"/>
      <c r="F133" s="259">
        <f t="shared" si="83"/>
        <v>0</v>
      </c>
      <c r="G133" s="151"/>
      <c r="H133" s="169">
        <f t="shared" si="64"/>
        <v>0</v>
      </c>
      <c r="I133" s="76"/>
      <c r="J133" s="1"/>
      <c r="K133" s="1"/>
      <c r="L133" s="1"/>
      <c r="M133" s="1"/>
      <c r="N133" s="82"/>
      <c r="O133" s="1"/>
      <c r="P133" s="42"/>
      <c r="Q133" s="82"/>
      <c r="R133" s="1"/>
      <c r="S133" s="42"/>
      <c r="T133" s="44"/>
      <c r="U133" s="351"/>
    </row>
    <row r="134" spans="1:21" hidden="1" x14ac:dyDescent="0.25">
      <c r="B134" s="55"/>
      <c r="C134" s="2"/>
      <c r="D134" s="427" t="s">
        <v>517</v>
      </c>
      <c r="E134" s="427"/>
      <c r="F134" s="259">
        <f t="shared" si="83"/>
        <v>0</v>
      </c>
      <c r="G134" s="151"/>
      <c r="H134" s="169">
        <f t="shared" si="64"/>
        <v>0</v>
      </c>
      <c r="I134" s="76"/>
      <c r="J134" s="1"/>
      <c r="K134" s="1"/>
      <c r="L134" s="1"/>
      <c r="M134" s="1"/>
      <c r="N134" s="82"/>
      <c r="O134" s="1"/>
      <c r="P134" s="42"/>
      <c r="Q134" s="82"/>
      <c r="R134" s="1"/>
      <c r="S134" s="42"/>
      <c r="T134" s="44"/>
      <c r="U134" s="351"/>
    </row>
    <row r="135" spans="1:21" hidden="1" x14ac:dyDescent="0.25">
      <c r="B135" s="55"/>
      <c r="C135" s="2"/>
      <c r="D135" s="427" t="s">
        <v>518</v>
      </c>
      <c r="E135" s="427"/>
      <c r="F135" s="259">
        <f t="shared" si="83"/>
        <v>0</v>
      </c>
      <c r="G135" s="151"/>
      <c r="H135" s="169">
        <f t="shared" si="64"/>
        <v>0</v>
      </c>
      <c r="I135" s="76"/>
      <c r="J135" s="1"/>
      <c r="K135" s="1"/>
      <c r="L135" s="1"/>
      <c r="M135" s="1"/>
      <c r="N135" s="82"/>
      <c r="O135" s="1"/>
      <c r="P135" s="42"/>
      <c r="Q135" s="82"/>
      <c r="R135" s="1"/>
      <c r="S135" s="42"/>
      <c r="T135" s="44"/>
      <c r="U135" s="351"/>
    </row>
    <row r="136" spans="1:21" hidden="1" x14ac:dyDescent="0.25">
      <c r="B136" s="55"/>
      <c r="C136" s="2"/>
      <c r="D136" s="427" t="s">
        <v>522</v>
      </c>
      <c r="E136" s="427"/>
      <c r="F136" s="259">
        <f t="shared" si="83"/>
        <v>0</v>
      </c>
      <c r="G136" s="151"/>
      <c r="H136" s="169">
        <f t="shared" si="64"/>
        <v>0</v>
      </c>
      <c r="I136" s="76"/>
      <c r="J136" s="1"/>
      <c r="K136" s="1"/>
      <c r="L136" s="1"/>
      <c r="M136" s="1"/>
      <c r="N136" s="82"/>
      <c r="O136" s="1"/>
      <c r="P136" s="42"/>
      <c r="Q136" s="82"/>
      <c r="R136" s="1"/>
      <c r="S136" s="42"/>
      <c r="T136" s="44"/>
      <c r="U136" s="351"/>
    </row>
    <row r="137" spans="1:21" hidden="1" x14ac:dyDescent="0.25">
      <c r="B137" s="55"/>
      <c r="C137" s="2"/>
      <c r="D137" s="427" t="s">
        <v>520</v>
      </c>
      <c r="E137" s="427"/>
      <c r="F137" s="259">
        <f t="shared" si="83"/>
        <v>0</v>
      </c>
      <c r="G137" s="151"/>
      <c r="H137" s="169">
        <f t="shared" si="64"/>
        <v>0</v>
      </c>
      <c r="I137" s="76"/>
      <c r="J137" s="1"/>
      <c r="K137" s="1"/>
      <c r="L137" s="1"/>
      <c r="M137" s="1"/>
      <c r="N137" s="82"/>
      <c r="O137" s="1"/>
      <c r="P137" s="42"/>
      <c r="Q137" s="82"/>
      <c r="R137" s="1"/>
      <c r="S137" s="42"/>
      <c r="T137" s="44"/>
      <c r="U137" s="351"/>
    </row>
    <row r="138" spans="1:21" ht="25.5" hidden="1" customHeight="1" x14ac:dyDescent="0.25">
      <c r="B138" s="55"/>
      <c r="C138" s="2"/>
      <c r="D138" s="428" t="s">
        <v>524</v>
      </c>
      <c r="E138" s="428"/>
      <c r="F138" s="269">
        <f t="shared" si="83"/>
        <v>0</v>
      </c>
      <c r="G138" s="161"/>
      <c r="H138" s="169">
        <f t="shared" si="64"/>
        <v>0</v>
      </c>
      <c r="I138" s="76"/>
      <c r="J138" s="1"/>
      <c r="K138" s="1"/>
      <c r="L138" s="1"/>
      <c r="M138" s="1"/>
      <c r="N138" s="82"/>
      <c r="O138" s="1"/>
      <c r="P138" s="42"/>
      <c r="Q138" s="82"/>
      <c r="R138" s="1"/>
      <c r="S138" s="42"/>
      <c r="T138" s="44"/>
      <c r="U138" s="351"/>
    </row>
    <row r="139" spans="1:21" hidden="1" x14ac:dyDescent="0.25">
      <c r="B139" s="55"/>
      <c r="C139" s="2"/>
      <c r="D139" s="427" t="s">
        <v>525</v>
      </c>
      <c r="E139" s="427"/>
      <c r="F139" s="259">
        <f t="shared" si="83"/>
        <v>0</v>
      </c>
      <c r="G139" s="151"/>
      <c r="H139" s="169">
        <f t="shared" si="64"/>
        <v>0</v>
      </c>
      <c r="I139" s="76"/>
      <c r="J139" s="1"/>
      <c r="K139" s="1"/>
      <c r="L139" s="1"/>
      <c r="M139" s="1"/>
      <c r="N139" s="82"/>
      <c r="O139" s="1"/>
      <c r="P139" s="42"/>
      <c r="Q139" s="82"/>
      <c r="R139" s="1"/>
      <c r="S139" s="42"/>
      <c r="T139" s="44"/>
      <c r="U139" s="351"/>
    </row>
    <row r="140" spans="1:21" ht="25.5" hidden="1" customHeight="1" x14ac:dyDescent="0.25">
      <c r="B140" s="55"/>
      <c r="C140" s="2"/>
      <c r="D140" s="428" t="s">
        <v>527</v>
      </c>
      <c r="E140" s="428"/>
      <c r="F140" s="269">
        <f t="shared" si="83"/>
        <v>0</v>
      </c>
      <c r="G140" s="161"/>
      <c r="H140" s="169">
        <f t="shared" si="64"/>
        <v>0</v>
      </c>
      <c r="I140" s="76"/>
      <c r="J140" s="1"/>
      <c r="K140" s="1"/>
      <c r="L140" s="1"/>
      <c r="M140" s="1"/>
      <c r="N140" s="82"/>
      <c r="O140" s="1"/>
      <c r="P140" s="42"/>
      <c r="Q140" s="82"/>
      <c r="R140" s="1"/>
      <c r="S140" s="42"/>
      <c r="T140" s="44"/>
      <c r="U140" s="351"/>
    </row>
    <row r="141" spans="1:21" ht="25.5" hidden="1" customHeight="1" x14ac:dyDescent="0.25">
      <c r="B141" s="55"/>
      <c r="C141" s="2"/>
      <c r="D141" s="428" t="s">
        <v>529</v>
      </c>
      <c r="E141" s="428"/>
      <c r="F141" s="269">
        <f t="shared" si="83"/>
        <v>0</v>
      </c>
      <c r="G141" s="161"/>
      <c r="H141" s="169">
        <f t="shared" si="64"/>
        <v>0</v>
      </c>
      <c r="I141" s="76"/>
      <c r="J141" s="1"/>
      <c r="K141" s="1"/>
      <c r="L141" s="1"/>
      <c r="M141" s="1"/>
      <c r="N141" s="82"/>
      <c r="O141" s="1"/>
      <c r="P141" s="42"/>
      <c r="Q141" s="82"/>
      <c r="R141" s="1"/>
      <c r="S141" s="42"/>
      <c r="T141" s="44"/>
      <c r="U141" s="351"/>
    </row>
    <row r="142" spans="1:21" s="41" customFormat="1" ht="27.75" hidden="1" customHeight="1" x14ac:dyDescent="0.25">
      <c r="A142" s="128" t="s">
        <v>233</v>
      </c>
      <c r="B142" s="109" t="s">
        <v>665</v>
      </c>
      <c r="C142" s="497" t="s">
        <v>809</v>
      </c>
      <c r="D142" s="498"/>
      <c r="E142" s="498"/>
      <c r="F142" s="268">
        <f>F143+F144</f>
        <v>0</v>
      </c>
      <c r="G142" s="160">
        <f t="shared" ref="G142:T142" si="84">G143+G144</f>
        <v>0</v>
      </c>
      <c r="H142" s="172">
        <f t="shared" si="64"/>
        <v>0</v>
      </c>
      <c r="I142" s="111">
        <f t="shared" si="84"/>
        <v>0</v>
      </c>
      <c r="J142" s="112">
        <f t="shared" si="84"/>
        <v>0</v>
      </c>
      <c r="K142" s="112">
        <f t="shared" si="84"/>
        <v>0</v>
      </c>
      <c r="L142" s="112">
        <f t="shared" si="84"/>
        <v>0</v>
      </c>
      <c r="M142" s="112">
        <f t="shared" si="84"/>
        <v>0</v>
      </c>
      <c r="N142" s="115">
        <f t="shared" si="84"/>
        <v>0</v>
      </c>
      <c r="O142" s="112">
        <f t="shared" si="84"/>
        <v>0</v>
      </c>
      <c r="P142" s="114">
        <f t="shared" si="84"/>
        <v>0</v>
      </c>
      <c r="Q142" s="115">
        <f t="shared" si="84"/>
        <v>0</v>
      </c>
      <c r="R142" s="112">
        <f t="shared" si="84"/>
        <v>0</v>
      </c>
      <c r="S142" s="114">
        <f t="shared" si="84"/>
        <v>0</v>
      </c>
      <c r="T142" s="116">
        <f t="shared" si="84"/>
        <v>0</v>
      </c>
      <c r="U142" s="353">
        <f t="shared" ref="U142" si="85">U143+U144</f>
        <v>0</v>
      </c>
    </row>
    <row r="143" spans="1:21" hidden="1" x14ac:dyDescent="0.25">
      <c r="B143" s="55"/>
      <c r="C143" s="2"/>
      <c r="D143" s="427" t="s">
        <v>531</v>
      </c>
      <c r="E143" s="427"/>
      <c r="F143" s="259">
        <f t="shared" ref="F143:F144" si="86">SUM(I143:T143)</f>
        <v>0</v>
      </c>
      <c r="G143" s="151"/>
      <c r="H143" s="169">
        <f t="shared" si="64"/>
        <v>0</v>
      </c>
      <c r="I143" s="76"/>
      <c r="J143" s="1"/>
      <c r="K143" s="1"/>
      <c r="L143" s="1"/>
      <c r="M143" s="1"/>
      <c r="N143" s="82"/>
      <c r="O143" s="1"/>
      <c r="P143" s="42"/>
      <c r="Q143" s="82"/>
      <c r="R143" s="1"/>
      <c r="S143" s="42"/>
      <c r="T143" s="44"/>
      <c r="U143" s="351"/>
    </row>
    <row r="144" spans="1:21" ht="25.5" hidden="1" customHeight="1" x14ac:dyDescent="0.25">
      <c r="B144" s="55"/>
      <c r="C144" s="2"/>
      <c r="D144" s="428" t="s">
        <v>530</v>
      </c>
      <c r="E144" s="428"/>
      <c r="F144" s="269">
        <f t="shared" si="86"/>
        <v>0</v>
      </c>
      <c r="G144" s="161"/>
      <c r="H144" s="169">
        <f t="shared" si="64"/>
        <v>0</v>
      </c>
      <c r="I144" s="76"/>
      <c r="J144" s="1"/>
      <c r="K144" s="1"/>
      <c r="L144" s="1"/>
      <c r="M144" s="1"/>
      <c r="N144" s="82"/>
      <c r="O144" s="1"/>
      <c r="P144" s="42"/>
      <c r="Q144" s="82"/>
      <c r="R144" s="1"/>
      <c r="S144" s="42"/>
      <c r="T144" s="44"/>
      <c r="U144" s="351"/>
    </row>
    <row r="145" spans="1:21" s="41" customFormat="1" hidden="1" x14ac:dyDescent="0.25">
      <c r="A145" s="128" t="s">
        <v>234</v>
      </c>
      <c r="B145" s="109" t="s">
        <v>667</v>
      </c>
      <c r="C145" s="497" t="s">
        <v>810</v>
      </c>
      <c r="D145" s="498"/>
      <c r="E145" s="498"/>
      <c r="F145" s="268">
        <f>F146+F147+F148+F149+F150+F151+F152+F153+F154+F155+F156</f>
        <v>0</v>
      </c>
      <c r="G145" s="160">
        <f t="shared" ref="G145:T145" si="87">G146+G147+G148+G149+G150+G151+G152+G153+G154+G155+G156</f>
        <v>0</v>
      </c>
      <c r="H145" s="172">
        <f t="shared" si="64"/>
        <v>0</v>
      </c>
      <c r="I145" s="111">
        <f t="shared" si="87"/>
        <v>0</v>
      </c>
      <c r="J145" s="112">
        <f t="shared" si="87"/>
        <v>0</v>
      </c>
      <c r="K145" s="112">
        <f t="shared" si="87"/>
        <v>0</v>
      </c>
      <c r="L145" s="112">
        <f t="shared" si="87"/>
        <v>0</v>
      </c>
      <c r="M145" s="112">
        <f t="shared" si="87"/>
        <v>0</v>
      </c>
      <c r="N145" s="115">
        <f t="shared" si="87"/>
        <v>0</v>
      </c>
      <c r="O145" s="112">
        <f t="shared" si="87"/>
        <v>0</v>
      </c>
      <c r="P145" s="114">
        <f t="shared" si="87"/>
        <v>0</v>
      </c>
      <c r="Q145" s="115">
        <f t="shared" si="87"/>
        <v>0</v>
      </c>
      <c r="R145" s="112">
        <f t="shared" si="87"/>
        <v>0</v>
      </c>
      <c r="S145" s="114">
        <f t="shared" si="87"/>
        <v>0</v>
      </c>
      <c r="T145" s="116">
        <f t="shared" si="87"/>
        <v>0</v>
      </c>
      <c r="U145" s="353">
        <f t="shared" ref="U145" si="88">U146+U147+U148+U149+U150+U151+U152+U153+U154+U155+U156</f>
        <v>0</v>
      </c>
    </row>
    <row r="146" spans="1:21" hidden="1" x14ac:dyDescent="0.25">
      <c r="B146" s="55"/>
      <c r="C146" s="2"/>
      <c r="D146" s="427" t="s">
        <v>354</v>
      </c>
      <c r="E146" s="427"/>
      <c r="F146" s="259">
        <f t="shared" ref="F146:F159" si="89">SUM(I146:T146)</f>
        <v>0</v>
      </c>
      <c r="G146" s="151"/>
      <c r="H146" s="169">
        <f t="shared" si="64"/>
        <v>0</v>
      </c>
      <c r="I146" s="76"/>
      <c r="J146" s="1"/>
      <c r="K146" s="1"/>
      <c r="L146" s="1"/>
      <c r="M146" s="1"/>
      <c r="N146" s="82"/>
      <c r="O146" s="1"/>
      <c r="P146" s="42"/>
      <c r="Q146" s="82"/>
      <c r="R146" s="1"/>
      <c r="S146" s="42"/>
      <c r="T146" s="44"/>
      <c r="U146" s="351"/>
    </row>
    <row r="147" spans="1:21" hidden="1" x14ac:dyDescent="0.25">
      <c r="B147" s="55"/>
      <c r="C147" s="2"/>
      <c r="D147" s="427" t="s">
        <v>357</v>
      </c>
      <c r="E147" s="427"/>
      <c r="F147" s="259">
        <f t="shared" si="89"/>
        <v>0</v>
      </c>
      <c r="G147" s="151"/>
      <c r="H147" s="169">
        <f t="shared" si="64"/>
        <v>0</v>
      </c>
      <c r="I147" s="76"/>
      <c r="J147" s="1"/>
      <c r="K147" s="1"/>
      <c r="L147" s="1"/>
      <c r="M147" s="1"/>
      <c r="N147" s="82"/>
      <c r="O147" s="1"/>
      <c r="P147" s="42"/>
      <c r="Q147" s="82"/>
      <c r="R147" s="1"/>
      <c r="S147" s="42"/>
      <c r="T147" s="44"/>
      <c r="U147" s="351"/>
    </row>
    <row r="148" spans="1:21" hidden="1" x14ac:dyDescent="0.25">
      <c r="B148" s="55"/>
      <c r="C148" s="2"/>
      <c r="D148" s="427" t="s">
        <v>358</v>
      </c>
      <c r="E148" s="427"/>
      <c r="F148" s="259">
        <f t="shared" si="89"/>
        <v>0</v>
      </c>
      <c r="G148" s="151"/>
      <c r="H148" s="169">
        <f t="shared" si="64"/>
        <v>0</v>
      </c>
      <c r="I148" s="76"/>
      <c r="J148" s="1"/>
      <c r="K148" s="1"/>
      <c r="L148" s="1"/>
      <c r="M148" s="1"/>
      <c r="N148" s="82"/>
      <c r="O148" s="1"/>
      <c r="P148" s="42"/>
      <c r="Q148" s="82"/>
      <c r="R148" s="1"/>
      <c r="S148" s="42"/>
      <c r="T148" s="44"/>
      <c r="U148" s="351"/>
    </row>
    <row r="149" spans="1:21" hidden="1" x14ac:dyDescent="0.25">
      <c r="B149" s="55"/>
      <c r="C149" s="2"/>
      <c r="D149" s="427" t="s">
        <v>355</v>
      </c>
      <c r="E149" s="427"/>
      <c r="F149" s="259">
        <f t="shared" si="89"/>
        <v>0</v>
      </c>
      <c r="G149" s="151"/>
      <c r="H149" s="169">
        <f t="shared" si="64"/>
        <v>0</v>
      </c>
      <c r="I149" s="76"/>
      <c r="J149" s="1"/>
      <c r="K149" s="1"/>
      <c r="L149" s="1"/>
      <c r="M149" s="1"/>
      <c r="N149" s="82"/>
      <c r="O149" s="1"/>
      <c r="P149" s="42"/>
      <c r="Q149" s="82"/>
      <c r="R149" s="1"/>
      <c r="S149" s="42"/>
      <c r="T149" s="44"/>
      <c r="U149" s="351"/>
    </row>
    <row r="150" spans="1:21" hidden="1" x14ac:dyDescent="0.25">
      <c r="B150" s="55"/>
      <c r="C150" s="2"/>
      <c r="D150" s="427" t="s">
        <v>811</v>
      </c>
      <c r="E150" s="427"/>
      <c r="F150" s="259">
        <f t="shared" si="89"/>
        <v>0</v>
      </c>
      <c r="G150" s="151"/>
      <c r="H150" s="169">
        <f t="shared" si="64"/>
        <v>0</v>
      </c>
      <c r="I150" s="76"/>
      <c r="J150" s="1"/>
      <c r="K150" s="1"/>
      <c r="L150" s="1"/>
      <c r="M150" s="1"/>
      <c r="N150" s="82"/>
      <c r="O150" s="1"/>
      <c r="P150" s="42"/>
      <c r="Q150" s="82"/>
      <c r="R150" s="1"/>
      <c r="S150" s="42"/>
      <c r="T150" s="44"/>
      <c r="U150" s="351"/>
    </row>
    <row r="151" spans="1:21" ht="25.5" hidden="1" customHeight="1" x14ac:dyDescent="0.25">
      <c r="B151" s="55"/>
      <c r="C151" s="2"/>
      <c r="D151" s="428" t="s">
        <v>532</v>
      </c>
      <c r="E151" s="428"/>
      <c r="F151" s="269">
        <f t="shared" si="89"/>
        <v>0</v>
      </c>
      <c r="G151" s="161"/>
      <c r="H151" s="169">
        <f t="shared" si="64"/>
        <v>0</v>
      </c>
      <c r="I151" s="76"/>
      <c r="J151" s="1"/>
      <c r="K151" s="1"/>
      <c r="L151" s="1"/>
      <c r="M151" s="1"/>
      <c r="N151" s="82"/>
      <c r="O151" s="1"/>
      <c r="P151" s="42"/>
      <c r="Q151" s="82"/>
      <c r="R151" s="1"/>
      <c r="S151" s="42"/>
      <c r="T151" s="44"/>
      <c r="U151" s="351"/>
    </row>
    <row r="152" spans="1:21" ht="25.5" hidden="1" customHeight="1" x14ac:dyDescent="0.25">
      <c r="B152" s="55"/>
      <c r="C152" s="2"/>
      <c r="D152" s="428" t="s">
        <v>533</v>
      </c>
      <c r="E152" s="428"/>
      <c r="F152" s="269">
        <f t="shared" si="89"/>
        <v>0</v>
      </c>
      <c r="G152" s="161"/>
      <c r="H152" s="169">
        <f t="shared" si="64"/>
        <v>0</v>
      </c>
      <c r="I152" s="76"/>
      <c r="J152" s="1"/>
      <c r="K152" s="1"/>
      <c r="L152" s="1"/>
      <c r="M152" s="1"/>
      <c r="N152" s="82"/>
      <c r="O152" s="1"/>
      <c r="P152" s="42"/>
      <c r="Q152" s="82"/>
      <c r="R152" s="1"/>
      <c r="S152" s="42"/>
      <c r="T152" s="44"/>
      <c r="U152" s="351"/>
    </row>
    <row r="153" spans="1:21" hidden="1" x14ac:dyDescent="0.25">
      <c r="B153" s="55"/>
      <c r="C153" s="2"/>
      <c r="D153" s="427" t="s">
        <v>364</v>
      </c>
      <c r="E153" s="427"/>
      <c r="F153" s="259">
        <f t="shared" si="89"/>
        <v>0</v>
      </c>
      <c r="G153" s="151"/>
      <c r="H153" s="169">
        <f t="shared" si="64"/>
        <v>0</v>
      </c>
      <c r="I153" s="76"/>
      <c r="J153" s="1"/>
      <c r="K153" s="1"/>
      <c r="L153" s="1"/>
      <c r="M153" s="1"/>
      <c r="N153" s="82"/>
      <c r="O153" s="1"/>
      <c r="P153" s="42"/>
      <c r="Q153" s="82"/>
      <c r="R153" s="1"/>
      <c r="S153" s="42"/>
      <c r="T153" s="44"/>
      <c r="U153" s="351"/>
    </row>
    <row r="154" spans="1:21" hidden="1" x14ac:dyDescent="0.25">
      <c r="B154" s="55"/>
      <c r="C154" s="2"/>
      <c r="D154" s="427" t="s">
        <v>356</v>
      </c>
      <c r="E154" s="427"/>
      <c r="F154" s="259">
        <f t="shared" si="89"/>
        <v>0</v>
      </c>
      <c r="G154" s="151"/>
      <c r="H154" s="169">
        <f t="shared" si="64"/>
        <v>0</v>
      </c>
      <c r="I154" s="76"/>
      <c r="J154" s="1"/>
      <c r="K154" s="1"/>
      <c r="L154" s="1"/>
      <c r="M154" s="1"/>
      <c r="N154" s="82"/>
      <c r="O154" s="1"/>
      <c r="P154" s="42"/>
      <c r="Q154" s="82"/>
      <c r="R154" s="1"/>
      <c r="S154" s="42"/>
      <c r="T154" s="44"/>
      <c r="U154" s="351"/>
    </row>
    <row r="155" spans="1:21" ht="25.5" hidden="1" customHeight="1" x14ac:dyDescent="0.25">
      <c r="B155" s="55"/>
      <c r="C155" s="2"/>
      <c r="D155" s="428" t="s">
        <v>534</v>
      </c>
      <c r="E155" s="428"/>
      <c r="F155" s="269">
        <f t="shared" si="89"/>
        <v>0</v>
      </c>
      <c r="G155" s="161"/>
      <c r="H155" s="169">
        <f t="shared" si="64"/>
        <v>0</v>
      </c>
      <c r="I155" s="76"/>
      <c r="J155" s="1"/>
      <c r="K155" s="1"/>
      <c r="L155" s="1"/>
      <c r="M155" s="1"/>
      <c r="N155" s="82"/>
      <c r="O155" s="1"/>
      <c r="P155" s="42"/>
      <c r="Q155" s="82"/>
      <c r="R155" s="1"/>
      <c r="S155" s="42"/>
      <c r="T155" s="44"/>
      <c r="U155" s="351"/>
    </row>
    <row r="156" spans="1:21" hidden="1" x14ac:dyDescent="0.25">
      <c r="B156" s="55"/>
      <c r="C156" s="2"/>
      <c r="D156" s="427" t="s">
        <v>535</v>
      </c>
      <c r="E156" s="427"/>
      <c r="F156" s="259">
        <f t="shared" si="89"/>
        <v>0</v>
      </c>
      <c r="G156" s="151"/>
      <c r="H156" s="169">
        <f t="shared" si="64"/>
        <v>0</v>
      </c>
      <c r="I156" s="76"/>
      <c r="J156" s="1"/>
      <c r="K156" s="1"/>
      <c r="L156" s="1"/>
      <c r="M156" s="1"/>
      <c r="N156" s="82"/>
      <c r="O156" s="1"/>
      <c r="P156" s="42"/>
      <c r="Q156" s="82"/>
      <c r="R156" s="1"/>
      <c r="S156" s="42"/>
      <c r="T156" s="44"/>
      <c r="U156" s="351"/>
    </row>
    <row r="157" spans="1:21" s="41" customFormat="1" hidden="1" x14ac:dyDescent="0.25">
      <c r="A157" s="128" t="s">
        <v>235</v>
      </c>
      <c r="B157" s="109" t="s">
        <v>666</v>
      </c>
      <c r="C157" s="445" t="s">
        <v>236</v>
      </c>
      <c r="D157" s="446"/>
      <c r="E157" s="446"/>
      <c r="F157" s="270">
        <f t="shared" si="89"/>
        <v>0</v>
      </c>
      <c r="G157" s="162"/>
      <c r="H157" s="172">
        <f t="shared" si="64"/>
        <v>0</v>
      </c>
      <c r="I157" s="111"/>
      <c r="J157" s="112"/>
      <c r="K157" s="112"/>
      <c r="L157" s="112"/>
      <c r="M157" s="112"/>
      <c r="N157" s="115"/>
      <c r="O157" s="112"/>
      <c r="P157" s="114"/>
      <c r="Q157" s="115"/>
      <c r="R157" s="112"/>
      <c r="S157" s="114"/>
      <c r="T157" s="116"/>
      <c r="U157" s="353"/>
    </row>
    <row r="158" spans="1:21" s="41" customFormat="1" hidden="1" x14ac:dyDescent="0.25">
      <c r="A158" s="128" t="s">
        <v>237</v>
      </c>
      <c r="B158" s="109" t="s">
        <v>668</v>
      </c>
      <c r="C158" s="445" t="s">
        <v>238</v>
      </c>
      <c r="D158" s="446"/>
      <c r="E158" s="446"/>
      <c r="F158" s="270">
        <f t="shared" si="89"/>
        <v>0</v>
      </c>
      <c r="G158" s="162"/>
      <c r="H158" s="172">
        <f t="shared" si="64"/>
        <v>0</v>
      </c>
      <c r="I158" s="111"/>
      <c r="J158" s="112"/>
      <c r="K158" s="112"/>
      <c r="L158" s="112"/>
      <c r="M158" s="112"/>
      <c r="N158" s="115"/>
      <c r="O158" s="112"/>
      <c r="P158" s="114"/>
      <c r="Q158" s="115"/>
      <c r="R158" s="112"/>
      <c r="S158" s="114"/>
      <c r="T158" s="116"/>
      <c r="U158" s="353"/>
    </row>
    <row r="159" spans="1:21" s="41" customFormat="1" hidden="1" x14ac:dyDescent="0.25">
      <c r="A159" s="128" t="s">
        <v>239</v>
      </c>
      <c r="B159" s="109" t="s">
        <v>669</v>
      </c>
      <c r="C159" s="445" t="s">
        <v>240</v>
      </c>
      <c r="D159" s="446"/>
      <c r="E159" s="446"/>
      <c r="F159" s="270">
        <f t="shared" si="89"/>
        <v>0</v>
      </c>
      <c r="G159" s="162"/>
      <c r="H159" s="172">
        <f t="shared" ref="H159:H225" si="90">SUM(F159:G159)</f>
        <v>0</v>
      </c>
      <c r="I159" s="111"/>
      <c r="J159" s="112"/>
      <c r="K159" s="112"/>
      <c r="L159" s="112"/>
      <c r="M159" s="112"/>
      <c r="N159" s="115"/>
      <c r="O159" s="112"/>
      <c r="P159" s="114"/>
      <c r="Q159" s="115"/>
      <c r="R159" s="112"/>
      <c r="S159" s="114"/>
      <c r="T159" s="116"/>
      <c r="U159" s="353"/>
    </row>
    <row r="160" spans="1:21" s="41" customFormat="1" hidden="1" x14ac:dyDescent="0.25">
      <c r="A160" s="128" t="s">
        <v>241</v>
      </c>
      <c r="B160" s="109" t="s">
        <v>670</v>
      </c>
      <c r="C160" s="445" t="s">
        <v>242</v>
      </c>
      <c r="D160" s="446"/>
      <c r="E160" s="446"/>
      <c r="F160" s="270">
        <f>F161+F162+F163+F164+F165+F166+F167+F168+F169+F170</f>
        <v>0</v>
      </c>
      <c r="G160" s="162">
        <f t="shared" ref="G160:T160" si="91">G161+G162+G163+G164+G165+G166+G167+G168+G169+G170</f>
        <v>0</v>
      </c>
      <c r="H160" s="172">
        <f t="shared" si="90"/>
        <v>0</v>
      </c>
      <c r="I160" s="111">
        <f t="shared" si="91"/>
        <v>0</v>
      </c>
      <c r="J160" s="112">
        <f t="shared" si="91"/>
        <v>0</v>
      </c>
      <c r="K160" s="112">
        <f t="shared" si="91"/>
        <v>0</v>
      </c>
      <c r="L160" s="112">
        <f t="shared" si="91"/>
        <v>0</v>
      </c>
      <c r="M160" s="112">
        <f t="shared" si="91"/>
        <v>0</v>
      </c>
      <c r="N160" s="115">
        <f t="shared" si="91"/>
        <v>0</v>
      </c>
      <c r="O160" s="112">
        <f t="shared" si="91"/>
        <v>0</v>
      </c>
      <c r="P160" s="114">
        <f t="shared" si="91"/>
        <v>0</v>
      </c>
      <c r="Q160" s="115">
        <f t="shared" si="91"/>
        <v>0</v>
      </c>
      <c r="R160" s="112">
        <f t="shared" si="91"/>
        <v>0</v>
      </c>
      <c r="S160" s="114">
        <f t="shared" si="91"/>
        <v>0</v>
      </c>
      <c r="T160" s="116">
        <f t="shared" si="91"/>
        <v>0</v>
      </c>
      <c r="U160" s="353">
        <f t="shared" ref="U160" si="92">U161+U162+U163+U164+U165+U166+U167+U168+U169+U170</f>
        <v>0</v>
      </c>
    </row>
    <row r="161" spans="1:21" hidden="1" x14ac:dyDescent="0.25">
      <c r="B161" s="55"/>
      <c r="C161" s="2"/>
      <c r="D161" s="427" t="s">
        <v>359</v>
      </c>
      <c r="E161" s="427"/>
      <c r="F161" s="259">
        <f t="shared" ref="F161:F170" si="93">SUM(I161:T161)</f>
        <v>0</v>
      </c>
      <c r="G161" s="151"/>
      <c r="H161" s="169">
        <f t="shared" si="90"/>
        <v>0</v>
      </c>
      <c r="I161" s="76"/>
      <c r="J161" s="1"/>
      <c r="K161" s="1"/>
      <c r="L161" s="1"/>
      <c r="M161" s="1"/>
      <c r="N161" s="82"/>
      <c r="O161" s="1"/>
      <c r="P161" s="42"/>
      <c r="Q161" s="82"/>
      <c r="R161" s="1"/>
      <c r="S161" s="42"/>
      <c r="T161" s="44"/>
      <c r="U161" s="351"/>
    </row>
    <row r="162" spans="1:21" hidden="1" x14ac:dyDescent="0.25">
      <c r="B162" s="55"/>
      <c r="C162" s="2"/>
      <c r="D162" s="427" t="s">
        <v>360</v>
      </c>
      <c r="E162" s="427"/>
      <c r="F162" s="259">
        <f t="shared" si="93"/>
        <v>0</v>
      </c>
      <c r="G162" s="151"/>
      <c r="H162" s="169">
        <f t="shared" si="90"/>
        <v>0</v>
      </c>
      <c r="I162" s="76"/>
      <c r="J162" s="1"/>
      <c r="K162" s="1"/>
      <c r="L162" s="1"/>
      <c r="M162" s="1"/>
      <c r="N162" s="82"/>
      <c r="O162" s="1"/>
      <c r="P162" s="42"/>
      <c r="Q162" s="82"/>
      <c r="R162" s="1"/>
      <c r="S162" s="42"/>
      <c r="T162" s="44"/>
      <c r="U162" s="351"/>
    </row>
    <row r="163" spans="1:21" hidden="1" x14ac:dyDescent="0.25">
      <c r="B163" s="55"/>
      <c r="C163" s="2"/>
      <c r="D163" s="427" t="s">
        <v>361</v>
      </c>
      <c r="E163" s="427"/>
      <c r="F163" s="259">
        <f t="shared" si="93"/>
        <v>0</v>
      </c>
      <c r="G163" s="151"/>
      <c r="H163" s="169">
        <f t="shared" si="90"/>
        <v>0</v>
      </c>
      <c r="I163" s="76"/>
      <c r="J163" s="1"/>
      <c r="K163" s="1"/>
      <c r="L163" s="1"/>
      <c r="M163" s="1"/>
      <c r="N163" s="82"/>
      <c r="O163" s="1"/>
      <c r="P163" s="42"/>
      <c r="Q163" s="82"/>
      <c r="R163" s="1"/>
      <c r="S163" s="42"/>
      <c r="T163" s="44"/>
      <c r="U163" s="351"/>
    </row>
    <row r="164" spans="1:21" hidden="1" x14ac:dyDescent="0.25">
      <c r="B164" s="55"/>
      <c r="C164" s="2"/>
      <c r="D164" s="427" t="s">
        <v>362</v>
      </c>
      <c r="E164" s="427"/>
      <c r="F164" s="259">
        <f t="shared" si="93"/>
        <v>0</v>
      </c>
      <c r="G164" s="151"/>
      <c r="H164" s="169">
        <f t="shared" si="90"/>
        <v>0</v>
      </c>
      <c r="I164" s="76"/>
      <c r="J164" s="1"/>
      <c r="K164" s="1"/>
      <c r="L164" s="1"/>
      <c r="M164" s="1"/>
      <c r="N164" s="82"/>
      <c r="O164" s="1"/>
      <c r="P164" s="42"/>
      <c r="Q164" s="82"/>
      <c r="R164" s="1"/>
      <c r="S164" s="42"/>
      <c r="T164" s="44"/>
      <c r="U164" s="351"/>
    </row>
    <row r="165" spans="1:21" hidden="1" x14ac:dyDescent="0.25">
      <c r="B165" s="55"/>
      <c r="C165" s="2"/>
      <c r="D165" s="427" t="s">
        <v>363</v>
      </c>
      <c r="E165" s="427"/>
      <c r="F165" s="259">
        <f t="shared" si="93"/>
        <v>0</v>
      </c>
      <c r="G165" s="151"/>
      <c r="H165" s="169">
        <f t="shared" si="90"/>
        <v>0</v>
      </c>
      <c r="I165" s="76"/>
      <c r="J165" s="1"/>
      <c r="K165" s="1"/>
      <c r="L165" s="1"/>
      <c r="M165" s="1"/>
      <c r="N165" s="82"/>
      <c r="O165" s="1"/>
      <c r="P165" s="42"/>
      <c r="Q165" s="82"/>
      <c r="R165" s="1"/>
      <c r="S165" s="42"/>
      <c r="T165" s="44"/>
      <c r="U165" s="351"/>
    </row>
    <row r="166" spans="1:21" ht="25.5" hidden="1" customHeight="1" x14ac:dyDescent="0.25">
      <c r="B166" s="55"/>
      <c r="C166" s="2"/>
      <c r="D166" s="428" t="s">
        <v>536</v>
      </c>
      <c r="E166" s="428"/>
      <c r="F166" s="269">
        <f t="shared" si="93"/>
        <v>0</v>
      </c>
      <c r="G166" s="161"/>
      <c r="H166" s="169">
        <f t="shared" si="90"/>
        <v>0</v>
      </c>
      <c r="I166" s="76"/>
      <c r="J166" s="1"/>
      <c r="K166" s="1"/>
      <c r="L166" s="1"/>
      <c r="M166" s="1"/>
      <c r="N166" s="82"/>
      <c r="O166" s="1"/>
      <c r="P166" s="42"/>
      <c r="Q166" s="82"/>
      <c r="R166" s="1"/>
      <c r="S166" s="42"/>
      <c r="T166" s="44"/>
      <c r="U166" s="351"/>
    </row>
    <row r="167" spans="1:21" ht="25.5" hidden="1" customHeight="1" x14ac:dyDescent="0.25">
      <c r="B167" s="55"/>
      <c r="C167" s="2"/>
      <c r="D167" s="428" t="s">
        <v>539</v>
      </c>
      <c r="E167" s="428"/>
      <c r="F167" s="269">
        <f t="shared" si="93"/>
        <v>0</v>
      </c>
      <c r="G167" s="161"/>
      <c r="H167" s="169">
        <f t="shared" si="90"/>
        <v>0</v>
      </c>
      <c r="I167" s="76"/>
      <c r="J167" s="1"/>
      <c r="K167" s="1"/>
      <c r="L167" s="1"/>
      <c r="M167" s="1"/>
      <c r="N167" s="82"/>
      <c r="O167" s="1"/>
      <c r="P167" s="42"/>
      <c r="Q167" s="82"/>
      <c r="R167" s="1"/>
      <c r="S167" s="42"/>
      <c r="T167" s="44"/>
      <c r="U167" s="351"/>
    </row>
    <row r="168" spans="1:21" hidden="1" x14ac:dyDescent="0.25">
      <c r="B168" s="55"/>
      <c r="C168" s="2"/>
      <c r="D168" s="427" t="s">
        <v>365</v>
      </c>
      <c r="E168" s="427"/>
      <c r="F168" s="259">
        <f t="shared" si="93"/>
        <v>0</v>
      </c>
      <c r="G168" s="151"/>
      <c r="H168" s="169">
        <f t="shared" si="90"/>
        <v>0</v>
      </c>
      <c r="I168" s="76"/>
      <c r="J168" s="1"/>
      <c r="K168" s="1"/>
      <c r="L168" s="1"/>
      <c r="M168" s="1"/>
      <c r="N168" s="82"/>
      <c r="O168" s="1"/>
      <c r="P168" s="42"/>
      <c r="Q168" s="82"/>
      <c r="R168" s="1"/>
      <c r="S168" s="42"/>
      <c r="T168" s="44"/>
      <c r="U168" s="351"/>
    </row>
    <row r="169" spans="1:21" ht="25.5" hidden="1" customHeight="1" x14ac:dyDescent="0.25">
      <c r="B169" s="55"/>
      <c r="C169" s="2"/>
      <c r="D169" s="428" t="s">
        <v>542</v>
      </c>
      <c r="E169" s="428"/>
      <c r="F169" s="269">
        <f t="shared" si="93"/>
        <v>0</v>
      </c>
      <c r="G169" s="161"/>
      <c r="H169" s="169">
        <f t="shared" si="90"/>
        <v>0</v>
      </c>
      <c r="I169" s="76"/>
      <c r="J169" s="1"/>
      <c r="K169" s="1"/>
      <c r="L169" s="1"/>
      <c r="M169" s="1"/>
      <c r="N169" s="82"/>
      <c r="O169" s="1"/>
      <c r="P169" s="42"/>
      <c r="Q169" s="82"/>
      <c r="R169" s="1"/>
      <c r="S169" s="42"/>
      <c r="T169" s="44"/>
      <c r="U169" s="351"/>
    </row>
    <row r="170" spans="1:21" hidden="1" x14ac:dyDescent="0.25">
      <c r="B170" s="55"/>
      <c r="C170" s="2"/>
      <c r="D170" s="427" t="s">
        <v>543</v>
      </c>
      <c r="E170" s="427"/>
      <c r="F170" s="259">
        <f t="shared" si="93"/>
        <v>0</v>
      </c>
      <c r="G170" s="151"/>
      <c r="H170" s="169">
        <f t="shared" si="90"/>
        <v>0</v>
      </c>
      <c r="I170" s="76"/>
      <c r="J170" s="1"/>
      <c r="K170" s="1"/>
      <c r="L170" s="1"/>
      <c r="M170" s="1"/>
      <c r="N170" s="82"/>
      <c r="O170" s="1"/>
      <c r="P170" s="42"/>
      <c r="Q170" s="82"/>
      <c r="R170" s="1"/>
      <c r="S170" s="42"/>
      <c r="T170" s="44"/>
      <c r="U170" s="351"/>
    </row>
    <row r="171" spans="1:21" s="41" customFormat="1" x14ac:dyDescent="0.25">
      <c r="A171" s="128" t="s">
        <v>243</v>
      </c>
      <c r="B171" s="109" t="s">
        <v>671</v>
      </c>
      <c r="C171" s="445" t="s">
        <v>244</v>
      </c>
      <c r="D171" s="446"/>
      <c r="E171" s="446"/>
      <c r="F171" s="270">
        <f>SUM(F172:F174)</f>
        <v>7451359.0313999951</v>
      </c>
      <c r="G171" s="162">
        <f>SUM(G172:G174)</f>
        <v>0</v>
      </c>
      <c r="H171" s="172">
        <f t="shared" si="90"/>
        <v>7451359.0313999951</v>
      </c>
      <c r="I171" s="111">
        <f t="shared" ref="I171:U171" si="94">SUM(I172:I174)</f>
        <v>0</v>
      </c>
      <c r="J171" s="112">
        <f t="shared" si="94"/>
        <v>0</v>
      </c>
      <c r="K171" s="112">
        <f t="shared" si="94"/>
        <v>0</v>
      </c>
      <c r="L171" s="112">
        <f t="shared" si="94"/>
        <v>0</v>
      </c>
      <c r="M171" s="112">
        <f t="shared" si="94"/>
        <v>0</v>
      </c>
      <c r="N171" s="115">
        <f t="shared" si="94"/>
        <v>0</v>
      </c>
      <c r="O171" s="112">
        <f t="shared" si="94"/>
        <v>0</v>
      </c>
      <c r="P171" s="114">
        <f t="shared" si="94"/>
        <v>0</v>
      </c>
      <c r="Q171" s="115">
        <f t="shared" si="94"/>
        <v>0</v>
      </c>
      <c r="R171" s="112">
        <f t="shared" si="94"/>
        <v>0</v>
      </c>
      <c r="S171" s="114">
        <f t="shared" si="94"/>
        <v>0</v>
      </c>
      <c r="T171" s="116">
        <f t="shared" si="94"/>
        <v>7451359.0313999951</v>
      </c>
      <c r="U171" s="353">
        <f t="shared" si="94"/>
        <v>0</v>
      </c>
    </row>
    <row r="172" spans="1:21" x14ac:dyDescent="0.25">
      <c r="B172" s="330"/>
      <c r="C172" s="331"/>
      <c r="D172" s="332" t="s">
        <v>1016</v>
      </c>
      <c r="E172" s="332"/>
      <c r="F172" s="333">
        <f t="shared" ref="F172:F174" si="95">SUM(I172:T172)</f>
        <v>1668180</v>
      </c>
      <c r="G172" s="334"/>
      <c r="H172" s="335">
        <f t="shared" ref="H172:H174" si="96">SUM(F172:G172)</f>
        <v>1668180</v>
      </c>
      <c r="I172" s="336"/>
      <c r="J172" s="337"/>
      <c r="K172" s="337"/>
      <c r="L172" s="337"/>
      <c r="M172" s="337"/>
      <c r="N172" s="338"/>
      <c r="O172" s="337"/>
      <c r="P172" s="339"/>
      <c r="Q172" s="338"/>
      <c r="R172" s="337"/>
      <c r="S172" s="339"/>
      <c r="T172" s="340">
        <v>1668180</v>
      </c>
      <c r="U172" s="354"/>
    </row>
    <row r="173" spans="1:21" x14ac:dyDescent="0.25">
      <c r="B173" s="55"/>
      <c r="C173" s="279"/>
      <c r="D173" s="308" t="s">
        <v>1017</v>
      </c>
      <c r="E173" s="308"/>
      <c r="F173" s="259">
        <f t="shared" si="95"/>
        <v>3605579.0313999951</v>
      </c>
      <c r="G173" s="151"/>
      <c r="H173" s="169">
        <f t="shared" si="96"/>
        <v>3605579.0313999951</v>
      </c>
      <c r="I173" s="76"/>
      <c r="J173" s="1"/>
      <c r="K173" s="1"/>
      <c r="L173" s="1"/>
      <c r="M173" s="1"/>
      <c r="N173" s="82"/>
      <c r="O173" s="1"/>
      <c r="P173" s="42"/>
      <c r="Q173" s="82"/>
      <c r="R173" s="1"/>
      <c r="S173" s="42"/>
      <c r="T173" s="44">
        <v>3605579.0313999951</v>
      </c>
      <c r="U173" s="351"/>
    </row>
    <row r="174" spans="1:21" ht="15.75" thickBot="1" x14ac:dyDescent="0.3">
      <c r="B174" s="341"/>
      <c r="C174" s="342"/>
      <c r="D174" s="343" t="s">
        <v>1018</v>
      </c>
      <c r="E174" s="343"/>
      <c r="F174" s="344">
        <f t="shared" si="95"/>
        <v>2177600</v>
      </c>
      <c r="G174" s="345"/>
      <c r="H174" s="322">
        <f t="shared" si="96"/>
        <v>2177600</v>
      </c>
      <c r="I174" s="323"/>
      <c r="J174" s="324"/>
      <c r="K174" s="324"/>
      <c r="L174" s="324"/>
      <c r="M174" s="324"/>
      <c r="N174" s="325"/>
      <c r="O174" s="324"/>
      <c r="P174" s="326"/>
      <c r="Q174" s="325"/>
      <c r="R174" s="324"/>
      <c r="S174" s="326"/>
      <c r="T174" s="327">
        <f>(3*20000+134600+20200)*12-400000</f>
        <v>2177600</v>
      </c>
      <c r="U174" s="355"/>
    </row>
    <row r="175" spans="1:21" ht="15.75" thickBot="1" x14ac:dyDescent="0.3">
      <c r="B175" s="101" t="s">
        <v>245</v>
      </c>
      <c r="C175" s="430" t="s">
        <v>246</v>
      </c>
      <c r="D175" s="431"/>
      <c r="E175" s="431"/>
      <c r="F175" s="262">
        <f>F176+F177+F180+F181+F182+F183+F184</f>
        <v>0</v>
      </c>
      <c r="G175" s="154">
        <f t="shared" ref="G175:T175" si="97">G176+G177+G180+G181+G182+G183+G184</f>
        <v>0</v>
      </c>
      <c r="H175" s="166">
        <f t="shared" si="90"/>
        <v>0</v>
      </c>
      <c r="I175" s="87">
        <f t="shared" si="97"/>
        <v>0</v>
      </c>
      <c r="J175" s="88">
        <f t="shared" si="97"/>
        <v>0</v>
      </c>
      <c r="K175" s="88">
        <f t="shared" si="97"/>
        <v>0</v>
      </c>
      <c r="L175" s="88">
        <f t="shared" si="97"/>
        <v>0</v>
      </c>
      <c r="M175" s="88">
        <f t="shared" si="97"/>
        <v>0</v>
      </c>
      <c r="N175" s="91">
        <f t="shared" si="97"/>
        <v>0</v>
      </c>
      <c r="O175" s="88">
        <f t="shared" si="97"/>
        <v>0</v>
      </c>
      <c r="P175" s="90">
        <f t="shared" si="97"/>
        <v>0</v>
      </c>
      <c r="Q175" s="91">
        <f t="shared" si="97"/>
        <v>0</v>
      </c>
      <c r="R175" s="88">
        <f t="shared" si="97"/>
        <v>0</v>
      </c>
      <c r="S175" s="90">
        <f t="shared" si="97"/>
        <v>0</v>
      </c>
      <c r="T175" s="92">
        <f t="shared" si="97"/>
        <v>0</v>
      </c>
      <c r="U175" s="346">
        <f t="shared" ref="U175" si="98">U176+U177+U180+U181+U182+U183+U184</f>
        <v>0</v>
      </c>
    </row>
    <row r="176" spans="1:21" s="18" customFormat="1" ht="15.75" hidden="1" thickBot="1" x14ac:dyDescent="0.3">
      <c r="A176" s="128" t="s">
        <v>247</v>
      </c>
      <c r="B176" s="117" t="s">
        <v>672</v>
      </c>
      <c r="C176" s="432" t="s">
        <v>248</v>
      </c>
      <c r="D176" s="433"/>
      <c r="E176" s="433"/>
      <c r="F176" s="258">
        <f t="shared" ref="F176" si="99">SUM(I176:T176)</f>
        <v>0</v>
      </c>
      <c r="G176" s="150"/>
      <c r="H176" s="168">
        <f t="shared" si="90"/>
        <v>0</v>
      </c>
      <c r="I176" s="95"/>
      <c r="J176" s="96"/>
      <c r="K176" s="96"/>
      <c r="L176" s="96"/>
      <c r="M176" s="96"/>
      <c r="N176" s="99"/>
      <c r="O176" s="96"/>
      <c r="P176" s="98"/>
      <c r="Q176" s="99"/>
      <c r="R176" s="96"/>
      <c r="S176" s="98"/>
      <c r="T176" s="100"/>
      <c r="U176" s="349"/>
    </row>
    <row r="177" spans="1:21" s="18" customFormat="1" ht="15.75" hidden="1" thickBot="1" x14ac:dyDescent="0.3">
      <c r="A177" s="128" t="s">
        <v>249</v>
      </c>
      <c r="B177" s="93" t="s">
        <v>673</v>
      </c>
      <c r="C177" s="434" t="s">
        <v>250</v>
      </c>
      <c r="D177" s="435"/>
      <c r="E177" s="435"/>
      <c r="F177" s="260">
        <f>F178+F179</f>
        <v>0</v>
      </c>
      <c r="G177" s="152">
        <f t="shared" ref="G177:T177" si="100">G178+G179</f>
        <v>0</v>
      </c>
      <c r="H177" s="168">
        <f t="shared" si="90"/>
        <v>0</v>
      </c>
      <c r="I177" s="95">
        <f t="shared" si="100"/>
        <v>0</v>
      </c>
      <c r="J177" s="96">
        <f t="shared" si="100"/>
        <v>0</v>
      </c>
      <c r="K177" s="96">
        <f t="shared" si="100"/>
        <v>0</v>
      </c>
      <c r="L177" s="96">
        <f t="shared" si="100"/>
        <v>0</v>
      </c>
      <c r="M177" s="96">
        <f t="shared" si="100"/>
        <v>0</v>
      </c>
      <c r="N177" s="99">
        <f t="shared" si="100"/>
        <v>0</v>
      </c>
      <c r="O177" s="96">
        <f t="shared" si="100"/>
        <v>0</v>
      </c>
      <c r="P177" s="98">
        <f t="shared" si="100"/>
        <v>0</v>
      </c>
      <c r="Q177" s="99">
        <f t="shared" si="100"/>
        <v>0</v>
      </c>
      <c r="R177" s="96">
        <f t="shared" si="100"/>
        <v>0</v>
      </c>
      <c r="S177" s="98">
        <f t="shared" si="100"/>
        <v>0</v>
      </c>
      <c r="T177" s="100">
        <f t="shared" si="100"/>
        <v>0</v>
      </c>
      <c r="U177" s="349">
        <f t="shared" ref="U177" si="101">U178+U179</f>
        <v>0</v>
      </c>
    </row>
    <row r="178" spans="1:21" ht="15.75" hidden="1" thickBot="1" x14ac:dyDescent="0.3">
      <c r="B178" s="55"/>
      <c r="C178" s="2"/>
      <c r="D178" s="427" t="s">
        <v>250</v>
      </c>
      <c r="E178" s="427"/>
      <c r="F178" s="259">
        <f t="shared" ref="F178:F184" si="102">SUM(I178:T178)</f>
        <v>0</v>
      </c>
      <c r="G178" s="151"/>
      <c r="H178" s="169">
        <f t="shared" si="90"/>
        <v>0</v>
      </c>
      <c r="I178" s="76"/>
      <c r="J178" s="1"/>
      <c r="K178" s="1"/>
      <c r="L178" s="1"/>
      <c r="M178" s="1"/>
      <c r="N178" s="82"/>
      <c r="O178" s="1"/>
      <c r="P178" s="42"/>
      <c r="Q178" s="82"/>
      <c r="R178" s="1"/>
      <c r="S178" s="42"/>
      <c r="T178" s="44"/>
      <c r="U178" s="351"/>
    </row>
    <row r="179" spans="1:21" ht="15.75" hidden="1" thickBot="1" x14ac:dyDescent="0.3">
      <c r="B179" s="55"/>
      <c r="C179" s="2"/>
      <c r="D179" s="427" t="s">
        <v>349</v>
      </c>
      <c r="E179" s="427"/>
      <c r="F179" s="259">
        <f t="shared" si="102"/>
        <v>0</v>
      </c>
      <c r="G179" s="151"/>
      <c r="H179" s="169">
        <f t="shared" si="90"/>
        <v>0</v>
      </c>
      <c r="I179" s="76"/>
      <c r="J179" s="1"/>
      <c r="K179" s="1"/>
      <c r="L179" s="1"/>
      <c r="M179" s="1"/>
      <c r="N179" s="82"/>
      <c r="O179" s="1"/>
      <c r="P179" s="42"/>
      <c r="Q179" s="82"/>
      <c r="R179" s="1"/>
      <c r="S179" s="42"/>
      <c r="T179" s="44"/>
      <c r="U179" s="351"/>
    </row>
    <row r="180" spans="1:21" s="18" customFormat="1" ht="15.75" hidden="1" thickBot="1" x14ac:dyDescent="0.3">
      <c r="A180" s="128" t="s">
        <v>251</v>
      </c>
      <c r="B180" s="93" t="s">
        <v>674</v>
      </c>
      <c r="C180" s="434" t="s">
        <v>252</v>
      </c>
      <c r="D180" s="435"/>
      <c r="E180" s="435"/>
      <c r="F180" s="260">
        <f t="shared" si="102"/>
        <v>0</v>
      </c>
      <c r="G180" s="152"/>
      <c r="H180" s="168">
        <f t="shared" si="90"/>
        <v>0</v>
      </c>
      <c r="I180" s="95"/>
      <c r="J180" s="96"/>
      <c r="K180" s="96"/>
      <c r="L180" s="96"/>
      <c r="M180" s="96"/>
      <c r="N180" s="99"/>
      <c r="O180" s="96"/>
      <c r="P180" s="98"/>
      <c r="Q180" s="99"/>
      <c r="R180" s="96"/>
      <c r="S180" s="98"/>
      <c r="T180" s="100"/>
      <c r="U180" s="349"/>
    </row>
    <row r="181" spans="1:21" s="18" customFormat="1" ht="15.75" hidden="1" thickBot="1" x14ac:dyDescent="0.3">
      <c r="A181" s="128" t="s">
        <v>253</v>
      </c>
      <c r="B181" s="93" t="s">
        <v>675</v>
      </c>
      <c r="C181" s="434" t="s">
        <v>254</v>
      </c>
      <c r="D181" s="435"/>
      <c r="E181" s="435"/>
      <c r="F181" s="260">
        <f t="shared" si="102"/>
        <v>0</v>
      </c>
      <c r="G181" s="152"/>
      <c r="H181" s="168">
        <f t="shared" si="90"/>
        <v>0</v>
      </c>
      <c r="I181" s="95"/>
      <c r="J181" s="96"/>
      <c r="K181" s="96"/>
      <c r="L181" s="96"/>
      <c r="M181" s="96"/>
      <c r="N181" s="99"/>
      <c r="O181" s="96"/>
      <c r="P181" s="98"/>
      <c r="Q181" s="99"/>
      <c r="R181" s="96"/>
      <c r="S181" s="98"/>
      <c r="T181" s="100"/>
      <c r="U181" s="349"/>
    </row>
    <row r="182" spans="1:21" s="18" customFormat="1" ht="15.75" hidden="1" thickBot="1" x14ac:dyDescent="0.3">
      <c r="A182" s="128" t="s">
        <v>255</v>
      </c>
      <c r="B182" s="93" t="s">
        <v>676</v>
      </c>
      <c r="C182" s="434" t="s">
        <v>256</v>
      </c>
      <c r="D182" s="435"/>
      <c r="E182" s="435"/>
      <c r="F182" s="260">
        <f t="shared" si="102"/>
        <v>0</v>
      </c>
      <c r="G182" s="152"/>
      <c r="H182" s="168">
        <f t="shared" si="90"/>
        <v>0</v>
      </c>
      <c r="I182" s="95"/>
      <c r="J182" s="96"/>
      <c r="K182" s="96"/>
      <c r="L182" s="96"/>
      <c r="M182" s="96"/>
      <c r="N182" s="99"/>
      <c r="O182" s="96"/>
      <c r="P182" s="98"/>
      <c r="Q182" s="99"/>
      <c r="R182" s="96"/>
      <c r="S182" s="98"/>
      <c r="T182" s="100"/>
      <c r="U182" s="349"/>
    </row>
    <row r="183" spans="1:21" s="18" customFormat="1" ht="15.75" hidden="1" thickBot="1" x14ac:dyDescent="0.3">
      <c r="A183" s="128" t="s">
        <v>257</v>
      </c>
      <c r="B183" s="93" t="s">
        <v>677</v>
      </c>
      <c r="C183" s="434" t="s">
        <v>258</v>
      </c>
      <c r="D183" s="435"/>
      <c r="E183" s="435"/>
      <c r="F183" s="260">
        <f t="shared" si="102"/>
        <v>0</v>
      </c>
      <c r="G183" s="152"/>
      <c r="H183" s="168">
        <f t="shared" si="90"/>
        <v>0</v>
      </c>
      <c r="I183" s="95"/>
      <c r="J183" s="96"/>
      <c r="K183" s="96"/>
      <c r="L183" s="96"/>
      <c r="M183" s="96"/>
      <c r="N183" s="99"/>
      <c r="O183" s="96"/>
      <c r="P183" s="98"/>
      <c r="Q183" s="99"/>
      <c r="R183" s="96"/>
      <c r="S183" s="98"/>
      <c r="T183" s="100"/>
      <c r="U183" s="349"/>
    </row>
    <row r="184" spans="1:21" s="18" customFormat="1" ht="15.75" hidden="1" thickBot="1" x14ac:dyDescent="0.3">
      <c r="A184" s="128" t="s">
        <v>259</v>
      </c>
      <c r="B184" s="127" t="s">
        <v>678</v>
      </c>
      <c r="C184" s="507" t="s">
        <v>260</v>
      </c>
      <c r="D184" s="508"/>
      <c r="E184" s="508"/>
      <c r="F184" s="272">
        <f t="shared" si="102"/>
        <v>0</v>
      </c>
      <c r="G184" s="164"/>
      <c r="H184" s="168">
        <f t="shared" si="90"/>
        <v>0</v>
      </c>
      <c r="I184" s="95"/>
      <c r="J184" s="96"/>
      <c r="K184" s="96"/>
      <c r="L184" s="96"/>
      <c r="M184" s="96"/>
      <c r="N184" s="99"/>
      <c r="O184" s="96"/>
      <c r="P184" s="98"/>
      <c r="Q184" s="99"/>
      <c r="R184" s="96"/>
      <c r="S184" s="98"/>
      <c r="T184" s="100"/>
      <c r="U184" s="349"/>
    </row>
    <row r="185" spans="1:21" ht="15.75" thickBot="1" x14ac:dyDescent="0.3">
      <c r="B185" s="101" t="s">
        <v>261</v>
      </c>
      <c r="C185" s="430" t="s">
        <v>262</v>
      </c>
      <c r="D185" s="431"/>
      <c r="E185" s="431"/>
      <c r="F185" s="262">
        <f>F186+F187+F188+F189</f>
        <v>0</v>
      </c>
      <c r="G185" s="154">
        <f t="shared" ref="G185:T185" si="103">G186+G187+G188+G189</f>
        <v>0</v>
      </c>
      <c r="H185" s="166">
        <f t="shared" si="90"/>
        <v>0</v>
      </c>
      <c r="I185" s="87">
        <f t="shared" si="103"/>
        <v>0</v>
      </c>
      <c r="J185" s="88">
        <f t="shared" si="103"/>
        <v>0</v>
      </c>
      <c r="K185" s="88">
        <f t="shared" si="103"/>
        <v>0</v>
      </c>
      <c r="L185" s="88">
        <f t="shared" si="103"/>
        <v>0</v>
      </c>
      <c r="M185" s="88">
        <f t="shared" si="103"/>
        <v>0</v>
      </c>
      <c r="N185" s="91">
        <f t="shared" si="103"/>
        <v>0</v>
      </c>
      <c r="O185" s="88">
        <f t="shared" si="103"/>
        <v>0</v>
      </c>
      <c r="P185" s="90">
        <f t="shared" si="103"/>
        <v>0</v>
      </c>
      <c r="Q185" s="91">
        <f t="shared" si="103"/>
        <v>0</v>
      </c>
      <c r="R185" s="88">
        <f t="shared" si="103"/>
        <v>0</v>
      </c>
      <c r="S185" s="90">
        <f t="shared" si="103"/>
        <v>0</v>
      </c>
      <c r="T185" s="92">
        <f t="shared" si="103"/>
        <v>0</v>
      </c>
      <c r="U185" s="346">
        <f t="shared" ref="U185" si="104">U186+U187+U188+U189</f>
        <v>0</v>
      </c>
    </row>
    <row r="186" spans="1:21" s="18" customFormat="1" ht="15.75" hidden="1" thickBot="1" x14ac:dyDescent="0.3">
      <c r="A186" s="128" t="s">
        <v>263</v>
      </c>
      <c r="B186" s="284" t="s">
        <v>679</v>
      </c>
      <c r="C186" s="509" t="s">
        <v>264</v>
      </c>
      <c r="D186" s="510"/>
      <c r="E186" s="510"/>
      <c r="F186" s="285">
        <f t="shared" ref="F186:F189" si="105">SUM(I186:T186)</f>
        <v>0</v>
      </c>
      <c r="G186" s="286"/>
      <c r="H186" s="287">
        <f t="shared" si="90"/>
        <v>0</v>
      </c>
      <c r="I186" s="288"/>
      <c r="J186" s="289"/>
      <c r="K186" s="289"/>
      <c r="L186" s="289"/>
      <c r="M186" s="289"/>
      <c r="N186" s="290"/>
      <c r="O186" s="289"/>
      <c r="P186" s="291"/>
      <c r="Q186" s="290"/>
      <c r="R186" s="289"/>
      <c r="S186" s="291"/>
      <c r="T186" s="292"/>
      <c r="U186" s="356"/>
    </row>
    <row r="187" spans="1:21" s="18" customFormat="1" ht="15.75" hidden="1" thickBot="1" x14ac:dyDescent="0.3">
      <c r="A187" s="128" t="s">
        <v>265</v>
      </c>
      <c r="B187" s="293" t="s">
        <v>680</v>
      </c>
      <c r="C187" s="501" t="s">
        <v>886</v>
      </c>
      <c r="D187" s="502"/>
      <c r="E187" s="502"/>
      <c r="F187" s="294">
        <f t="shared" si="105"/>
        <v>0</v>
      </c>
      <c r="G187" s="295"/>
      <c r="H187" s="287">
        <f t="shared" si="90"/>
        <v>0</v>
      </c>
      <c r="I187" s="288"/>
      <c r="J187" s="289"/>
      <c r="K187" s="289"/>
      <c r="L187" s="289"/>
      <c r="M187" s="289"/>
      <c r="N187" s="290"/>
      <c r="O187" s="289"/>
      <c r="P187" s="291"/>
      <c r="Q187" s="290"/>
      <c r="R187" s="289"/>
      <c r="S187" s="291"/>
      <c r="T187" s="292"/>
      <c r="U187" s="356"/>
    </row>
    <row r="188" spans="1:21" s="18" customFormat="1" ht="15.75" hidden="1" thickBot="1" x14ac:dyDescent="0.3">
      <c r="A188" s="128" t="s">
        <v>266</v>
      </c>
      <c r="B188" s="293" t="s">
        <v>681</v>
      </c>
      <c r="C188" s="501" t="s">
        <v>267</v>
      </c>
      <c r="D188" s="502"/>
      <c r="E188" s="502"/>
      <c r="F188" s="294">
        <f t="shared" si="105"/>
        <v>0</v>
      </c>
      <c r="G188" s="295"/>
      <c r="H188" s="287">
        <f t="shared" si="90"/>
        <v>0</v>
      </c>
      <c r="I188" s="288"/>
      <c r="J188" s="289"/>
      <c r="K188" s="289"/>
      <c r="L188" s="289"/>
      <c r="M188" s="289"/>
      <c r="N188" s="290"/>
      <c r="O188" s="289"/>
      <c r="P188" s="291"/>
      <c r="Q188" s="290"/>
      <c r="R188" s="289"/>
      <c r="S188" s="291"/>
      <c r="T188" s="292"/>
      <c r="U188" s="356"/>
    </row>
    <row r="189" spans="1:21" s="18" customFormat="1" ht="15.75" hidden="1" thickBot="1" x14ac:dyDescent="0.3">
      <c r="A189" s="128" t="s">
        <v>268</v>
      </c>
      <c r="B189" s="296" t="s">
        <v>682</v>
      </c>
      <c r="C189" s="503" t="s">
        <v>366</v>
      </c>
      <c r="D189" s="504"/>
      <c r="E189" s="504"/>
      <c r="F189" s="297">
        <f t="shared" si="105"/>
        <v>0</v>
      </c>
      <c r="G189" s="298"/>
      <c r="H189" s="287">
        <f t="shared" si="90"/>
        <v>0</v>
      </c>
      <c r="I189" s="288"/>
      <c r="J189" s="289"/>
      <c r="K189" s="289"/>
      <c r="L189" s="289"/>
      <c r="M189" s="289"/>
      <c r="N189" s="290"/>
      <c r="O189" s="289"/>
      <c r="P189" s="291"/>
      <c r="Q189" s="290"/>
      <c r="R189" s="289"/>
      <c r="S189" s="291"/>
      <c r="T189" s="292"/>
      <c r="U189" s="356"/>
    </row>
    <row r="190" spans="1:21" ht="15.75" thickBot="1" x14ac:dyDescent="0.3">
      <c r="B190" s="101" t="s">
        <v>269</v>
      </c>
      <c r="C190" s="430" t="s">
        <v>270</v>
      </c>
      <c r="D190" s="431"/>
      <c r="E190" s="431"/>
      <c r="F190" s="262">
        <f>F191+F192+F203+F214+F225+F228+F240+F241+F242</f>
        <v>0</v>
      </c>
      <c r="G190" s="154">
        <f t="shared" ref="G190:T190" si="106">G191+G192+G203+G214+G225+G228+G240+G241+G242</f>
        <v>0</v>
      </c>
      <c r="H190" s="166">
        <f t="shared" si="90"/>
        <v>0</v>
      </c>
      <c r="I190" s="87">
        <f t="shared" si="106"/>
        <v>0</v>
      </c>
      <c r="J190" s="88">
        <f t="shared" si="106"/>
        <v>0</v>
      </c>
      <c r="K190" s="88">
        <f t="shared" si="106"/>
        <v>0</v>
      </c>
      <c r="L190" s="88">
        <f t="shared" si="106"/>
        <v>0</v>
      </c>
      <c r="M190" s="88">
        <f t="shared" si="106"/>
        <v>0</v>
      </c>
      <c r="N190" s="91">
        <f t="shared" si="106"/>
        <v>0</v>
      </c>
      <c r="O190" s="88">
        <f t="shared" si="106"/>
        <v>0</v>
      </c>
      <c r="P190" s="90">
        <f t="shared" si="106"/>
        <v>0</v>
      </c>
      <c r="Q190" s="91">
        <f t="shared" si="106"/>
        <v>0</v>
      </c>
      <c r="R190" s="88">
        <f t="shared" si="106"/>
        <v>0</v>
      </c>
      <c r="S190" s="90">
        <f t="shared" si="106"/>
        <v>0</v>
      </c>
      <c r="T190" s="92">
        <f t="shared" si="106"/>
        <v>0</v>
      </c>
      <c r="U190" s="346">
        <f t="shared" ref="U190" si="107">U191+U192+U203+U214+U225+U228+U240+U241+U242</f>
        <v>0</v>
      </c>
    </row>
    <row r="191" spans="1:21" s="18" customFormat="1" ht="25.5" hidden="1" customHeight="1" x14ac:dyDescent="0.25">
      <c r="A191" s="128" t="s">
        <v>271</v>
      </c>
      <c r="B191" s="93" t="s">
        <v>683</v>
      </c>
      <c r="C191" s="436" t="s">
        <v>367</v>
      </c>
      <c r="D191" s="437"/>
      <c r="E191" s="437"/>
      <c r="F191" s="273">
        <f t="shared" ref="F191" si="108">SUM(I191:T191)</f>
        <v>0</v>
      </c>
      <c r="G191" s="165"/>
      <c r="H191" s="168">
        <f t="shared" si="90"/>
        <v>0</v>
      </c>
      <c r="I191" s="95"/>
      <c r="J191" s="96"/>
      <c r="K191" s="96"/>
      <c r="L191" s="96"/>
      <c r="M191" s="96"/>
      <c r="N191" s="99"/>
      <c r="O191" s="96"/>
      <c r="P191" s="98"/>
      <c r="Q191" s="99"/>
      <c r="R191" s="96"/>
      <c r="S191" s="98"/>
      <c r="T191" s="100"/>
      <c r="U191" s="349"/>
    </row>
    <row r="192" spans="1:21" s="18" customFormat="1" ht="16.350000000000001" hidden="1" customHeight="1" x14ac:dyDescent="0.25">
      <c r="A192" s="128" t="s">
        <v>272</v>
      </c>
      <c r="B192" s="93" t="s">
        <v>684</v>
      </c>
      <c r="C192" s="505" t="s">
        <v>812</v>
      </c>
      <c r="D192" s="506"/>
      <c r="E192" s="506"/>
      <c r="F192" s="273">
        <f>F193+F194+F195+F196+F197+F198+F199+F200+F201+F202</f>
        <v>0</v>
      </c>
      <c r="G192" s="165">
        <f t="shared" ref="G192:T192" si="109">G193+G194+G195+G196+G197+G198+G199+G200+G201+G202</f>
        <v>0</v>
      </c>
      <c r="H192" s="168">
        <f t="shared" si="90"/>
        <v>0</v>
      </c>
      <c r="I192" s="95">
        <f t="shared" si="109"/>
        <v>0</v>
      </c>
      <c r="J192" s="96">
        <f t="shared" si="109"/>
        <v>0</v>
      </c>
      <c r="K192" s="96">
        <f t="shared" si="109"/>
        <v>0</v>
      </c>
      <c r="L192" s="96">
        <f t="shared" si="109"/>
        <v>0</v>
      </c>
      <c r="M192" s="96">
        <f t="shared" si="109"/>
        <v>0</v>
      </c>
      <c r="N192" s="99">
        <f t="shared" si="109"/>
        <v>0</v>
      </c>
      <c r="O192" s="96">
        <f t="shared" si="109"/>
        <v>0</v>
      </c>
      <c r="P192" s="98">
        <f t="shared" si="109"/>
        <v>0</v>
      </c>
      <c r="Q192" s="99">
        <f t="shared" si="109"/>
        <v>0</v>
      </c>
      <c r="R192" s="96">
        <f t="shared" si="109"/>
        <v>0</v>
      </c>
      <c r="S192" s="98">
        <f t="shared" si="109"/>
        <v>0</v>
      </c>
      <c r="T192" s="100">
        <f t="shared" si="109"/>
        <v>0</v>
      </c>
      <c r="U192" s="349">
        <f t="shared" ref="U192" si="110">U193+U194+U195+U196+U197+U198+U199+U200+U201+U202</f>
        <v>0</v>
      </c>
    </row>
    <row r="193" spans="1:21" ht="15.75" hidden="1" thickBot="1" x14ac:dyDescent="0.3">
      <c r="B193" s="55"/>
      <c r="C193" s="2"/>
      <c r="D193" s="427" t="s">
        <v>813</v>
      </c>
      <c r="E193" s="427"/>
      <c r="F193" s="259">
        <f t="shared" ref="F193:F202" si="111">SUM(I193:T193)</f>
        <v>0</v>
      </c>
      <c r="G193" s="151"/>
      <c r="H193" s="169">
        <f t="shared" si="90"/>
        <v>0</v>
      </c>
      <c r="I193" s="76"/>
      <c r="J193" s="1"/>
      <c r="K193" s="1"/>
      <c r="L193" s="1"/>
      <c r="M193" s="1"/>
      <c r="N193" s="82"/>
      <c r="O193" s="1"/>
      <c r="P193" s="42"/>
      <c r="Q193" s="82"/>
      <c r="R193" s="1"/>
      <c r="S193" s="42"/>
      <c r="T193" s="44"/>
      <c r="U193" s="351"/>
    </row>
    <row r="194" spans="1:21" ht="15.75" hidden="1" thickBot="1" x14ac:dyDescent="0.3">
      <c r="B194" s="55"/>
      <c r="C194" s="2"/>
      <c r="D194" s="427" t="s">
        <v>814</v>
      </c>
      <c r="E194" s="427"/>
      <c r="F194" s="259">
        <f t="shared" si="111"/>
        <v>0</v>
      </c>
      <c r="G194" s="151"/>
      <c r="H194" s="169">
        <f t="shared" si="90"/>
        <v>0</v>
      </c>
      <c r="I194" s="76"/>
      <c r="J194" s="1"/>
      <c r="K194" s="1"/>
      <c r="L194" s="1"/>
      <c r="M194" s="1"/>
      <c r="N194" s="82"/>
      <c r="O194" s="1"/>
      <c r="P194" s="42"/>
      <c r="Q194" s="82"/>
      <c r="R194" s="1"/>
      <c r="S194" s="42"/>
      <c r="T194" s="44"/>
      <c r="U194" s="351"/>
    </row>
    <row r="195" spans="1:21" ht="15.75" hidden="1" thickBot="1" x14ac:dyDescent="0.3">
      <c r="B195" s="55"/>
      <c r="C195" s="2"/>
      <c r="D195" s="427" t="s">
        <v>545</v>
      </c>
      <c r="E195" s="427"/>
      <c r="F195" s="259">
        <f t="shared" si="111"/>
        <v>0</v>
      </c>
      <c r="G195" s="151"/>
      <c r="H195" s="169">
        <f t="shared" si="90"/>
        <v>0</v>
      </c>
      <c r="I195" s="76"/>
      <c r="J195" s="1"/>
      <c r="K195" s="1"/>
      <c r="L195" s="1"/>
      <c r="M195" s="1"/>
      <c r="N195" s="82"/>
      <c r="O195" s="1"/>
      <c r="P195" s="42"/>
      <c r="Q195" s="82"/>
      <c r="R195" s="1"/>
      <c r="S195" s="42"/>
      <c r="T195" s="44"/>
      <c r="U195" s="351"/>
    </row>
    <row r="196" spans="1:21" ht="25.5" hidden="1" customHeight="1" x14ac:dyDescent="0.25">
      <c r="B196" s="55"/>
      <c r="C196" s="2"/>
      <c r="D196" s="428" t="s">
        <v>548</v>
      </c>
      <c r="E196" s="428"/>
      <c r="F196" s="269">
        <f t="shared" si="111"/>
        <v>0</v>
      </c>
      <c r="G196" s="161"/>
      <c r="H196" s="169">
        <f t="shared" si="90"/>
        <v>0</v>
      </c>
      <c r="I196" s="76"/>
      <c r="J196" s="1"/>
      <c r="K196" s="1"/>
      <c r="L196" s="1"/>
      <c r="M196" s="1"/>
      <c r="N196" s="82"/>
      <c r="O196" s="1"/>
      <c r="P196" s="42"/>
      <c r="Q196" s="82"/>
      <c r="R196" s="1"/>
      <c r="S196" s="42"/>
      <c r="T196" s="44"/>
      <c r="U196" s="351"/>
    </row>
    <row r="197" spans="1:21" ht="15.75" hidden="1" thickBot="1" x14ac:dyDescent="0.3">
      <c r="B197" s="55"/>
      <c r="C197" s="2"/>
      <c r="D197" s="427" t="s">
        <v>550</v>
      </c>
      <c r="E197" s="427"/>
      <c r="F197" s="259">
        <f t="shared" si="111"/>
        <v>0</v>
      </c>
      <c r="G197" s="151"/>
      <c r="H197" s="169">
        <f t="shared" si="90"/>
        <v>0</v>
      </c>
      <c r="I197" s="76"/>
      <c r="J197" s="1"/>
      <c r="K197" s="1"/>
      <c r="L197" s="1"/>
      <c r="M197" s="1"/>
      <c r="N197" s="82"/>
      <c r="O197" s="1"/>
      <c r="P197" s="42"/>
      <c r="Q197" s="82"/>
      <c r="R197" s="1"/>
      <c r="S197" s="42"/>
      <c r="T197" s="44"/>
      <c r="U197" s="351"/>
    </row>
    <row r="198" spans="1:21" ht="15.75" hidden="1" thickBot="1" x14ac:dyDescent="0.3">
      <c r="B198" s="55"/>
      <c r="C198" s="2"/>
      <c r="D198" s="427" t="s">
        <v>551</v>
      </c>
      <c r="E198" s="427"/>
      <c r="F198" s="259">
        <f t="shared" si="111"/>
        <v>0</v>
      </c>
      <c r="G198" s="151"/>
      <c r="H198" s="169">
        <f t="shared" si="90"/>
        <v>0</v>
      </c>
      <c r="I198" s="76"/>
      <c r="J198" s="1"/>
      <c r="K198" s="1"/>
      <c r="L198" s="1"/>
      <c r="M198" s="1"/>
      <c r="N198" s="82"/>
      <c r="O198" s="1"/>
      <c r="P198" s="42"/>
      <c r="Q198" s="82"/>
      <c r="R198" s="1"/>
      <c r="S198" s="42"/>
      <c r="T198" s="44"/>
      <c r="U198" s="351"/>
    </row>
    <row r="199" spans="1:21" ht="25.5" hidden="1" customHeight="1" x14ac:dyDescent="0.25">
      <c r="B199" s="55"/>
      <c r="C199" s="2"/>
      <c r="D199" s="428" t="s">
        <v>555</v>
      </c>
      <c r="E199" s="428"/>
      <c r="F199" s="269">
        <f t="shared" si="111"/>
        <v>0</v>
      </c>
      <c r="G199" s="161"/>
      <c r="H199" s="169">
        <f t="shared" si="90"/>
        <v>0</v>
      </c>
      <c r="I199" s="76"/>
      <c r="J199" s="1"/>
      <c r="K199" s="1"/>
      <c r="L199" s="1"/>
      <c r="M199" s="1"/>
      <c r="N199" s="82"/>
      <c r="O199" s="1"/>
      <c r="P199" s="42"/>
      <c r="Q199" s="82"/>
      <c r="R199" s="1"/>
      <c r="S199" s="42"/>
      <c r="T199" s="44"/>
      <c r="U199" s="351"/>
    </row>
    <row r="200" spans="1:21" ht="25.5" hidden="1" customHeight="1" x14ac:dyDescent="0.25">
      <c r="B200" s="55"/>
      <c r="C200" s="2"/>
      <c r="D200" s="428" t="s">
        <v>558</v>
      </c>
      <c r="E200" s="428"/>
      <c r="F200" s="269">
        <f t="shared" si="111"/>
        <v>0</v>
      </c>
      <c r="G200" s="161"/>
      <c r="H200" s="169">
        <f t="shared" si="90"/>
        <v>0</v>
      </c>
      <c r="I200" s="76"/>
      <c r="J200" s="1"/>
      <c r="K200" s="1"/>
      <c r="L200" s="1"/>
      <c r="M200" s="1"/>
      <c r="N200" s="82"/>
      <c r="O200" s="1"/>
      <c r="P200" s="42"/>
      <c r="Q200" s="82"/>
      <c r="R200" s="1"/>
      <c r="S200" s="42"/>
      <c r="T200" s="44"/>
      <c r="U200" s="351"/>
    </row>
    <row r="201" spans="1:21" ht="25.5" hidden="1" customHeight="1" x14ac:dyDescent="0.25">
      <c r="B201" s="55"/>
      <c r="C201" s="2"/>
      <c r="D201" s="428" t="s">
        <v>560</v>
      </c>
      <c r="E201" s="428"/>
      <c r="F201" s="269">
        <f t="shared" si="111"/>
        <v>0</v>
      </c>
      <c r="G201" s="161"/>
      <c r="H201" s="169">
        <f t="shared" si="90"/>
        <v>0</v>
      </c>
      <c r="I201" s="76"/>
      <c r="J201" s="1"/>
      <c r="K201" s="1"/>
      <c r="L201" s="1"/>
      <c r="M201" s="1"/>
      <c r="N201" s="82"/>
      <c r="O201" s="1"/>
      <c r="P201" s="42"/>
      <c r="Q201" s="82"/>
      <c r="R201" s="1"/>
      <c r="S201" s="42"/>
      <c r="T201" s="44"/>
      <c r="U201" s="351"/>
    </row>
    <row r="202" spans="1:21" ht="25.5" hidden="1" customHeight="1" x14ac:dyDescent="0.25">
      <c r="B202" s="55"/>
      <c r="C202" s="2"/>
      <c r="D202" s="428" t="s">
        <v>563</v>
      </c>
      <c r="E202" s="428"/>
      <c r="F202" s="269">
        <f t="shared" si="111"/>
        <v>0</v>
      </c>
      <c r="G202" s="161"/>
      <c r="H202" s="169">
        <f t="shared" si="90"/>
        <v>0</v>
      </c>
      <c r="I202" s="76"/>
      <c r="J202" s="1"/>
      <c r="K202" s="1"/>
      <c r="L202" s="1"/>
      <c r="M202" s="1"/>
      <c r="N202" s="82"/>
      <c r="O202" s="1"/>
      <c r="P202" s="42"/>
      <c r="Q202" s="82"/>
      <c r="R202" s="1"/>
      <c r="S202" s="42"/>
      <c r="T202" s="44"/>
      <c r="U202" s="351"/>
    </row>
    <row r="203" spans="1:21" s="18" customFormat="1" ht="25.5" hidden="1" customHeight="1" x14ac:dyDescent="0.25">
      <c r="A203" s="131" t="s">
        <v>273</v>
      </c>
      <c r="B203" s="93" t="s">
        <v>685</v>
      </c>
      <c r="C203" s="505" t="s">
        <v>606</v>
      </c>
      <c r="D203" s="506"/>
      <c r="E203" s="506"/>
      <c r="F203" s="273">
        <f>F204+F205+F206+F207+F208+F209+F210+F211+F212+F213</f>
        <v>0</v>
      </c>
      <c r="G203" s="165">
        <f t="shared" ref="G203:T203" si="112">G204+G205+G206+G207+G208+G209+G210+G211+G212+G213</f>
        <v>0</v>
      </c>
      <c r="H203" s="168">
        <f t="shared" si="90"/>
        <v>0</v>
      </c>
      <c r="I203" s="95">
        <f t="shared" si="112"/>
        <v>0</v>
      </c>
      <c r="J203" s="96">
        <f t="shared" si="112"/>
        <v>0</v>
      </c>
      <c r="K203" s="96">
        <f t="shared" si="112"/>
        <v>0</v>
      </c>
      <c r="L203" s="96">
        <f t="shared" si="112"/>
        <v>0</v>
      </c>
      <c r="M203" s="96">
        <f t="shared" si="112"/>
        <v>0</v>
      </c>
      <c r="N203" s="99">
        <f t="shared" si="112"/>
        <v>0</v>
      </c>
      <c r="O203" s="96">
        <f t="shared" si="112"/>
        <v>0</v>
      </c>
      <c r="P203" s="98">
        <f t="shared" si="112"/>
        <v>0</v>
      </c>
      <c r="Q203" s="99">
        <f t="shared" si="112"/>
        <v>0</v>
      </c>
      <c r="R203" s="96">
        <f t="shared" si="112"/>
        <v>0</v>
      </c>
      <c r="S203" s="98">
        <f t="shared" si="112"/>
        <v>0</v>
      </c>
      <c r="T203" s="100">
        <f t="shared" si="112"/>
        <v>0</v>
      </c>
      <c r="U203" s="349">
        <f t="shared" ref="U203" si="113">U204+U205+U206+U207+U208+U209+U210+U211+U212+U213</f>
        <v>0</v>
      </c>
    </row>
    <row r="204" spans="1:21" ht="15.75" hidden="1" thickBot="1" x14ac:dyDescent="0.3">
      <c r="B204" s="55"/>
      <c r="C204" s="2"/>
      <c r="D204" s="427" t="s">
        <v>815</v>
      </c>
      <c r="E204" s="427"/>
      <c r="F204" s="259">
        <f t="shared" ref="F204:F213" si="114">SUM(I204:T204)</f>
        <v>0</v>
      </c>
      <c r="G204" s="151"/>
      <c r="H204" s="169">
        <f t="shared" si="90"/>
        <v>0</v>
      </c>
      <c r="I204" s="76"/>
      <c r="J204" s="1"/>
      <c r="K204" s="1"/>
      <c r="L204" s="1"/>
      <c r="M204" s="1"/>
      <c r="N204" s="82"/>
      <c r="O204" s="1"/>
      <c r="P204" s="42"/>
      <c r="Q204" s="82"/>
      <c r="R204" s="1"/>
      <c r="S204" s="42"/>
      <c r="T204" s="44"/>
      <c r="U204" s="351"/>
    </row>
    <row r="205" spans="1:21" ht="15.75" hidden="1" thickBot="1" x14ac:dyDescent="0.3">
      <c r="B205" s="55"/>
      <c r="C205" s="2"/>
      <c r="D205" s="427" t="s">
        <v>816</v>
      </c>
      <c r="E205" s="427"/>
      <c r="F205" s="259">
        <f t="shared" si="114"/>
        <v>0</v>
      </c>
      <c r="G205" s="151"/>
      <c r="H205" s="169">
        <f t="shared" si="90"/>
        <v>0</v>
      </c>
      <c r="I205" s="76"/>
      <c r="J205" s="1"/>
      <c r="K205" s="1"/>
      <c r="L205" s="1"/>
      <c r="M205" s="1"/>
      <c r="N205" s="82"/>
      <c r="O205" s="1"/>
      <c r="P205" s="42"/>
      <c r="Q205" s="82"/>
      <c r="R205" s="1"/>
      <c r="S205" s="42"/>
      <c r="T205" s="44"/>
      <c r="U205" s="351"/>
    </row>
    <row r="206" spans="1:21" ht="15.75" hidden="1" thickBot="1" x14ac:dyDescent="0.3">
      <c r="B206" s="55"/>
      <c r="C206" s="2"/>
      <c r="D206" s="427" t="s">
        <v>546</v>
      </c>
      <c r="E206" s="427"/>
      <c r="F206" s="259">
        <f t="shared" si="114"/>
        <v>0</v>
      </c>
      <c r="G206" s="151"/>
      <c r="H206" s="169">
        <f t="shared" si="90"/>
        <v>0</v>
      </c>
      <c r="I206" s="76"/>
      <c r="J206" s="1"/>
      <c r="K206" s="1"/>
      <c r="L206" s="1"/>
      <c r="M206" s="1"/>
      <c r="N206" s="82"/>
      <c r="O206" s="1"/>
      <c r="P206" s="42"/>
      <c r="Q206" s="82"/>
      <c r="R206" s="1"/>
      <c r="S206" s="42"/>
      <c r="T206" s="44"/>
      <c r="U206" s="351"/>
    </row>
    <row r="207" spans="1:21" ht="25.5" hidden="1" customHeight="1" x14ac:dyDescent="0.25">
      <c r="B207" s="55"/>
      <c r="C207" s="2"/>
      <c r="D207" s="428" t="s">
        <v>549</v>
      </c>
      <c r="E207" s="428"/>
      <c r="F207" s="269">
        <f t="shared" si="114"/>
        <v>0</v>
      </c>
      <c r="G207" s="161"/>
      <c r="H207" s="169">
        <f t="shared" si="90"/>
        <v>0</v>
      </c>
      <c r="I207" s="76"/>
      <c r="J207" s="1"/>
      <c r="K207" s="1"/>
      <c r="L207" s="1"/>
      <c r="M207" s="1"/>
      <c r="N207" s="82"/>
      <c r="O207" s="1"/>
      <c r="P207" s="42"/>
      <c r="Q207" s="82"/>
      <c r="R207" s="1"/>
      <c r="S207" s="42"/>
      <c r="T207" s="44"/>
      <c r="U207" s="351"/>
    </row>
    <row r="208" spans="1:21" ht="15.75" hidden="1" thickBot="1" x14ac:dyDescent="0.3">
      <c r="B208" s="55"/>
      <c r="C208" s="2"/>
      <c r="D208" s="427" t="s">
        <v>552</v>
      </c>
      <c r="E208" s="427"/>
      <c r="F208" s="259">
        <f t="shared" si="114"/>
        <v>0</v>
      </c>
      <c r="G208" s="151"/>
      <c r="H208" s="169">
        <f t="shared" si="90"/>
        <v>0</v>
      </c>
      <c r="I208" s="76"/>
      <c r="J208" s="1"/>
      <c r="K208" s="1"/>
      <c r="L208" s="1"/>
      <c r="M208" s="1"/>
      <c r="N208" s="82"/>
      <c r="O208" s="1"/>
      <c r="P208" s="42"/>
      <c r="Q208" s="82"/>
      <c r="R208" s="1"/>
      <c r="S208" s="42"/>
      <c r="T208" s="44"/>
      <c r="U208" s="351"/>
    </row>
    <row r="209" spans="1:21" ht="15.75" hidden="1" thickBot="1" x14ac:dyDescent="0.3">
      <c r="B209" s="55"/>
      <c r="C209" s="2"/>
      <c r="D209" s="427" t="s">
        <v>817</v>
      </c>
      <c r="E209" s="427"/>
      <c r="F209" s="259">
        <f t="shared" si="114"/>
        <v>0</v>
      </c>
      <c r="G209" s="151"/>
      <c r="H209" s="169">
        <f t="shared" si="90"/>
        <v>0</v>
      </c>
      <c r="I209" s="76"/>
      <c r="J209" s="1"/>
      <c r="K209" s="1"/>
      <c r="L209" s="1"/>
      <c r="M209" s="1"/>
      <c r="N209" s="82"/>
      <c r="O209" s="1"/>
      <c r="P209" s="42"/>
      <c r="Q209" s="82"/>
      <c r="R209" s="1"/>
      <c r="S209" s="42"/>
      <c r="T209" s="44"/>
      <c r="U209" s="351"/>
    </row>
    <row r="210" spans="1:21" ht="25.5" hidden="1" customHeight="1" x14ac:dyDescent="0.25">
      <c r="B210" s="55"/>
      <c r="C210" s="2"/>
      <c r="D210" s="428" t="s">
        <v>556</v>
      </c>
      <c r="E210" s="428"/>
      <c r="F210" s="269">
        <f t="shared" si="114"/>
        <v>0</v>
      </c>
      <c r="G210" s="161"/>
      <c r="H210" s="169">
        <f t="shared" si="90"/>
        <v>0</v>
      </c>
      <c r="I210" s="76"/>
      <c r="J210" s="1"/>
      <c r="K210" s="1"/>
      <c r="L210" s="1"/>
      <c r="M210" s="1"/>
      <c r="N210" s="82"/>
      <c r="O210" s="1"/>
      <c r="P210" s="42"/>
      <c r="Q210" s="82"/>
      <c r="R210" s="1"/>
      <c r="S210" s="42"/>
      <c r="T210" s="44"/>
      <c r="U210" s="351"/>
    </row>
    <row r="211" spans="1:21" ht="25.5" hidden="1" customHeight="1" x14ac:dyDescent="0.25">
      <c r="B211" s="55"/>
      <c r="C211" s="2"/>
      <c r="D211" s="428" t="s">
        <v>559</v>
      </c>
      <c r="E211" s="428"/>
      <c r="F211" s="269">
        <f t="shared" si="114"/>
        <v>0</v>
      </c>
      <c r="G211" s="161"/>
      <c r="H211" s="169">
        <f t="shared" si="90"/>
        <v>0</v>
      </c>
      <c r="I211" s="76"/>
      <c r="J211" s="1"/>
      <c r="K211" s="1"/>
      <c r="L211" s="1"/>
      <c r="M211" s="1"/>
      <c r="N211" s="82"/>
      <c r="O211" s="1"/>
      <c r="P211" s="42"/>
      <c r="Q211" s="82"/>
      <c r="R211" s="1"/>
      <c r="S211" s="42"/>
      <c r="T211" s="44"/>
      <c r="U211" s="351"/>
    </row>
    <row r="212" spans="1:21" ht="25.5" hidden="1" customHeight="1" x14ac:dyDescent="0.25">
      <c r="B212" s="55"/>
      <c r="C212" s="2"/>
      <c r="D212" s="428" t="s">
        <v>561</v>
      </c>
      <c r="E212" s="428"/>
      <c r="F212" s="269">
        <f t="shared" si="114"/>
        <v>0</v>
      </c>
      <c r="G212" s="161"/>
      <c r="H212" s="169">
        <f t="shared" si="90"/>
        <v>0</v>
      </c>
      <c r="I212" s="76"/>
      <c r="J212" s="1"/>
      <c r="K212" s="1"/>
      <c r="L212" s="1"/>
      <c r="M212" s="1"/>
      <c r="N212" s="82"/>
      <c r="O212" s="1"/>
      <c r="P212" s="42"/>
      <c r="Q212" s="82"/>
      <c r="R212" s="1"/>
      <c r="S212" s="42"/>
      <c r="T212" s="44"/>
      <c r="U212" s="351"/>
    </row>
    <row r="213" spans="1:21" ht="25.5" hidden="1" customHeight="1" x14ac:dyDescent="0.25">
      <c r="B213" s="55"/>
      <c r="C213" s="2"/>
      <c r="D213" s="428" t="s">
        <v>564</v>
      </c>
      <c r="E213" s="428"/>
      <c r="F213" s="269">
        <f t="shared" si="114"/>
        <v>0</v>
      </c>
      <c r="G213" s="161"/>
      <c r="H213" s="169">
        <f t="shared" si="90"/>
        <v>0</v>
      </c>
      <c r="I213" s="76"/>
      <c r="J213" s="1"/>
      <c r="K213" s="1"/>
      <c r="L213" s="1"/>
      <c r="M213" s="1"/>
      <c r="N213" s="82"/>
      <c r="O213" s="1"/>
      <c r="P213" s="42"/>
      <c r="Q213" s="82"/>
      <c r="R213" s="1"/>
      <c r="S213" s="42"/>
      <c r="T213" s="44"/>
      <c r="U213" s="351"/>
    </row>
    <row r="214" spans="1:21" s="18" customFormat="1" ht="15.75" hidden="1" thickBot="1" x14ac:dyDescent="0.3">
      <c r="A214" s="128" t="s">
        <v>274</v>
      </c>
      <c r="B214" s="93" t="s">
        <v>686</v>
      </c>
      <c r="C214" s="434" t="s">
        <v>275</v>
      </c>
      <c r="D214" s="435"/>
      <c r="E214" s="435"/>
      <c r="F214" s="260">
        <f>F215+F216+F217+F218+F219+F220+F221+F222+F223+F224</f>
        <v>0</v>
      </c>
      <c r="G214" s="152">
        <f t="shared" ref="G214:T214" si="115">G215+G216+G217+G218+G219+G220+G221+G222+G223+G224</f>
        <v>0</v>
      </c>
      <c r="H214" s="168">
        <f t="shared" si="90"/>
        <v>0</v>
      </c>
      <c r="I214" s="95">
        <f t="shared" si="115"/>
        <v>0</v>
      </c>
      <c r="J214" s="96">
        <f t="shared" si="115"/>
        <v>0</v>
      </c>
      <c r="K214" s="96">
        <f t="shared" si="115"/>
        <v>0</v>
      </c>
      <c r="L214" s="96">
        <f t="shared" si="115"/>
        <v>0</v>
      </c>
      <c r="M214" s="96">
        <f t="shared" si="115"/>
        <v>0</v>
      </c>
      <c r="N214" s="99">
        <f t="shared" si="115"/>
        <v>0</v>
      </c>
      <c r="O214" s="96">
        <f t="shared" si="115"/>
        <v>0</v>
      </c>
      <c r="P214" s="98">
        <f t="shared" si="115"/>
        <v>0</v>
      </c>
      <c r="Q214" s="99">
        <f t="shared" si="115"/>
        <v>0</v>
      </c>
      <c r="R214" s="96">
        <f t="shared" si="115"/>
        <v>0</v>
      </c>
      <c r="S214" s="98">
        <f t="shared" si="115"/>
        <v>0</v>
      </c>
      <c r="T214" s="100">
        <f t="shared" si="115"/>
        <v>0</v>
      </c>
      <c r="U214" s="349">
        <f t="shared" ref="U214" si="116">U215+U216+U217+U218+U219+U220+U221+U222+U223+U224</f>
        <v>0</v>
      </c>
    </row>
    <row r="215" spans="1:21" ht="15.75" hidden="1" thickBot="1" x14ac:dyDescent="0.3">
      <c r="B215" s="55"/>
      <c r="C215" s="2"/>
      <c r="D215" s="427" t="s">
        <v>371</v>
      </c>
      <c r="E215" s="427"/>
      <c r="F215" s="259">
        <f t="shared" ref="F215:F224" si="117">SUM(I215:T215)</f>
        <v>0</v>
      </c>
      <c r="G215" s="151"/>
      <c r="H215" s="169">
        <f t="shared" si="90"/>
        <v>0</v>
      </c>
      <c r="I215" s="76"/>
      <c r="J215" s="1"/>
      <c r="K215" s="1"/>
      <c r="L215" s="1"/>
      <c r="M215" s="1"/>
      <c r="N215" s="82"/>
      <c r="O215" s="1"/>
      <c r="P215" s="42"/>
      <c r="Q215" s="82"/>
      <c r="R215" s="1"/>
      <c r="S215" s="42"/>
      <c r="T215" s="44"/>
      <c r="U215" s="351"/>
    </row>
    <row r="216" spans="1:21" ht="15.75" hidden="1" thickBot="1" x14ac:dyDescent="0.3">
      <c r="B216" s="55"/>
      <c r="C216" s="2"/>
      <c r="D216" s="427" t="s">
        <v>544</v>
      </c>
      <c r="E216" s="427"/>
      <c r="F216" s="259">
        <f t="shared" si="117"/>
        <v>0</v>
      </c>
      <c r="G216" s="151"/>
      <c r="H216" s="169">
        <f t="shared" si="90"/>
        <v>0</v>
      </c>
      <c r="I216" s="76"/>
      <c r="J216" s="1"/>
      <c r="K216" s="1"/>
      <c r="L216" s="1"/>
      <c r="M216" s="1"/>
      <c r="N216" s="82"/>
      <c r="O216" s="1"/>
      <c r="P216" s="42"/>
      <c r="Q216" s="82"/>
      <c r="R216" s="1"/>
      <c r="S216" s="42"/>
      <c r="T216" s="44"/>
      <c r="U216" s="351"/>
    </row>
    <row r="217" spans="1:21" ht="15.75" hidden="1" thickBot="1" x14ac:dyDescent="0.3">
      <c r="B217" s="55"/>
      <c r="C217" s="2"/>
      <c r="D217" s="427" t="s">
        <v>547</v>
      </c>
      <c r="E217" s="427"/>
      <c r="F217" s="259">
        <f t="shared" si="117"/>
        <v>0</v>
      </c>
      <c r="G217" s="151"/>
      <c r="H217" s="169">
        <f t="shared" si="90"/>
        <v>0</v>
      </c>
      <c r="I217" s="76"/>
      <c r="J217" s="1"/>
      <c r="K217" s="1"/>
      <c r="L217" s="1"/>
      <c r="M217" s="1"/>
      <c r="N217" s="82"/>
      <c r="O217" s="1"/>
      <c r="P217" s="42"/>
      <c r="Q217" s="82"/>
      <c r="R217" s="1"/>
      <c r="S217" s="42"/>
      <c r="T217" s="44"/>
      <c r="U217" s="351"/>
    </row>
    <row r="218" spans="1:21" ht="15.75" hidden="1" thickBot="1" x14ac:dyDescent="0.3">
      <c r="B218" s="55"/>
      <c r="C218" s="2"/>
      <c r="D218" s="428" t="s">
        <v>818</v>
      </c>
      <c r="E218" s="428"/>
      <c r="F218" s="269">
        <f t="shared" si="117"/>
        <v>0</v>
      </c>
      <c r="G218" s="161"/>
      <c r="H218" s="169">
        <f t="shared" si="90"/>
        <v>0</v>
      </c>
      <c r="I218" s="76"/>
      <c r="J218" s="1"/>
      <c r="K218" s="1"/>
      <c r="L218" s="1"/>
      <c r="M218" s="1"/>
      <c r="N218" s="82"/>
      <c r="O218" s="1"/>
      <c r="P218" s="42"/>
      <c r="Q218" s="82"/>
      <c r="R218" s="1"/>
      <c r="S218" s="42"/>
      <c r="T218" s="44"/>
      <c r="U218" s="351"/>
    </row>
    <row r="219" spans="1:21" ht="15.75" hidden="1" thickBot="1" x14ac:dyDescent="0.3">
      <c r="B219" s="55"/>
      <c r="C219" s="2"/>
      <c r="D219" s="427" t="s">
        <v>554</v>
      </c>
      <c r="E219" s="427"/>
      <c r="F219" s="259">
        <f t="shared" si="117"/>
        <v>0</v>
      </c>
      <c r="G219" s="151"/>
      <c r="H219" s="169">
        <f t="shared" si="90"/>
        <v>0</v>
      </c>
      <c r="I219" s="76"/>
      <c r="J219" s="1"/>
      <c r="K219" s="1"/>
      <c r="L219" s="1"/>
      <c r="M219" s="1"/>
      <c r="N219" s="82"/>
      <c r="O219" s="1"/>
      <c r="P219" s="42"/>
      <c r="Q219" s="82"/>
      <c r="R219" s="1"/>
      <c r="S219" s="42"/>
      <c r="T219" s="44"/>
      <c r="U219" s="351"/>
    </row>
    <row r="220" spans="1:21" ht="15.75" hidden="1" thickBot="1" x14ac:dyDescent="0.3">
      <c r="B220" s="55"/>
      <c r="C220" s="2"/>
      <c r="D220" s="427" t="s">
        <v>553</v>
      </c>
      <c r="E220" s="427"/>
      <c r="F220" s="259">
        <f t="shared" si="117"/>
        <v>0</v>
      </c>
      <c r="G220" s="151"/>
      <c r="H220" s="169">
        <f t="shared" si="90"/>
        <v>0</v>
      </c>
      <c r="I220" s="76"/>
      <c r="J220" s="1"/>
      <c r="K220" s="1"/>
      <c r="L220" s="1"/>
      <c r="M220" s="1"/>
      <c r="N220" s="82"/>
      <c r="O220" s="1"/>
      <c r="P220" s="42"/>
      <c r="Q220" s="82"/>
      <c r="R220" s="1"/>
      <c r="S220" s="42"/>
      <c r="T220" s="44"/>
      <c r="U220" s="351"/>
    </row>
    <row r="221" spans="1:21" ht="25.5" hidden="1" customHeight="1" x14ac:dyDescent="0.25">
      <c r="B221" s="55"/>
      <c r="C221" s="2"/>
      <c r="D221" s="428" t="s">
        <v>557</v>
      </c>
      <c r="E221" s="428"/>
      <c r="F221" s="269">
        <f t="shared" si="117"/>
        <v>0</v>
      </c>
      <c r="G221" s="161"/>
      <c r="H221" s="169">
        <f t="shared" si="90"/>
        <v>0</v>
      </c>
      <c r="I221" s="76"/>
      <c r="J221" s="1"/>
      <c r="K221" s="1"/>
      <c r="L221" s="1"/>
      <c r="M221" s="1"/>
      <c r="N221" s="82"/>
      <c r="O221" s="1"/>
      <c r="P221" s="42"/>
      <c r="Q221" s="82"/>
      <c r="R221" s="1"/>
      <c r="S221" s="42"/>
      <c r="T221" s="44"/>
      <c r="U221" s="351"/>
    </row>
    <row r="222" spans="1:21" ht="15.75" hidden="1" thickBot="1" x14ac:dyDescent="0.3">
      <c r="B222" s="55"/>
      <c r="C222" s="2"/>
      <c r="D222" s="427" t="s">
        <v>819</v>
      </c>
      <c r="E222" s="427"/>
      <c r="F222" s="259">
        <f t="shared" si="117"/>
        <v>0</v>
      </c>
      <c r="G222" s="151"/>
      <c r="H222" s="169">
        <f t="shared" si="90"/>
        <v>0</v>
      </c>
      <c r="I222" s="76"/>
      <c r="J222" s="1"/>
      <c r="K222" s="1"/>
      <c r="L222" s="1"/>
      <c r="M222" s="1"/>
      <c r="N222" s="82"/>
      <c r="O222" s="1"/>
      <c r="P222" s="42"/>
      <c r="Q222" s="82"/>
      <c r="R222" s="1"/>
      <c r="S222" s="42"/>
      <c r="T222" s="44"/>
      <c r="U222" s="351"/>
    </row>
    <row r="223" spans="1:21" ht="25.5" hidden="1" customHeight="1" x14ac:dyDescent="0.25">
      <c r="B223" s="55"/>
      <c r="C223" s="2"/>
      <c r="D223" s="428" t="s">
        <v>562</v>
      </c>
      <c r="E223" s="428"/>
      <c r="F223" s="269">
        <f t="shared" si="117"/>
        <v>0</v>
      </c>
      <c r="G223" s="161"/>
      <c r="H223" s="169">
        <f t="shared" si="90"/>
        <v>0</v>
      </c>
      <c r="I223" s="76"/>
      <c r="J223" s="1"/>
      <c r="K223" s="1"/>
      <c r="L223" s="1"/>
      <c r="M223" s="1"/>
      <c r="N223" s="82"/>
      <c r="O223" s="1"/>
      <c r="P223" s="42"/>
      <c r="Q223" s="82"/>
      <c r="R223" s="1"/>
      <c r="S223" s="42"/>
      <c r="T223" s="44"/>
      <c r="U223" s="351"/>
    </row>
    <row r="224" spans="1:21" ht="25.5" hidden="1" customHeight="1" x14ac:dyDescent="0.25">
      <c r="B224" s="55"/>
      <c r="C224" s="2"/>
      <c r="D224" s="428" t="s">
        <v>565</v>
      </c>
      <c r="E224" s="428"/>
      <c r="F224" s="269">
        <f t="shared" si="117"/>
        <v>0</v>
      </c>
      <c r="G224" s="161"/>
      <c r="H224" s="169">
        <f t="shared" si="90"/>
        <v>0</v>
      </c>
      <c r="I224" s="76"/>
      <c r="J224" s="1"/>
      <c r="K224" s="1"/>
      <c r="L224" s="1"/>
      <c r="M224" s="1"/>
      <c r="N224" s="82"/>
      <c r="O224" s="1"/>
      <c r="P224" s="42"/>
      <c r="Q224" s="82"/>
      <c r="R224" s="1"/>
      <c r="S224" s="42"/>
      <c r="T224" s="44"/>
      <c r="U224" s="351"/>
    </row>
    <row r="225" spans="1:21" s="18" customFormat="1" ht="25.5" hidden="1" customHeight="1" x14ac:dyDescent="0.25">
      <c r="A225" s="128" t="s">
        <v>276</v>
      </c>
      <c r="B225" s="93" t="s">
        <v>687</v>
      </c>
      <c r="C225" s="505" t="s">
        <v>607</v>
      </c>
      <c r="D225" s="506"/>
      <c r="E225" s="506"/>
      <c r="F225" s="273">
        <f>F226+F227</f>
        <v>0</v>
      </c>
      <c r="G225" s="165">
        <f t="shared" ref="G225:T225" si="118">G226+G227</f>
        <v>0</v>
      </c>
      <c r="H225" s="168">
        <f t="shared" si="90"/>
        <v>0</v>
      </c>
      <c r="I225" s="95">
        <f t="shared" si="118"/>
        <v>0</v>
      </c>
      <c r="J225" s="96">
        <f t="shared" si="118"/>
        <v>0</v>
      </c>
      <c r="K225" s="96">
        <f t="shared" si="118"/>
        <v>0</v>
      </c>
      <c r="L225" s="96">
        <f t="shared" si="118"/>
        <v>0</v>
      </c>
      <c r="M225" s="96">
        <f t="shared" si="118"/>
        <v>0</v>
      </c>
      <c r="N225" s="99">
        <f t="shared" si="118"/>
        <v>0</v>
      </c>
      <c r="O225" s="96">
        <f t="shared" si="118"/>
        <v>0</v>
      </c>
      <c r="P225" s="98">
        <f t="shared" si="118"/>
        <v>0</v>
      </c>
      <c r="Q225" s="99">
        <f t="shared" si="118"/>
        <v>0</v>
      </c>
      <c r="R225" s="96">
        <f t="shared" si="118"/>
        <v>0</v>
      </c>
      <c r="S225" s="98">
        <f t="shared" si="118"/>
        <v>0</v>
      </c>
      <c r="T225" s="100">
        <f t="shared" si="118"/>
        <v>0</v>
      </c>
      <c r="U225" s="349">
        <f t="shared" ref="U225" si="119">U226+U227</f>
        <v>0</v>
      </c>
    </row>
    <row r="226" spans="1:21" ht="25.5" hidden="1" customHeight="1" x14ac:dyDescent="0.25">
      <c r="B226" s="55"/>
      <c r="C226" s="2"/>
      <c r="D226" s="428" t="s">
        <v>568</v>
      </c>
      <c r="E226" s="428"/>
      <c r="F226" s="269">
        <f t="shared" ref="F226:F227" si="120">SUM(I226:T226)</f>
        <v>0</v>
      </c>
      <c r="G226" s="161"/>
      <c r="H226" s="169">
        <f t="shared" ref="H226:H283" si="121">SUM(F226:G226)</f>
        <v>0</v>
      </c>
      <c r="I226" s="76"/>
      <c r="J226" s="1"/>
      <c r="K226" s="1"/>
      <c r="L226" s="1"/>
      <c r="M226" s="1"/>
      <c r="N226" s="82"/>
      <c r="O226" s="1"/>
      <c r="P226" s="42"/>
      <c r="Q226" s="82"/>
      <c r="R226" s="1"/>
      <c r="S226" s="42"/>
      <c r="T226" s="44"/>
      <c r="U226" s="351"/>
    </row>
    <row r="227" spans="1:21" ht="25.5" hidden="1" customHeight="1" x14ac:dyDescent="0.25">
      <c r="B227" s="55"/>
      <c r="C227" s="2"/>
      <c r="D227" s="428" t="s">
        <v>569</v>
      </c>
      <c r="E227" s="428"/>
      <c r="F227" s="269">
        <f t="shared" si="120"/>
        <v>0</v>
      </c>
      <c r="G227" s="161"/>
      <c r="H227" s="169">
        <f t="shared" si="121"/>
        <v>0</v>
      </c>
      <c r="I227" s="76"/>
      <c r="J227" s="1"/>
      <c r="K227" s="1"/>
      <c r="L227" s="1"/>
      <c r="M227" s="1"/>
      <c r="N227" s="82"/>
      <c r="O227" s="1"/>
      <c r="P227" s="42"/>
      <c r="Q227" s="82"/>
      <c r="R227" s="1"/>
      <c r="S227" s="42"/>
      <c r="T227" s="44"/>
      <c r="U227" s="351"/>
    </row>
    <row r="228" spans="1:21" s="18" customFormat="1" ht="15" hidden="1" customHeight="1" x14ac:dyDescent="0.25">
      <c r="A228" s="128" t="s">
        <v>277</v>
      </c>
      <c r="B228" s="93" t="s">
        <v>688</v>
      </c>
      <c r="C228" s="505" t="s">
        <v>820</v>
      </c>
      <c r="D228" s="506"/>
      <c r="E228" s="506"/>
      <c r="F228" s="273">
        <f>F229+F230+F231+F232+F233+F234+F235+F236+F237+F238+F239</f>
        <v>0</v>
      </c>
      <c r="G228" s="165">
        <f t="shared" ref="G228:T228" si="122">G229+G230+G231+G232+G233+G234+G235+G236+G237+G238+G239</f>
        <v>0</v>
      </c>
      <c r="H228" s="168">
        <f t="shared" si="121"/>
        <v>0</v>
      </c>
      <c r="I228" s="95">
        <f t="shared" si="122"/>
        <v>0</v>
      </c>
      <c r="J228" s="96">
        <f t="shared" si="122"/>
        <v>0</v>
      </c>
      <c r="K228" s="96">
        <f t="shared" si="122"/>
        <v>0</v>
      </c>
      <c r="L228" s="96">
        <f t="shared" si="122"/>
        <v>0</v>
      </c>
      <c r="M228" s="96">
        <f t="shared" si="122"/>
        <v>0</v>
      </c>
      <c r="N228" s="99">
        <f t="shared" si="122"/>
        <v>0</v>
      </c>
      <c r="O228" s="96">
        <f t="shared" si="122"/>
        <v>0</v>
      </c>
      <c r="P228" s="98">
        <f t="shared" si="122"/>
        <v>0</v>
      </c>
      <c r="Q228" s="99">
        <f t="shared" si="122"/>
        <v>0</v>
      </c>
      <c r="R228" s="96">
        <f t="shared" si="122"/>
        <v>0</v>
      </c>
      <c r="S228" s="98">
        <f t="shared" si="122"/>
        <v>0</v>
      </c>
      <c r="T228" s="100">
        <f t="shared" si="122"/>
        <v>0</v>
      </c>
      <c r="U228" s="349">
        <f t="shared" ref="U228" si="123">U229+U230+U231+U232+U233+U234+U235+U236+U237+U238+U239</f>
        <v>0</v>
      </c>
    </row>
    <row r="229" spans="1:21" ht="15.75" hidden="1" thickBot="1" x14ac:dyDescent="0.3">
      <c r="B229" s="55"/>
      <c r="C229" s="2"/>
      <c r="D229" s="427" t="s">
        <v>372</v>
      </c>
      <c r="E229" s="427"/>
      <c r="F229" s="259">
        <f t="shared" ref="F229:F241" si="124">SUM(I229:T229)</f>
        <v>0</v>
      </c>
      <c r="G229" s="151"/>
      <c r="H229" s="169">
        <f t="shared" si="121"/>
        <v>0</v>
      </c>
      <c r="I229" s="76"/>
      <c r="J229" s="1"/>
      <c r="K229" s="1"/>
      <c r="L229" s="1"/>
      <c r="M229" s="1"/>
      <c r="N229" s="82"/>
      <c r="O229" s="1"/>
      <c r="P229" s="42"/>
      <c r="Q229" s="82"/>
      <c r="R229" s="1"/>
      <c r="S229" s="42"/>
      <c r="T229" s="44"/>
      <c r="U229" s="351"/>
    </row>
    <row r="230" spans="1:21" ht="15.75" hidden="1" thickBot="1" x14ac:dyDescent="0.3">
      <c r="B230" s="55"/>
      <c r="C230" s="2"/>
      <c r="D230" s="427" t="s">
        <v>821</v>
      </c>
      <c r="E230" s="427"/>
      <c r="F230" s="259">
        <f t="shared" si="124"/>
        <v>0</v>
      </c>
      <c r="G230" s="151"/>
      <c r="H230" s="169">
        <f t="shared" si="121"/>
        <v>0</v>
      </c>
      <c r="I230" s="76"/>
      <c r="J230" s="1"/>
      <c r="K230" s="1"/>
      <c r="L230" s="1"/>
      <c r="M230" s="1"/>
      <c r="N230" s="82"/>
      <c r="O230" s="1"/>
      <c r="P230" s="42"/>
      <c r="Q230" s="82"/>
      <c r="R230" s="1"/>
      <c r="S230" s="42"/>
      <c r="T230" s="44"/>
      <c r="U230" s="351"/>
    </row>
    <row r="231" spans="1:21" ht="15.75" hidden="1" thickBot="1" x14ac:dyDescent="0.3">
      <c r="B231" s="55"/>
      <c r="C231" s="2"/>
      <c r="D231" s="427" t="s">
        <v>375</v>
      </c>
      <c r="E231" s="427"/>
      <c r="F231" s="259">
        <f t="shared" si="124"/>
        <v>0</v>
      </c>
      <c r="G231" s="151"/>
      <c r="H231" s="169">
        <f t="shared" si="121"/>
        <v>0</v>
      </c>
      <c r="I231" s="76"/>
      <c r="J231" s="1"/>
      <c r="K231" s="1"/>
      <c r="L231" s="1"/>
      <c r="M231" s="1"/>
      <c r="N231" s="82"/>
      <c r="O231" s="1"/>
      <c r="P231" s="42"/>
      <c r="Q231" s="82"/>
      <c r="R231" s="1"/>
      <c r="S231" s="42"/>
      <c r="T231" s="44"/>
      <c r="U231" s="351"/>
    </row>
    <row r="232" spans="1:21" ht="15.75" hidden="1" thickBot="1" x14ac:dyDescent="0.3">
      <c r="B232" s="55"/>
      <c r="C232" s="2"/>
      <c r="D232" s="427" t="s">
        <v>373</v>
      </c>
      <c r="E232" s="427"/>
      <c r="F232" s="259">
        <f t="shared" si="124"/>
        <v>0</v>
      </c>
      <c r="G232" s="151"/>
      <c r="H232" s="169">
        <f t="shared" si="121"/>
        <v>0</v>
      </c>
      <c r="I232" s="76"/>
      <c r="J232" s="1"/>
      <c r="K232" s="1"/>
      <c r="L232" s="1"/>
      <c r="M232" s="1"/>
      <c r="N232" s="82"/>
      <c r="O232" s="1"/>
      <c r="P232" s="42"/>
      <c r="Q232" s="82"/>
      <c r="R232" s="1"/>
      <c r="S232" s="42"/>
      <c r="T232" s="44"/>
      <c r="U232" s="351"/>
    </row>
    <row r="233" spans="1:21" ht="15.75" hidden="1" thickBot="1" x14ac:dyDescent="0.3">
      <c r="B233" s="55"/>
      <c r="C233" s="2"/>
      <c r="D233" s="427" t="s">
        <v>822</v>
      </c>
      <c r="E233" s="427"/>
      <c r="F233" s="259">
        <f t="shared" si="124"/>
        <v>0</v>
      </c>
      <c r="G233" s="151"/>
      <c r="H233" s="169">
        <f t="shared" si="121"/>
        <v>0</v>
      </c>
      <c r="I233" s="76"/>
      <c r="J233" s="1"/>
      <c r="K233" s="1"/>
      <c r="L233" s="1"/>
      <c r="M233" s="1"/>
      <c r="N233" s="82"/>
      <c r="O233" s="1"/>
      <c r="P233" s="42"/>
      <c r="Q233" s="82"/>
      <c r="R233" s="1"/>
      <c r="S233" s="42"/>
      <c r="T233" s="44"/>
      <c r="U233" s="351"/>
    </row>
    <row r="234" spans="1:21" ht="25.5" hidden="1" customHeight="1" x14ac:dyDescent="0.25">
      <c r="B234" s="55"/>
      <c r="C234" s="2"/>
      <c r="D234" s="428" t="s">
        <v>537</v>
      </c>
      <c r="E234" s="428"/>
      <c r="F234" s="269">
        <f t="shared" si="124"/>
        <v>0</v>
      </c>
      <c r="G234" s="161"/>
      <c r="H234" s="169">
        <f t="shared" si="121"/>
        <v>0</v>
      </c>
      <c r="I234" s="76"/>
      <c r="J234" s="1"/>
      <c r="K234" s="1"/>
      <c r="L234" s="1"/>
      <c r="M234" s="1"/>
      <c r="N234" s="82"/>
      <c r="O234" s="1"/>
      <c r="P234" s="42"/>
      <c r="Q234" s="82"/>
      <c r="R234" s="1"/>
      <c r="S234" s="42"/>
      <c r="T234" s="44"/>
      <c r="U234" s="351"/>
    </row>
    <row r="235" spans="1:21" ht="25.5" hidden="1" customHeight="1" x14ac:dyDescent="0.25">
      <c r="B235" s="55"/>
      <c r="C235" s="2"/>
      <c r="D235" s="428" t="s">
        <v>540</v>
      </c>
      <c r="E235" s="428"/>
      <c r="F235" s="269">
        <f t="shared" si="124"/>
        <v>0</v>
      </c>
      <c r="G235" s="161"/>
      <c r="H235" s="169">
        <f t="shared" si="121"/>
        <v>0</v>
      </c>
      <c r="I235" s="76"/>
      <c r="J235" s="1"/>
      <c r="K235" s="1"/>
      <c r="L235" s="1"/>
      <c r="M235" s="1"/>
      <c r="N235" s="82"/>
      <c r="O235" s="1"/>
      <c r="P235" s="42"/>
      <c r="Q235" s="82"/>
      <c r="R235" s="1"/>
      <c r="S235" s="42"/>
      <c r="T235" s="44"/>
      <c r="U235" s="351"/>
    </row>
    <row r="236" spans="1:21" ht="15.75" hidden="1" thickBot="1" x14ac:dyDescent="0.3">
      <c r="B236" s="55"/>
      <c r="C236" s="2"/>
      <c r="D236" s="427" t="s">
        <v>823</v>
      </c>
      <c r="E236" s="427"/>
      <c r="F236" s="259">
        <f t="shared" si="124"/>
        <v>0</v>
      </c>
      <c r="G236" s="151"/>
      <c r="H236" s="169">
        <f t="shared" si="121"/>
        <v>0</v>
      </c>
      <c r="I236" s="76"/>
      <c r="J236" s="1"/>
      <c r="K236" s="1"/>
      <c r="L236" s="1"/>
      <c r="M236" s="1"/>
      <c r="N236" s="82"/>
      <c r="O236" s="1"/>
      <c r="P236" s="42"/>
      <c r="Q236" s="82"/>
      <c r="R236" s="1"/>
      <c r="S236" s="42"/>
      <c r="T236" s="44"/>
      <c r="U236" s="351"/>
    </row>
    <row r="237" spans="1:21" ht="15.75" hidden="1" thickBot="1" x14ac:dyDescent="0.3">
      <c r="B237" s="55"/>
      <c r="C237" s="2"/>
      <c r="D237" s="427" t="s">
        <v>374</v>
      </c>
      <c r="E237" s="427"/>
      <c r="F237" s="259">
        <f t="shared" si="124"/>
        <v>0</v>
      </c>
      <c r="G237" s="151"/>
      <c r="H237" s="169">
        <f t="shared" si="121"/>
        <v>0</v>
      </c>
      <c r="I237" s="76"/>
      <c r="J237" s="1"/>
      <c r="K237" s="1"/>
      <c r="L237" s="1"/>
      <c r="M237" s="1"/>
      <c r="N237" s="82"/>
      <c r="O237" s="1"/>
      <c r="P237" s="42"/>
      <c r="Q237" s="82"/>
      <c r="R237" s="1"/>
      <c r="S237" s="42"/>
      <c r="T237" s="44"/>
      <c r="U237" s="351"/>
    </row>
    <row r="238" spans="1:21" ht="15.75" hidden="1" thickBot="1" x14ac:dyDescent="0.3">
      <c r="B238" s="55"/>
      <c r="C238" s="2"/>
      <c r="D238" s="427" t="s">
        <v>824</v>
      </c>
      <c r="E238" s="427"/>
      <c r="F238" s="259">
        <f t="shared" si="124"/>
        <v>0</v>
      </c>
      <c r="G238" s="151"/>
      <c r="H238" s="169">
        <f t="shared" si="121"/>
        <v>0</v>
      </c>
      <c r="I238" s="76"/>
      <c r="J238" s="1"/>
      <c r="K238" s="1"/>
      <c r="L238" s="1"/>
      <c r="M238" s="1"/>
      <c r="N238" s="82"/>
      <c r="O238" s="1"/>
      <c r="P238" s="42"/>
      <c r="Q238" s="82"/>
      <c r="R238" s="1"/>
      <c r="S238" s="42"/>
      <c r="T238" s="44"/>
      <c r="U238" s="351"/>
    </row>
    <row r="239" spans="1:21" ht="15.75" hidden="1" thickBot="1" x14ac:dyDescent="0.3">
      <c r="B239" s="55"/>
      <c r="C239" s="2"/>
      <c r="D239" s="427" t="s">
        <v>566</v>
      </c>
      <c r="E239" s="427"/>
      <c r="F239" s="259">
        <f t="shared" si="124"/>
        <v>0</v>
      </c>
      <c r="G239" s="151"/>
      <c r="H239" s="169">
        <f t="shared" si="121"/>
        <v>0</v>
      </c>
      <c r="I239" s="76"/>
      <c r="J239" s="1"/>
      <c r="K239" s="1"/>
      <c r="L239" s="1"/>
      <c r="M239" s="1"/>
      <c r="N239" s="82"/>
      <c r="O239" s="1"/>
      <c r="P239" s="42"/>
      <c r="Q239" s="82"/>
      <c r="R239" s="1"/>
      <c r="S239" s="42"/>
      <c r="T239" s="44"/>
      <c r="U239" s="351"/>
    </row>
    <row r="240" spans="1:21" s="18" customFormat="1" ht="15.75" hidden="1" thickBot="1" x14ac:dyDescent="0.3">
      <c r="A240" s="128" t="s">
        <v>278</v>
      </c>
      <c r="B240" s="93" t="s">
        <v>689</v>
      </c>
      <c r="C240" s="434" t="s">
        <v>279</v>
      </c>
      <c r="D240" s="435"/>
      <c r="E240" s="435"/>
      <c r="F240" s="260">
        <f t="shared" si="124"/>
        <v>0</v>
      </c>
      <c r="G240" s="152"/>
      <c r="H240" s="168">
        <f t="shared" si="121"/>
        <v>0</v>
      </c>
      <c r="I240" s="95"/>
      <c r="J240" s="96"/>
      <c r="K240" s="96"/>
      <c r="L240" s="96"/>
      <c r="M240" s="96"/>
      <c r="N240" s="99"/>
      <c r="O240" s="96"/>
      <c r="P240" s="98"/>
      <c r="Q240" s="99"/>
      <c r="R240" s="96"/>
      <c r="S240" s="98"/>
      <c r="T240" s="100"/>
      <c r="U240" s="349"/>
    </row>
    <row r="241" spans="1:21" s="18" customFormat="1" ht="15.75" hidden="1" thickBot="1" x14ac:dyDescent="0.3">
      <c r="A241" s="128" t="s">
        <v>280</v>
      </c>
      <c r="B241" s="93" t="s">
        <v>690</v>
      </c>
      <c r="C241" s="434" t="s">
        <v>281</v>
      </c>
      <c r="D241" s="435"/>
      <c r="E241" s="435"/>
      <c r="F241" s="260">
        <f t="shared" si="124"/>
        <v>0</v>
      </c>
      <c r="G241" s="152"/>
      <c r="H241" s="168">
        <f t="shared" si="121"/>
        <v>0</v>
      </c>
      <c r="I241" s="95"/>
      <c r="J241" s="96"/>
      <c r="K241" s="96"/>
      <c r="L241" s="96"/>
      <c r="M241" s="96"/>
      <c r="N241" s="99"/>
      <c r="O241" s="96"/>
      <c r="P241" s="98"/>
      <c r="Q241" s="99"/>
      <c r="R241" s="96"/>
      <c r="S241" s="98"/>
      <c r="T241" s="100"/>
      <c r="U241" s="349"/>
    </row>
    <row r="242" spans="1:21" s="18" customFormat="1" ht="15.75" hidden="1" thickBot="1" x14ac:dyDescent="0.3">
      <c r="A242" s="128" t="s">
        <v>282</v>
      </c>
      <c r="B242" s="93" t="s">
        <v>691</v>
      </c>
      <c r="C242" s="434" t="s">
        <v>283</v>
      </c>
      <c r="D242" s="435"/>
      <c r="E242" s="435"/>
      <c r="F242" s="260">
        <f>F243+F244+F245+F246+F247+F248+F249+F250+F251+F252</f>
        <v>0</v>
      </c>
      <c r="G242" s="152">
        <f t="shared" ref="G242:T242" si="125">G243+G244+G245+G246+G247+G248+G249+G250+G251+G252</f>
        <v>0</v>
      </c>
      <c r="H242" s="168">
        <f t="shared" si="121"/>
        <v>0</v>
      </c>
      <c r="I242" s="95">
        <f t="shared" si="125"/>
        <v>0</v>
      </c>
      <c r="J242" s="96">
        <f t="shared" si="125"/>
        <v>0</v>
      </c>
      <c r="K242" s="96">
        <f t="shared" si="125"/>
        <v>0</v>
      </c>
      <c r="L242" s="96">
        <f t="shared" si="125"/>
        <v>0</v>
      </c>
      <c r="M242" s="96">
        <f t="shared" si="125"/>
        <v>0</v>
      </c>
      <c r="N242" s="99">
        <f t="shared" si="125"/>
        <v>0</v>
      </c>
      <c r="O242" s="96">
        <f t="shared" si="125"/>
        <v>0</v>
      </c>
      <c r="P242" s="98">
        <f t="shared" si="125"/>
        <v>0</v>
      </c>
      <c r="Q242" s="99">
        <f t="shared" si="125"/>
        <v>0</v>
      </c>
      <c r="R242" s="96">
        <f t="shared" si="125"/>
        <v>0</v>
      </c>
      <c r="S242" s="98">
        <f t="shared" si="125"/>
        <v>0</v>
      </c>
      <c r="T242" s="100">
        <f t="shared" si="125"/>
        <v>0</v>
      </c>
      <c r="U242" s="349">
        <f t="shared" ref="U242" si="126">U243+U244+U245+U246+U247+U248+U249+U250+U251+U252</f>
        <v>0</v>
      </c>
    </row>
    <row r="243" spans="1:21" ht="15.75" hidden="1" thickBot="1" x14ac:dyDescent="0.3">
      <c r="B243" s="55"/>
      <c r="C243" s="2"/>
      <c r="D243" s="427" t="s">
        <v>376</v>
      </c>
      <c r="E243" s="427"/>
      <c r="F243" s="259">
        <f t="shared" ref="F243:F252" si="127">SUM(I243:T243)</f>
        <v>0</v>
      </c>
      <c r="G243" s="151"/>
      <c r="H243" s="169">
        <f t="shared" si="121"/>
        <v>0</v>
      </c>
      <c r="I243" s="76"/>
      <c r="J243" s="1"/>
      <c r="K243" s="1"/>
      <c r="L243" s="1"/>
      <c r="M243" s="1"/>
      <c r="N243" s="82"/>
      <c r="O243" s="1"/>
      <c r="P243" s="42"/>
      <c r="Q243" s="82"/>
      <c r="R243" s="1"/>
      <c r="S243" s="42"/>
      <c r="T243" s="44"/>
      <c r="U243" s="351"/>
    </row>
    <row r="244" spans="1:21" ht="15.75" hidden="1" thickBot="1" x14ac:dyDescent="0.3">
      <c r="B244" s="55"/>
      <c r="C244" s="2"/>
      <c r="D244" s="427" t="s">
        <v>377</v>
      </c>
      <c r="E244" s="427"/>
      <c r="F244" s="259">
        <f t="shared" si="127"/>
        <v>0</v>
      </c>
      <c r="G244" s="151"/>
      <c r="H244" s="169">
        <f t="shared" si="121"/>
        <v>0</v>
      </c>
      <c r="I244" s="76"/>
      <c r="J244" s="1"/>
      <c r="K244" s="1"/>
      <c r="L244" s="1"/>
      <c r="M244" s="1"/>
      <c r="N244" s="82"/>
      <c r="O244" s="1"/>
      <c r="P244" s="42"/>
      <c r="Q244" s="82"/>
      <c r="R244" s="1"/>
      <c r="S244" s="42"/>
      <c r="T244" s="44"/>
      <c r="U244" s="351"/>
    </row>
    <row r="245" spans="1:21" ht="15.75" hidden="1" thickBot="1" x14ac:dyDescent="0.3">
      <c r="B245" s="55"/>
      <c r="C245" s="2"/>
      <c r="D245" s="427" t="s">
        <v>378</v>
      </c>
      <c r="E245" s="427"/>
      <c r="F245" s="259">
        <f t="shared" si="127"/>
        <v>0</v>
      </c>
      <c r="G245" s="151"/>
      <c r="H245" s="169">
        <f t="shared" si="121"/>
        <v>0</v>
      </c>
      <c r="I245" s="76"/>
      <c r="J245" s="1"/>
      <c r="K245" s="1"/>
      <c r="L245" s="1"/>
      <c r="M245" s="1"/>
      <c r="N245" s="82"/>
      <c r="O245" s="1"/>
      <c r="P245" s="42"/>
      <c r="Q245" s="82"/>
      <c r="R245" s="1"/>
      <c r="S245" s="42"/>
      <c r="T245" s="44"/>
      <c r="U245" s="351"/>
    </row>
    <row r="246" spans="1:21" ht="15.75" hidden="1" thickBot="1" x14ac:dyDescent="0.3">
      <c r="B246" s="55"/>
      <c r="C246" s="2"/>
      <c r="D246" s="427" t="s">
        <v>379</v>
      </c>
      <c r="E246" s="427"/>
      <c r="F246" s="259">
        <f t="shared" si="127"/>
        <v>0</v>
      </c>
      <c r="G246" s="151"/>
      <c r="H246" s="169">
        <f t="shared" si="121"/>
        <v>0</v>
      </c>
      <c r="I246" s="76"/>
      <c r="J246" s="1"/>
      <c r="K246" s="1"/>
      <c r="L246" s="1"/>
      <c r="M246" s="1"/>
      <c r="N246" s="82"/>
      <c r="O246" s="1"/>
      <c r="P246" s="42"/>
      <c r="Q246" s="82"/>
      <c r="R246" s="1"/>
      <c r="S246" s="42"/>
      <c r="T246" s="44"/>
      <c r="U246" s="351"/>
    </row>
    <row r="247" spans="1:21" ht="15.75" hidden="1" thickBot="1" x14ac:dyDescent="0.3">
      <c r="B247" s="55"/>
      <c r="C247" s="2"/>
      <c r="D247" s="427" t="s">
        <v>380</v>
      </c>
      <c r="E247" s="427"/>
      <c r="F247" s="259">
        <f t="shared" si="127"/>
        <v>0</v>
      </c>
      <c r="G247" s="151"/>
      <c r="H247" s="169">
        <f t="shared" si="121"/>
        <v>0</v>
      </c>
      <c r="I247" s="76"/>
      <c r="J247" s="1"/>
      <c r="K247" s="1"/>
      <c r="L247" s="1"/>
      <c r="M247" s="1"/>
      <c r="N247" s="82"/>
      <c r="O247" s="1"/>
      <c r="P247" s="42"/>
      <c r="Q247" s="82"/>
      <c r="R247" s="1"/>
      <c r="S247" s="42"/>
      <c r="T247" s="44"/>
      <c r="U247" s="351"/>
    </row>
    <row r="248" spans="1:21" ht="25.5" hidden="1" customHeight="1" x14ac:dyDescent="0.25">
      <c r="B248" s="55"/>
      <c r="C248" s="2"/>
      <c r="D248" s="428" t="s">
        <v>538</v>
      </c>
      <c r="E248" s="428"/>
      <c r="F248" s="269">
        <f t="shared" si="127"/>
        <v>0</v>
      </c>
      <c r="G248" s="161"/>
      <c r="H248" s="169">
        <f t="shared" si="121"/>
        <v>0</v>
      </c>
      <c r="I248" s="76"/>
      <c r="J248" s="1"/>
      <c r="K248" s="1"/>
      <c r="L248" s="1"/>
      <c r="M248" s="1"/>
      <c r="N248" s="82"/>
      <c r="O248" s="1"/>
      <c r="P248" s="42"/>
      <c r="Q248" s="82"/>
      <c r="R248" s="1"/>
      <c r="S248" s="42"/>
      <c r="T248" s="44"/>
      <c r="U248" s="351"/>
    </row>
    <row r="249" spans="1:21" ht="25.5" hidden="1" customHeight="1" x14ac:dyDescent="0.25">
      <c r="B249" s="55"/>
      <c r="C249" s="2"/>
      <c r="D249" s="428" t="s">
        <v>541</v>
      </c>
      <c r="E249" s="428"/>
      <c r="F249" s="269">
        <f t="shared" si="127"/>
        <v>0</v>
      </c>
      <c r="G249" s="161"/>
      <c r="H249" s="169">
        <f t="shared" si="121"/>
        <v>0</v>
      </c>
      <c r="I249" s="76"/>
      <c r="J249" s="1"/>
      <c r="K249" s="1"/>
      <c r="L249" s="1"/>
      <c r="M249" s="1"/>
      <c r="N249" s="82"/>
      <c r="O249" s="1"/>
      <c r="P249" s="42"/>
      <c r="Q249" s="82"/>
      <c r="R249" s="1"/>
      <c r="S249" s="42"/>
      <c r="T249" s="44"/>
      <c r="U249" s="351"/>
    </row>
    <row r="250" spans="1:21" ht="15.75" hidden="1" thickBot="1" x14ac:dyDescent="0.3">
      <c r="B250" s="55"/>
      <c r="C250" s="2"/>
      <c r="D250" s="427" t="s">
        <v>381</v>
      </c>
      <c r="E250" s="427"/>
      <c r="F250" s="259">
        <f t="shared" si="127"/>
        <v>0</v>
      </c>
      <c r="G250" s="151"/>
      <c r="H250" s="169">
        <f t="shared" si="121"/>
        <v>0</v>
      </c>
      <c r="I250" s="76"/>
      <c r="J250" s="1"/>
      <c r="K250" s="1"/>
      <c r="L250" s="1"/>
      <c r="M250" s="1"/>
      <c r="N250" s="82"/>
      <c r="O250" s="1"/>
      <c r="P250" s="42"/>
      <c r="Q250" s="82"/>
      <c r="R250" s="1"/>
      <c r="S250" s="42"/>
      <c r="T250" s="44"/>
      <c r="U250" s="351"/>
    </row>
    <row r="251" spans="1:21" ht="15.75" hidden="1" thickBot="1" x14ac:dyDescent="0.3">
      <c r="B251" s="55"/>
      <c r="C251" s="2"/>
      <c r="D251" s="427" t="s">
        <v>382</v>
      </c>
      <c r="E251" s="427"/>
      <c r="F251" s="259">
        <f t="shared" si="127"/>
        <v>0</v>
      </c>
      <c r="G251" s="151"/>
      <c r="H251" s="169">
        <f t="shared" si="121"/>
        <v>0</v>
      </c>
      <c r="I251" s="76"/>
      <c r="J251" s="1"/>
      <c r="K251" s="1"/>
      <c r="L251" s="1"/>
      <c r="M251" s="1"/>
      <c r="N251" s="82"/>
      <c r="O251" s="1"/>
      <c r="P251" s="42"/>
      <c r="Q251" s="82"/>
      <c r="R251" s="1"/>
      <c r="S251" s="42"/>
      <c r="T251" s="44"/>
      <c r="U251" s="351"/>
    </row>
    <row r="252" spans="1:21" ht="15.75" hidden="1" thickBot="1" x14ac:dyDescent="0.3">
      <c r="B252" s="57"/>
      <c r="C252" s="20"/>
      <c r="D252" s="429" t="s">
        <v>567</v>
      </c>
      <c r="E252" s="429"/>
      <c r="F252" s="261">
        <f t="shared" si="127"/>
        <v>0</v>
      </c>
      <c r="G252" s="153"/>
      <c r="H252" s="169">
        <f t="shared" si="121"/>
        <v>0</v>
      </c>
      <c r="I252" s="76"/>
      <c r="J252" s="1"/>
      <c r="K252" s="1"/>
      <c r="L252" s="1"/>
      <c r="M252" s="1"/>
      <c r="N252" s="82"/>
      <c r="O252" s="1"/>
      <c r="P252" s="42"/>
      <c r="Q252" s="82"/>
      <c r="R252" s="1"/>
      <c r="S252" s="42"/>
      <c r="T252" s="44"/>
      <c r="U252" s="351"/>
    </row>
    <row r="253" spans="1:21" ht="15.75" thickBot="1" x14ac:dyDescent="0.3">
      <c r="B253" s="101" t="s">
        <v>284</v>
      </c>
      <c r="C253" s="430" t="s">
        <v>285</v>
      </c>
      <c r="D253" s="431"/>
      <c r="E253" s="431"/>
      <c r="F253" s="262">
        <f>F254+F275+F281+F282</f>
        <v>0</v>
      </c>
      <c r="G253" s="154">
        <f t="shared" ref="G253:T253" si="128">G254+G275+G281+G282</f>
        <v>0</v>
      </c>
      <c r="H253" s="166">
        <f t="shared" si="121"/>
        <v>0</v>
      </c>
      <c r="I253" s="87">
        <f t="shared" si="128"/>
        <v>0</v>
      </c>
      <c r="J253" s="88">
        <f t="shared" si="128"/>
        <v>0</v>
      </c>
      <c r="K253" s="88">
        <f t="shared" si="128"/>
        <v>0</v>
      </c>
      <c r="L253" s="88">
        <f t="shared" si="128"/>
        <v>0</v>
      </c>
      <c r="M253" s="88">
        <f t="shared" si="128"/>
        <v>0</v>
      </c>
      <c r="N253" s="91">
        <f t="shared" si="128"/>
        <v>0</v>
      </c>
      <c r="O253" s="88">
        <f t="shared" si="128"/>
        <v>0</v>
      </c>
      <c r="P253" s="90">
        <f t="shared" si="128"/>
        <v>0</v>
      </c>
      <c r="Q253" s="91">
        <f t="shared" si="128"/>
        <v>0</v>
      </c>
      <c r="R253" s="88">
        <f t="shared" si="128"/>
        <v>0</v>
      </c>
      <c r="S253" s="90">
        <f t="shared" si="128"/>
        <v>0</v>
      </c>
      <c r="T253" s="92">
        <f t="shared" si="128"/>
        <v>0</v>
      </c>
      <c r="U253" s="346">
        <f t="shared" ref="U253" si="129">U254+U275+U281+U282</f>
        <v>0</v>
      </c>
    </row>
    <row r="254" spans="1:21" ht="15.75" hidden="1" thickBot="1" x14ac:dyDescent="0.3">
      <c r="B254" s="117" t="s">
        <v>692</v>
      </c>
      <c r="C254" s="432" t="s">
        <v>286</v>
      </c>
      <c r="D254" s="433"/>
      <c r="E254" s="433"/>
      <c r="F254" s="258">
        <f>F255+F259+F266+F267+F268+F269+F270+F271+F272</f>
        <v>0</v>
      </c>
      <c r="G254" s="150">
        <f t="shared" ref="G254:T254" si="130">G255+G259+G266+G267+G268+G269+G270+G271+G272</f>
        <v>0</v>
      </c>
      <c r="H254" s="167">
        <f t="shared" si="121"/>
        <v>0</v>
      </c>
      <c r="I254" s="119">
        <f t="shared" si="130"/>
        <v>0</v>
      </c>
      <c r="J254" s="120">
        <f t="shared" si="130"/>
        <v>0</v>
      </c>
      <c r="K254" s="120">
        <f t="shared" si="130"/>
        <v>0</v>
      </c>
      <c r="L254" s="120">
        <f t="shared" si="130"/>
        <v>0</v>
      </c>
      <c r="M254" s="120">
        <f t="shared" si="130"/>
        <v>0</v>
      </c>
      <c r="N254" s="123">
        <f t="shared" si="130"/>
        <v>0</v>
      </c>
      <c r="O254" s="120">
        <f t="shared" si="130"/>
        <v>0</v>
      </c>
      <c r="P254" s="122">
        <f t="shared" si="130"/>
        <v>0</v>
      </c>
      <c r="Q254" s="123">
        <f t="shared" si="130"/>
        <v>0</v>
      </c>
      <c r="R254" s="120">
        <f t="shared" si="130"/>
        <v>0</v>
      </c>
      <c r="S254" s="122">
        <f t="shared" si="130"/>
        <v>0</v>
      </c>
      <c r="T254" s="124">
        <f t="shared" si="130"/>
        <v>0</v>
      </c>
      <c r="U254" s="347">
        <f t="shared" ref="U254" si="131">U255+U259+U266+U267+U268+U269+U270+U271+U272</f>
        <v>0</v>
      </c>
    </row>
    <row r="255" spans="1:21" s="18" customFormat="1" ht="15.75" hidden="1" thickBot="1" x14ac:dyDescent="0.3">
      <c r="A255" s="128"/>
      <c r="B255" s="53" t="s">
        <v>693</v>
      </c>
      <c r="C255" s="415" t="s">
        <v>287</v>
      </c>
      <c r="D255" s="416"/>
      <c r="E255" s="416"/>
      <c r="F255" s="266">
        <f>F256+F257+F258</f>
        <v>0</v>
      </c>
      <c r="G255" s="158">
        <f t="shared" ref="G255:T255" si="132">G256+G257+G258</f>
        <v>0</v>
      </c>
      <c r="H255" s="170">
        <f t="shared" si="121"/>
        <v>0</v>
      </c>
      <c r="I255" s="78">
        <f t="shared" si="132"/>
        <v>0</v>
      </c>
      <c r="J255" s="13">
        <f t="shared" si="132"/>
        <v>0</v>
      </c>
      <c r="K255" s="13">
        <f t="shared" si="132"/>
        <v>0</v>
      </c>
      <c r="L255" s="13">
        <f t="shared" si="132"/>
        <v>0</v>
      </c>
      <c r="M255" s="13">
        <f t="shared" si="132"/>
        <v>0</v>
      </c>
      <c r="N255" s="83">
        <f t="shared" si="132"/>
        <v>0</v>
      </c>
      <c r="O255" s="13">
        <f t="shared" si="132"/>
        <v>0</v>
      </c>
      <c r="P255" s="43">
        <f t="shared" si="132"/>
        <v>0</v>
      </c>
      <c r="Q255" s="83">
        <f t="shared" si="132"/>
        <v>0</v>
      </c>
      <c r="R255" s="13">
        <f t="shared" si="132"/>
        <v>0</v>
      </c>
      <c r="S255" s="43">
        <f t="shared" si="132"/>
        <v>0</v>
      </c>
      <c r="T255" s="45">
        <f t="shared" si="132"/>
        <v>0</v>
      </c>
      <c r="U255" s="350">
        <f t="shared" ref="U255" si="133">U256+U257+U258</f>
        <v>0</v>
      </c>
    </row>
    <row r="256" spans="1:21" s="211" customFormat="1" ht="15.75" hidden="1" thickBot="1" x14ac:dyDescent="0.3">
      <c r="A256" s="128" t="s">
        <v>288</v>
      </c>
      <c r="B256" s="191" t="s">
        <v>694</v>
      </c>
      <c r="C256" s="253"/>
      <c r="D256" s="513" t="s">
        <v>706</v>
      </c>
      <c r="E256" s="513"/>
      <c r="F256" s="299">
        <f t="shared" ref="F256:F258" si="134">SUM(I256:T256)</f>
        <v>0</v>
      </c>
      <c r="G256" s="300"/>
      <c r="H256" s="193">
        <f t="shared" si="121"/>
        <v>0</v>
      </c>
      <c r="I256" s="201"/>
      <c r="J256" s="195"/>
      <c r="K256" s="195"/>
      <c r="L256" s="195"/>
      <c r="M256" s="195"/>
      <c r="N256" s="196"/>
      <c r="O256" s="195"/>
      <c r="P256" s="194"/>
      <c r="Q256" s="196"/>
      <c r="R256" s="195"/>
      <c r="S256" s="194"/>
      <c r="T256" s="197"/>
      <c r="U256" s="348"/>
    </row>
    <row r="257" spans="1:21" s="211" customFormat="1" ht="15.75" hidden="1" thickBot="1" x14ac:dyDescent="0.3">
      <c r="A257" s="128" t="s">
        <v>289</v>
      </c>
      <c r="B257" s="191" t="s">
        <v>695</v>
      </c>
      <c r="C257" s="200"/>
      <c r="D257" s="417" t="s">
        <v>707</v>
      </c>
      <c r="E257" s="417"/>
      <c r="F257" s="282">
        <f t="shared" si="134"/>
        <v>0</v>
      </c>
      <c r="G257" s="192"/>
      <c r="H257" s="193">
        <f t="shared" si="121"/>
        <v>0</v>
      </c>
      <c r="I257" s="201"/>
      <c r="J257" s="195"/>
      <c r="K257" s="195"/>
      <c r="L257" s="195"/>
      <c r="M257" s="195"/>
      <c r="N257" s="196"/>
      <c r="O257" s="195"/>
      <c r="P257" s="194"/>
      <c r="Q257" s="196"/>
      <c r="R257" s="195"/>
      <c r="S257" s="194"/>
      <c r="T257" s="197"/>
      <c r="U257" s="348"/>
    </row>
    <row r="258" spans="1:21" s="211" customFormat="1" ht="15.75" hidden="1" thickBot="1" x14ac:dyDescent="0.3">
      <c r="A258" s="128" t="s">
        <v>290</v>
      </c>
      <c r="B258" s="191" t="s">
        <v>696</v>
      </c>
      <c r="C258" s="200"/>
      <c r="D258" s="417" t="s">
        <v>708</v>
      </c>
      <c r="E258" s="417"/>
      <c r="F258" s="282">
        <f t="shared" si="134"/>
        <v>0</v>
      </c>
      <c r="G258" s="192"/>
      <c r="H258" s="193">
        <f t="shared" si="121"/>
        <v>0</v>
      </c>
      <c r="I258" s="201"/>
      <c r="J258" s="195"/>
      <c r="K258" s="195"/>
      <c r="L258" s="195"/>
      <c r="M258" s="195"/>
      <c r="N258" s="196"/>
      <c r="O258" s="195"/>
      <c r="P258" s="194"/>
      <c r="Q258" s="196"/>
      <c r="R258" s="195"/>
      <c r="S258" s="194"/>
      <c r="T258" s="197"/>
      <c r="U258" s="348"/>
    </row>
    <row r="259" spans="1:21" s="18" customFormat="1" ht="15.75" hidden="1" thickBot="1" x14ac:dyDescent="0.3">
      <c r="A259" s="128"/>
      <c r="B259" s="53" t="s">
        <v>697</v>
      </c>
      <c r="C259" s="415" t="s">
        <v>291</v>
      </c>
      <c r="D259" s="416"/>
      <c r="E259" s="416"/>
      <c r="F259" s="266">
        <f>F260+F261+F262+F263+F264+F265</f>
        <v>0</v>
      </c>
      <c r="G259" s="158">
        <f t="shared" ref="G259:T259" si="135">G260+G261+G262+G263+G264+G265</f>
        <v>0</v>
      </c>
      <c r="H259" s="170">
        <f t="shared" si="121"/>
        <v>0</v>
      </c>
      <c r="I259" s="78">
        <f t="shared" si="135"/>
        <v>0</v>
      </c>
      <c r="J259" s="13">
        <f t="shared" si="135"/>
        <v>0</v>
      </c>
      <c r="K259" s="13">
        <f t="shared" si="135"/>
        <v>0</v>
      </c>
      <c r="L259" s="13">
        <f t="shared" si="135"/>
        <v>0</v>
      </c>
      <c r="M259" s="13">
        <f t="shared" si="135"/>
        <v>0</v>
      </c>
      <c r="N259" s="83">
        <f t="shared" si="135"/>
        <v>0</v>
      </c>
      <c r="O259" s="13">
        <f t="shared" si="135"/>
        <v>0</v>
      </c>
      <c r="P259" s="43">
        <f t="shared" si="135"/>
        <v>0</v>
      </c>
      <c r="Q259" s="83">
        <f t="shared" si="135"/>
        <v>0</v>
      </c>
      <c r="R259" s="13">
        <f t="shared" si="135"/>
        <v>0</v>
      </c>
      <c r="S259" s="43">
        <f t="shared" si="135"/>
        <v>0</v>
      </c>
      <c r="T259" s="45">
        <f t="shared" si="135"/>
        <v>0</v>
      </c>
      <c r="U259" s="350">
        <f t="shared" ref="U259" si="136">U260+U261+U262+U263+U264+U265</f>
        <v>0</v>
      </c>
    </row>
    <row r="260" spans="1:21" s="211" customFormat="1" ht="15.75" hidden="1" thickBot="1" x14ac:dyDescent="0.3">
      <c r="A260" s="128" t="s">
        <v>292</v>
      </c>
      <c r="B260" s="191" t="s">
        <v>698</v>
      </c>
      <c r="C260" s="200"/>
      <c r="D260" s="417" t="s">
        <v>383</v>
      </c>
      <c r="E260" s="417"/>
      <c r="F260" s="282">
        <f t="shared" ref="F260:F271" si="137">SUM(I260:T260)</f>
        <v>0</v>
      </c>
      <c r="G260" s="192"/>
      <c r="H260" s="193">
        <f t="shared" si="121"/>
        <v>0</v>
      </c>
      <c r="I260" s="201"/>
      <c r="J260" s="195"/>
      <c r="K260" s="195"/>
      <c r="L260" s="195"/>
      <c r="M260" s="195"/>
      <c r="N260" s="196"/>
      <c r="O260" s="195"/>
      <c r="P260" s="194"/>
      <c r="Q260" s="196"/>
      <c r="R260" s="195"/>
      <c r="S260" s="194"/>
      <c r="T260" s="197"/>
      <c r="U260" s="348"/>
    </row>
    <row r="261" spans="1:21" s="211" customFormat="1" ht="15.75" hidden="1" thickBot="1" x14ac:dyDescent="0.3">
      <c r="A261" s="128" t="s">
        <v>293</v>
      </c>
      <c r="B261" s="191" t="s">
        <v>699</v>
      </c>
      <c r="C261" s="200"/>
      <c r="D261" s="417" t="s">
        <v>384</v>
      </c>
      <c r="E261" s="417"/>
      <c r="F261" s="282">
        <f t="shared" si="137"/>
        <v>0</v>
      </c>
      <c r="G261" s="192"/>
      <c r="H261" s="193">
        <f t="shared" si="121"/>
        <v>0</v>
      </c>
      <c r="I261" s="201"/>
      <c r="J261" s="195"/>
      <c r="K261" s="195"/>
      <c r="L261" s="195"/>
      <c r="M261" s="195"/>
      <c r="N261" s="196"/>
      <c r="O261" s="195"/>
      <c r="P261" s="194"/>
      <c r="Q261" s="196"/>
      <c r="R261" s="195"/>
      <c r="S261" s="194"/>
      <c r="T261" s="197"/>
      <c r="U261" s="348"/>
    </row>
    <row r="262" spans="1:21" s="211" customFormat="1" ht="15.75" hidden="1" thickBot="1" x14ac:dyDescent="0.3">
      <c r="A262" s="128" t="s">
        <v>887</v>
      </c>
      <c r="B262" s="191" t="s">
        <v>888</v>
      </c>
      <c r="C262" s="200"/>
      <c r="D262" s="417" t="s">
        <v>889</v>
      </c>
      <c r="E262" s="417"/>
      <c r="F262" s="282">
        <f t="shared" si="137"/>
        <v>0</v>
      </c>
      <c r="G262" s="192"/>
      <c r="H262" s="193">
        <f t="shared" si="121"/>
        <v>0</v>
      </c>
      <c r="I262" s="201"/>
      <c r="J262" s="195"/>
      <c r="K262" s="195"/>
      <c r="L262" s="195"/>
      <c r="M262" s="195"/>
      <c r="N262" s="196"/>
      <c r="O262" s="195"/>
      <c r="P262" s="194"/>
      <c r="Q262" s="196"/>
      <c r="R262" s="195"/>
      <c r="S262" s="194"/>
      <c r="T262" s="197"/>
      <c r="U262" s="348"/>
    </row>
    <row r="263" spans="1:21" s="211" customFormat="1" ht="15.75" hidden="1" thickBot="1" x14ac:dyDescent="0.3">
      <c r="A263" s="128" t="s">
        <v>294</v>
      </c>
      <c r="B263" s="191" t="s">
        <v>700</v>
      </c>
      <c r="C263" s="200"/>
      <c r="D263" s="417" t="s">
        <v>295</v>
      </c>
      <c r="E263" s="417"/>
      <c r="F263" s="282">
        <f t="shared" si="137"/>
        <v>0</v>
      </c>
      <c r="G263" s="192"/>
      <c r="H263" s="193">
        <f t="shared" si="121"/>
        <v>0</v>
      </c>
      <c r="I263" s="201"/>
      <c r="J263" s="195"/>
      <c r="K263" s="195"/>
      <c r="L263" s="195"/>
      <c r="M263" s="195"/>
      <c r="N263" s="196"/>
      <c r="O263" s="195"/>
      <c r="P263" s="194"/>
      <c r="Q263" s="196"/>
      <c r="R263" s="195"/>
      <c r="S263" s="194"/>
      <c r="T263" s="197"/>
      <c r="U263" s="348"/>
    </row>
    <row r="264" spans="1:21" s="211" customFormat="1" ht="15.75" hidden="1" thickBot="1" x14ac:dyDescent="0.3">
      <c r="A264" s="128" t="s">
        <v>296</v>
      </c>
      <c r="B264" s="191" t="s">
        <v>701</v>
      </c>
      <c r="C264" s="200"/>
      <c r="D264" s="417" t="s">
        <v>297</v>
      </c>
      <c r="E264" s="417"/>
      <c r="F264" s="282">
        <f t="shared" si="137"/>
        <v>0</v>
      </c>
      <c r="G264" s="192"/>
      <c r="H264" s="193">
        <f t="shared" si="121"/>
        <v>0</v>
      </c>
      <c r="I264" s="201"/>
      <c r="J264" s="195"/>
      <c r="K264" s="195"/>
      <c r="L264" s="195"/>
      <c r="M264" s="195"/>
      <c r="N264" s="196"/>
      <c r="O264" s="195"/>
      <c r="P264" s="194"/>
      <c r="Q264" s="196"/>
      <c r="R264" s="195"/>
      <c r="S264" s="194"/>
      <c r="T264" s="197"/>
      <c r="U264" s="348"/>
    </row>
    <row r="265" spans="1:21" s="211" customFormat="1" ht="15.75" hidden="1" thickBot="1" x14ac:dyDescent="0.3">
      <c r="A265" s="128" t="s">
        <v>890</v>
      </c>
      <c r="B265" s="191" t="s">
        <v>891</v>
      </c>
      <c r="C265" s="200"/>
      <c r="D265" s="417" t="s">
        <v>892</v>
      </c>
      <c r="E265" s="417"/>
      <c r="F265" s="282">
        <f t="shared" si="137"/>
        <v>0</v>
      </c>
      <c r="G265" s="192"/>
      <c r="H265" s="193">
        <f t="shared" si="121"/>
        <v>0</v>
      </c>
      <c r="I265" s="201"/>
      <c r="J265" s="195"/>
      <c r="K265" s="195"/>
      <c r="L265" s="195"/>
      <c r="M265" s="195"/>
      <c r="N265" s="196"/>
      <c r="O265" s="195"/>
      <c r="P265" s="194"/>
      <c r="Q265" s="196"/>
      <c r="R265" s="195"/>
      <c r="S265" s="194"/>
      <c r="T265" s="197"/>
      <c r="U265" s="348"/>
    </row>
    <row r="266" spans="1:21" s="41" customFormat="1" ht="15.75" hidden="1" thickBot="1" x14ac:dyDescent="0.3">
      <c r="A266" s="128" t="s">
        <v>893</v>
      </c>
      <c r="B266" s="53" t="s">
        <v>894</v>
      </c>
      <c r="C266" s="415" t="s">
        <v>895</v>
      </c>
      <c r="D266" s="416"/>
      <c r="E266" s="416"/>
      <c r="F266" s="266">
        <f t="shared" si="137"/>
        <v>0</v>
      </c>
      <c r="G266" s="158"/>
      <c r="H266" s="170">
        <f t="shared" si="121"/>
        <v>0</v>
      </c>
      <c r="I266" s="78"/>
      <c r="J266" s="13"/>
      <c r="K266" s="13"/>
      <c r="L266" s="13"/>
      <c r="M266" s="13"/>
      <c r="N266" s="83"/>
      <c r="O266" s="13"/>
      <c r="P266" s="43"/>
      <c r="Q266" s="83"/>
      <c r="R266" s="13"/>
      <c r="S266" s="43"/>
      <c r="T266" s="45"/>
      <c r="U266" s="350"/>
    </row>
    <row r="267" spans="1:21" s="41" customFormat="1" ht="15.75" hidden="1" thickBot="1" x14ac:dyDescent="0.3">
      <c r="A267" s="128" t="s">
        <v>298</v>
      </c>
      <c r="B267" s="53" t="s">
        <v>702</v>
      </c>
      <c r="C267" s="415" t="s">
        <v>299</v>
      </c>
      <c r="D267" s="416"/>
      <c r="E267" s="416"/>
      <c r="F267" s="266">
        <f t="shared" si="137"/>
        <v>0</v>
      </c>
      <c r="G267" s="158"/>
      <c r="H267" s="170">
        <f t="shared" si="121"/>
        <v>0</v>
      </c>
      <c r="I267" s="78"/>
      <c r="J267" s="13"/>
      <c r="K267" s="13"/>
      <c r="L267" s="13"/>
      <c r="M267" s="13"/>
      <c r="N267" s="83"/>
      <c r="O267" s="13"/>
      <c r="P267" s="43"/>
      <c r="Q267" s="83"/>
      <c r="R267" s="13"/>
      <c r="S267" s="43"/>
      <c r="T267" s="45"/>
      <c r="U267" s="350"/>
    </row>
    <row r="268" spans="1:21" s="41" customFormat="1" ht="15.75" hidden="1" thickBot="1" x14ac:dyDescent="0.3">
      <c r="A268" s="128" t="s">
        <v>300</v>
      </c>
      <c r="B268" s="53" t="s">
        <v>703</v>
      </c>
      <c r="C268" s="415" t="s">
        <v>896</v>
      </c>
      <c r="D268" s="416"/>
      <c r="E268" s="416"/>
      <c r="F268" s="266">
        <f t="shared" si="137"/>
        <v>0</v>
      </c>
      <c r="G268" s="158"/>
      <c r="H268" s="170">
        <f t="shared" si="121"/>
        <v>0</v>
      </c>
      <c r="I268" s="78"/>
      <c r="J268" s="13"/>
      <c r="K268" s="13"/>
      <c r="L268" s="13"/>
      <c r="M268" s="13"/>
      <c r="N268" s="83"/>
      <c r="O268" s="13"/>
      <c r="P268" s="43"/>
      <c r="Q268" s="83"/>
      <c r="R268" s="13"/>
      <c r="S268" s="43"/>
      <c r="T268" s="45"/>
      <c r="U268" s="350"/>
    </row>
    <row r="269" spans="1:21" s="41" customFormat="1" ht="15.75" hidden="1" thickBot="1" x14ac:dyDescent="0.3">
      <c r="A269" s="128" t="s">
        <v>301</v>
      </c>
      <c r="B269" s="53" t="s">
        <v>704</v>
      </c>
      <c r="C269" s="415" t="s">
        <v>897</v>
      </c>
      <c r="D269" s="416"/>
      <c r="E269" s="416"/>
      <c r="F269" s="266">
        <f t="shared" si="137"/>
        <v>0</v>
      </c>
      <c r="G269" s="158"/>
      <c r="H269" s="170">
        <f t="shared" si="121"/>
        <v>0</v>
      </c>
      <c r="I269" s="78"/>
      <c r="J269" s="13"/>
      <c r="K269" s="13"/>
      <c r="L269" s="13"/>
      <c r="M269" s="13"/>
      <c r="N269" s="83"/>
      <c r="O269" s="13"/>
      <c r="P269" s="43"/>
      <c r="Q269" s="83"/>
      <c r="R269" s="13"/>
      <c r="S269" s="43"/>
      <c r="T269" s="45"/>
      <c r="U269" s="350"/>
    </row>
    <row r="270" spans="1:21" s="41" customFormat="1" ht="15.75" hidden="1" thickBot="1" x14ac:dyDescent="0.3">
      <c r="A270" s="128" t="s">
        <v>302</v>
      </c>
      <c r="B270" s="53" t="s">
        <v>705</v>
      </c>
      <c r="C270" s="415" t="s">
        <v>303</v>
      </c>
      <c r="D270" s="416"/>
      <c r="E270" s="416"/>
      <c r="F270" s="266">
        <f t="shared" si="137"/>
        <v>0</v>
      </c>
      <c r="G270" s="158"/>
      <c r="H270" s="170">
        <f t="shared" si="121"/>
        <v>0</v>
      </c>
      <c r="I270" s="78"/>
      <c r="J270" s="13"/>
      <c r="K270" s="13"/>
      <c r="L270" s="13"/>
      <c r="M270" s="13"/>
      <c r="N270" s="83"/>
      <c r="O270" s="13"/>
      <c r="P270" s="43"/>
      <c r="Q270" s="83"/>
      <c r="R270" s="13"/>
      <c r="S270" s="43"/>
      <c r="T270" s="45"/>
      <c r="U270" s="350"/>
    </row>
    <row r="271" spans="1:21" s="41" customFormat="1" ht="15.75" hidden="1" thickBot="1" x14ac:dyDescent="0.3">
      <c r="A271" s="128" t="s">
        <v>898</v>
      </c>
      <c r="B271" s="53" t="s">
        <v>899</v>
      </c>
      <c r="C271" s="415" t="s">
        <v>901</v>
      </c>
      <c r="D271" s="416"/>
      <c r="E271" s="416"/>
      <c r="F271" s="266">
        <f t="shared" si="137"/>
        <v>0</v>
      </c>
      <c r="G271" s="158"/>
      <c r="H271" s="170">
        <f t="shared" si="121"/>
        <v>0</v>
      </c>
      <c r="I271" s="78"/>
      <c r="J271" s="13"/>
      <c r="K271" s="13"/>
      <c r="L271" s="13"/>
      <c r="M271" s="13"/>
      <c r="N271" s="83"/>
      <c r="O271" s="13"/>
      <c r="P271" s="43"/>
      <c r="Q271" s="83"/>
      <c r="R271" s="13"/>
      <c r="S271" s="43"/>
      <c r="T271" s="45"/>
      <c r="U271" s="350"/>
    </row>
    <row r="272" spans="1:21" s="41" customFormat="1" ht="15.75" hidden="1" thickBot="1" x14ac:dyDescent="0.3">
      <c r="A272" s="128"/>
      <c r="B272" s="53" t="s">
        <v>900</v>
      </c>
      <c r="C272" s="415" t="s">
        <v>902</v>
      </c>
      <c r="D272" s="416"/>
      <c r="E272" s="416"/>
      <c r="F272" s="266">
        <f>F273+F274</f>
        <v>0</v>
      </c>
      <c r="G272" s="158">
        <f t="shared" ref="G272:T272" si="138">G273+G274</f>
        <v>0</v>
      </c>
      <c r="H272" s="170">
        <f t="shared" si="121"/>
        <v>0</v>
      </c>
      <c r="I272" s="78">
        <f t="shared" si="138"/>
        <v>0</v>
      </c>
      <c r="J272" s="13">
        <f t="shared" si="138"/>
        <v>0</v>
      </c>
      <c r="K272" s="13">
        <f t="shared" si="138"/>
        <v>0</v>
      </c>
      <c r="L272" s="13">
        <f t="shared" si="138"/>
        <v>0</v>
      </c>
      <c r="M272" s="13">
        <f t="shared" si="138"/>
        <v>0</v>
      </c>
      <c r="N272" s="83">
        <f t="shared" si="138"/>
        <v>0</v>
      </c>
      <c r="O272" s="13">
        <f t="shared" si="138"/>
        <v>0</v>
      </c>
      <c r="P272" s="43">
        <f t="shared" si="138"/>
        <v>0</v>
      </c>
      <c r="Q272" s="83">
        <f t="shared" si="138"/>
        <v>0</v>
      </c>
      <c r="R272" s="13">
        <f t="shared" si="138"/>
        <v>0</v>
      </c>
      <c r="S272" s="43">
        <f t="shared" si="138"/>
        <v>0</v>
      </c>
      <c r="T272" s="45">
        <f t="shared" si="138"/>
        <v>0</v>
      </c>
      <c r="U272" s="350">
        <f t="shared" ref="U272" si="139">U273+U274</f>
        <v>0</v>
      </c>
    </row>
    <row r="273" spans="1:21" s="211" customFormat="1" ht="15.75" hidden="1" thickBot="1" x14ac:dyDescent="0.3">
      <c r="A273" s="128" t="s">
        <v>904</v>
      </c>
      <c r="B273" s="191" t="s">
        <v>903</v>
      </c>
      <c r="C273" s="200"/>
      <c r="D273" s="417" t="s">
        <v>907</v>
      </c>
      <c r="E273" s="417"/>
      <c r="F273" s="282">
        <f t="shared" ref="F273:F274" si="140">SUM(I273:T273)</f>
        <v>0</v>
      </c>
      <c r="G273" s="192"/>
      <c r="H273" s="193">
        <f t="shared" si="121"/>
        <v>0</v>
      </c>
      <c r="I273" s="201"/>
      <c r="J273" s="195"/>
      <c r="K273" s="195"/>
      <c r="L273" s="195"/>
      <c r="M273" s="195"/>
      <c r="N273" s="196"/>
      <c r="O273" s="195"/>
      <c r="P273" s="194"/>
      <c r="Q273" s="196"/>
      <c r="R273" s="195"/>
      <c r="S273" s="194"/>
      <c r="T273" s="197"/>
      <c r="U273" s="348"/>
    </row>
    <row r="274" spans="1:21" s="211" customFormat="1" ht="15.75" hidden="1" thickBot="1" x14ac:dyDescent="0.3">
      <c r="A274" s="128" t="s">
        <v>905</v>
      </c>
      <c r="B274" s="191" t="s">
        <v>906</v>
      </c>
      <c r="C274" s="200"/>
      <c r="D274" s="417" t="s">
        <v>908</v>
      </c>
      <c r="E274" s="417"/>
      <c r="F274" s="282">
        <f t="shared" si="140"/>
        <v>0</v>
      </c>
      <c r="G274" s="192"/>
      <c r="H274" s="193">
        <f t="shared" si="121"/>
        <v>0</v>
      </c>
      <c r="I274" s="201"/>
      <c r="J274" s="195"/>
      <c r="K274" s="195"/>
      <c r="L274" s="195"/>
      <c r="M274" s="195"/>
      <c r="N274" s="196"/>
      <c r="O274" s="195"/>
      <c r="P274" s="194"/>
      <c r="Q274" s="196"/>
      <c r="R274" s="195"/>
      <c r="S274" s="194"/>
      <c r="T274" s="197"/>
      <c r="U274" s="348"/>
    </row>
    <row r="275" spans="1:21" ht="15.75" hidden="1" thickBot="1" x14ac:dyDescent="0.3">
      <c r="B275" s="93" t="s">
        <v>709</v>
      </c>
      <c r="C275" s="434" t="s">
        <v>304</v>
      </c>
      <c r="D275" s="435"/>
      <c r="E275" s="435"/>
      <c r="F275" s="260">
        <f>F276+F277+F278+F279+F280</f>
        <v>0</v>
      </c>
      <c r="G275" s="152">
        <f t="shared" ref="G275:T275" si="141">G276+G277+G278+G279+G280</f>
        <v>0</v>
      </c>
      <c r="H275" s="168">
        <f t="shared" si="121"/>
        <v>0</v>
      </c>
      <c r="I275" s="95">
        <f t="shared" si="141"/>
        <v>0</v>
      </c>
      <c r="J275" s="96">
        <f t="shared" si="141"/>
        <v>0</v>
      </c>
      <c r="K275" s="96">
        <f t="shared" si="141"/>
        <v>0</v>
      </c>
      <c r="L275" s="96">
        <f t="shared" si="141"/>
        <v>0</v>
      </c>
      <c r="M275" s="96">
        <f t="shared" si="141"/>
        <v>0</v>
      </c>
      <c r="N275" s="99">
        <f t="shared" si="141"/>
        <v>0</v>
      </c>
      <c r="O275" s="96">
        <f t="shared" si="141"/>
        <v>0</v>
      </c>
      <c r="P275" s="98">
        <f t="shared" si="141"/>
        <v>0</v>
      </c>
      <c r="Q275" s="99">
        <f t="shared" si="141"/>
        <v>0</v>
      </c>
      <c r="R275" s="96">
        <f t="shared" si="141"/>
        <v>0</v>
      </c>
      <c r="S275" s="98">
        <f t="shared" si="141"/>
        <v>0</v>
      </c>
      <c r="T275" s="100">
        <f t="shared" si="141"/>
        <v>0</v>
      </c>
      <c r="U275" s="349">
        <f t="shared" ref="U275" si="142">U276+U277+U278+U279+U280</f>
        <v>0</v>
      </c>
    </row>
    <row r="276" spans="1:21" s="41" customFormat="1" ht="15.75" hidden="1" thickBot="1" x14ac:dyDescent="0.3">
      <c r="A276" s="128" t="s">
        <v>305</v>
      </c>
      <c r="B276" s="198" t="s">
        <v>710</v>
      </c>
      <c r="C276" s="495" t="s">
        <v>385</v>
      </c>
      <c r="D276" s="496"/>
      <c r="E276" s="496"/>
      <c r="F276" s="283">
        <f t="shared" ref="F276:F282" si="143">SUM(I276:T276)</f>
        <v>0</v>
      </c>
      <c r="G276" s="199"/>
      <c r="H276" s="213">
        <f t="shared" si="121"/>
        <v>0</v>
      </c>
      <c r="I276" s="214"/>
      <c r="J276" s="215"/>
      <c r="K276" s="215"/>
      <c r="L276" s="215"/>
      <c r="M276" s="215"/>
      <c r="N276" s="219"/>
      <c r="O276" s="215"/>
      <c r="P276" s="217"/>
      <c r="Q276" s="219"/>
      <c r="R276" s="215"/>
      <c r="S276" s="217"/>
      <c r="T276" s="216"/>
      <c r="U276" s="357"/>
    </row>
    <row r="277" spans="1:21" s="41" customFormat="1" ht="15.75" hidden="1" thickBot="1" x14ac:dyDescent="0.3">
      <c r="A277" s="128" t="s">
        <v>306</v>
      </c>
      <c r="B277" s="198" t="s">
        <v>711</v>
      </c>
      <c r="C277" s="495" t="s">
        <v>386</v>
      </c>
      <c r="D277" s="496"/>
      <c r="E277" s="496"/>
      <c r="F277" s="283">
        <f t="shared" si="143"/>
        <v>0</v>
      </c>
      <c r="G277" s="199"/>
      <c r="H277" s="213">
        <f t="shared" si="121"/>
        <v>0</v>
      </c>
      <c r="I277" s="214"/>
      <c r="J277" s="215"/>
      <c r="K277" s="215"/>
      <c r="L277" s="215"/>
      <c r="M277" s="215"/>
      <c r="N277" s="219"/>
      <c r="O277" s="215"/>
      <c r="P277" s="217"/>
      <c r="Q277" s="219"/>
      <c r="R277" s="215"/>
      <c r="S277" s="217"/>
      <c r="T277" s="216"/>
      <c r="U277" s="357"/>
    </row>
    <row r="278" spans="1:21" s="41" customFormat="1" ht="15.75" hidden="1" thickBot="1" x14ac:dyDescent="0.3">
      <c r="A278" s="128" t="s">
        <v>307</v>
      </c>
      <c r="B278" s="198" t="s">
        <v>712</v>
      </c>
      <c r="C278" s="495" t="s">
        <v>308</v>
      </c>
      <c r="D278" s="496"/>
      <c r="E278" s="496"/>
      <c r="F278" s="283">
        <f t="shared" si="143"/>
        <v>0</v>
      </c>
      <c r="G278" s="199"/>
      <c r="H278" s="213">
        <f t="shared" si="121"/>
        <v>0</v>
      </c>
      <c r="I278" s="214"/>
      <c r="J278" s="215"/>
      <c r="K278" s="215"/>
      <c r="L278" s="215"/>
      <c r="M278" s="215"/>
      <c r="N278" s="219"/>
      <c r="O278" s="215"/>
      <c r="P278" s="217"/>
      <c r="Q278" s="219"/>
      <c r="R278" s="215"/>
      <c r="S278" s="217"/>
      <c r="T278" s="216"/>
      <c r="U278" s="357"/>
    </row>
    <row r="279" spans="1:21" s="41" customFormat="1" ht="15.75" hidden="1" thickBot="1" x14ac:dyDescent="0.3">
      <c r="A279" s="128" t="s">
        <v>309</v>
      </c>
      <c r="B279" s="198" t="s">
        <v>713</v>
      </c>
      <c r="C279" s="495" t="s">
        <v>310</v>
      </c>
      <c r="D279" s="496"/>
      <c r="E279" s="496"/>
      <c r="F279" s="283">
        <f t="shared" si="143"/>
        <v>0</v>
      </c>
      <c r="G279" s="199"/>
      <c r="H279" s="213">
        <f t="shared" si="121"/>
        <v>0</v>
      </c>
      <c r="I279" s="214"/>
      <c r="J279" s="215"/>
      <c r="K279" s="215"/>
      <c r="L279" s="215"/>
      <c r="M279" s="215"/>
      <c r="N279" s="219"/>
      <c r="O279" s="215"/>
      <c r="P279" s="217"/>
      <c r="Q279" s="219"/>
      <c r="R279" s="215"/>
      <c r="S279" s="217"/>
      <c r="T279" s="216"/>
      <c r="U279" s="357"/>
    </row>
    <row r="280" spans="1:21" s="41" customFormat="1" ht="15.75" hidden="1" thickBot="1" x14ac:dyDescent="0.3">
      <c r="A280" s="128" t="s">
        <v>311</v>
      </c>
      <c r="B280" s="198" t="s">
        <v>714</v>
      </c>
      <c r="C280" s="495" t="s">
        <v>387</v>
      </c>
      <c r="D280" s="496"/>
      <c r="E280" s="496"/>
      <c r="F280" s="283">
        <f t="shared" si="143"/>
        <v>0</v>
      </c>
      <c r="G280" s="199"/>
      <c r="H280" s="213">
        <f t="shared" si="121"/>
        <v>0</v>
      </c>
      <c r="I280" s="214"/>
      <c r="J280" s="215"/>
      <c r="K280" s="215"/>
      <c r="L280" s="215"/>
      <c r="M280" s="215"/>
      <c r="N280" s="219"/>
      <c r="O280" s="215"/>
      <c r="P280" s="217"/>
      <c r="Q280" s="219"/>
      <c r="R280" s="215"/>
      <c r="S280" s="217"/>
      <c r="T280" s="216"/>
      <c r="U280" s="357"/>
    </row>
    <row r="281" spans="1:21" ht="15.75" hidden="1" thickBot="1" x14ac:dyDescent="0.3">
      <c r="A281" s="128" t="s">
        <v>313</v>
      </c>
      <c r="B281" s="93" t="s">
        <v>715</v>
      </c>
      <c r="C281" s="434" t="s">
        <v>312</v>
      </c>
      <c r="D281" s="435"/>
      <c r="E281" s="435"/>
      <c r="F281" s="260">
        <f t="shared" si="143"/>
        <v>0</v>
      </c>
      <c r="G281" s="152"/>
      <c r="H281" s="168">
        <f t="shared" si="121"/>
        <v>0</v>
      </c>
      <c r="I281" s="95"/>
      <c r="J281" s="96"/>
      <c r="K281" s="96"/>
      <c r="L281" s="96"/>
      <c r="M281" s="96"/>
      <c r="N281" s="99"/>
      <c r="O281" s="96"/>
      <c r="P281" s="98"/>
      <c r="Q281" s="99"/>
      <c r="R281" s="96"/>
      <c r="S281" s="98"/>
      <c r="T281" s="100"/>
      <c r="U281" s="349"/>
    </row>
    <row r="282" spans="1:21" ht="15.75" hidden="1" thickBot="1" x14ac:dyDescent="0.3">
      <c r="A282" s="128" t="s">
        <v>909</v>
      </c>
      <c r="B282" s="93" t="s">
        <v>910</v>
      </c>
      <c r="C282" s="434" t="s">
        <v>911</v>
      </c>
      <c r="D282" s="435"/>
      <c r="E282" s="435"/>
      <c r="F282" s="260">
        <f t="shared" si="143"/>
        <v>0</v>
      </c>
      <c r="G282" s="152"/>
      <c r="H282" s="168">
        <f t="shared" si="121"/>
        <v>0</v>
      </c>
      <c r="I282" s="95"/>
      <c r="J282" s="96"/>
      <c r="K282" s="96"/>
      <c r="L282" s="96"/>
      <c r="M282" s="96"/>
      <c r="N282" s="99"/>
      <c r="O282" s="96"/>
      <c r="P282" s="98"/>
      <c r="Q282" s="99"/>
      <c r="R282" s="96"/>
      <c r="S282" s="98"/>
      <c r="T282" s="100"/>
      <c r="U282" s="349"/>
    </row>
    <row r="283" spans="1:21" ht="15.75" thickBot="1" x14ac:dyDescent="0.3">
      <c r="B283" s="511" t="s">
        <v>314</v>
      </c>
      <c r="C283" s="512"/>
      <c r="D283" s="512"/>
      <c r="E283" s="512"/>
      <c r="F283" s="257">
        <f>F5+F24+F32+F84+F100+F175+F185+F190+F253</f>
        <v>20370021.494199995</v>
      </c>
      <c r="G283" s="149">
        <f>G5+G24+G32+G84+G100+G175+G185+G190+G253</f>
        <v>888740</v>
      </c>
      <c r="H283" s="166">
        <f t="shared" si="121"/>
        <v>21258761.494199995</v>
      </c>
      <c r="I283" s="87">
        <f t="shared" ref="I283:U283" si="144">I5+I24+I32+I84+I100+I175+I185+I190+I253</f>
        <v>460619.38</v>
      </c>
      <c r="J283" s="88">
        <f t="shared" si="144"/>
        <v>777385.61479999998</v>
      </c>
      <c r="K283" s="88">
        <f t="shared" si="144"/>
        <v>787318.81480000005</v>
      </c>
      <c r="L283" s="88">
        <f t="shared" si="144"/>
        <v>819781.31480000005</v>
      </c>
      <c r="M283" s="88">
        <f t="shared" si="144"/>
        <v>815606.81480000005</v>
      </c>
      <c r="N283" s="91">
        <f t="shared" si="144"/>
        <v>1109898.8148000001</v>
      </c>
      <c r="O283" s="88">
        <f t="shared" si="144"/>
        <v>2820671.3948000004</v>
      </c>
      <c r="P283" s="90">
        <f t="shared" si="144"/>
        <v>967821.58480000007</v>
      </c>
      <c r="Q283" s="91">
        <f t="shared" si="144"/>
        <v>828972.62480000011</v>
      </c>
      <c r="R283" s="88">
        <f t="shared" si="144"/>
        <v>950982.08480000007</v>
      </c>
      <c r="S283" s="90">
        <f t="shared" si="144"/>
        <v>2667478.5948000001</v>
      </c>
      <c r="T283" s="92">
        <f t="shared" si="144"/>
        <v>8252224.4561999952</v>
      </c>
      <c r="U283" s="346">
        <f t="shared" si="144"/>
        <v>100000</v>
      </c>
    </row>
    <row r="284" spans="1:21" x14ac:dyDescent="0.25">
      <c r="B284" s="22"/>
      <c r="C284" s="23"/>
      <c r="D284" s="23"/>
      <c r="E284" s="24"/>
      <c r="F284" s="24"/>
      <c r="G284" s="24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B285" s="25"/>
      <c r="C285" s="26"/>
      <c r="D285" s="26"/>
      <c r="E285" s="24"/>
      <c r="F285" s="24"/>
      <c r="G285" s="24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361"/>
    </row>
    <row r="286" spans="1:21" x14ac:dyDescent="0.25"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B288" s="27"/>
      <c r="C288" s="24"/>
      <c r="D288" s="24"/>
      <c r="E288" s="28"/>
      <c r="F288" s="28"/>
      <c r="G288" s="28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B290" s="27"/>
      <c r="C290" s="24"/>
      <c r="D290" s="24"/>
      <c r="E290" s="28"/>
      <c r="F290" s="28"/>
      <c r="G290" s="28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B292" s="27"/>
      <c r="C292" s="28"/>
      <c r="D292" s="28"/>
      <c r="E292" s="24"/>
      <c r="F292" s="24"/>
      <c r="G292" s="24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B293" s="27"/>
      <c r="C293" s="28"/>
      <c r="D293" s="28"/>
      <c r="E293" s="24"/>
      <c r="F293" s="24"/>
      <c r="G293" s="24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B294" s="27"/>
      <c r="C294" s="28"/>
      <c r="D294" s="28"/>
      <c r="E294" s="24"/>
      <c r="F294" s="24"/>
      <c r="G294" s="24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30"/>
      <c r="B299" s="27"/>
      <c r="C299" s="24"/>
      <c r="D299" s="24"/>
      <c r="E299" s="28"/>
      <c r="F299" s="28"/>
      <c r="G299" s="28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30"/>
      <c r="B300" s="27"/>
      <c r="C300" s="24"/>
      <c r="D300" s="24"/>
      <c r="E300" s="28"/>
      <c r="F300" s="28"/>
      <c r="G300" s="28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30"/>
      <c r="B301" s="27"/>
      <c r="C301" s="24"/>
      <c r="D301" s="24"/>
      <c r="E301" s="28"/>
      <c r="F301" s="28"/>
      <c r="G301" s="28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30"/>
      <c r="B302" s="27"/>
      <c r="C302" s="24"/>
      <c r="D302" s="24"/>
      <c r="E302" s="28"/>
      <c r="F302" s="28"/>
      <c r="G302" s="28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30"/>
      <c r="B305" s="27"/>
      <c r="C305" s="28"/>
      <c r="D305" s="28"/>
      <c r="E305" s="24"/>
      <c r="F305" s="24"/>
      <c r="G305" s="24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30"/>
      <c r="B312" s="27"/>
      <c r="C312" s="24"/>
      <c r="D312" s="24"/>
      <c r="E312" s="28"/>
      <c r="F312" s="28"/>
      <c r="G312" s="28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30"/>
      <c r="B313" s="27"/>
      <c r="C313" s="24"/>
      <c r="D313" s="24"/>
      <c r="E313" s="28"/>
      <c r="F313" s="28"/>
      <c r="G313" s="28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30"/>
      <c r="B316" s="27"/>
      <c r="C316" s="28"/>
      <c r="D316" s="28"/>
      <c r="E316" s="24"/>
      <c r="F316" s="24"/>
      <c r="G316" s="24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30"/>
      <c r="B317" s="27"/>
      <c r="C317" s="24"/>
      <c r="D317" s="24"/>
      <c r="E317" s="28"/>
      <c r="F317" s="28"/>
      <c r="G317" s="28"/>
      <c r="H317" s="6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x14ac:dyDescent="0.25">
      <c r="A318" s="130"/>
      <c r="B318" s="27"/>
      <c r="C318" s="24"/>
      <c r="D318" s="24"/>
      <c r="E318" s="28"/>
      <c r="F318" s="28"/>
      <c r="G318" s="28"/>
      <c r="H318" s="6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x14ac:dyDescent="0.25">
      <c r="A319" s="130"/>
      <c r="B319" s="27"/>
      <c r="C319" s="24"/>
      <c r="D319" s="24"/>
      <c r="E319" s="28"/>
      <c r="F319" s="28"/>
      <c r="G319" s="28"/>
      <c r="H319" s="60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x14ac:dyDescent="0.25">
      <c r="A320" s="130"/>
      <c r="B320" s="27"/>
      <c r="C320" s="24"/>
      <c r="D320" s="24"/>
      <c r="E320" s="28"/>
      <c r="F320" s="28"/>
      <c r="G320" s="28"/>
      <c r="H320" s="60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x14ac:dyDescent="0.25">
      <c r="A321" s="130"/>
      <c r="B321" s="27"/>
      <c r="C321" s="24"/>
      <c r="D321" s="24"/>
      <c r="E321" s="28"/>
      <c r="F321" s="28"/>
      <c r="G321" s="28"/>
      <c r="H321" s="60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x14ac:dyDescent="0.25">
      <c r="A322" s="130"/>
      <c r="B322" s="27"/>
      <c r="C322" s="24"/>
      <c r="D322" s="24"/>
      <c r="E322" s="28"/>
      <c r="F322" s="28"/>
      <c r="G322" s="28"/>
      <c r="H322" s="60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:21" x14ac:dyDescent="0.25">
      <c r="A323" s="130"/>
      <c r="B323" s="27"/>
      <c r="C323" s="24"/>
      <c r="D323" s="24"/>
      <c r="E323" s="28"/>
      <c r="F323" s="28"/>
      <c r="G323" s="28"/>
      <c r="H323" s="60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:21" x14ac:dyDescent="0.25">
      <c r="A324" s="130"/>
      <c r="B324" s="27"/>
      <c r="C324" s="24"/>
      <c r="D324" s="24"/>
      <c r="E324" s="28"/>
      <c r="F324" s="28"/>
      <c r="G324" s="28"/>
      <c r="H324" s="60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:21" x14ac:dyDescent="0.25">
      <c r="A325" s="130"/>
      <c r="B325" s="27"/>
      <c r="C325" s="24"/>
      <c r="D325" s="24"/>
      <c r="E325" s="28"/>
      <c r="F325" s="28"/>
      <c r="G325" s="28"/>
      <c r="H325" s="60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:21" x14ac:dyDescent="0.25">
      <c r="A326" s="130"/>
      <c r="B326" s="27"/>
      <c r="C326" s="24"/>
      <c r="D326" s="24"/>
      <c r="E326" s="28"/>
      <c r="F326" s="28"/>
      <c r="G326" s="28"/>
      <c r="H326" s="60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:21" x14ac:dyDescent="0.25">
      <c r="A327" s="130"/>
      <c r="B327" s="29"/>
      <c r="C327" s="23"/>
      <c r="D327" s="23"/>
      <c r="E327" s="24"/>
      <c r="F327" s="24"/>
      <c r="G327" s="24"/>
      <c r="H327" s="60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:21" x14ac:dyDescent="0.25">
      <c r="A328" s="130"/>
      <c r="B328" s="27"/>
      <c r="C328" s="28"/>
      <c r="D328" s="28"/>
      <c r="E328" s="24"/>
      <c r="F328" s="24"/>
      <c r="G328" s="24"/>
      <c r="H328" s="60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:21" x14ac:dyDescent="0.25">
      <c r="A329" s="130"/>
      <c r="B329" s="27"/>
      <c r="C329" s="28"/>
      <c r="D329" s="28"/>
      <c r="E329" s="24"/>
      <c r="F329" s="24"/>
      <c r="G329" s="24"/>
      <c r="H329" s="60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:21" x14ac:dyDescent="0.25">
      <c r="A330" s="130"/>
      <c r="B330" s="27"/>
      <c r="C330" s="28"/>
      <c r="D330" s="28"/>
      <c r="E330" s="24"/>
      <c r="F330" s="24"/>
      <c r="G330" s="24"/>
      <c r="H330" s="60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:21" x14ac:dyDescent="0.25">
      <c r="A331" s="130"/>
      <c r="B331" s="27"/>
      <c r="C331" s="24"/>
      <c r="D331" s="24"/>
      <c r="E331" s="28"/>
      <c r="F331" s="28"/>
      <c r="G331" s="28"/>
      <c r="H331" s="60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:21" x14ac:dyDescent="0.25">
      <c r="A332" s="130"/>
      <c r="B332" s="27"/>
      <c r="C332" s="24"/>
      <c r="D332" s="24"/>
      <c r="E332" s="28"/>
      <c r="F332" s="28"/>
      <c r="G332" s="28"/>
      <c r="H332" s="60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:21" x14ac:dyDescent="0.25">
      <c r="A333" s="130"/>
      <c r="B333" s="27"/>
      <c r="C333" s="24"/>
      <c r="D333" s="24"/>
      <c r="E333" s="28"/>
      <c r="F333" s="28"/>
      <c r="G333" s="28"/>
      <c r="H333" s="60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:21" x14ac:dyDescent="0.25">
      <c r="A334" s="130"/>
      <c r="B334" s="27"/>
      <c r="C334" s="24"/>
      <c r="D334" s="24"/>
      <c r="E334" s="28"/>
      <c r="F334" s="28"/>
      <c r="G334" s="28"/>
      <c r="H334" s="60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:21" x14ac:dyDescent="0.25">
      <c r="A335" s="130"/>
      <c r="B335" s="27"/>
      <c r="C335" s="24"/>
      <c r="D335" s="24"/>
      <c r="E335" s="28"/>
      <c r="F335" s="28"/>
      <c r="G335" s="28"/>
      <c r="H335" s="60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:21" x14ac:dyDescent="0.25">
      <c r="A336" s="130"/>
      <c r="B336" s="27"/>
      <c r="C336" s="24"/>
      <c r="D336" s="24"/>
      <c r="E336" s="28"/>
      <c r="F336" s="28"/>
      <c r="G336" s="28"/>
      <c r="H336" s="60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:21" x14ac:dyDescent="0.25">
      <c r="A337" s="130"/>
      <c r="B337" s="27"/>
      <c r="C337" s="24"/>
      <c r="D337" s="24"/>
      <c r="E337" s="28"/>
      <c r="F337" s="28"/>
      <c r="G337" s="28"/>
      <c r="H337" s="60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:21" x14ac:dyDescent="0.25">
      <c r="A338" s="130"/>
      <c r="B338" s="27"/>
      <c r="C338" s="24"/>
      <c r="D338" s="24"/>
      <c r="E338" s="28"/>
      <c r="F338" s="28"/>
      <c r="G338" s="28"/>
      <c r="H338" s="60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:21" x14ac:dyDescent="0.25">
      <c r="A339" s="130"/>
      <c r="B339" s="27"/>
      <c r="C339" s="24"/>
      <c r="D339" s="24"/>
      <c r="E339" s="28"/>
      <c r="F339" s="28"/>
      <c r="G339" s="28"/>
      <c r="H339" s="60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:21" x14ac:dyDescent="0.25">
      <c r="A340" s="130"/>
      <c r="B340" s="27"/>
      <c r="C340" s="24"/>
      <c r="D340" s="24"/>
      <c r="E340" s="28"/>
      <c r="F340" s="28"/>
      <c r="G340" s="28"/>
      <c r="H340" s="60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:21" x14ac:dyDescent="0.25">
      <c r="A341" s="130"/>
      <c r="B341" s="27"/>
      <c r="C341" s="28"/>
      <c r="D341" s="28"/>
      <c r="E341" s="24"/>
      <c r="F341" s="24"/>
      <c r="G341" s="24"/>
      <c r="H341" s="60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:21" x14ac:dyDescent="0.25">
      <c r="A342" s="130"/>
      <c r="B342" s="27"/>
      <c r="C342" s="24"/>
      <c r="D342" s="24"/>
      <c r="E342" s="28"/>
      <c r="F342" s="28"/>
      <c r="G342" s="28"/>
      <c r="H342" s="60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:21" x14ac:dyDescent="0.25">
      <c r="A343" s="130"/>
      <c r="B343" s="27"/>
      <c r="C343" s="24"/>
      <c r="D343" s="24"/>
      <c r="E343" s="28"/>
      <c r="F343" s="28"/>
      <c r="G343" s="28"/>
      <c r="H343" s="6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A344" s="130"/>
      <c r="B344" s="27"/>
      <c r="C344" s="24"/>
      <c r="D344" s="24"/>
      <c r="E344" s="28"/>
      <c r="F344" s="28"/>
      <c r="G344" s="28"/>
      <c r="H344" s="6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A345" s="130"/>
      <c r="B345" s="27"/>
      <c r="C345" s="24"/>
      <c r="D345" s="24"/>
      <c r="E345" s="28"/>
      <c r="F345" s="28"/>
      <c r="G345" s="28"/>
    </row>
    <row r="346" spans="1:21" x14ac:dyDescent="0.25">
      <c r="B346" s="27"/>
      <c r="C346" s="24"/>
      <c r="D346" s="24"/>
      <c r="E346" s="28"/>
      <c r="F346" s="28"/>
      <c r="G346" s="28"/>
      <c r="H346" s="18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s="12" customFormat="1" x14ac:dyDescent="0.25">
      <c r="A347" s="131"/>
      <c r="B347" s="27"/>
      <c r="C347" s="24"/>
      <c r="D347" s="24"/>
      <c r="E347" s="28"/>
      <c r="F347" s="28"/>
      <c r="G347" s="28"/>
      <c r="H347" s="49"/>
    </row>
    <row r="348" spans="1:21" s="12" customFormat="1" x14ac:dyDescent="0.25">
      <c r="A348" s="131"/>
      <c r="B348" s="27"/>
      <c r="C348" s="24"/>
      <c r="D348" s="24"/>
      <c r="E348" s="28"/>
      <c r="F348" s="28"/>
      <c r="G348" s="28"/>
      <c r="H348" s="49"/>
    </row>
    <row r="349" spans="1:21" s="12" customFormat="1" x14ac:dyDescent="0.25">
      <c r="A349" s="131"/>
      <c r="B349" s="27"/>
      <c r="C349" s="24"/>
      <c r="D349" s="24"/>
      <c r="E349" s="28"/>
      <c r="F349" s="28"/>
      <c r="G349" s="28"/>
      <c r="H349" s="49"/>
    </row>
    <row r="350" spans="1:21" s="12" customFormat="1" x14ac:dyDescent="0.25">
      <c r="A350" s="131"/>
      <c r="B350" s="27"/>
      <c r="C350" s="24"/>
      <c r="D350" s="24"/>
      <c r="E350" s="28"/>
      <c r="F350" s="28"/>
      <c r="G350" s="28"/>
      <c r="H350" s="49"/>
    </row>
    <row r="351" spans="1:21" s="12" customFormat="1" x14ac:dyDescent="0.25">
      <c r="A351" s="131"/>
      <c r="B351" s="27"/>
      <c r="C351" s="24"/>
      <c r="D351" s="24"/>
      <c r="E351" s="28"/>
      <c r="F351" s="28"/>
      <c r="G351" s="28"/>
      <c r="H351" s="49"/>
    </row>
    <row r="352" spans="1:21" s="12" customFormat="1" x14ac:dyDescent="0.25">
      <c r="A352" s="131"/>
      <c r="B352" s="27"/>
      <c r="C352" s="28"/>
      <c r="D352" s="28"/>
      <c r="E352" s="24"/>
      <c r="F352" s="24"/>
      <c r="G352" s="24"/>
      <c r="H352" s="49"/>
    </row>
    <row r="353" spans="1:21" s="12" customFormat="1" x14ac:dyDescent="0.25">
      <c r="A353" s="131"/>
      <c r="B353" s="27"/>
      <c r="C353" s="24"/>
      <c r="D353" s="24"/>
      <c r="E353" s="28"/>
      <c r="F353" s="28"/>
      <c r="G353" s="28"/>
      <c r="H353" s="49"/>
    </row>
    <row r="354" spans="1:21" s="12" customFormat="1" x14ac:dyDescent="0.25">
      <c r="A354" s="131"/>
      <c r="B354" s="27"/>
      <c r="C354" s="24"/>
      <c r="D354" s="24"/>
      <c r="E354" s="28"/>
      <c r="F354" s="28"/>
      <c r="G354" s="28"/>
      <c r="H354" s="49"/>
    </row>
    <row r="355" spans="1:21" s="12" customFormat="1" x14ac:dyDescent="0.25">
      <c r="A355" s="131"/>
      <c r="B355" s="27"/>
      <c r="C355" s="24"/>
      <c r="D355" s="24"/>
      <c r="E355" s="28"/>
      <c r="F355" s="28"/>
      <c r="G355" s="28"/>
      <c r="H355" s="49"/>
    </row>
    <row r="356" spans="1:21" s="12" customFormat="1" x14ac:dyDescent="0.25">
      <c r="A356" s="131"/>
      <c r="B356" s="27"/>
      <c r="C356" s="24"/>
      <c r="D356" s="24"/>
      <c r="E356" s="28"/>
      <c r="F356" s="28"/>
      <c r="G356" s="28"/>
      <c r="H356" s="49"/>
    </row>
    <row r="357" spans="1:21" s="12" customFormat="1" x14ac:dyDescent="0.25">
      <c r="A357" s="131"/>
      <c r="B357" s="27"/>
      <c r="C357" s="24"/>
      <c r="D357" s="24"/>
      <c r="E357" s="28"/>
      <c r="F357" s="28"/>
      <c r="G357" s="28"/>
      <c r="H357" s="49"/>
    </row>
    <row r="358" spans="1:21" s="12" customFormat="1" x14ac:dyDescent="0.25">
      <c r="A358" s="131"/>
      <c r="B358" s="27"/>
      <c r="C358" s="24"/>
      <c r="D358" s="24"/>
      <c r="E358" s="28"/>
      <c r="F358" s="28"/>
      <c r="G358" s="28"/>
      <c r="H358" s="49"/>
    </row>
    <row r="359" spans="1:21" s="12" customFormat="1" x14ac:dyDescent="0.25">
      <c r="A359" s="131"/>
      <c r="B359" s="27"/>
      <c r="C359" s="24"/>
      <c r="D359" s="24"/>
      <c r="E359" s="28"/>
      <c r="F359" s="28"/>
      <c r="G359" s="28"/>
      <c r="H359" s="49"/>
    </row>
    <row r="360" spans="1:21" s="12" customFormat="1" x14ac:dyDescent="0.25">
      <c r="A360" s="131"/>
      <c r="B360" s="27"/>
      <c r="C360" s="24"/>
      <c r="D360" s="24"/>
      <c r="E360" s="28"/>
      <c r="F360" s="28"/>
      <c r="G360" s="28"/>
      <c r="H360" s="49"/>
    </row>
    <row r="361" spans="1:21" s="12" customFormat="1" x14ac:dyDescent="0.25">
      <c r="A361" s="131"/>
      <c r="B361" s="27"/>
      <c r="C361" s="24"/>
      <c r="D361" s="24"/>
      <c r="E361" s="28"/>
      <c r="F361" s="28"/>
      <c r="G361" s="28"/>
      <c r="H361" s="49"/>
    </row>
    <row r="362" spans="1:21" s="12" customFormat="1" x14ac:dyDescent="0.25">
      <c r="A362" s="131"/>
      <c r="B362" s="27"/>
      <c r="C362" s="24"/>
      <c r="D362" s="24"/>
      <c r="E362" s="28"/>
      <c r="F362" s="28"/>
      <c r="G362" s="28"/>
      <c r="H362" s="49"/>
    </row>
    <row r="363" spans="1:21" x14ac:dyDescent="0.25">
      <c r="B363" s="29"/>
      <c r="C363" s="23"/>
      <c r="D363" s="23"/>
      <c r="E363" s="28"/>
      <c r="F363" s="28"/>
      <c r="G363" s="28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x14ac:dyDescent="0.25">
      <c r="B364" s="30"/>
      <c r="C364" s="26"/>
      <c r="D364" s="26"/>
      <c r="E364" s="24"/>
      <c r="F364" s="24"/>
      <c r="G364" s="24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x14ac:dyDescent="0.25">
      <c r="B365" s="27"/>
      <c r="C365" s="24"/>
      <c r="D365" s="24"/>
      <c r="E365" s="28"/>
      <c r="F365" s="28"/>
      <c r="G365" s="28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x14ac:dyDescent="0.25">
      <c r="B366" s="27"/>
      <c r="C366" s="28"/>
      <c r="D366" s="28"/>
      <c r="E366" s="24"/>
      <c r="F366" s="24"/>
      <c r="G366" s="24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x14ac:dyDescent="0.25">
      <c r="B367" s="27"/>
      <c r="C367" s="24"/>
      <c r="D367" s="24"/>
      <c r="E367" s="28"/>
      <c r="F367" s="28"/>
      <c r="G367" s="28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x14ac:dyDescent="0.25">
      <c r="B368" s="27"/>
      <c r="C368" s="24"/>
      <c r="D368" s="24"/>
      <c r="E368" s="28"/>
      <c r="F368" s="28"/>
      <c r="G368" s="28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x14ac:dyDescent="0.25">
      <c r="B369" s="27"/>
      <c r="C369" s="24"/>
      <c r="D369" s="24"/>
      <c r="E369" s="28"/>
      <c r="F369" s="28"/>
      <c r="G369" s="28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x14ac:dyDescent="0.25">
      <c r="B370" s="27"/>
      <c r="C370" s="24"/>
      <c r="D370" s="24"/>
      <c r="E370" s="28"/>
      <c r="F370" s="28"/>
      <c r="G370" s="28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x14ac:dyDescent="0.25">
      <c r="B371" s="27"/>
      <c r="C371" s="28"/>
      <c r="D371" s="28"/>
      <c r="E371" s="24"/>
      <c r="F371" s="24"/>
      <c r="G371" s="24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B374" s="27"/>
      <c r="C374" s="28"/>
      <c r="D374" s="28"/>
      <c r="E374" s="24"/>
      <c r="F374" s="24"/>
      <c r="G374" s="24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B375" s="27"/>
      <c r="C375" s="28"/>
      <c r="D375" s="28"/>
      <c r="E375" s="24"/>
      <c r="F375" s="24"/>
      <c r="G375" s="24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B376" s="27"/>
      <c r="C376" s="24"/>
      <c r="D376" s="24"/>
      <c r="E376" s="28"/>
      <c r="F376" s="28"/>
      <c r="G376" s="28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30"/>
      <c r="B379" s="27"/>
      <c r="C379" s="28"/>
      <c r="D379" s="28"/>
      <c r="E379" s="24"/>
      <c r="F379" s="24"/>
      <c r="G379" s="24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30"/>
      <c r="B380" s="27"/>
      <c r="C380" s="24"/>
      <c r="D380" s="24"/>
      <c r="E380" s="28"/>
      <c r="F380" s="28"/>
      <c r="G380" s="28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30"/>
      <c r="B381" s="27"/>
      <c r="C381" s="24"/>
      <c r="D381" s="24"/>
      <c r="E381" s="28"/>
      <c r="F381" s="28"/>
      <c r="G381" s="28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30"/>
      <c r="B382" s="27"/>
      <c r="C382" s="24"/>
      <c r="D382" s="24"/>
      <c r="E382" s="28"/>
      <c r="F382" s="28"/>
      <c r="G382" s="28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30"/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30"/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30"/>
      <c r="B387" s="27"/>
      <c r="C387" s="24"/>
      <c r="D387" s="24"/>
      <c r="E387" s="28"/>
      <c r="F387" s="28"/>
      <c r="G387" s="28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30"/>
      <c r="B390" s="29"/>
      <c r="C390" s="23"/>
      <c r="D390" s="23"/>
      <c r="E390" s="24"/>
      <c r="F390" s="24"/>
      <c r="G390" s="24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30"/>
      <c r="B391" s="27"/>
      <c r="C391" s="28"/>
      <c r="D391" s="28"/>
      <c r="E391" s="24"/>
      <c r="F391" s="24"/>
      <c r="G391" s="24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30"/>
      <c r="B392" s="27"/>
      <c r="C392" s="28"/>
      <c r="D392" s="28"/>
      <c r="E392" s="24"/>
      <c r="F392" s="24"/>
      <c r="G392" s="24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30"/>
      <c r="B393" s="27"/>
      <c r="C393" s="24"/>
      <c r="D393" s="24"/>
      <c r="E393" s="28"/>
      <c r="F393" s="28"/>
      <c r="G393" s="28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30"/>
      <c r="B394" s="27"/>
      <c r="C394" s="24"/>
      <c r="D394" s="24"/>
      <c r="E394" s="28"/>
      <c r="F394" s="28"/>
      <c r="G394" s="28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30"/>
      <c r="B396" s="27"/>
      <c r="C396" s="28"/>
      <c r="D396" s="28"/>
      <c r="E396" s="24"/>
      <c r="F396" s="24"/>
      <c r="G396" s="24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30"/>
      <c r="B398" s="27"/>
      <c r="C398" s="24"/>
      <c r="D398" s="24"/>
      <c r="E398" s="28"/>
      <c r="F398" s="28"/>
      <c r="G398" s="28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30"/>
      <c r="B400" s="27"/>
      <c r="C400" s="24"/>
      <c r="D400" s="24"/>
      <c r="E400" s="28"/>
      <c r="F400" s="28"/>
      <c r="G400" s="28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30"/>
      <c r="B403" s="27"/>
      <c r="C403" s="24"/>
      <c r="D403" s="24"/>
      <c r="E403" s="28"/>
      <c r="F403" s="28"/>
      <c r="G403" s="28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30"/>
      <c r="B404" s="27"/>
      <c r="C404" s="24"/>
      <c r="D404" s="24"/>
      <c r="E404" s="28"/>
      <c r="F404" s="28"/>
      <c r="G404" s="28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30"/>
      <c r="B406" s="27"/>
      <c r="C406" s="24"/>
      <c r="D406" s="24"/>
      <c r="E406" s="28"/>
      <c r="F406" s="28"/>
      <c r="G406" s="28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30"/>
      <c r="B407" s="27"/>
      <c r="C407" s="28"/>
      <c r="D407" s="28"/>
      <c r="E407" s="24"/>
      <c r="F407" s="24"/>
      <c r="G407" s="24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30"/>
      <c r="B408" s="27"/>
      <c r="C408" s="28"/>
      <c r="D408" s="28"/>
      <c r="E408" s="24"/>
      <c r="F408" s="24"/>
      <c r="G408" s="24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30"/>
      <c r="B409" s="27"/>
      <c r="C409" s="28"/>
      <c r="D409" s="28"/>
      <c r="E409" s="24"/>
      <c r="F409" s="24"/>
      <c r="G409" s="24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30"/>
      <c r="B410" s="27"/>
      <c r="C410" s="28"/>
      <c r="D410" s="28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30"/>
      <c r="B411" s="27"/>
      <c r="C411" s="24"/>
      <c r="D411" s="24"/>
      <c r="E411" s="28"/>
      <c r="F411" s="28"/>
      <c r="G411" s="28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30"/>
      <c r="B412" s="27"/>
      <c r="C412" s="24"/>
      <c r="D412" s="24"/>
      <c r="E412" s="28"/>
      <c r="F412" s="28"/>
      <c r="G412" s="28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30"/>
      <c r="B415" s="27"/>
      <c r="C415" s="28"/>
      <c r="D415" s="28"/>
      <c r="E415" s="24"/>
      <c r="F415" s="24"/>
      <c r="G415" s="24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30"/>
      <c r="B416" s="27"/>
      <c r="C416" s="24"/>
      <c r="D416" s="24"/>
      <c r="E416" s="28"/>
      <c r="F416" s="28"/>
      <c r="G416" s="28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30"/>
      <c r="B421" s="27"/>
      <c r="C421" s="28"/>
      <c r="D421" s="28"/>
      <c r="E421" s="24"/>
      <c r="F421" s="24"/>
      <c r="G421" s="24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30"/>
      <c r="B424" s="27"/>
      <c r="C424" s="24"/>
      <c r="D424" s="24"/>
      <c r="E424" s="28"/>
      <c r="F424" s="28"/>
      <c r="G424" s="28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30"/>
      <c r="B426" s="29"/>
      <c r="C426" s="23"/>
      <c r="D426" s="23"/>
      <c r="E426" s="24"/>
      <c r="F426" s="24"/>
      <c r="G426" s="24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30"/>
      <c r="B427" s="27"/>
      <c r="C427" s="28"/>
      <c r="D427" s="28"/>
      <c r="E427" s="24"/>
      <c r="F427" s="24"/>
      <c r="G427" s="24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30"/>
      <c r="B428" s="27"/>
      <c r="C428" s="28"/>
      <c r="D428" s="28"/>
      <c r="E428" s="24"/>
      <c r="F428" s="24"/>
      <c r="G428" s="24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30"/>
      <c r="B431" s="27"/>
      <c r="C431" s="28"/>
      <c r="D431" s="28"/>
      <c r="E431" s="24"/>
      <c r="F431" s="24"/>
      <c r="G431" s="24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30"/>
      <c r="B432" s="27"/>
      <c r="C432" s="28"/>
      <c r="D432" s="28"/>
      <c r="E432" s="24"/>
      <c r="F432" s="24"/>
      <c r="G432" s="24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30"/>
      <c r="B434" s="27"/>
      <c r="C434" s="24"/>
      <c r="D434" s="24"/>
      <c r="E434" s="28"/>
      <c r="F434" s="28"/>
      <c r="G434" s="28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30"/>
      <c r="B436" s="29"/>
      <c r="C436" s="23"/>
      <c r="D436" s="23"/>
      <c r="E436" s="24"/>
      <c r="F436" s="24"/>
      <c r="G436" s="24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30"/>
      <c r="B437" s="27"/>
      <c r="C437" s="28"/>
      <c r="D437" s="28"/>
      <c r="E437" s="24"/>
      <c r="F437" s="24"/>
      <c r="G437" s="24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30"/>
      <c r="B439" s="27"/>
      <c r="C439" s="28"/>
      <c r="D439" s="28"/>
      <c r="E439" s="24"/>
      <c r="F439" s="24"/>
      <c r="G439" s="24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30"/>
      <c r="B440" s="27"/>
      <c r="C440" s="28"/>
      <c r="D440" s="28"/>
      <c r="E440" s="24"/>
      <c r="F440" s="24"/>
      <c r="G440" s="24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30"/>
      <c r="B447" s="27"/>
      <c r="C447" s="24"/>
      <c r="D447" s="24"/>
      <c r="E447" s="28"/>
      <c r="F447" s="28"/>
      <c r="G447" s="28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30"/>
      <c r="B448" s="27"/>
      <c r="C448" s="24"/>
      <c r="D448" s="24"/>
      <c r="E448" s="28"/>
      <c r="F448" s="28"/>
      <c r="G448" s="28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30"/>
      <c r="B450" s="27"/>
      <c r="C450" s="28"/>
      <c r="D450" s="28"/>
      <c r="E450" s="24"/>
      <c r="F450" s="24"/>
      <c r="G450" s="24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30"/>
      <c r="B460" s="27"/>
      <c r="C460" s="24"/>
      <c r="D460" s="24"/>
      <c r="E460" s="28"/>
      <c r="F460" s="28"/>
      <c r="G460" s="28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30"/>
      <c r="B461" s="27"/>
      <c r="C461" s="24"/>
      <c r="D461" s="24"/>
      <c r="E461" s="28"/>
      <c r="F461" s="28"/>
      <c r="G461" s="28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30"/>
      <c r="B462" s="29"/>
      <c r="C462" s="23"/>
      <c r="D462" s="23"/>
      <c r="E462" s="24"/>
      <c r="F462" s="24"/>
      <c r="G462" s="24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30"/>
      <c r="B463" s="27"/>
      <c r="C463" s="28"/>
      <c r="D463" s="28"/>
      <c r="E463" s="24"/>
      <c r="F463" s="24"/>
      <c r="G463" s="24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30"/>
      <c r="B464" s="27"/>
      <c r="C464" s="28"/>
      <c r="D464" s="28"/>
      <c r="E464" s="24"/>
      <c r="F464" s="24"/>
      <c r="G464" s="24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30"/>
      <c r="B465" s="27"/>
      <c r="C465" s="28"/>
      <c r="D465" s="28"/>
      <c r="E465" s="24"/>
      <c r="F465" s="24"/>
      <c r="G465" s="24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30"/>
      <c r="B466" s="27"/>
      <c r="C466" s="28"/>
      <c r="D466" s="28"/>
      <c r="E466" s="24"/>
      <c r="F466" s="24"/>
      <c r="G466" s="24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30"/>
      <c r="B467" s="27"/>
      <c r="C467" s="24"/>
      <c r="D467" s="24"/>
      <c r="E467" s="28"/>
      <c r="F467" s="28"/>
      <c r="G467" s="28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30"/>
      <c r="B468" s="27"/>
      <c r="C468" s="24"/>
      <c r="D468" s="24"/>
      <c r="E468" s="28"/>
      <c r="F468" s="28"/>
      <c r="G468" s="28"/>
      <c r="H468" s="6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x14ac:dyDescent="0.25">
      <c r="A469" s="130"/>
      <c r="B469" s="27"/>
      <c r="C469" s="24"/>
      <c r="D469" s="24"/>
      <c r="E469" s="28"/>
      <c r="F469" s="28"/>
      <c r="G469" s="28"/>
      <c r="H469" s="6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x14ac:dyDescent="0.25">
      <c r="A470" s="130"/>
      <c r="B470" s="27"/>
      <c r="C470" s="24"/>
      <c r="D470" s="24"/>
      <c r="E470" s="28"/>
      <c r="F470" s="28"/>
      <c r="G470" s="28"/>
      <c r="H470" s="60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:21" x14ac:dyDescent="0.25">
      <c r="A471" s="130"/>
      <c r="B471" s="27"/>
      <c r="C471" s="24"/>
      <c r="D471" s="24"/>
      <c r="E471" s="28"/>
      <c r="F471" s="28"/>
      <c r="G471" s="28"/>
      <c r="H471" s="60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:21" x14ac:dyDescent="0.25">
      <c r="A472" s="130"/>
      <c r="B472" s="27"/>
      <c r="C472" s="24"/>
      <c r="D472" s="24"/>
      <c r="E472" s="28"/>
      <c r="F472" s="28"/>
      <c r="G472" s="28"/>
      <c r="H472" s="60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:21" x14ac:dyDescent="0.25">
      <c r="A473" s="130"/>
      <c r="B473" s="27"/>
      <c r="C473" s="24"/>
      <c r="D473" s="24"/>
      <c r="E473" s="28"/>
      <c r="F473" s="28"/>
      <c r="G473" s="28"/>
      <c r="H473" s="60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:21" x14ac:dyDescent="0.25">
      <c r="A474" s="130"/>
      <c r="B474" s="27"/>
      <c r="C474" s="24"/>
      <c r="D474" s="24"/>
      <c r="E474" s="28"/>
      <c r="F474" s="28"/>
      <c r="G474" s="28"/>
      <c r="H474" s="60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:21" x14ac:dyDescent="0.25">
      <c r="A475" s="130"/>
      <c r="B475" s="27"/>
      <c r="C475" s="24"/>
      <c r="D475" s="24"/>
      <c r="E475" s="28"/>
      <c r="F475" s="28"/>
      <c r="G475" s="28"/>
      <c r="H475" s="60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:21" x14ac:dyDescent="0.25">
      <c r="A476" s="130"/>
      <c r="B476" s="27"/>
      <c r="C476" s="28"/>
      <c r="D476" s="28"/>
      <c r="E476" s="24"/>
      <c r="F476" s="24"/>
      <c r="G476" s="24"/>
      <c r="H476" s="60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:21" x14ac:dyDescent="0.25">
      <c r="A477" s="130"/>
      <c r="B477" s="27"/>
      <c r="C477" s="24"/>
      <c r="D477" s="24"/>
      <c r="E477" s="28"/>
      <c r="F477" s="28"/>
      <c r="G477" s="28"/>
      <c r="H477" s="60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:21" x14ac:dyDescent="0.25">
      <c r="A478" s="130"/>
      <c r="B478" s="27"/>
      <c r="C478" s="24"/>
      <c r="D478" s="24"/>
      <c r="E478" s="28"/>
      <c r="F478" s="28"/>
      <c r="G478" s="28"/>
      <c r="H478" s="60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:21" x14ac:dyDescent="0.25">
      <c r="A479" s="130"/>
      <c r="B479" s="27"/>
      <c r="C479" s="24"/>
      <c r="D479" s="24"/>
      <c r="E479" s="28"/>
      <c r="F479" s="28"/>
      <c r="G479" s="28"/>
      <c r="H479" s="60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:21" x14ac:dyDescent="0.25">
      <c r="A480" s="130"/>
      <c r="B480" s="27"/>
      <c r="C480" s="24"/>
      <c r="D480" s="24"/>
      <c r="E480" s="28"/>
      <c r="F480" s="28"/>
      <c r="G480" s="28"/>
      <c r="H480" s="60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:21" x14ac:dyDescent="0.25">
      <c r="A481" s="130"/>
      <c r="B481" s="27"/>
      <c r="C481" s="24"/>
      <c r="D481" s="24"/>
      <c r="E481" s="28"/>
      <c r="F481" s="28"/>
      <c r="G481" s="28"/>
      <c r="H481" s="60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:21" x14ac:dyDescent="0.25">
      <c r="A482" s="130"/>
      <c r="B482" s="27"/>
      <c r="C482" s="24"/>
      <c r="D482" s="24"/>
      <c r="E482" s="28"/>
      <c r="F482" s="28"/>
      <c r="G482" s="28"/>
      <c r="H482" s="60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:21" x14ac:dyDescent="0.25">
      <c r="A483" s="130"/>
      <c r="B483" s="27"/>
      <c r="C483" s="24"/>
      <c r="D483" s="24"/>
      <c r="E483" s="28"/>
      <c r="F483" s="28"/>
      <c r="G483" s="28"/>
      <c r="H483" s="60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:21" x14ac:dyDescent="0.25">
      <c r="A484" s="130"/>
      <c r="B484" s="27"/>
      <c r="C484" s="24"/>
      <c r="D484" s="24"/>
      <c r="E484" s="28"/>
      <c r="F484" s="28"/>
      <c r="G484" s="28"/>
      <c r="H484" s="60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:21" x14ac:dyDescent="0.25">
      <c r="A485" s="130"/>
      <c r="B485" s="27"/>
      <c r="C485" s="24"/>
      <c r="D485" s="24"/>
      <c r="E485" s="28"/>
      <c r="F485" s="28"/>
      <c r="G485" s="28"/>
      <c r="H485" s="60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:21" x14ac:dyDescent="0.25">
      <c r="A486" s="130"/>
      <c r="B486" s="27"/>
      <c r="C486" s="24"/>
      <c r="D486" s="24"/>
      <c r="E486" s="28"/>
      <c r="F486" s="28"/>
      <c r="G486" s="28"/>
      <c r="H486" s="60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:21" x14ac:dyDescent="0.25">
      <c r="A487" s="130"/>
      <c r="B487" s="27"/>
      <c r="C487" s="24"/>
      <c r="D487" s="24"/>
      <c r="E487" s="28"/>
      <c r="F487" s="28"/>
      <c r="G487" s="28"/>
      <c r="H487" s="60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:21" x14ac:dyDescent="0.25">
      <c r="A488" s="130"/>
      <c r="B488" s="29"/>
      <c r="C488" s="23"/>
      <c r="D488" s="23"/>
      <c r="E488" s="24"/>
      <c r="F488" s="24"/>
      <c r="G488" s="24"/>
      <c r="H488" s="60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:21" x14ac:dyDescent="0.25">
      <c r="A489" s="130"/>
      <c r="B489" s="32"/>
      <c r="C489" s="33"/>
      <c r="D489" s="33"/>
      <c r="E489" s="24"/>
      <c r="F489" s="24"/>
      <c r="G489" s="24"/>
      <c r="H489" s="60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:21" x14ac:dyDescent="0.25">
      <c r="A490" s="130"/>
      <c r="B490" s="34"/>
      <c r="C490" s="35"/>
      <c r="D490" s="35"/>
      <c r="E490" s="36"/>
      <c r="F490" s="36"/>
      <c r="G490" s="36"/>
      <c r="H490" s="60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:21" x14ac:dyDescent="0.25">
      <c r="A491" s="130"/>
      <c r="B491" s="19"/>
      <c r="C491" s="37"/>
      <c r="D491" s="37"/>
      <c r="E491" s="24"/>
      <c r="F491" s="24"/>
      <c r="G491" s="24"/>
      <c r="H491" s="60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:21" x14ac:dyDescent="0.25">
      <c r="A492" s="130"/>
      <c r="B492" s="19"/>
      <c r="C492" s="37"/>
      <c r="D492" s="37"/>
      <c r="E492" s="24"/>
      <c r="F492" s="24"/>
      <c r="G492" s="24"/>
      <c r="H492" s="60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:21" x14ac:dyDescent="0.25">
      <c r="A493" s="130"/>
      <c r="B493" s="19"/>
      <c r="C493" s="37"/>
      <c r="D493" s="37"/>
      <c r="E493" s="24"/>
      <c r="F493" s="24"/>
      <c r="G493" s="24"/>
      <c r="H493" s="60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:21" x14ac:dyDescent="0.25">
      <c r="A494" s="130"/>
      <c r="B494" s="34"/>
      <c r="C494" s="35"/>
      <c r="D494" s="35"/>
      <c r="E494" s="36"/>
      <c r="F494" s="36"/>
      <c r="G494" s="36"/>
      <c r="H494" s="60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:21" x14ac:dyDescent="0.25">
      <c r="A495" s="130"/>
      <c r="B495" s="19"/>
      <c r="C495" s="37"/>
      <c r="D495" s="37"/>
      <c r="E495" s="24"/>
      <c r="F495" s="24"/>
      <c r="G495" s="24"/>
      <c r="H495" s="60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:21" x14ac:dyDescent="0.25">
      <c r="A496" s="130"/>
      <c r="B496" s="19"/>
      <c r="C496" s="24"/>
      <c r="D496" s="24"/>
      <c r="E496" s="37"/>
      <c r="F496" s="37"/>
      <c r="G496" s="37"/>
    </row>
    <row r="497" spans="1:21" x14ac:dyDescent="0.25">
      <c r="A497" s="130"/>
      <c r="B497" s="19"/>
      <c r="C497" s="24"/>
      <c r="D497" s="24"/>
      <c r="E497" s="37"/>
      <c r="F497" s="37"/>
      <c r="G497" s="37"/>
    </row>
    <row r="498" spans="1:21" x14ac:dyDescent="0.25">
      <c r="A498" s="130"/>
      <c r="B498" s="19"/>
      <c r="C498" s="24"/>
      <c r="D498" s="24"/>
      <c r="E498" s="37"/>
      <c r="F498" s="37"/>
      <c r="G498" s="37"/>
    </row>
    <row r="499" spans="1:21" x14ac:dyDescent="0.25">
      <c r="A499" s="130"/>
      <c r="B499" s="19"/>
      <c r="C499" s="24"/>
      <c r="D499" s="24"/>
      <c r="E499" s="37"/>
      <c r="F499" s="37"/>
      <c r="G499" s="37"/>
    </row>
    <row r="500" spans="1:21" x14ac:dyDescent="0.25">
      <c r="A500" s="130"/>
      <c r="B500" s="19"/>
      <c r="C500" s="24"/>
      <c r="D500" s="24"/>
      <c r="E500" s="37"/>
      <c r="F500" s="37"/>
      <c r="G500" s="37"/>
    </row>
    <row r="501" spans="1:21" x14ac:dyDescent="0.25">
      <c r="A501" s="130"/>
      <c r="B501" s="19"/>
      <c r="C501" s="24"/>
      <c r="D501" s="24"/>
      <c r="E501" s="37"/>
      <c r="F501" s="37"/>
      <c r="G501" s="37"/>
    </row>
    <row r="502" spans="1:21" x14ac:dyDescent="0.25">
      <c r="A502" s="130"/>
      <c r="B502" s="34"/>
      <c r="C502" s="35"/>
      <c r="D502" s="35"/>
      <c r="E502" s="36"/>
      <c r="F502" s="36"/>
      <c r="G502" s="36"/>
    </row>
    <row r="503" spans="1:21" x14ac:dyDescent="0.25">
      <c r="A503" s="130"/>
      <c r="B503" s="19"/>
      <c r="C503" s="37"/>
      <c r="D503" s="37"/>
      <c r="E503" s="24"/>
      <c r="F503" s="24"/>
      <c r="G503" s="24"/>
    </row>
    <row r="504" spans="1:21" x14ac:dyDescent="0.25">
      <c r="A504" s="130"/>
      <c r="B504" s="19"/>
      <c r="C504" s="37"/>
      <c r="D504" s="37"/>
      <c r="E504" s="24"/>
      <c r="F504" s="24"/>
      <c r="G504" s="24"/>
    </row>
    <row r="505" spans="1:21" x14ac:dyDescent="0.25">
      <c r="A505" s="130"/>
      <c r="B505" s="19"/>
      <c r="C505" s="37"/>
      <c r="D505" s="37"/>
      <c r="E505" s="24"/>
      <c r="F505" s="24"/>
      <c r="G505" s="24"/>
    </row>
    <row r="506" spans="1:21" x14ac:dyDescent="0.25">
      <c r="B506" s="19"/>
      <c r="C506" s="37"/>
      <c r="D506" s="37"/>
      <c r="E506" s="24"/>
      <c r="F506" s="24"/>
      <c r="G506" s="24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s="12" customFormat="1" x14ac:dyDescent="0.25">
      <c r="A507" s="131"/>
      <c r="B507" s="19"/>
      <c r="C507" s="37"/>
      <c r="D507" s="37"/>
      <c r="E507" s="24"/>
      <c r="F507" s="24"/>
      <c r="G507" s="24"/>
      <c r="H507" s="49"/>
    </row>
    <row r="508" spans="1:21" s="12" customFormat="1" x14ac:dyDescent="0.25">
      <c r="A508" s="131"/>
      <c r="B508" s="32"/>
      <c r="C508" s="33"/>
      <c r="D508" s="33"/>
      <c r="E508" s="24"/>
      <c r="F508" s="24"/>
      <c r="G508" s="24"/>
      <c r="H508" s="49"/>
    </row>
    <row r="509" spans="1:21" s="12" customFormat="1" x14ac:dyDescent="0.25">
      <c r="A509" s="131"/>
      <c r="B509" s="19"/>
      <c r="C509" s="37"/>
      <c r="D509" s="37"/>
      <c r="E509" s="24"/>
      <c r="F509" s="24"/>
      <c r="G509" s="24"/>
      <c r="H509" s="49"/>
    </row>
    <row r="510" spans="1:21" s="12" customFormat="1" x14ac:dyDescent="0.25">
      <c r="A510" s="131"/>
      <c r="B510" s="19"/>
      <c r="C510" s="37"/>
      <c r="D510" s="37"/>
      <c r="E510" s="24"/>
      <c r="F510" s="24"/>
      <c r="G510" s="24"/>
      <c r="H510" s="49"/>
    </row>
    <row r="511" spans="1:21" s="12" customFormat="1" x14ac:dyDescent="0.25">
      <c r="A511" s="131"/>
      <c r="B511" s="19"/>
      <c r="C511" s="37"/>
      <c r="D511" s="37"/>
      <c r="E511" s="24"/>
      <c r="F511" s="24"/>
      <c r="G511" s="24"/>
      <c r="H511" s="49"/>
    </row>
    <row r="512" spans="1:21" s="12" customFormat="1" x14ac:dyDescent="0.25">
      <c r="A512" s="131"/>
      <c r="B512" s="19"/>
      <c r="C512" s="37"/>
      <c r="D512" s="37"/>
      <c r="E512" s="24"/>
      <c r="F512" s="24"/>
      <c r="G512" s="24"/>
      <c r="H512" s="49"/>
    </row>
    <row r="513" spans="1:21" s="12" customFormat="1" x14ac:dyDescent="0.25">
      <c r="A513" s="131"/>
      <c r="B513" s="19"/>
      <c r="C513" s="37"/>
      <c r="D513" s="37"/>
      <c r="E513" s="24"/>
      <c r="F513" s="24"/>
      <c r="G513" s="24"/>
      <c r="H513" s="49"/>
    </row>
    <row r="514" spans="1:21" s="12" customFormat="1" x14ac:dyDescent="0.25">
      <c r="A514" s="131"/>
      <c r="B514" s="19"/>
      <c r="C514" s="37"/>
      <c r="D514" s="37"/>
      <c r="E514" s="24"/>
      <c r="F514" s="24"/>
      <c r="G514" s="24"/>
      <c r="H514" s="49"/>
    </row>
    <row r="515" spans="1:21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x14ac:dyDescent="0.25">
      <c r="A720" s="130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x14ac:dyDescent="0.25">
      <c r="A721" s="130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x14ac:dyDescent="0.25">
      <c r="A722" s="130"/>
      <c r="B722" s="17"/>
      <c r="C722" s="17"/>
      <c r="D722" s="17"/>
      <c r="E722" s="17"/>
      <c r="F722" s="17"/>
      <c r="G722" s="17"/>
      <c r="H722" s="18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x14ac:dyDescent="0.25">
      <c r="A723" s="130"/>
      <c r="B723" s="17"/>
      <c r="C723" s="17"/>
      <c r="D723" s="17"/>
      <c r="E723" s="17"/>
      <c r="F723" s="17"/>
      <c r="G723" s="17"/>
      <c r="H723" s="18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x14ac:dyDescent="0.25">
      <c r="A724" s="130"/>
      <c r="B724" s="17"/>
      <c r="C724" s="17"/>
      <c r="D724" s="17"/>
      <c r="E724" s="17"/>
      <c r="F724" s="17"/>
      <c r="G724" s="17"/>
      <c r="H724" s="18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x14ac:dyDescent="0.25">
      <c r="A725" s="130"/>
      <c r="B725" s="17"/>
      <c r="C725" s="17"/>
      <c r="D725" s="17"/>
      <c r="E725" s="17"/>
      <c r="F725" s="17"/>
      <c r="G725" s="17"/>
      <c r="H725" s="18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x14ac:dyDescent="0.25">
      <c r="A726" s="130"/>
      <c r="B726" s="17"/>
      <c r="C726" s="17"/>
      <c r="D726" s="17"/>
      <c r="E726" s="17"/>
      <c r="F726" s="17"/>
      <c r="G726" s="17"/>
      <c r="H726" s="18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x14ac:dyDescent="0.25">
      <c r="A727" s="130"/>
      <c r="B727" s="17"/>
      <c r="C727" s="17"/>
      <c r="D727" s="17"/>
      <c r="E727" s="17"/>
      <c r="F727" s="17"/>
      <c r="G727" s="17"/>
      <c r="H727" s="18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x14ac:dyDescent="0.25">
      <c r="A728" s="130"/>
      <c r="B728" s="17"/>
      <c r="C728" s="17"/>
      <c r="D728" s="17"/>
      <c r="E728" s="17"/>
      <c r="F728" s="17"/>
      <c r="G728" s="17"/>
      <c r="H728" s="18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x14ac:dyDescent="0.25">
      <c r="A729" s="130"/>
      <c r="B729" s="17"/>
      <c r="C729" s="17"/>
      <c r="D729" s="17"/>
      <c r="E729" s="17"/>
      <c r="F729" s="17"/>
      <c r="G729" s="17"/>
      <c r="H729" s="18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x14ac:dyDescent="0.25">
      <c r="A730" s="130"/>
      <c r="B730" s="17"/>
      <c r="C730" s="17"/>
      <c r="D730" s="17"/>
      <c r="E730" s="17"/>
      <c r="F730" s="17"/>
      <c r="G730" s="17"/>
      <c r="H730" s="18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x14ac:dyDescent="0.25">
      <c r="A731" s="130"/>
      <c r="B731" s="17"/>
      <c r="C731" s="17"/>
      <c r="D731" s="17"/>
      <c r="E731" s="17"/>
      <c r="F731" s="17"/>
      <c r="G731" s="17"/>
      <c r="H731" s="18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x14ac:dyDescent="0.25">
      <c r="A732" s="130"/>
      <c r="B732" s="17"/>
      <c r="C732" s="17"/>
      <c r="D732" s="17"/>
      <c r="E732" s="17"/>
      <c r="F732" s="17"/>
      <c r="G732" s="17"/>
      <c r="H732" s="18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x14ac:dyDescent="0.25">
      <c r="A733" s="130"/>
      <c r="B733" s="17"/>
      <c r="C733" s="17"/>
      <c r="D733" s="17"/>
      <c r="E733" s="17"/>
      <c r="F733" s="17"/>
      <c r="G733" s="17"/>
      <c r="H733" s="18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x14ac:dyDescent="0.25">
      <c r="A734" s="130"/>
      <c r="B734" s="17"/>
      <c r="C734" s="17"/>
      <c r="D734" s="17"/>
      <c r="E734" s="17"/>
      <c r="F734" s="17"/>
      <c r="G734" s="17"/>
      <c r="H734" s="18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x14ac:dyDescent="0.25">
      <c r="A735" s="130"/>
      <c r="B735" s="17"/>
      <c r="C735" s="17"/>
      <c r="D735" s="17"/>
      <c r="E735" s="17"/>
      <c r="F735" s="17"/>
      <c r="G735" s="17"/>
      <c r="H735" s="18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x14ac:dyDescent="0.25">
      <c r="A736" s="130"/>
      <c r="B736" s="17"/>
      <c r="C736" s="17"/>
      <c r="D736" s="17"/>
      <c r="E736" s="17"/>
      <c r="F736" s="17"/>
      <c r="G736" s="17"/>
      <c r="H736" s="18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x14ac:dyDescent="0.25">
      <c r="A737" s="130"/>
      <c r="B737" s="17"/>
      <c r="C737" s="17"/>
      <c r="D737" s="17"/>
      <c r="E737" s="17"/>
      <c r="F737" s="17"/>
      <c r="G737" s="17"/>
      <c r="H737" s="18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x14ac:dyDescent="0.25">
      <c r="A738" s="130"/>
      <c r="B738" s="17"/>
      <c r="C738" s="17"/>
      <c r="D738" s="17"/>
      <c r="E738" s="17"/>
      <c r="F738" s="17"/>
      <c r="G738" s="17"/>
      <c r="H738" s="18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x14ac:dyDescent="0.25">
      <c r="A739" s="130"/>
      <c r="B739" s="17"/>
      <c r="C739" s="17"/>
      <c r="D739" s="17"/>
      <c r="E739" s="17"/>
      <c r="F739" s="17"/>
      <c r="G739" s="17"/>
      <c r="H739" s="18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x14ac:dyDescent="0.25">
      <c r="A740" s="130"/>
      <c r="B740" s="17"/>
      <c r="C740" s="17"/>
      <c r="D740" s="17"/>
      <c r="E740" s="17"/>
      <c r="F740" s="17"/>
      <c r="G740" s="17"/>
      <c r="H740" s="18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x14ac:dyDescent="0.25">
      <c r="A741" s="130"/>
      <c r="B741" s="17"/>
      <c r="C741" s="17"/>
      <c r="D741" s="17"/>
      <c r="E741" s="17"/>
      <c r="F741" s="17"/>
      <c r="G741" s="17"/>
      <c r="H741" s="18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x14ac:dyDescent="0.25">
      <c r="A742" s="130"/>
      <c r="B742" s="17"/>
      <c r="C742" s="17"/>
      <c r="D742" s="17"/>
      <c r="E742" s="17"/>
      <c r="F742" s="17"/>
      <c r="G742" s="17"/>
      <c r="H742" s="18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x14ac:dyDescent="0.25">
      <c r="A743" s="130"/>
      <c r="B743" s="17"/>
      <c r="C743" s="17"/>
      <c r="D743" s="17"/>
      <c r="E743" s="17"/>
      <c r="F743" s="17"/>
      <c r="G743" s="17"/>
      <c r="H743" s="18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x14ac:dyDescent="0.25">
      <c r="A744" s="130"/>
      <c r="B744" s="17"/>
      <c r="C744" s="17"/>
      <c r="D744" s="17"/>
      <c r="E744" s="17"/>
      <c r="F744" s="17"/>
      <c r="G744" s="17"/>
      <c r="H744" s="18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x14ac:dyDescent="0.25">
      <c r="A745" s="130"/>
      <c r="B745" s="17"/>
      <c r="C745" s="17"/>
      <c r="D745" s="17"/>
      <c r="E745" s="17"/>
      <c r="F745" s="17"/>
      <c r="G745" s="17"/>
      <c r="H745" s="18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x14ac:dyDescent="0.25">
      <c r="A746" s="130"/>
      <c r="B746" s="17"/>
      <c r="C746" s="17"/>
      <c r="D746" s="17"/>
      <c r="E746" s="17"/>
      <c r="F746" s="17"/>
      <c r="G746" s="17"/>
      <c r="H746" s="18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x14ac:dyDescent="0.25">
      <c r="A747" s="130"/>
      <c r="B747" s="17"/>
      <c r="C747" s="17"/>
      <c r="D747" s="17"/>
      <c r="E747" s="17"/>
      <c r="F747" s="17"/>
      <c r="G747" s="17"/>
      <c r="H747" s="18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</sheetData>
  <mergeCells count="242">
    <mergeCell ref="U2:U4"/>
    <mergeCell ref="C5:E5"/>
    <mergeCell ref="C6:E6"/>
    <mergeCell ref="C20:E20"/>
    <mergeCell ref="C21:E21"/>
    <mergeCell ref="C22:E22"/>
    <mergeCell ref="C23:E23"/>
    <mergeCell ref="B2:E4"/>
    <mergeCell ref="F2:H2"/>
    <mergeCell ref="F3:F4"/>
    <mergeCell ref="G3:G4"/>
    <mergeCell ref="H3:H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50:E50"/>
    <mergeCell ref="C51:E51"/>
    <mergeCell ref="C52:E52"/>
    <mergeCell ref="C53:E53"/>
    <mergeCell ref="D54:E54"/>
    <mergeCell ref="D55:E55"/>
    <mergeCell ref="C38:E38"/>
    <mergeCell ref="C39:E39"/>
    <mergeCell ref="C40:E40"/>
    <mergeCell ref="C44:E44"/>
    <mergeCell ref="C45:E45"/>
    <mergeCell ref="C46:E46"/>
    <mergeCell ref="C77:E77"/>
    <mergeCell ref="C80:E80"/>
    <mergeCell ref="C81:E81"/>
    <mergeCell ref="C82:E82"/>
    <mergeCell ref="C83:E83"/>
    <mergeCell ref="C84:E84"/>
    <mergeCell ref="C56:E56"/>
    <mergeCell ref="C64:E64"/>
    <mergeCell ref="C70:E70"/>
    <mergeCell ref="C71:E71"/>
    <mergeCell ref="C72:E72"/>
    <mergeCell ref="C76:E76"/>
    <mergeCell ref="C91:E91"/>
    <mergeCell ref="D92:E92"/>
    <mergeCell ref="D93:E93"/>
    <mergeCell ref="D94:E94"/>
    <mergeCell ref="C95:E95"/>
    <mergeCell ref="D96:E96"/>
    <mergeCell ref="C85:E85"/>
    <mergeCell ref="C86:E86"/>
    <mergeCell ref="C87:E87"/>
    <mergeCell ref="C88:E88"/>
    <mergeCell ref="C89:E89"/>
    <mergeCell ref="C90:E90"/>
    <mergeCell ref="D103:E103"/>
    <mergeCell ref="C104:E104"/>
    <mergeCell ref="C108:E108"/>
    <mergeCell ref="C109:E109"/>
    <mergeCell ref="D110:E110"/>
    <mergeCell ref="D111:E111"/>
    <mergeCell ref="D97:E97"/>
    <mergeCell ref="D98:E98"/>
    <mergeCell ref="D99:E99"/>
    <mergeCell ref="C100:E100"/>
    <mergeCell ref="C101:E101"/>
    <mergeCell ref="D102:E102"/>
    <mergeCell ref="D118:E118"/>
    <mergeCell ref="D119:E119"/>
    <mergeCell ref="C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30:E130"/>
    <mergeCell ref="C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C142:E142"/>
    <mergeCell ref="D143:E143"/>
    <mergeCell ref="D144:E144"/>
    <mergeCell ref="C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54:E154"/>
    <mergeCell ref="D155:E155"/>
    <mergeCell ref="D156:E156"/>
    <mergeCell ref="C157:E157"/>
    <mergeCell ref="C158:E158"/>
    <mergeCell ref="C159:E159"/>
    <mergeCell ref="D148:E148"/>
    <mergeCell ref="D149:E149"/>
    <mergeCell ref="D150:E150"/>
    <mergeCell ref="D151:E151"/>
    <mergeCell ref="D152:E152"/>
    <mergeCell ref="D153:E153"/>
    <mergeCell ref="D166:E166"/>
    <mergeCell ref="D167:E167"/>
    <mergeCell ref="D168:E168"/>
    <mergeCell ref="D169:E169"/>
    <mergeCell ref="D170:E170"/>
    <mergeCell ref="C171:E171"/>
    <mergeCell ref="C160:E160"/>
    <mergeCell ref="D161:E161"/>
    <mergeCell ref="D162:E162"/>
    <mergeCell ref="D163:E163"/>
    <mergeCell ref="D164:E164"/>
    <mergeCell ref="D165:E165"/>
    <mergeCell ref="C181:E181"/>
    <mergeCell ref="C182:E182"/>
    <mergeCell ref="C183:E183"/>
    <mergeCell ref="C184:E184"/>
    <mergeCell ref="C185:E185"/>
    <mergeCell ref="C186:E186"/>
    <mergeCell ref="C175:E175"/>
    <mergeCell ref="C176:E176"/>
    <mergeCell ref="C177:E177"/>
    <mergeCell ref="D178:E178"/>
    <mergeCell ref="D179:E179"/>
    <mergeCell ref="C180:E180"/>
    <mergeCell ref="D193:E193"/>
    <mergeCell ref="D194:E194"/>
    <mergeCell ref="D195:E195"/>
    <mergeCell ref="D196:E196"/>
    <mergeCell ref="D197:E197"/>
    <mergeCell ref="D198:E198"/>
    <mergeCell ref="C187:E187"/>
    <mergeCell ref="C188:E188"/>
    <mergeCell ref="C189:E189"/>
    <mergeCell ref="C190:E190"/>
    <mergeCell ref="C191:E191"/>
    <mergeCell ref="C192:E192"/>
    <mergeCell ref="D205:E205"/>
    <mergeCell ref="D206:E206"/>
    <mergeCell ref="D207:E207"/>
    <mergeCell ref="D208:E208"/>
    <mergeCell ref="D209:E209"/>
    <mergeCell ref="D210:E210"/>
    <mergeCell ref="D199:E199"/>
    <mergeCell ref="D200:E200"/>
    <mergeCell ref="D201:E201"/>
    <mergeCell ref="D202:E202"/>
    <mergeCell ref="C203:E203"/>
    <mergeCell ref="D204:E204"/>
    <mergeCell ref="D217:E217"/>
    <mergeCell ref="D218:E218"/>
    <mergeCell ref="D219:E219"/>
    <mergeCell ref="D220:E220"/>
    <mergeCell ref="D221:E221"/>
    <mergeCell ref="D222:E222"/>
    <mergeCell ref="D211:E211"/>
    <mergeCell ref="D212:E212"/>
    <mergeCell ref="D213:E213"/>
    <mergeCell ref="C214:E214"/>
    <mergeCell ref="D215:E215"/>
    <mergeCell ref="D216:E216"/>
    <mergeCell ref="D229:E229"/>
    <mergeCell ref="D230:E230"/>
    <mergeCell ref="D231:E231"/>
    <mergeCell ref="D232:E232"/>
    <mergeCell ref="D233:E233"/>
    <mergeCell ref="D234:E234"/>
    <mergeCell ref="D223:E223"/>
    <mergeCell ref="D224:E224"/>
    <mergeCell ref="C225:E225"/>
    <mergeCell ref="D226:E226"/>
    <mergeCell ref="D227:E227"/>
    <mergeCell ref="C228:E228"/>
    <mergeCell ref="C241:E241"/>
    <mergeCell ref="C242:E242"/>
    <mergeCell ref="D243:E243"/>
    <mergeCell ref="D244:E244"/>
    <mergeCell ref="D245:E245"/>
    <mergeCell ref="D246:E246"/>
    <mergeCell ref="D235:E235"/>
    <mergeCell ref="D236:E236"/>
    <mergeCell ref="D237:E237"/>
    <mergeCell ref="D238:E238"/>
    <mergeCell ref="D239:E239"/>
    <mergeCell ref="C240:E240"/>
    <mergeCell ref="D263:E263"/>
    <mergeCell ref="D264:E264"/>
    <mergeCell ref="C253:E253"/>
    <mergeCell ref="C254:E254"/>
    <mergeCell ref="C255:E255"/>
    <mergeCell ref="D256:E256"/>
    <mergeCell ref="D257:E257"/>
    <mergeCell ref="D258:E258"/>
    <mergeCell ref="D247:E247"/>
    <mergeCell ref="D248:E248"/>
    <mergeCell ref="D249:E249"/>
    <mergeCell ref="D250:E250"/>
    <mergeCell ref="D251:E251"/>
    <mergeCell ref="D252:E252"/>
    <mergeCell ref="B283:E283"/>
    <mergeCell ref="I2:T3"/>
    <mergeCell ref="C277:E277"/>
    <mergeCell ref="C278:E278"/>
    <mergeCell ref="C279:E279"/>
    <mergeCell ref="C280:E280"/>
    <mergeCell ref="C281:E281"/>
    <mergeCell ref="C282:E282"/>
    <mergeCell ref="C271:E271"/>
    <mergeCell ref="C272:E272"/>
    <mergeCell ref="D273:E273"/>
    <mergeCell ref="D274:E274"/>
    <mergeCell ref="C275:E275"/>
    <mergeCell ref="C276:E276"/>
    <mergeCell ref="D265:E265"/>
    <mergeCell ref="C266:E266"/>
    <mergeCell ref="C267:E267"/>
    <mergeCell ref="C268:E268"/>
    <mergeCell ref="C269:E269"/>
    <mergeCell ref="C270:E270"/>
    <mergeCell ref="C259:E259"/>
    <mergeCell ref="D260:E260"/>
    <mergeCell ref="D261:E261"/>
    <mergeCell ref="D262:E262"/>
  </mergeCells>
  <pageMargins left="0.25" right="0.25" top="0.75" bottom="0.75" header="0.3" footer="0.3"/>
  <pageSetup paperSize="9" scale="43" orientation="landscape" horizontalDpi="4294967293" r:id="rId1"/>
  <headerFooter>
    <oddHeader>&amp;C&amp;"Times New Roman,Félkövér"&amp;12 011130 Önkormányzatok és önkormányzati hivatalok jogalkotó és általános igazgatási tevékenységeKiadások - 2017. év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32"/>
  <sheetViews>
    <sheetView view="pageBreakPreview" zoomScale="60" zoomScaleNormal="100" workbookViewId="0">
      <pane xSplit="5" ySplit="4" topLeftCell="F24" activePane="bottomRight" state="frozen"/>
      <selection pane="topRight" activeCell="F1" sqref="F1"/>
      <selection pane="bottomLeft" activeCell="A5" sqref="A5"/>
      <selection pane="bottomRight" activeCell="K24" sqref="K24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9" width="10.140625" style="12" bestFit="1" customWidth="1"/>
    <col min="10" max="10" width="11" style="12" customWidth="1"/>
    <col min="11" max="11" width="13" style="12" customWidth="1"/>
    <col min="12" max="22" width="10.140625" style="12" bestFit="1" customWidth="1"/>
    <col min="23" max="23" width="11.28515625" style="12" bestFit="1" customWidth="1"/>
    <col min="24" max="16384" width="9.140625" style="17"/>
  </cols>
  <sheetData>
    <row r="1" spans="1:23" ht="15.75" thickBot="1" x14ac:dyDescent="0.3">
      <c r="W1" s="11" t="s">
        <v>828</v>
      </c>
    </row>
    <row r="2" spans="1:23" ht="29.2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71" t="s">
        <v>967</v>
      </c>
      <c r="J2" s="472"/>
      <c r="K2" s="473"/>
      <c r="L2" s="455" t="s">
        <v>968</v>
      </c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7"/>
    </row>
    <row r="3" spans="1:23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517" t="s">
        <v>841</v>
      </c>
      <c r="J3" s="519" t="s">
        <v>844</v>
      </c>
      <c r="K3" s="520" t="s">
        <v>977</v>
      </c>
      <c r="L3" s="458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60"/>
    </row>
    <row r="4" spans="1:23" ht="21" customHeight="1" thickBot="1" x14ac:dyDescent="0.3">
      <c r="B4" s="467"/>
      <c r="C4" s="468"/>
      <c r="D4" s="468"/>
      <c r="E4" s="468"/>
      <c r="F4" s="480"/>
      <c r="G4" s="482"/>
      <c r="H4" s="484"/>
      <c r="I4" s="518"/>
      <c r="J4" s="454"/>
      <c r="K4" s="521"/>
      <c r="L4" s="132" t="s">
        <v>593</v>
      </c>
      <c r="M4" s="66" t="s">
        <v>594</v>
      </c>
      <c r="N4" s="66" t="s">
        <v>595</v>
      </c>
      <c r="O4" s="66" t="s">
        <v>596</v>
      </c>
      <c r="P4" s="66" t="s">
        <v>597</v>
      </c>
      <c r="Q4" s="280" t="s">
        <v>598</v>
      </c>
      <c r="R4" s="84" t="s">
        <v>599</v>
      </c>
      <c r="S4" s="281" t="s">
        <v>600</v>
      </c>
      <c r="T4" s="280" t="s">
        <v>601</v>
      </c>
      <c r="U4" s="84" t="s">
        <v>602</v>
      </c>
      <c r="V4" s="281" t="s">
        <v>603</v>
      </c>
      <c r="W4" s="67" t="s">
        <v>604</v>
      </c>
    </row>
    <row r="5" spans="1:23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1954650</v>
      </c>
      <c r="G5" s="149">
        <f t="shared" ref="G5:W5" si="0">G6+G20</f>
        <v>0</v>
      </c>
      <c r="H5" s="166">
        <f>SUM(F5:G5)</f>
        <v>1954650</v>
      </c>
      <c r="I5" s="87">
        <f t="shared" ref="I5:K5" si="1">I6+I20</f>
        <v>0</v>
      </c>
      <c r="J5" s="88">
        <f t="shared" si="1"/>
        <v>0</v>
      </c>
      <c r="K5" s="88">
        <f t="shared" si="1"/>
        <v>1954650</v>
      </c>
      <c r="L5" s="87">
        <f t="shared" si="0"/>
        <v>102383</v>
      </c>
      <c r="M5" s="88">
        <f t="shared" si="0"/>
        <v>121058</v>
      </c>
      <c r="N5" s="88">
        <f t="shared" si="0"/>
        <v>121058</v>
      </c>
      <c r="O5" s="88">
        <f t="shared" si="0"/>
        <v>121058</v>
      </c>
      <c r="P5" s="88">
        <f t="shared" si="0"/>
        <v>201058</v>
      </c>
      <c r="Q5" s="91">
        <f t="shared" si="0"/>
        <v>201058</v>
      </c>
      <c r="R5" s="88">
        <f t="shared" si="0"/>
        <v>201058</v>
      </c>
      <c r="S5" s="90">
        <f t="shared" si="0"/>
        <v>201058</v>
      </c>
      <c r="T5" s="91">
        <f t="shared" si="0"/>
        <v>201058</v>
      </c>
      <c r="U5" s="88">
        <f t="shared" si="0"/>
        <v>121058</v>
      </c>
      <c r="V5" s="90">
        <f t="shared" si="0"/>
        <v>241685</v>
      </c>
      <c r="W5" s="92">
        <f t="shared" si="0"/>
        <v>121060</v>
      </c>
    </row>
    <row r="6" spans="1:23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1554650</v>
      </c>
      <c r="G6" s="150">
        <f t="shared" ref="G6:W6" si="2">G7+G8+G9+G10+G11+G12+G13+G14+G15+G16+G17+G18+G19</f>
        <v>0</v>
      </c>
      <c r="H6" s="167">
        <f t="shared" ref="H6:H82" si="3">SUM(F6:G6)</f>
        <v>1554650</v>
      </c>
      <c r="I6" s="119">
        <f t="shared" ref="I6:J6" si="4">I7+I8+I9+I10+I11+I12+I13+I14+I15+I16+I17+I18+I19</f>
        <v>0</v>
      </c>
      <c r="J6" s="120">
        <f t="shared" si="4"/>
        <v>0</v>
      </c>
      <c r="K6" s="120">
        <f>K7+K8+K9+K10+K11+K12+K13+K14+K15+K16+K17+K18+K19</f>
        <v>1554650</v>
      </c>
      <c r="L6" s="119">
        <f t="shared" si="2"/>
        <v>102383</v>
      </c>
      <c r="M6" s="120">
        <f t="shared" si="2"/>
        <v>121058</v>
      </c>
      <c r="N6" s="120">
        <f t="shared" si="2"/>
        <v>121058</v>
      </c>
      <c r="O6" s="120">
        <f t="shared" si="2"/>
        <v>121058</v>
      </c>
      <c r="P6" s="120">
        <f t="shared" si="2"/>
        <v>121058</v>
      </c>
      <c r="Q6" s="123">
        <f t="shared" si="2"/>
        <v>121058</v>
      </c>
      <c r="R6" s="120">
        <f t="shared" si="2"/>
        <v>121058</v>
      </c>
      <c r="S6" s="122">
        <f t="shared" si="2"/>
        <v>121058</v>
      </c>
      <c r="T6" s="123">
        <f t="shared" si="2"/>
        <v>121058</v>
      </c>
      <c r="U6" s="120">
        <f t="shared" si="2"/>
        <v>121058</v>
      </c>
      <c r="V6" s="122">
        <f t="shared" si="2"/>
        <v>241685</v>
      </c>
      <c r="W6" s="124">
        <f t="shared" si="2"/>
        <v>121060</v>
      </c>
    </row>
    <row r="7" spans="1:23" s="211" customFormat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SUM(L7:W7)</f>
        <v>1135125</v>
      </c>
      <c r="G7" s="192"/>
      <c r="H7" s="193">
        <f t="shared" si="3"/>
        <v>1135125</v>
      </c>
      <c r="I7" s="201"/>
      <c r="J7" s="195"/>
      <c r="K7" s="195">
        <f>H7</f>
        <v>1135125</v>
      </c>
      <c r="L7" s="201">
        <v>83250</v>
      </c>
      <c r="M7" s="195">
        <v>95625</v>
      </c>
      <c r="N7" s="195">
        <v>95625</v>
      </c>
      <c r="O7" s="195">
        <v>95625</v>
      </c>
      <c r="P7" s="195">
        <v>95625</v>
      </c>
      <c r="Q7" s="196">
        <v>95625</v>
      </c>
      <c r="R7" s="195">
        <v>95625</v>
      </c>
      <c r="S7" s="194">
        <v>95625</v>
      </c>
      <c r="T7" s="196">
        <v>95625</v>
      </c>
      <c r="U7" s="195">
        <v>95625</v>
      </c>
      <c r="V7" s="194">
        <v>95625</v>
      </c>
      <c r="W7" s="197">
        <v>95625</v>
      </c>
    </row>
    <row r="8" spans="1:23" s="211" customFormat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5">SUM(L8:W8)</f>
        <v>95625</v>
      </c>
      <c r="G8" s="192"/>
      <c r="H8" s="193">
        <f t="shared" si="3"/>
        <v>95625</v>
      </c>
      <c r="I8" s="201"/>
      <c r="J8" s="195"/>
      <c r="K8" s="195">
        <f>H8</f>
        <v>95625</v>
      </c>
      <c r="L8" s="201"/>
      <c r="M8" s="195"/>
      <c r="N8" s="195"/>
      <c r="O8" s="195"/>
      <c r="P8" s="195"/>
      <c r="Q8" s="196"/>
      <c r="R8" s="195"/>
      <c r="S8" s="194"/>
      <c r="T8" s="196"/>
      <c r="U8" s="195"/>
      <c r="V8" s="194">
        <v>95625</v>
      </c>
      <c r="W8" s="197"/>
    </row>
    <row r="9" spans="1:23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5"/>
        <v>0</v>
      </c>
      <c r="G9" s="192"/>
      <c r="H9" s="193">
        <f t="shared" si="3"/>
        <v>0</v>
      </c>
      <c r="I9" s="201"/>
      <c r="J9" s="195"/>
      <c r="K9" s="195"/>
      <c r="L9" s="201"/>
      <c r="M9" s="195"/>
      <c r="N9" s="195"/>
      <c r="O9" s="195"/>
      <c r="P9" s="195"/>
      <c r="Q9" s="196"/>
      <c r="R9" s="195"/>
      <c r="S9" s="194"/>
      <c r="T9" s="196"/>
      <c r="U9" s="195"/>
      <c r="V9" s="194"/>
      <c r="W9" s="197"/>
    </row>
    <row r="10" spans="1:23" s="211" customFormat="1" hidden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5"/>
        <v>0</v>
      </c>
      <c r="G10" s="192"/>
      <c r="H10" s="193">
        <f t="shared" si="3"/>
        <v>0</v>
      </c>
      <c r="I10" s="201"/>
      <c r="J10" s="195"/>
      <c r="K10" s="195">
        <f>H10</f>
        <v>0</v>
      </c>
      <c r="L10" s="201"/>
      <c r="M10" s="195"/>
      <c r="N10" s="195"/>
      <c r="O10" s="195"/>
      <c r="P10" s="195"/>
      <c r="Q10" s="196"/>
      <c r="R10" s="195"/>
      <c r="S10" s="194"/>
      <c r="T10" s="196"/>
      <c r="U10" s="195"/>
      <c r="V10" s="194"/>
      <c r="W10" s="197"/>
    </row>
    <row r="11" spans="1:23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5"/>
        <v>0</v>
      </c>
      <c r="G11" s="192"/>
      <c r="H11" s="193">
        <f t="shared" si="3"/>
        <v>0</v>
      </c>
      <c r="I11" s="201"/>
      <c r="J11" s="195"/>
      <c r="K11" s="195"/>
      <c r="L11" s="201"/>
      <c r="M11" s="195"/>
      <c r="N11" s="195"/>
      <c r="O11" s="195"/>
      <c r="P11" s="195"/>
      <c r="Q11" s="196"/>
      <c r="R11" s="195"/>
      <c r="S11" s="194"/>
      <c r="T11" s="196"/>
      <c r="U11" s="195"/>
      <c r="V11" s="194"/>
      <c r="W11" s="197"/>
    </row>
    <row r="12" spans="1:23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5"/>
        <v>0</v>
      </c>
      <c r="G12" s="192"/>
      <c r="H12" s="193">
        <f t="shared" si="3"/>
        <v>0</v>
      </c>
      <c r="I12" s="201"/>
      <c r="J12" s="195"/>
      <c r="K12" s="195"/>
      <c r="L12" s="201"/>
      <c r="M12" s="195"/>
      <c r="N12" s="195"/>
      <c r="O12" s="195"/>
      <c r="P12" s="195"/>
      <c r="Q12" s="196"/>
      <c r="R12" s="195"/>
      <c r="S12" s="194"/>
      <c r="T12" s="196"/>
      <c r="U12" s="195"/>
      <c r="V12" s="194"/>
      <c r="W12" s="197"/>
    </row>
    <row r="13" spans="1:23" s="211" customFormat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5"/>
        <v>100000</v>
      </c>
      <c r="G13" s="192"/>
      <c r="H13" s="193">
        <f t="shared" si="3"/>
        <v>100000</v>
      </c>
      <c r="I13" s="201"/>
      <c r="J13" s="195"/>
      <c r="K13" s="195">
        <f>H13</f>
        <v>100000</v>
      </c>
      <c r="L13" s="201">
        <v>8333</v>
      </c>
      <c r="M13" s="195">
        <v>8333</v>
      </c>
      <c r="N13" s="195">
        <v>8333</v>
      </c>
      <c r="O13" s="195">
        <v>8333</v>
      </c>
      <c r="P13" s="195">
        <v>8333</v>
      </c>
      <c r="Q13" s="196">
        <v>8333</v>
      </c>
      <c r="R13" s="195">
        <v>8333</v>
      </c>
      <c r="S13" s="194">
        <v>8333</v>
      </c>
      <c r="T13" s="196">
        <v>8333</v>
      </c>
      <c r="U13" s="195">
        <v>8333</v>
      </c>
      <c r="V13" s="194">
        <v>8335</v>
      </c>
      <c r="W13" s="197">
        <v>8335</v>
      </c>
    </row>
    <row r="14" spans="1:23" s="211" customFormat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5"/>
        <v>25000</v>
      </c>
      <c r="G14" s="192"/>
      <c r="H14" s="193">
        <f t="shared" si="3"/>
        <v>25000</v>
      </c>
      <c r="I14" s="201"/>
      <c r="J14" s="195"/>
      <c r="K14" s="195">
        <f>H14</f>
        <v>25000</v>
      </c>
      <c r="L14" s="201"/>
      <c r="M14" s="195"/>
      <c r="N14" s="195"/>
      <c r="O14" s="195"/>
      <c r="P14" s="195"/>
      <c r="Q14" s="196"/>
      <c r="R14" s="195"/>
      <c r="S14" s="194"/>
      <c r="T14" s="196"/>
      <c r="U14" s="195"/>
      <c r="V14" s="194">
        <v>25000</v>
      </c>
      <c r="W14" s="197"/>
    </row>
    <row r="15" spans="1:23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5"/>
        <v>0</v>
      </c>
      <c r="G15" s="192"/>
      <c r="H15" s="193">
        <f t="shared" si="3"/>
        <v>0</v>
      </c>
      <c r="I15" s="201"/>
      <c r="J15" s="195"/>
      <c r="K15" s="195"/>
      <c r="L15" s="201"/>
      <c r="M15" s="195"/>
      <c r="N15" s="195"/>
      <c r="O15" s="195"/>
      <c r="P15" s="195"/>
      <c r="Q15" s="196"/>
      <c r="R15" s="195"/>
      <c r="S15" s="194"/>
      <c r="T15" s="196"/>
      <c r="U15" s="195"/>
      <c r="V15" s="194"/>
      <c r="W15" s="197"/>
    </row>
    <row r="16" spans="1:23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5"/>
        <v>0</v>
      </c>
      <c r="G16" s="192"/>
      <c r="H16" s="193">
        <f t="shared" si="3"/>
        <v>0</v>
      </c>
      <c r="I16" s="201"/>
      <c r="J16" s="195"/>
      <c r="K16" s="195"/>
      <c r="L16" s="201"/>
      <c r="M16" s="195"/>
      <c r="N16" s="195"/>
      <c r="O16" s="195"/>
      <c r="P16" s="195"/>
      <c r="Q16" s="196"/>
      <c r="R16" s="195"/>
      <c r="S16" s="194"/>
      <c r="T16" s="196"/>
      <c r="U16" s="195"/>
      <c r="V16" s="194"/>
      <c r="W16" s="197"/>
    </row>
    <row r="17" spans="1:23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5"/>
        <v>0</v>
      </c>
      <c r="G17" s="192"/>
      <c r="H17" s="193">
        <f t="shared" si="3"/>
        <v>0</v>
      </c>
      <c r="I17" s="201"/>
      <c r="J17" s="195"/>
      <c r="K17" s="195"/>
      <c r="L17" s="201"/>
      <c r="M17" s="195"/>
      <c r="N17" s="195"/>
      <c r="O17" s="195"/>
      <c r="P17" s="195"/>
      <c r="Q17" s="196"/>
      <c r="R17" s="195"/>
      <c r="S17" s="194"/>
      <c r="T17" s="196"/>
      <c r="U17" s="195"/>
      <c r="V17" s="194"/>
      <c r="W17" s="197"/>
    </row>
    <row r="18" spans="1:23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5"/>
        <v>0</v>
      </c>
      <c r="G18" s="192"/>
      <c r="H18" s="193">
        <f t="shared" si="3"/>
        <v>0</v>
      </c>
      <c r="I18" s="201"/>
      <c r="J18" s="195"/>
      <c r="K18" s="195"/>
      <c r="L18" s="201"/>
      <c r="M18" s="195"/>
      <c r="N18" s="195"/>
      <c r="O18" s="195"/>
      <c r="P18" s="195"/>
      <c r="Q18" s="196"/>
      <c r="R18" s="195"/>
      <c r="S18" s="194"/>
      <c r="T18" s="196"/>
      <c r="U18" s="195"/>
      <c r="V18" s="194"/>
      <c r="W18" s="197"/>
    </row>
    <row r="19" spans="1:23" s="211" customFormat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5"/>
        <v>198900</v>
      </c>
      <c r="G19" s="192"/>
      <c r="H19" s="193">
        <f t="shared" si="3"/>
        <v>198900</v>
      </c>
      <c r="I19" s="201"/>
      <c r="J19" s="195"/>
      <c r="K19" s="195">
        <f>H19</f>
        <v>198900</v>
      </c>
      <c r="L19" s="201">
        <v>10800</v>
      </c>
      <c r="M19" s="195">
        <v>17100</v>
      </c>
      <c r="N19" s="195">
        <v>17100</v>
      </c>
      <c r="O19" s="195">
        <v>17100</v>
      </c>
      <c r="P19" s="195">
        <v>17100</v>
      </c>
      <c r="Q19" s="196">
        <v>17100</v>
      </c>
      <c r="R19" s="195">
        <v>17100</v>
      </c>
      <c r="S19" s="194">
        <v>17100</v>
      </c>
      <c r="T19" s="196">
        <v>17100</v>
      </c>
      <c r="U19" s="195">
        <v>17100</v>
      </c>
      <c r="V19" s="194">
        <v>17100</v>
      </c>
      <c r="W19" s="197">
        <v>17100</v>
      </c>
    </row>
    <row r="20" spans="1:23" x14ac:dyDescent="0.25">
      <c r="B20" s="93" t="s">
        <v>623</v>
      </c>
      <c r="C20" s="420" t="s">
        <v>146</v>
      </c>
      <c r="D20" s="421"/>
      <c r="E20" s="421"/>
      <c r="F20" s="260">
        <f>F21+F22+F23</f>
        <v>400000</v>
      </c>
      <c r="G20" s="152">
        <f t="shared" ref="G20:W20" si="6">G21+G22+G23</f>
        <v>0</v>
      </c>
      <c r="H20" s="168">
        <f t="shared" si="3"/>
        <v>400000</v>
      </c>
      <c r="I20" s="95">
        <f t="shared" ref="I20:K20" si="7">I21+I22+I23</f>
        <v>0</v>
      </c>
      <c r="J20" s="96">
        <f t="shared" si="7"/>
        <v>0</v>
      </c>
      <c r="K20" s="96">
        <f t="shared" si="7"/>
        <v>400000</v>
      </c>
      <c r="L20" s="95">
        <f t="shared" si="6"/>
        <v>0</v>
      </c>
      <c r="M20" s="96">
        <f t="shared" si="6"/>
        <v>0</v>
      </c>
      <c r="N20" s="96">
        <f t="shared" si="6"/>
        <v>0</v>
      </c>
      <c r="O20" s="96">
        <f t="shared" si="6"/>
        <v>0</v>
      </c>
      <c r="P20" s="96">
        <f t="shared" si="6"/>
        <v>80000</v>
      </c>
      <c r="Q20" s="99">
        <f t="shared" si="6"/>
        <v>80000</v>
      </c>
      <c r="R20" s="96">
        <f t="shared" si="6"/>
        <v>80000</v>
      </c>
      <c r="S20" s="98">
        <f t="shared" si="6"/>
        <v>80000</v>
      </c>
      <c r="T20" s="99">
        <f t="shared" si="6"/>
        <v>80000</v>
      </c>
      <c r="U20" s="96">
        <f t="shared" si="6"/>
        <v>0</v>
      </c>
      <c r="V20" s="98">
        <f t="shared" si="6"/>
        <v>0</v>
      </c>
      <c r="W20" s="100">
        <f t="shared" si="6"/>
        <v>0</v>
      </c>
    </row>
    <row r="21" spans="1:23" s="41" customFormat="1" hidden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8">SUM(L21:W21)</f>
        <v>0</v>
      </c>
      <c r="G21" s="158"/>
      <c r="H21" s="170">
        <f t="shared" si="3"/>
        <v>0</v>
      </c>
      <c r="I21" s="78"/>
      <c r="J21" s="13"/>
      <c r="K21" s="13"/>
      <c r="L21" s="78"/>
      <c r="M21" s="13"/>
      <c r="N21" s="13"/>
      <c r="O21" s="13"/>
      <c r="P21" s="13"/>
      <c r="Q21" s="83"/>
      <c r="R21" s="13"/>
      <c r="S21" s="43"/>
      <c r="T21" s="83"/>
      <c r="U21" s="13"/>
      <c r="V21" s="43"/>
      <c r="W21" s="45"/>
    </row>
    <row r="22" spans="1:23" s="41" customFormat="1" ht="28.5" customHeight="1" thickBot="1" x14ac:dyDescent="0.3">
      <c r="A22" s="128" t="s">
        <v>149</v>
      </c>
      <c r="B22" s="53" t="s">
        <v>625</v>
      </c>
      <c r="C22" s="424" t="s">
        <v>877</v>
      </c>
      <c r="D22" s="425"/>
      <c r="E22" s="425"/>
      <c r="F22" s="266">
        <f t="shared" si="8"/>
        <v>400000</v>
      </c>
      <c r="G22" s="158"/>
      <c r="H22" s="170">
        <f t="shared" si="3"/>
        <v>400000</v>
      </c>
      <c r="I22" s="78"/>
      <c r="J22" s="13"/>
      <c r="K22" s="13">
        <f>H22</f>
        <v>400000</v>
      </c>
      <c r="L22" s="78"/>
      <c r="M22" s="13"/>
      <c r="N22" s="13"/>
      <c r="O22" s="13"/>
      <c r="P22" s="13">
        <v>80000</v>
      </c>
      <c r="Q22" s="83">
        <v>80000</v>
      </c>
      <c r="R22" s="13">
        <v>80000</v>
      </c>
      <c r="S22" s="43">
        <v>80000</v>
      </c>
      <c r="T22" s="83">
        <v>80000</v>
      </c>
      <c r="U22" s="13"/>
      <c r="V22" s="43"/>
      <c r="W22" s="45"/>
    </row>
    <row r="23" spans="1:23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8"/>
        <v>0</v>
      </c>
      <c r="G23" s="199"/>
      <c r="H23" s="170">
        <f t="shared" si="3"/>
        <v>0</v>
      </c>
      <c r="I23" s="78"/>
      <c r="J23" s="13"/>
      <c r="K23" s="13"/>
      <c r="L23" s="78"/>
      <c r="M23" s="13"/>
      <c r="N23" s="13"/>
      <c r="O23" s="13"/>
      <c r="P23" s="13"/>
      <c r="Q23" s="83"/>
      <c r="R23" s="13"/>
      <c r="S23" s="43"/>
      <c r="T23" s="83"/>
      <c r="U23" s="13"/>
      <c r="V23" s="43"/>
      <c r="W23" s="45"/>
    </row>
    <row r="24" spans="1:23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452270.4474</v>
      </c>
      <c r="G24" s="154">
        <f t="shared" ref="G24:W24" si="9">G25+G26+G27+G28+G29+G30+G31</f>
        <v>0</v>
      </c>
      <c r="H24" s="166">
        <f t="shared" si="3"/>
        <v>452270.4474</v>
      </c>
      <c r="I24" s="87">
        <f t="shared" ref="I24:K24" si="10">I25+I26+I27+I28+I29+I30+I31</f>
        <v>0</v>
      </c>
      <c r="J24" s="88">
        <f t="shared" si="10"/>
        <v>0</v>
      </c>
      <c r="K24" s="88">
        <f t="shared" si="10"/>
        <v>452270.4474</v>
      </c>
      <c r="L24" s="87">
        <f t="shared" si="9"/>
        <v>28155</v>
      </c>
      <c r="M24" s="88">
        <f t="shared" si="9"/>
        <v>27651.052599999999</v>
      </c>
      <c r="N24" s="88">
        <f t="shared" si="9"/>
        <v>27651.052599999999</v>
      </c>
      <c r="O24" s="88">
        <f t="shared" si="9"/>
        <v>27651.052599999999</v>
      </c>
      <c r="P24" s="88">
        <f t="shared" si="9"/>
        <v>45251.052599999995</v>
      </c>
      <c r="Q24" s="91">
        <f t="shared" si="9"/>
        <v>45251.052599999995</v>
      </c>
      <c r="R24" s="88">
        <f t="shared" si="9"/>
        <v>45251.052599999995</v>
      </c>
      <c r="S24" s="90">
        <f t="shared" si="9"/>
        <v>45251.052599999995</v>
      </c>
      <c r="T24" s="91">
        <f t="shared" si="9"/>
        <v>45251.052599999995</v>
      </c>
      <c r="U24" s="88">
        <f t="shared" si="9"/>
        <v>27651.052599999999</v>
      </c>
      <c r="V24" s="90">
        <f t="shared" si="9"/>
        <v>59604.237000000001</v>
      </c>
      <c r="W24" s="92">
        <f t="shared" si="9"/>
        <v>27651.736999999997</v>
      </c>
    </row>
    <row r="25" spans="1:23" x14ac:dyDescent="0.25">
      <c r="B25" s="61"/>
      <c r="C25" s="489" t="s">
        <v>154</v>
      </c>
      <c r="D25" s="490"/>
      <c r="E25" s="490"/>
      <c r="F25" s="263">
        <f t="shared" ref="F25:F31" si="11">SUM(L25:W25)</f>
        <v>407226</v>
      </c>
      <c r="G25" s="155"/>
      <c r="H25" s="169">
        <f t="shared" si="3"/>
        <v>407226</v>
      </c>
      <c r="I25" s="76"/>
      <c r="J25" s="1"/>
      <c r="K25" s="1">
        <f>H25</f>
        <v>407226</v>
      </c>
      <c r="L25" s="76">
        <v>25394</v>
      </c>
      <c r="M25" s="1">
        <f>(M7+M19)*0.22</f>
        <v>24799.5</v>
      </c>
      <c r="N25" s="1">
        <f t="shared" ref="N25:W25" si="12">(N7+N19)*0.22</f>
        <v>24799.5</v>
      </c>
      <c r="O25" s="1">
        <f t="shared" si="12"/>
        <v>24799.5</v>
      </c>
      <c r="P25" s="1">
        <f>(P7+P19+P20)*0.22</f>
        <v>42399.5</v>
      </c>
      <c r="Q25" s="82">
        <f t="shared" ref="Q25:T25" si="13">(Q7+Q19+Q20)*0.22</f>
        <v>42399.5</v>
      </c>
      <c r="R25" s="1">
        <f t="shared" si="13"/>
        <v>42399.5</v>
      </c>
      <c r="S25" s="42">
        <f t="shared" si="13"/>
        <v>42399.5</v>
      </c>
      <c r="T25" s="82">
        <f t="shared" si="13"/>
        <v>42399.5</v>
      </c>
      <c r="U25" s="1">
        <f t="shared" si="12"/>
        <v>24799.5</v>
      </c>
      <c r="V25" s="42">
        <f>(V7+V8+V19)*0.22</f>
        <v>45837</v>
      </c>
      <c r="W25" s="44">
        <f t="shared" si="12"/>
        <v>24799.5</v>
      </c>
    </row>
    <row r="26" spans="1:23" hidden="1" x14ac:dyDescent="0.25">
      <c r="B26" s="62"/>
      <c r="C26" s="491" t="s">
        <v>155</v>
      </c>
      <c r="D26" s="492"/>
      <c r="E26" s="492"/>
      <c r="F26" s="264">
        <f t="shared" si="11"/>
        <v>0</v>
      </c>
      <c r="G26" s="156"/>
      <c r="H26" s="169">
        <f t="shared" si="3"/>
        <v>0</v>
      </c>
      <c r="I26" s="76"/>
      <c r="J26" s="1"/>
      <c r="K26" s="1"/>
      <c r="L26" s="76"/>
      <c r="M26" s="1"/>
      <c r="N26" s="1"/>
      <c r="O26" s="1"/>
      <c r="P26" s="1"/>
      <c r="Q26" s="82"/>
      <c r="R26" s="1"/>
      <c r="S26" s="42"/>
      <c r="T26" s="82"/>
      <c r="U26" s="1"/>
      <c r="V26" s="42"/>
      <c r="W26" s="44"/>
    </row>
    <row r="27" spans="1:23" hidden="1" x14ac:dyDescent="0.25">
      <c r="B27" s="62"/>
      <c r="C27" s="491" t="s">
        <v>156</v>
      </c>
      <c r="D27" s="492"/>
      <c r="E27" s="492"/>
      <c r="F27" s="264">
        <f t="shared" si="11"/>
        <v>0</v>
      </c>
      <c r="G27" s="156"/>
      <c r="H27" s="169">
        <f t="shared" si="3"/>
        <v>0</v>
      </c>
      <c r="I27" s="76"/>
      <c r="J27" s="1"/>
      <c r="K27" s="1"/>
      <c r="L27" s="76"/>
      <c r="M27" s="1"/>
      <c r="N27" s="1"/>
      <c r="O27" s="1"/>
      <c r="P27" s="1"/>
      <c r="Q27" s="82"/>
      <c r="R27" s="1"/>
      <c r="S27" s="42"/>
      <c r="T27" s="82"/>
      <c r="U27" s="1"/>
      <c r="V27" s="42"/>
      <c r="W27" s="44"/>
    </row>
    <row r="28" spans="1:23" x14ac:dyDescent="0.25">
      <c r="B28" s="62"/>
      <c r="C28" s="491" t="s">
        <v>157</v>
      </c>
      <c r="D28" s="492"/>
      <c r="E28" s="492"/>
      <c r="F28" s="264">
        <f t="shared" si="11"/>
        <v>22966.3884</v>
      </c>
      <c r="G28" s="156"/>
      <c r="H28" s="169">
        <f t="shared" si="3"/>
        <v>22966.3884</v>
      </c>
      <c r="I28" s="76"/>
      <c r="J28" s="1"/>
      <c r="K28" s="1">
        <f>H28</f>
        <v>22966.3884</v>
      </c>
      <c r="L28" s="76">
        <v>1333</v>
      </c>
      <c r="M28" s="1">
        <f>8333*1.18*0.14</f>
        <v>1376.6116</v>
      </c>
      <c r="N28" s="1">
        <f t="shared" ref="N28:U28" si="14">8333*1.18*0.14</f>
        <v>1376.6116</v>
      </c>
      <c r="O28" s="1">
        <f t="shared" si="14"/>
        <v>1376.6116</v>
      </c>
      <c r="P28" s="1">
        <f t="shared" si="14"/>
        <v>1376.6116</v>
      </c>
      <c r="Q28" s="82">
        <f t="shared" si="14"/>
        <v>1376.6116</v>
      </c>
      <c r="R28" s="1">
        <f t="shared" si="14"/>
        <v>1376.6116</v>
      </c>
      <c r="S28" s="42">
        <f t="shared" si="14"/>
        <v>1376.6116</v>
      </c>
      <c r="T28" s="82">
        <f t="shared" si="14"/>
        <v>1376.6116</v>
      </c>
      <c r="U28" s="1">
        <f t="shared" si="14"/>
        <v>1376.6116</v>
      </c>
      <c r="V28" s="42">
        <f>8335*1.18*0.14+V14*1.18*0.22</f>
        <v>7866.942</v>
      </c>
      <c r="W28" s="44">
        <f>8335*1.18*0.14</f>
        <v>1376.942</v>
      </c>
    </row>
    <row r="29" spans="1:23" hidden="1" x14ac:dyDescent="0.25">
      <c r="B29" s="62"/>
      <c r="C29" s="491" t="s">
        <v>158</v>
      </c>
      <c r="D29" s="492"/>
      <c r="E29" s="492"/>
      <c r="F29" s="264">
        <f t="shared" si="11"/>
        <v>0</v>
      </c>
      <c r="G29" s="156"/>
      <c r="H29" s="169">
        <f t="shared" si="3"/>
        <v>0</v>
      </c>
      <c r="I29" s="76"/>
      <c r="J29" s="1"/>
      <c r="K29" s="1"/>
      <c r="L29" s="76"/>
      <c r="M29" s="1"/>
      <c r="N29" s="1"/>
      <c r="O29" s="1"/>
      <c r="P29" s="1"/>
      <c r="Q29" s="82"/>
      <c r="R29" s="1"/>
      <c r="S29" s="42"/>
      <c r="T29" s="82"/>
      <c r="U29" s="1"/>
      <c r="V29" s="42"/>
      <c r="W29" s="44"/>
    </row>
    <row r="30" spans="1:23" hidden="1" x14ac:dyDescent="0.25">
      <c r="B30" s="62"/>
      <c r="C30" s="491" t="s">
        <v>159</v>
      </c>
      <c r="D30" s="492"/>
      <c r="E30" s="492"/>
      <c r="F30" s="264">
        <f t="shared" si="11"/>
        <v>0</v>
      </c>
      <c r="G30" s="156"/>
      <c r="H30" s="169">
        <f t="shared" si="3"/>
        <v>0</v>
      </c>
      <c r="I30" s="76"/>
      <c r="J30" s="1"/>
      <c r="K30" s="1"/>
      <c r="L30" s="76"/>
      <c r="M30" s="1"/>
      <c r="N30" s="1"/>
      <c r="O30" s="1"/>
      <c r="P30" s="1"/>
      <c r="Q30" s="82"/>
      <c r="R30" s="1"/>
      <c r="S30" s="42"/>
      <c r="T30" s="82"/>
      <c r="U30" s="1"/>
      <c r="V30" s="42"/>
      <c r="W30" s="44"/>
    </row>
    <row r="31" spans="1:23" ht="15.75" thickBot="1" x14ac:dyDescent="0.3">
      <c r="B31" s="63"/>
      <c r="C31" s="493" t="s">
        <v>160</v>
      </c>
      <c r="D31" s="494"/>
      <c r="E31" s="494"/>
      <c r="F31" s="265">
        <f t="shared" si="11"/>
        <v>22078.05899999999</v>
      </c>
      <c r="G31" s="157"/>
      <c r="H31" s="169">
        <f t="shared" si="3"/>
        <v>22078.05899999999</v>
      </c>
      <c r="I31" s="76"/>
      <c r="J31" s="1"/>
      <c r="K31" s="1">
        <f>H31</f>
        <v>22078.05899999999</v>
      </c>
      <c r="L31" s="76">
        <v>1428</v>
      </c>
      <c r="M31" s="1">
        <f>8333*1.18*0.15</f>
        <v>1474.9409999999998</v>
      </c>
      <c r="N31" s="1">
        <f t="shared" ref="N31:U31" si="15">8333*1.18*0.15</f>
        <v>1474.9409999999998</v>
      </c>
      <c r="O31" s="1">
        <f t="shared" si="15"/>
        <v>1474.9409999999998</v>
      </c>
      <c r="P31" s="1">
        <f t="shared" si="15"/>
        <v>1474.9409999999998</v>
      </c>
      <c r="Q31" s="82">
        <f t="shared" si="15"/>
        <v>1474.9409999999998</v>
      </c>
      <c r="R31" s="1">
        <f t="shared" si="15"/>
        <v>1474.9409999999998</v>
      </c>
      <c r="S31" s="42">
        <f t="shared" si="15"/>
        <v>1474.9409999999998</v>
      </c>
      <c r="T31" s="82">
        <f t="shared" si="15"/>
        <v>1474.9409999999998</v>
      </c>
      <c r="U31" s="1">
        <f t="shared" si="15"/>
        <v>1474.9409999999998</v>
      </c>
      <c r="V31" s="42">
        <f>(8335+V14)*1.18*0.15</f>
        <v>5900.2949999999992</v>
      </c>
      <c r="W31" s="44">
        <f>8335*1.18*0.15</f>
        <v>1475.2949999999998</v>
      </c>
    </row>
    <row r="32" spans="1:23" ht="15.75" thickBot="1" x14ac:dyDescent="0.3">
      <c r="B32" s="85" t="s">
        <v>161</v>
      </c>
      <c r="C32" s="438" t="s">
        <v>162</v>
      </c>
      <c r="D32" s="439"/>
      <c r="E32" s="439"/>
      <c r="F32" s="262">
        <f>F33+F39+F42+F60+F63</f>
        <v>1887823.8923999998</v>
      </c>
      <c r="G32" s="154">
        <f t="shared" ref="G32:W32" si="16">G33+G39+G42+G60+G63</f>
        <v>0</v>
      </c>
      <c r="H32" s="166">
        <f t="shared" si="3"/>
        <v>1887823.8923999998</v>
      </c>
      <c r="I32" s="87">
        <f t="shared" ref="I32:K32" si="17">I33+I39+I42+I60+I63</f>
        <v>361823.89240000001</v>
      </c>
      <c r="J32" s="88">
        <f t="shared" si="17"/>
        <v>877200</v>
      </c>
      <c r="K32" s="88">
        <f t="shared" si="17"/>
        <v>648800</v>
      </c>
      <c r="L32" s="87">
        <f t="shared" si="16"/>
        <v>158690</v>
      </c>
      <c r="M32" s="88">
        <f t="shared" si="16"/>
        <v>153243.99</v>
      </c>
      <c r="N32" s="88">
        <f t="shared" si="16"/>
        <v>150521.15239999999</v>
      </c>
      <c r="O32" s="88">
        <f t="shared" si="16"/>
        <v>171243.99</v>
      </c>
      <c r="P32" s="88">
        <f t="shared" si="16"/>
        <v>152339.70000000001</v>
      </c>
      <c r="Q32" s="91">
        <f t="shared" si="16"/>
        <v>158043.99</v>
      </c>
      <c r="R32" s="88">
        <f t="shared" si="16"/>
        <v>156334.70000000001</v>
      </c>
      <c r="S32" s="90">
        <f t="shared" si="16"/>
        <v>163243.99</v>
      </c>
      <c r="T32" s="91">
        <f t="shared" si="16"/>
        <v>153243.99</v>
      </c>
      <c r="U32" s="88">
        <f t="shared" si="16"/>
        <v>162334.70000000001</v>
      </c>
      <c r="V32" s="90">
        <f t="shared" si="16"/>
        <v>156243.99</v>
      </c>
      <c r="W32" s="92">
        <f t="shared" si="16"/>
        <v>152339.70000000001</v>
      </c>
    </row>
    <row r="33" spans="1:23" x14ac:dyDescent="0.25">
      <c r="B33" s="125" t="s">
        <v>627</v>
      </c>
      <c r="C33" s="443" t="s">
        <v>163</v>
      </c>
      <c r="D33" s="444"/>
      <c r="E33" s="444"/>
      <c r="F33" s="258">
        <f>F34+F35+F38</f>
        <v>286800</v>
      </c>
      <c r="G33" s="150">
        <f t="shared" ref="G33:W33" si="18">G34+G35+G38</f>
        <v>0</v>
      </c>
      <c r="H33" s="167">
        <f t="shared" si="3"/>
        <v>286800</v>
      </c>
      <c r="I33" s="119">
        <f t="shared" ref="I33:K33" si="19">I34+I35+I38</f>
        <v>12000</v>
      </c>
      <c r="J33" s="120">
        <f t="shared" si="19"/>
        <v>0</v>
      </c>
      <c r="K33" s="120">
        <f t="shared" si="19"/>
        <v>274800</v>
      </c>
      <c r="L33" s="119">
        <f t="shared" si="18"/>
        <v>22900</v>
      </c>
      <c r="M33" s="120">
        <f t="shared" si="18"/>
        <v>22900</v>
      </c>
      <c r="N33" s="120">
        <f t="shared" si="18"/>
        <v>22900</v>
      </c>
      <c r="O33" s="120">
        <f t="shared" si="18"/>
        <v>26900</v>
      </c>
      <c r="P33" s="120">
        <f t="shared" si="18"/>
        <v>22900</v>
      </c>
      <c r="Q33" s="123">
        <f t="shared" si="18"/>
        <v>22900</v>
      </c>
      <c r="R33" s="120">
        <f t="shared" si="18"/>
        <v>26900</v>
      </c>
      <c r="S33" s="122">
        <f t="shared" si="18"/>
        <v>22900</v>
      </c>
      <c r="T33" s="123">
        <f t="shared" si="18"/>
        <v>22900</v>
      </c>
      <c r="U33" s="120">
        <f t="shared" si="18"/>
        <v>26900</v>
      </c>
      <c r="V33" s="122">
        <f t="shared" si="18"/>
        <v>22900</v>
      </c>
      <c r="W33" s="124">
        <f t="shared" si="18"/>
        <v>22900</v>
      </c>
    </row>
    <row r="34" spans="1:23" s="41" customFormat="1" hidden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8" si="20">SUM(L34:W34)</f>
        <v>0</v>
      </c>
      <c r="G34" s="158"/>
      <c r="H34" s="170">
        <f t="shared" si="3"/>
        <v>0</v>
      </c>
      <c r="I34" s="78"/>
      <c r="J34" s="13"/>
      <c r="K34" s="13"/>
      <c r="L34" s="78"/>
      <c r="M34" s="13"/>
      <c r="N34" s="13"/>
      <c r="O34" s="13"/>
      <c r="P34" s="13"/>
      <c r="Q34" s="83"/>
      <c r="R34" s="13"/>
      <c r="S34" s="43"/>
      <c r="T34" s="83"/>
      <c r="U34" s="13"/>
      <c r="V34" s="43"/>
      <c r="W34" s="45"/>
    </row>
    <row r="35" spans="1:23" s="41" customFormat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>SUM(F36:F37)</f>
        <v>286800</v>
      </c>
      <c r="G35" s="158">
        <f>SUM(G36:G37)</f>
        <v>0</v>
      </c>
      <c r="H35" s="170">
        <f t="shared" si="3"/>
        <v>286800</v>
      </c>
      <c r="I35" s="78">
        <f t="shared" ref="I35:W35" si="21">SUM(I36:I37)</f>
        <v>12000</v>
      </c>
      <c r="J35" s="13">
        <f t="shared" si="21"/>
        <v>0</v>
      </c>
      <c r="K35" s="13">
        <f t="shared" si="21"/>
        <v>274800</v>
      </c>
      <c r="L35" s="78">
        <f t="shared" si="21"/>
        <v>22900</v>
      </c>
      <c r="M35" s="13">
        <f t="shared" si="21"/>
        <v>22900</v>
      </c>
      <c r="N35" s="13">
        <f t="shared" si="21"/>
        <v>22900</v>
      </c>
      <c r="O35" s="13">
        <f t="shared" si="21"/>
        <v>26900</v>
      </c>
      <c r="P35" s="13">
        <f t="shared" si="21"/>
        <v>22900</v>
      </c>
      <c r="Q35" s="83">
        <f t="shared" si="21"/>
        <v>22900</v>
      </c>
      <c r="R35" s="13">
        <f t="shared" si="21"/>
        <v>26900</v>
      </c>
      <c r="S35" s="43">
        <f t="shared" si="21"/>
        <v>22900</v>
      </c>
      <c r="T35" s="83">
        <f t="shared" si="21"/>
        <v>22900</v>
      </c>
      <c r="U35" s="13">
        <f t="shared" si="21"/>
        <v>26900</v>
      </c>
      <c r="V35" s="43">
        <f t="shared" si="21"/>
        <v>22900</v>
      </c>
      <c r="W35" s="45">
        <f t="shared" si="21"/>
        <v>22900</v>
      </c>
    </row>
    <row r="36" spans="1:23" x14ac:dyDescent="0.25">
      <c r="B36" s="55"/>
      <c r="C36" s="317"/>
      <c r="D36" s="247" t="s">
        <v>841</v>
      </c>
      <c r="E36" s="247"/>
      <c r="F36" s="259">
        <f t="shared" ref="F36:F37" si="22">SUM(L36:W36)</f>
        <v>12000</v>
      </c>
      <c r="G36" s="151"/>
      <c r="H36" s="169">
        <f t="shared" ref="H36:H37" si="23">SUM(F36:G36)</f>
        <v>12000</v>
      </c>
      <c r="I36" s="76">
        <f>H36</f>
        <v>12000</v>
      </c>
      <c r="J36" s="1"/>
      <c r="K36" s="1"/>
      <c r="L36" s="76"/>
      <c r="M36" s="1"/>
      <c r="N36" s="1"/>
      <c r="O36" s="1">
        <v>4000</v>
      </c>
      <c r="P36" s="1"/>
      <c r="Q36" s="82"/>
      <c r="R36" s="1">
        <v>4000</v>
      </c>
      <c r="S36" s="42"/>
      <c r="T36" s="82"/>
      <c r="U36" s="1">
        <v>4000</v>
      </c>
      <c r="V36" s="42"/>
      <c r="W36" s="44"/>
    </row>
    <row r="37" spans="1:23" x14ac:dyDescent="0.25">
      <c r="B37" s="55"/>
      <c r="C37" s="317"/>
      <c r="D37" s="247" t="s">
        <v>998</v>
      </c>
      <c r="E37" s="247"/>
      <c r="F37" s="259">
        <f t="shared" si="22"/>
        <v>274800</v>
      </c>
      <c r="G37" s="151"/>
      <c r="H37" s="169">
        <f t="shared" si="23"/>
        <v>274800</v>
      </c>
      <c r="I37" s="76"/>
      <c r="J37" s="1"/>
      <c r="K37" s="1">
        <f>H37</f>
        <v>274800</v>
      </c>
      <c r="L37" s="76">
        <v>22900</v>
      </c>
      <c r="M37" s="1">
        <v>22900</v>
      </c>
      <c r="N37" s="1">
        <v>22900</v>
      </c>
      <c r="O37" s="1">
        <v>22900</v>
      </c>
      <c r="P37" s="1">
        <v>22900</v>
      </c>
      <c r="Q37" s="82">
        <v>22900</v>
      </c>
      <c r="R37" s="1">
        <v>22900</v>
      </c>
      <c r="S37" s="42">
        <v>22900</v>
      </c>
      <c r="T37" s="82">
        <v>22900</v>
      </c>
      <c r="U37" s="1">
        <v>22900</v>
      </c>
      <c r="V37" s="42">
        <v>22900</v>
      </c>
      <c r="W37" s="44">
        <v>22900</v>
      </c>
    </row>
    <row r="38" spans="1:23" s="41" customFormat="1" hidden="1" x14ac:dyDescent="0.25">
      <c r="A38" s="128" t="s">
        <v>168</v>
      </c>
      <c r="B38" s="53" t="s">
        <v>630</v>
      </c>
      <c r="C38" s="422" t="s">
        <v>169</v>
      </c>
      <c r="D38" s="423"/>
      <c r="E38" s="423"/>
      <c r="F38" s="266">
        <f t="shared" si="20"/>
        <v>0</v>
      </c>
      <c r="G38" s="158"/>
      <c r="H38" s="170">
        <f t="shared" si="3"/>
        <v>0</v>
      </c>
      <c r="I38" s="78"/>
      <c r="J38" s="13"/>
      <c r="K38" s="13"/>
      <c r="L38" s="78"/>
      <c r="M38" s="13"/>
      <c r="N38" s="13"/>
      <c r="O38" s="13"/>
      <c r="P38" s="13"/>
      <c r="Q38" s="83"/>
      <c r="R38" s="13"/>
      <c r="S38" s="43"/>
      <c r="T38" s="83"/>
      <c r="U38" s="13"/>
      <c r="V38" s="43"/>
      <c r="W38" s="45"/>
    </row>
    <row r="39" spans="1:23" hidden="1" x14ac:dyDescent="0.25">
      <c r="B39" s="93" t="s">
        <v>631</v>
      </c>
      <c r="C39" s="420" t="s">
        <v>170</v>
      </c>
      <c r="D39" s="421"/>
      <c r="E39" s="421"/>
      <c r="F39" s="260">
        <f>F40+F41</f>
        <v>0</v>
      </c>
      <c r="G39" s="152">
        <f t="shared" ref="G39:W39" si="24">G40+G41</f>
        <v>0</v>
      </c>
      <c r="H39" s="168">
        <f t="shared" si="3"/>
        <v>0</v>
      </c>
      <c r="I39" s="95">
        <f t="shared" ref="I39:K39" si="25">I40+I41</f>
        <v>0</v>
      </c>
      <c r="J39" s="96">
        <f t="shared" si="25"/>
        <v>0</v>
      </c>
      <c r="K39" s="96">
        <f t="shared" si="25"/>
        <v>0</v>
      </c>
      <c r="L39" s="95">
        <f t="shared" si="24"/>
        <v>0</v>
      </c>
      <c r="M39" s="96">
        <f t="shared" si="24"/>
        <v>0</v>
      </c>
      <c r="N39" s="96">
        <f t="shared" si="24"/>
        <v>0</v>
      </c>
      <c r="O39" s="96">
        <f t="shared" si="24"/>
        <v>0</v>
      </c>
      <c r="P39" s="96">
        <f t="shared" si="24"/>
        <v>0</v>
      </c>
      <c r="Q39" s="99">
        <f t="shared" si="24"/>
        <v>0</v>
      </c>
      <c r="R39" s="96">
        <f t="shared" si="24"/>
        <v>0</v>
      </c>
      <c r="S39" s="98">
        <f t="shared" si="24"/>
        <v>0</v>
      </c>
      <c r="T39" s="99">
        <f t="shared" si="24"/>
        <v>0</v>
      </c>
      <c r="U39" s="96">
        <f t="shared" si="24"/>
        <v>0</v>
      </c>
      <c r="V39" s="98">
        <f t="shared" si="24"/>
        <v>0</v>
      </c>
      <c r="W39" s="100">
        <f t="shared" si="24"/>
        <v>0</v>
      </c>
    </row>
    <row r="40" spans="1:23" s="41" customFormat="1" hidden="1" x14ac:dyDescent="0.25">
      <c r="A40" s="128" t="s">
        <v>171</v>
      </c>
      <c r="B40" s="53" t="s">
        <v>632</v>
      </c>
      <c r="C40" s="422" t="s">
        <v>172</v>
      </c>
      <c r="D40" s="423"/>
      <c r="E40" s="423"/>
      <c r="F40" s="266">
        <f t="shared" ref="F40:F41" si="26">SUM(L40:W40)</f>
        <v>0</v>
      </c>
      <c r="G40" s="158"/>
      <c r="H40" s="170">
        <f t="shared" si="3"/>
        <v>0</v>
      </c>
      <c r="I40" s="78"/>
      <c r="J40" s="13"/>
      <c r="K40" s="13"/>
      <c r="L40" s="78"/>
      <c r="M40" s="13"/>
      <c r="N40" s="13"/>
      <c r="O40" s="13"/>
      <c r="P40" s="13"/>
      <c r="Q40" s="83"/>
      <c r="R40" s="13"/>
      <c r="S40" s="43"/>
      <c r="T40" s="83"/>
      <c r="U40" s="13"/>
      <c r="V40" s="43"/>
      <c r="W40" s="45"/>
    </row>
    <row r="41" spans="1:23" s="41" customFormat="1" hidden="1" x14ac:dyDescent="0.25">
      <c r="A41" s="128" t="s">
        <v>173</v>
      </c>
      <c r="B41" s="53" t="s">
        <v>633</v>
      </c>
      <c r="C41" s="422" t="s">
        <v>174</v>
      </c>
      <c r="D41" s="423"/>
      <c r="E41" s="423"/>
      <c r="F41" s="266">
        <f t="shared" si="26"/>
        <v>0</v>
      </c>
      <c r="G41" s="158"/>
      <c r="H41" s="170">
        <f t="shared" si="3"/>
        <v>0</v>
      </c>
      <c r="I41" s="78"/>
      <c r="J41" s="13"/>
      <c r="K41" s="13"/>
      <c r="L41" s="78"/>
      <c r="M41" s="13"/>
      <c r="N41" s="13"/>
      <c r="O41" s="13"/>
      <c r="P41" s="13"/>
      <c r="Q41" s="83"/>
      <c r="R41" s="13"/>
      <c r="S41" s="43"/>
      <c r="T41" s="83"/>
      <c r="U41" s="13"/>
      <c r="V41" s="43"/>
      <c r="W41" s="45"/>
    </row>
    <row r="42" spans="1:23" x14ac:dyDescent="0.25">
      <c r="B42" s="93" t="s">
        <v>634</v>
      </c>
      <c r="C42" s="420" t="s">
        <v>175</v>
      </c>
      <c r="D42" s="421"/>
      <c r="E42" s="421"/>
      <c r="F42" s="260">
        <f>F43+F48+F49+F50+F53+F56+F57</f>
        <v>1230253.8599999999</v>
      </c>
      <c r="G42" s="152">
        <f t="shared" ref="G42:W42" si="27">G43+G48+G49+G50+G53+G56+G57</f>
        <v>0</v>
      </c>
      <c r="H42" s="168">
        <f t="shared" si="3"/>
        <v>1230253.8599999999</v>
      </c>
      <c r="I42" s="95">
        <f t="shared" ref="I42:K42" si="28">I43+I48+I49+I50+I53+I56+I57</f>
        <v>278253.86</v>
      </c>
      <c r="J42" s="96">
        <f t="shared" si="28"/>
        <v>717000</v>
      </c>
      <c r="K42" s="96">
        <f t="shared" si="28"/>
        <v>235000</v>
      </c>
      <c r="L42" s="95">
        <f t="shared" si="27"/>
        <v>103800</v>
      </c>
      <c r="M42" s="96">
        <f t="shared" si="27"/>
        <v>99513.989999999991</v>
      </c>
      <c r="N42" s="96">
        <f t="shared" si="27"/>
        <v>97371.12</v>
      </c>
      <c r="O42" s="96">
        <f t="shared" si="27"/>
        <v>113513.98999999999</v>
      </c>
      <c r="P42" s="96">
        <f t="shared" si="27"/>
        <v>98799.7</v>
      </c>
      <c r="Q42" s="99">
        <f t="shared" si="27"/>
        <v>103313.98999999999</v>
      </c>
      <c r="R42" s="96">
        <f t="shared" si="27"/>
        <v>98799.7</v>
      </c>
      <c r="S42" s="98">
        <f t="shared" si="27"/>
        <v>109513.98999999999</v>
      </c>
      <c r="T42" s="99">
        <f t="shared" si="27"/>
        <v>99513.989999999991</v>
      </c>
      <c r="U42" s="96">
        <f t="shared" si="27"/>
        <v>104799.7</v>
      </c>
      <c r="V42" s="98">
        <f t="shared" si="27"/>
        <v>102513.98999999999</v>
      </c>
      <c r="W42" s="100">
        <f t="shared" si="27"/>
        <v>98799.7</v>
      </c>
    </row>
    <row r="43" spans="1:23" s="41" customFormat="1" x14ac:dyDescent="0.25">
      <c r="A43" s="128" t="s">
        <v>176</v>
      </c>
      <c r="B43" s="53" t="s">
        <v>635</v>
      </c>
      <c r="C43" s="422" t="s">
        <v>177</v>
      </c>
      <c r="D43" s="423"/>
      <c r="E43" s="423"/>
      <c r="F43" s="266">
        <f>SUM(F44:F47)</f>
        <v>628452</v>
      </c>
      <c r="G43" s="158">
        <f>SUM(G44:G47)</f>
        <v>0</v>
      </c>
      <c r="H43" s="170">
        <f t="shared" si="3"/>
        <v>628452</v>
      </c>
      <c r="I43" s="78">
        <f t="shared" ref="I43:W43" si="29">SUM(I44:I47)</f>
        <v>9452</v>
      </c>
      <c r="J43" s="13">
        <f t="shared" si="29"/>
        <v>617000</v>
      </c>
      <c r="K43" s="13">
        <f t="shared" si="29"/>
        <v>2000</v>
      </c>
      <c r="L43" s="78">
        <f t="shared" si="29"/>
        <v>51538</v>
      </c>
      <c r="M43" s="13">
        <f t="shared" si="29"/>
        <v>51538</v>
      </c>
      <c r="N43" s="13">
        <f t="shared" si="29"/>
        <v>51538</v>
      </c>
      <c r="O43" s="13">
        <f t="shared" si="29"/>
        <v>55538</v>
      </c>
      <c r="P43" s="13">
        <f t="shared" si="29"/>
        <v>51538</v>
      </c>
      <c r="Q43" s="83">
        <f t="shared" si="29"/>
        <v>51538</v>
      </c>
      <c r="R43" s="13">
        <f t="shared" si="29"/>
        <v>51538</v>
      </c>
      <c r="S43" s="43">
        <f t="shared" si="29"/>
        <v>51538</v>
      </c>
      <c r="T43" s="83">
        <f t="shared" si="29"/>
        <v>51538</v>
      </c>
      <c r="U43" s="13">
        <f t="shared" si="29"/>
        <v>57538</v>
      </c>
      <c r="V43" s="43">
        <f t="shared" si="29"/>
        <v>51538</v>
      </c>
      <c r="W43" s="45">
        <f t="shared" si="29"/>
        <v>51534</v>
      </c>
    </row>
    <row r="44" spans="1:23" x14ac:dyDescent="0.25">
      <c r="B44" s="55"/>
      <c r="C44" s="317"/>
      <c r="D44" s="247" t="s">
        <v>1007</v>
      </c>
      <c r="E44" s="247"/>
      <c r="F44" s="259">
        <f t="shared" ref="F44:F47" si="30">SUM(L44:W44)</f>
        <v>1452</v>
      </c>
      <c r="G44" s="151"/>
      <c r="H44" s="169">
        <f t="shared" ref="H44:H47" si="31">SUM(F44:G44)</f>
        <v>1452</v>
      </c>
      <c r="I44" s="76">
        <f>H44</f>
        <v>1452</v>
      </c>
      <c r="J44" s="1"/>
      <c r="K44" s="1"/>
      <c r="L44" s="76">
        <v>121</v>
      </c>
      <c r="M44" s="1">
        <v>121</v>
      </c>
      <c r="N44" s="1">
        <v>121</v>
      </c>
      <c r="O44" s="1">
        <v>121</v>
      </c>
      <c r="P44" s="1">
        <v>121</v>
      </c>
      <c r="Q44" s="82">
        <v>121</v>
      </c>
      <c r="R44" s="1">
        <v>121</v>
      </c>
      <c r="S44" s="42">
        <v>121</v>
      </c>
      <c r="T44" s="82">
        <v>121</v>
      </c>
      <c r="U44" s="1">
        <v>121</v>
      </c>
      <c r="V44" s="42">
        <v>121</v>
      </c>
      <c r="W44" s="44">
        <v>121</v>
      </c>
    </row>
    <row r="45" spans="1:23" x14ac:dyDescent="0.25">
      <c r="B45" s="55"/>
      <c r="C45" s="317"/>
      <c r="D45" s="247" t="s">
        <v>1008</v>
      </c>
      <c r="E45" s="247"/>
      <c r="F45" s="259">
        <f t="shared" si="30"/>
        <v>617000</v>
      </c>
      <c r="G45" s="151"/>
      <c r="H45" s="169">
        <f t="shared" si="31"/>
        <v>617000</v>
      </c>
      <c r="I45" s="76"/>
      <c r="J45" s="1">
        <f>H45</f>
        <v>617000</v>
      </c>
      <c r="K45" s="1"/>
      <c r="L45" s="76">
        <v>51417</v>
      </c>
      <c r="M45" s="1">
        <v>51417</v>
      </c>
      <c r="N45" s="1">
        <v>51417</v>
      </c>
      <c r="O45" s="1">
        <v>51417</v>
      </c>
      <c r="P45" s="1">
        <v>51417</v>
      </c>
      <c r="Q45" s="82">
        <v>51417</v>
      </c>
      <c r="R45" s="1">
        <v>51417</v>
      </c>
      <c r="S45" s="42">
        <v>51417</v>
      </c>
      <c r="T45" s="82">
        <v>51417</v>
      </c>
      <c r="U45" s="1">
        <v>51417</v>
      </c>
      <c r="V45" s="42">
        <v>51417</v>
      </c>
      <c r="W45" s="44">
        <v>51413</v>
      </c>
    </row>
    <row r="46" spans="1:23" x14ac:dyDescent="0.25">
      <c r="B46" s="55"/>
      <c r="C46" s="317"/>
      <c r="D46" s="247" t="s">
        <v>1009</v>
      </c>
      <c r="E46" s="247"/>
      <c r="F46" s="259">
        <f t="shared" si="30"/>
        <v>2000</v>
      </c>
      <c r="G46" s="151"/>
      <c r="H46" s="169">
        <f t="shared" si="31"/>
        <v>2000</v>
      </c>
      <c r="I46" s="76"/>
      <c r="J46" s="1"/>
      <c r="K46" s="1">
        <f>H46</f>
        <v>2000</v>
      </c>
      <c r="L46" s="76"/>
      <c r="M46" s="1"/>
      <c r="N46" s="1"/>
      <c r="O46" s="1"/>
      <c r="P46" s="1"/>
      <c r="Q46" s="82"/>
      <c r="R46" s="1"/>
      <c r="S46" s="42"/>
      <c r="T46" s="82"/>
      <c r="U46" s="1">
        <v>2000</v>
      </c>
      <c r="V46" s="42"/>
      <c r="W46" s="44"/>
    </row>
    <row r="47" spans="1:23" x14ac:dyDescent="0.25">
      <c r="B47" s="55"/>
      <c r="C47" s="317"/>
      <c r="D47" s="247" t="s">
        <v>1010</v>
      </c>
      <c r="E47" s="247"/>
      <c r="F47" s="259">
        <f t="shared" si="30"/>
        <v>8000</v>
      </c>
      <c r="G47" s="151"/>
      <c r="H47" s="169">
        <f t="shared" si="31"/>
        <v>8000</v>
      </c>
      <c r="I47" s="76">
        <f>H47</f>
        <v>8000</v>
      </c>
      <c r="J47" s="1"/>
      <c r="K47" s="1"/>
      <c r="L47" s="76"/>
      <c r="M47" s="1"/>
      <c r="N47" s="1"/>
      <c r="O47" s="1">
        <v>4000</v>
      </c>
      <c r="P47" s="1"/>
      <c r="Q47" s="82"/>
      <c r="R47" s="1"/>
      <c r="S47" s="42"/>
      <c r="T47" s="82"/>
      <c r="U47" s="1">
        <v>4000</v>
      </c>
      <c r="V47" s="42"/>
      <c r="W47" s="44"/>
    </row>
    <row r="48" spans="1:23" s="41" customFormat="1" hidden="1" x14ac:dyDescent="0.25">
      <c r="A48" s="128" t="s">
        <v>178</v>
      </c>
      <c r="B48" s="53" t="s">
        <v>636</v>
      </c>
      <c r="C48" s="422" t="s">
        <v>179</v>
      </c>
      <c r="D48" s="423"/>
      <c r="E48" s="423"/>
      <c r="F48" s="266">
        <f t="shared" ref="F48:F49" si="32">SUM(L48:W48)</f>
        <v>0</v>
      </c>
      <c r="G48" s="158"/>
      <c r="H48" s="170">
        <f t="shared" si="3"/>
        <v>0</v>
      </c>
      <c r="I48" s="78"/>
      <c r="J48" s="13"/>
      <c r="K48" s="13"/>
      <c r="L48" s="78"/>
      <c r="M48" s="13"/>
      <c r="N48" s="13"/>
      <c r="O48" s="13"/>
      <c r="P48" s="13"/>
      <c r="Q48" s="83"/>
      <c r="R48" s="13"/>
      <c r="S48" s="43"/>
      <c r="T48" s="83"/>
      <c r="U48" s="13"/>
      <c r="V48" s="43"/>
      <c r="W48" s="45"/>
    </row>
    <row r="49" spans="1:23" s="41" customFormat="1" x14ac:dyDescent="0.25">
      <c r="A49" s="128" t="s">
        <v>180</v>
      </c>
      <c r="B49" s="53" t="s">
        <v>637</v>
      </c>
      <c r="C49" s="422" t="s">
        <v>181</v>
      </c>
      <c r="D49" s="423"/>
      <c r="E49" s="423"/>
      <c r="F49" s="266">
        <f t="shared" si="32"/>
        <v>265001.86</v>
      </c>
      <c r="G49" s="158"/>
      <c r="H49" s="170">
        <f t="shared" si="3"/>
        <v>265001.86</v>
      </c>
      <c r="I49" s="78">
        <f>H49</f>
        <v>265001.86</v>
      </c>
      <c r="J49" s="13"/>
      <c r="K49" s="13"/>
      <c r="L49" s="78">
        <v>26429</v>
      </c>
      <c r="M49" s="13">
        <f>714.29*31</f>
        <v>22142.989999999998</v>
      </c>
      <c r="N49" s="13">
        <f>714.29*28</f>
        <v>20000.12</v>
      </c>
      <c r="O49" s="13">
        <f>714.29*31</f>
        <v>22142.989999999998</v>
      </c>
      <c r="P49" s="13">
        <f>714.29*30</f>
        <v>21428.699999999997</v>
      </c>
      <c r="Q49" s="83">
        <f t="shared" ref="Q49:V49" si="33">714.29*31</f>
        <v>22142.989999999998</v>
      </c>
      <c r="R49" s="13">
        <f>714.29*30</f>
        <v>21428.699999999997</v>
      </c>
      <c r="S49" s="43">
        <f t="shared" si="33"/>
        <v>22142.989999999998</v>
      </c>
      <c r="T49" s="83">
        <f>714.29*31</f>
        <v>22142.989999999998</v>
      </c>
      <c r="U49" s="13">
        <f>714.29*30</f>
        <v>21428.699999999997</v>
      </c>
      <c r="V49" s="43">
        <f t="shared" si="33"/>
        <v>22142.989999999998</v>
      </c>
      <c r="W49" s="45">
        <f>714.29*30</f>
        <v>21428.699999999997</v>
      </c>
    </row>
    <row r="50" spans="1:23" s="41" customFormat="1" x14ac:dyDescent="0.25">
      <c r="A50" s="128" t="s">
        <v>182</v>
      </c>
      <c r="B50" s="53" t="s">
        <v>638</v>
      </c>
      <c r="C50" s="422" t="s">
        <v>183</v>
      </c>
      <c r="D50" s="423"/>
      <c r="E50" s="423"/>
      <c r="F50" s="266">
        <f>SUM(F51:F52)</f>
        <v>310000</v>
      </c>
      <c r="G50" s="158">
        <f>SUM(G51:G52)</f>
        <v>0</v>
      </c>
      <c r="H50" s="170">
        <f t="shared" si="3"/>
        <v>310000</v>
      </c>
      <c r="I50" s="78">
        <f t="shared" ref="I50:W50" si="34">SUM(I51:I52)</f>
        <v>0</v>
      </c>
      <c r="J50" s="13">
        <f t="shared" si="34"/>
        <v>100000</v>
      </c>
      <c r="K50" s="13">
        <f t="shared" si="34"/>
        <v>210000</v>
      </c>
      <c r="L50" s="78">
        <f t="shared" si="34"/>
        <v>25833</v>
      </c>
      <c r="M50" s="13">
        <f t="shared" si="34"/>
        <v>25833</v>
      </c>
      <c r="N50" s="13">
        <f t="shared" si="34"/>
        <v>25833</v>
      </c>
      <c r="O50" s="13">
        <f t="shared" si="34"/>
        <v>25833</v>
      </c>
      <c r="P50" s="13">
        <f t="shared" si="34"/>
        <v>25833</v>
      </c>
      <c r="Q50" s="83">
        <f t="shared" si="34"/>
        <v>25833</v>
      </c>
      <c r="R50" s="13">
        <f t="shared" si="34"/>
        <v>25833</v>
      </c>
      <c r="S50" s="43">
        <f t="shared" si="34"/>
        <v>25833</v>
      </c>
      <c r="T50" s="83">
        <f t="shared" si="34"/>
        <v>25833</v>
      </c>
      <c r="U50" s="13">
        <f t="shared" si="34"/>
        <v>25833</v>
      </c>
      <c r="V50" s="43">
        <f t="shared" si="34"/>
        <v>25833</v>
      </c>
      <c r="W50" s="45">
        <f t="shared" si="34"/>
        <v>25837</v>
      </c>
    </row>
    <row r="51" spans="1:23" x14ac:dyDescent="0.25">
      <c r="B51" s="55"/>
      <c r="C51" s="317"/>
      <c r="D51" s="247" t="s">
        <v>844</v>
      </c>
      <c r="E51" s="247"/>
      <c r="F51" s="259">
        <f t="shared" ref="F51:F52" si="35">SUM(L51:W51)</f>
        <v>100000</v>
      </c>
      <c r="G51" s="151"/>
      <c r="H51" s="169">
        <f t="shared" ref="H51:H52" si="36">SUM(F51:G51)</f>
        <v>100000</v>
      </c>
      <c r="I51" s="76"/>
      <c r="J51" s="1">
        <f>H51</f>
        <v>100000</v>
      </c>
      <c r="K51" s="1"/>
      <c r="L51" s="76">
        <v>8333</v>
      </c>
      <c r="M51" s="1">
        <v>8333</v>
      </c>
      <c r="N51" s="1">
        <v>8333</v>
      </c>
      <c r="O51" s="1">
        <v>8333</v>
      </c>
      <c r="P51" s="1">
        <v>8333</v>
      </c>
      <c r="Q51" s="82">
        <v>8333</v>
      </c>
      <c r="R51" s="1">
        <v>8333</v>
      </c>
      <c r="S51" s="42">
        <v>8333</v>
      </c>
      <c r="T51" s="82">
        <v>8333</v>
      </c>
      <c r="U51" s="1">
        <v>8333</v>
      </c>
      <c r="V51" s="42">
        <v>8333</v>
      </c>
      <c r="W51" s="44">
        <v>8337</v>
      </c>
    </row>
    <row r="52" spans="1:23" x14ac:dyDescent="0.25">
      <c r="B52" s="55"/>
      <c r="C52" s="317"/>
      <c r="D52" s="247" t="s">
        <v>998</v>
      </c>
      <c r="E52" s="247"/>
      <c r="F52" s="259">
        <f t="shared" si="35"/>
        <v>210000</v>
      </c>
      <c r="G52" s="151"/>
      <c r="H52" s="169">
        <f t="shared" si="36"/>
        <v>210000</v>
      </c>
      <c r="I52" s="76"/>
      <c r="J52" s="1"/>
      <c r="K52" s="1">
        <f>H52</f>
        <v>210000</v>
      </c>
      <c r="L52" s="76">
        <v>17500</v>
      </c>
      <c r="M52" s="1">
        <v>17500</v>
      </c>
      <c r="N52" s="1">
        <v>17500</v>
      </c>
      <c r="O52" s="1">
        <v>17500</v>
      </c>
      <c r="P52" s="1">
        <v>17500</v>
      </c>
      <c r="Q52" s="82">
        <v>17500</v>
      </c>
      <c r="R52" s="1">
        <v>17500</v>
      </c>
      <c r="S52" s="42">
        <v>17500</v>
      </c>
      <c r="T52" s="82">
        <v>17500</v>
      </c>
      <c r="U52" s="1">
        <v>17500</v>
      </c>
      <c r="V52" s="42">
        <v>17500</v>
      </c>
      <c r="W52" s="44">
        <v>17500</v>
      </c>
    </row>
    <row r="53" spans="1:23" s="18" customFormat="1" hidden="1" x14ac:dyDescent="0.25">
      <c r="A53" s="128" t="s">
        <v>184</v>
      </c>
      <c r="B53" s="53" t="s">
        <v>639</v>
      </c>
      <c r="C53" s="422" t="s">
        <v>185</v>
      </c>
      <c r="D53" s="423"/>
      <c r="E53" s="423"/>
      <c r="F53" s="266">
        <f>F54+F55</f>
        <v>0</v>
      </c>
      <c r="G53" s="158">
        <f t="shared" ref="G53:W53" si="37">G54+G55</f>
        <v>0</v>
      </c>
      <c r="H53" s="170">
        <f t="shared" si="3"/>
        <v>0</v>
      </c>
      <c r="I53" s="78">
        <f t="shared" ref="I53:K53" si="38">I54+I55</f>
        <v>0</v>
      </c>
      <c r="J53" s="13">
        <f t="shared" si="38"/>
        <v>0</v>
      </c>
      <c r="K53" s="13">
        <f t="shared" si="38"/>
        <v>0</v>
      </c>
      <c r="L53" s="78">
        <f t="shared" si="37"/>
        <v>0</v>
      </c>
      <c r="M53" s="13">
        <f t="shared" si="37"/>
        <v>0</v>
      </c>
      <c r="N53" s="13">
        <f t="shared" si="37"/>
        <v>0</v>
      </c>
      <c r="O53" s="13">
        <f t="shared" si="37"/>
        <v>0</v>
      </c>
      <c r="P53" s="13">
        <f t="shared" si="37"/>
        <v>0</v>
      </c>
      <c r="Q53" s="83">
        <f t="shared" si="37"/>
        <v>0</v>
      </c>
      <c r="R53" s="13">
        <f t="shared" si="37"/>
        <v>0</v>
      </c>
      <c r="S53" s="43">
        <f t="shared" si="37"/>
        <v>0</v>
      </c>
      <c r="T53" s="83">
        <f t="shared" si="37"/>
        <v>0</v>
      </c>
      <c r="U53" s="13">
        <f t="shared" si="37"/>
        <v>0</v>
      </c>
      <c r="V53" s="43">
        <f t="shared" si="37"/>
        <v>0</v>
      </c>
      <c r="W53" s="45">
        <f t="shared" si="37"/>
        <v>0</v>
      </c>
    </row>
    <row r="54" spans="1:23" hidden="1" x14ac:dyDescent="0.25">
      <c r="B54" s="55"/>
      <c r="C54" s="279"/>
      <c r="D54" s="427" t="s">
        <v>186</v>
      </c>
      <c r="E54" s="427"/>
      <c r="F54" s="259">
        <f t="shared" ref="F54:F56" si="39">SUM(L54:W54)</f>
        <v>0</v>
      </c>
      <c r="G54" s="151"/>
      <c r="H54" s="169">
        <f t="shared" si="3"/>
        <v>0</v>
      </c>
      <c r="I54" s="76"/>
      <c r="J54" s="1"/>
      <c r="K54" s="1"/>
      <c r="L54" s="76"/>
      <c r="M54" s="1"/>
      <c r="N54" s="1"/>
      <c r="O54" s="1"/>
      <c r="P54" s="1"/>
      <c r="Q54" s="82"/>
      <c r="R54" s="1"/>
      <c r="S54" s="42"/>
      <c r="T54" s="82"/>
      <c r="U54" s="1"/>
      <c r="V54" s="42"/>
      <c r="W54" s="44"/>
    </row>
    <row r="55" spans="1:23" hidden="1" x14ac:dyDescent="0.25">
      <c r="B55" s="55"/>
      <c r="C55" s="279"/>
      <c r="D55" s="427" t="s">
        <v>187</v>
      </c>
      <c r="E55" s="427"/>
      <c r="F55" s="259">
        <f t="shared" si="39"/>
        <v>0</v>
      </c>
      <c r="G55" s="151"/>
      <c r="H55" s="169">
        <f t="shared" si="3"/>
        <v>0</v>
      </c>
      <c r="I55" s="76"/>
      <c r="J55" s="1"/>
      <c r="K55" s="1"/>
      <c r="L55" s="76"/>
      <c r="M55" s="1"/>
      <c r="N55" s="1"/>
      <c r="O55" s="1"/>
      <c r="P55" s="1"/>
      <c r="Q55" s="82"/>
      <c r="R55" s="1"/>
      <c r="S55" s="42"/>
      <c r="T55" s="82"/>
      <c r="U55" s="1"/>
      <c r="V55" s="42"/>
      <c r="W55" s="44"/>
    </row>
    <row r="56" spans="1:23" s="41" customFormat="1" hidden="1" x14ac:dyDescent="0.25">
      <c r="A56" s="128" t="s">
        <v>188</v>
      </c>
      <c r="B56" s="53" t="s">
        <v>640</v>
      </c>
      <c r="C56" s="415" t="s">
        <v>189</v>
      </c>
      <c r="D56" s="416"/>
      <c r="E56" s="416"/>
      <c r="F56" s="266">
        <f t="shared" si="39"/>
        <v>0</v>
      </c>
      <c r="G56" s="158"/>
      <c r="H56" s="170">
        <f t="shared" si="3"/>
        <v>0</v>
      </c>
      <c r="I56" s="78"/>
      <c r="J56" s="13"/>
      <c r="K56" s="13"/>
      <c r="L56" s="78"/>
      <c r="M56" s="13"/>
      <c r="N56" s="13"/>
      <c r="O56" s="13"/>
      <c r="P56" s="13"/>
      <c r="Q56" s="83"/>
      <c r="R56" s="13"/>
      <c r="S56" s="43"/>
      <c r="T56" s="83"/>
      <c r="U56" s="13"/>
      <c r="V56" s="43"/>
      <c r="W56" s="45"/>
    </row>
    <row r="57" spans="1:23" s="41" customFormat="1" x14ac:dyDescent="0.25">
      <c r="A57" s="128" t="s">
        <v>190</v>
      </c>
      <c r="B57" s="53" t="s">
        <v>641</v>
      </c>
      <c r="C57" s="415" t="s">
        <v>191</v>
      </c>
      <c r="D57" s="416"/>
      <c r="E57" s="416"/>
      <c r="F57" s="266">
        <f>SUM(F58:F59)</f>
        <v>26800</v>
      </c>
      <c r="G57" s="158">
        <f>SUM(G58:G59)</f>
        <v>0</v>
      </c>
      <c r="H57" s="170">
        <f t="shared" si="3"/>
        <v>26800</v>
      </c>
      <c r="I57" s="78">
        <f t="shared" ref="I57:W57" si="40">SUM(I58:I59)</f>
        <v>3800</v>
      </c>
      <c r="J57" s="13">
        <f t="shared" si="40"/>
        <v>0</v>
      </c>
      <c r="K57" s="13">
        <f t="shared" si="40"/>
        <v>23000</v>
      </c>
      <c r="L57" s="78">
        <f t="shared" si="40"/>
        <v>0</v>
      </c>
      <c r="M57" s="13">
        <f t="shared" si="40"/>
        <v>0</v>
      </c>
      <c r="N57" s="13">
        <f t="shared" si="40"/>
        <v>0</v>
      </c>
      <c r="O57" s="13">
        <f t="shared" si="40"/>
        <v>10000</v>
      </c>
      <c r="P57" s="13">
        <f t="shared" si="40"/>
        <v>0</v>
      </c>
      <c r="Q57" s="83">
        <f t="shared" si="40"/>
        <v>3800</v>
      </c>
      <c r="R57" s="13">
        <f t="shared" si="40"/>
        <v>0</v>
      </c>
      <c r="S57" s="43">
        <f t="shared" si="40"/>
        <v>10000</v>
      </c>
      <c r="T57" s="83">
        <f t="shared" si="40"/>
        <v>0</v>
      </c>
      <c r="U57" s="13">
        <f t="shared" si="40"/>
        <v>0</v>
      </c>
      <c r="V57" s="43">
        <f t="shared" si="40"/>
        <v>3000</v>
      </c>
      <c r="W57" s="45">
        <f t="shared" si="40"/>
        <v>0</v>
      </c>
    </row>
    <row r="58" spans="1:23" x14ac:dyDescent="0.25">
      <c r="B58" s="55"/>
      <c r="C58" s="279"/>
      <c r="D58" s="247" t="s">
        <v>841</v>
      </c>
      <c r="E58" s="308"/>
      <c r="F58" s="259">
        <f t="shared" ref="F58:F59" si="41">SUM(L58:W58)</f>
        <v>3800</v>
      </c>
      <c r="G58" s="151"/>
      <c r="H58" s="169">
        <f t="shared" ref="H58:H59" si="42">SUM(F58:G58)</f>
        <v>3800</v>
      </c>
      <c r="I58" s="76">
        <f>H58</f>
        <v>3800</v>
      </c>
      <c r="J58" s="1"/>
      <c r="K58" s="1"/>
      <c r="L58" s="76"/>
      <c r="M58" s="1"/>
      <c r="N58" s="1"/>
      <c r="O58" s="1"/>
      <c r="P58" s="1"/>
      <c r="Q58" s="82">
        <v>3800</v>
      </c>
      <c r="R58" s="1"/>
      <c r="S58" s="42"/>
      <c r="T58" s="82"/>
      <c r="U58" s="1"/>
      <c r="V58" s="42"/>
      <c r="W58" s="44"/>
    </row>
    <row r="59" spans="1:23" x14ac:dyDescent="0.25">
      <c r="B59" s="55"/>
      <c r="C59" s="279"/>
      <c r="D59" s="247" t="s">
        <v>998</v>
      </c>
      <c r="E59" s="308"/>
      <c r="F59" s="259">
        <f t="shared" si="41"/>
        <v>23000</v>
      </c>
      <c r="G59" s="151"/>
      <c r="H59" s="169">
        <f t="shared" si="42"/>
        <v>23000</v>
      </c>
      <c r="I59" s="76"/>
      <c r="J59" s="1"/>
      <c r="K59" s="1">
        <f>H59</f>
        <v>23000</v>
      </c>
      <c r="L59" s="76"/>
      <c r="M59" s="1"/>
      <c r="N59" s="1"/>
      <c r="O59" s="1">
        <v>10000</v>
      </c>
      <c r="P59" s="1"/>
      <c r="Q59" s="82"/>
      <c r="R59" s="1"/>
      <c r="S59" s="42">
        <v>10000</v>
      </c>
      <c r="T59" s="82"/>
      <c r="U59" s="1"/>
      <c r="V59" s="42">
        <v>3000</v>
      </c>
      <c r="W59" s="44"/>
    </row>
    <row r="60" spans="1:23" hidden="1" x14ac:dyDescent="0.25">
      <c r="B60" s="93" t="s">
        <v>642</v>
      </c>
      <c r="C60" s="434" t="s">
        <v>192</v>
      </c>
      <c r="D60" s="435"/>
      <c r="E60" s="435"/>
      <c r="F60" s="260">
        <f>F61+F62</f>
        <v>0</v>
      </c>
      <c r="G60" s="152">
        <f t="shared" ref="G60:W60" si="43">G61+G62</f>
        <v>0</v>
      </c>
      <c r="H60" s="168">
        <f t="shared" si="3"/>
        <v>0</v>
      </c>
      <c r="I60" s="95">
        <f t="shared" ref="I60:K60" si="44">I61+I62</f>
        <v>0</v>
      </c>
      <c r="J60" s="96">
        <f t="shared" si="44"/>
        <v>0</v>
      </c>
      <c r="K60" s="96">
        <f t="shared" si="44"/>
        <v>0</v>
      </c>
      <c r="L60" s="95">
        <f t="shared" si="43"/>
        <v>0</v>
      </c>
      <c r="M60" s="96">
        <f t="shared" si="43"/>
        <v>0</v>
      </c>
      <c r="N60" s="96">
        <f t="shared" si="43"/>
        <v>0</v>
      </c>
      <c r="O60" s="96">
        <f t="shared" si="43"/>
        <v>0</v>
      </c>
      <c r="P60" s="96">
        <f t="shared" si="43"/>
        <v>0</v>
      </c>
      <c r="Q60" s="99">
        <f t="shared" si="43"/>
        <v>0</v>
      </c>
      <c r="R60" s="96">
        <f t="shared" si="43"/>
        <v>0</v>
      </c>
      <c r="S60" s="98">
        <f t="shared" si="43"/>
        <v>0</v>
      </c>
      <c r="T60" s="99">
        <f t="shared" si="43"/>
        <v>0</v>
      </c>
      <c r="U60" s="96">
        <f t="shared" si="43"/>
        <v>0</v>
      </c>
      <c r="V60" s="98">
        <f t="shared" si="43"/>
        <v>0</v>
      </c>
      <c r="W60" s="100">
        <f t="shared" si="43"/>
        <v>0</v>
      </c>
    </row>
    <row r="61" spans="1:23" s="41" customFormat="1" hidden="1" x14ac:dyDescent="0.25">
      <c r="A61" s="128" t="s">
        <v>193</v>
      </c>
      <c r="B61" s="53" t="s">
        <v>643</v>
      </c>
      <c r="C61" s="415" t="s">
        <v>194</v>
      </c>
      <c r="D61" s="416"/>
      <c r="E61" s="416"/>
      <c r="F61" s="266">
        <f t="shared" ref="F61:F62" si="45">SUM(L61:W61)</f>
        <v>0</v>
      </c>
      <c r="G61" s="158"/>
      <c r="H61" s="170">
        <f t="shared" si="3"/>
        <v>0</v>
      </c>
      <c r="I61" s="78"/>
      <c r="J61" s="13"/>
      <c r="K61" s="13"/>
      <c r="L61" s="78"/>
      <c r="M61" s="13"/>
      <c r="N61" s="13"/>
      <c r="O61" s="13"/>
      <c r="P61" s="13"/>
      <c r="Q61" s="83"/>
      <c r="R61" s="13"/>
      <c r="S61" s="43"/>
      <c r="T61" s="83"/>
      <c r="U61" s="13"/>
      <c r="V61" s="43"/>
      <c r="W61" s="45"/>
    </row>
    <row r="62" spans="1:23" s="41" customFormat="1" hidden="1" x14ac:dyDescent="0.25">
      <c r="A62" s="128" t="s">
        <v>195</v>
      </c>
      <c r="B62" s="53" t="s">
        <v>644</v>
      </c>
      <c r="C62" s="415" t="s">
        <v>196</v>
      </c>
      <c r="D62" s="416"/>
      <c r="E62" s="416"/>
      <c r="F62" s="266">
        <f t="shared" si="45"/>
        <v>0</v>
      </c>
      <c r="G62" s="158"/>
      <c r="H62" s="170">
        <f t="shared" si="3"/>
        <v>0</v>
      </c>
      <c r="I62" s="78"/>
      <c r="J62" s="13"/>
      <c r="K62" s="13"/>
      <c r="L62" s="78"/>
      <c r="M62" s="13"/>
      <c r="N62" s="13"/>
      <c r="O62" s="13"/>
      <c r="P62" s="13"/>
      <c r="Q62" s="83"/>
      <c r="R62" s="13"/>
      <c r="S62" s="43"/>
      <c r="T62" s="83"/>
      <c r="U62" s="13"/>
      <c r="V62" s="43"/>
      <c r="W62" s="45"/>
    </row>
    <row r="63" spans="1:23" x14ac:dyDescent="0.25">
      <c r="B63" s="93" t="s">
        <v>645</v>
      </c>
      <c r="C63" s="434" t="s">
        <v>197</v>
      </c>
      <c r="D63" s="435"/>
      <c r="E63" s="435"/>
      <c r="F63" s="260">
        <f>F64+F68+F69+F70+F71</f>
        <v>370770.03240000003</v>
      </c>
      <c r="G63" s="152">
        <f t="shared" ref="G63:W63" si="46">G64+G68+G69+G70+G71</f>
        <v>0</v>
      </c>
      <c r="H63" s="168">
        <f t="shared" si="3"/>
        <v>370770.03240000003</v>
      </c>
      <c r="I63" s="95">
        <f t="shared" ref="I63:K63" si="47">I64+I68+I69+I70+I71</f>
        <v>71570.032399999996</v>
      </c>
      <c r="J63" s="96">
        <f t="shared" si="47"/>
        <v>160200</v>
      </c>
      <c r="K63" s="96">
        <f t="shared" si="47"/>
        <v>139000</v>
      </c>
      <c r="L63" s="95">
        <f t="shared" si="46"/>
        <v>31990</v>
      </c>
      <c r="M63" s="96">
        <f t="shared" si="46"/>
        <v>30830</v>
      </c>
      <c r="N63" s="96">
        <f t="shared" si="46"/>
        <v>30250.0324</v>
      </c>
      <c r="O63" s="96">
        <f t="shared" si="46"/>
        <v>30830</v>
      </c>
      <c r="P63" s="96">
        <f t="shared" si="46"/>
        <v>30640</v>
      </c>
      <c r="Q63" s="99">
        <f t="shared" si="46"/>
        <v>31830</v>
      </c>
      <c r="R63" s="96">
        <f t="shared" si="46"/>
        <v>30635</v>
      </c>
      <c r="S63" s="98">
        <f t="shared" si="46"/>
        <v>30830</v>
      </c>
      <c r="T63" s="99">
        <f t="shared" si="46"/>
        <v>30830</v>
      </c>
      <c r="U63" s="96">
        <f t="shared" si="46"/>
        <v>30635</v>
      </c>
      <c r="V63" s="98">
        <f t="shared" si="46"/>
        <v>30830</v>
      </c>
      <c r="W63" s="100">
        <f t="shared" si="46"/>
        <v>30640</v>
      </c>
    </row>
    <row r="64" spans="1:23" s="41" customFormat="1" x14ac:dyDescent="0.25">
      <c r="A64" s="128" t="s">
        <v>198</v>
      </c>
      <c r="B64" s="53" t="s">
        <v>646</v>
      </c>
      <c r="C64" s="415" t="s">
        <v>878</v>
      </c>
      <c r="D64" s="416"/>
      <c r="E64" s="416"/>
      <c r="F64" s="266">
        <f>SUM(F65:F67)</f>
        <v>369770.03240000003</v>
      </c>
      <c r="G64" s="158">
        <f>SUM(G65:G67)</f>
        <v>0</v>
      </c>
      <c r="H64" s="170">
        <f t="shared" si="3"/>
        <v>369770.03240000003</v>
      </c>
      <c r="I64" s="78">
        <f t="shared" ref="I64:W64" si="48">SUM(I65:I67)</f>
        <v>71570.032399999996</v>
      </c>
      <c r="J64" s="13">
        <f t="shared" si="48"/>
        <v>160200</v>
      </c>
      <c r="K64" s="13">
        <f t="shared" si="48"/>
        <v>138000</v>
      </c>
      <c r="L64" s="78">
        <f t="shared" si="48"/>
        <v>31990</v>
      </c>
      <c r="M64" s="13">
        <f t="shared" si="48"/>
        <v>30830</v>
      </c>
      <c r="N64" s="13">
        <f t="shared" si="48"/>
        <v>30250.0324</v>
      </c>
      <c r="O64" s="13">
        <f t="shared" si="48"/>
        <v>30830</v>
      </c>
      <c r="P64" s="13">
        <f t="shared" si="48"/>
        <v>30640</v>
      </c>
      <c r="Q64" s="83">
        <f t="shared" si="48"/>
        <v>30830</v>
      </c>
      <c r="R64" s="13">
        <f t="shared" si="48"/>
        <v>30635</v>
      </c>
      <c r="S64" s="43">
        <f t="shared" si="48"/>
        <v>30830</v>
      </c>
      <c r="T64" s="83">
        <f t="shared" si="48"/>
        <v>30830</v>
      </c>
      <c r="U64" s="13">
        <f t="shared" si="48"/>
        <v>30635</v>
      </c>
      <c r="V64" s="43">
        <f t="shared" si="48"/>
        <v>30830</v>
      </c>
      <c r="W64" s="45">
        <f t="shared" si="48"/>
        <v>30640</v>
      </c>
    </row>
    <row r="65" spans="1:24" x14ac:dyDescent="0.25">
      <c r="B65" s="55"/>
      <c r="C65" s="279"/>
      <c r="D65" s="308" t="s">
        <v>841</v>
      </c>
      <c r="E65" s="308"/>
      <c r="F65" s="259">
        <f t="shared" ref="F65:F67" si="49">SUM(L65:W65)</f>
        <v>71570.032399999996</v>
      </c>
      <c r="G65" s="151"/>
      <c r="H65" s="169">
        <f t="shared" ref="H65:H67" si="50">SUM(F65:G65)</f>
        <v>71570.032399999996</v>
      </c>
      <c r="I65" s="76">
        <f>H65</f>
        <v>71570.032399999996</v>
      </c>
      <c r="J65" s="1"/>
      <c r="K65" s="1"/>
      <c r="L65" s="76">
        <v>7140</v>
      </c>
      <c r="M65" s="1">
        <v>5980</v>
      </c>
      <c r="N65" s="1">
        <f t="shared" ref="N65" si="51">N49*0.27</f>
        <v>5400.0324000000001</v>
      </c>
      <c r="O65" s="1">
        <v>5980</v>
      </c>
      <c r="P65" s="1">
        <v>5790</v>
      </c>
      <c r="Q65" s="82">
        <v>5980</v>
      </c>
      <c r="R65" s="1">
        <v>5785</v>
      </c>
      <c r="S65" s="42">
        <v>5980</v>
      </c>
      <c r="T65" s="82">
        <v>5980</v>
      </c>
      <c r="U65" s="1">
        <v>5785</v>
      </c>
      <c r="V65" s="42">
        <v>5980</v>
      </c>
      <c r="W65" s="44">
        <v>5790</v>
      </c>
    </row>
    <row r="66" spans="1:24" x14ac:dyDescent="0.25">
      <c r="B66" s="55"/>
      <c r="C66" s="279"/>
      <c r="D66" s="308" t="s">
        <v>844</v>
      </c>
      <c r="E66" s="308"/>
      <c r="F66" s="259">
        <f t="shared" si="49"/>
        <v>160200</v>
      </c>
      <c r="G66" s="151"/>
      <c r="H66" s="169">
        <f t="shared" si="50"/>
        <v>160200</v>
      </c>
      <c r="I66" s="76"/>
      <c r="J66" s="1">
        <f>H66</f>
        <v>160200</v>
      </c>
      <c r="K66" s="1"/>
      <c r="L66" s="76">
        <v>13350</v>
      </c>
      <c r="M66" s="1">
        <v>13350</v>
      </c>
      <c r="N66" s="1">
        <v>13350</v>
      </c>
      <c r="O66" s="1">
        <v>13350</v>
      </c>
      <c r="P66" s="1">
        <v>13350</v>
      </c>
      <c r="Q66" s="82">
        <v>13350</v>
      </c>
      <c r="R66" s="1">
        <v>13350</v>
      </c>
      <c r="S66" s="42">
        <v>13350</v>
      </c>
      <c r="T66" s="82">
        <v>13350</v>
      </c>
      <c r="U66" s="1">
        <v>13350</v>
      </c>
      <c r="V66" s="42">
        <v>13350</v>
      </c>
      <c r="W66" s="44">
        <v>13350</v>
      </c>
    </row>
    <row r="67" spans="1:24" x14ac:dyDescent="0.25">
      <c r="B67" s="55"/>
      <c r="C67" s="279"/>
      <c r="D67" s="308" t="s">
        <v>998</v>
      </c>
      <c r="E67" s="308"/>
      <c r="F67" s="259">
        <f t="shared" si="49"/>
        <v>138000</v>
      </c>
      <c r="G67" s="151"/>
      <c r="H67" s="169">
        <f t="shared" si="50"/>
        <v>138000</v>
      </c>
      <c r="I67" s="76"/>
      <c r="J67" s="1"/>
      <c r="K67" s="1">
        <f>H67</f>
        <v>138000</v>
      </c>
      <c r="L67" s="76">
        <v>11500</v>
      </c>
      <c r="M67" s="1">
        <v>11500</v>
      </c>
      <c r="N67" s="1">
        <v>11500</v>
      </c>
      <c r="O67" s="1">
        <v>11500</v>
      </c>
      <c r="P67" s="1">
        <v>11500</v>
      </c>
      <c r="Q67" s="82">
        <v>11500</v>
      </c>
      <c r="R67" s="1">
        <v>11500</v>
      </c>
      <c r="S67" s="42">
        <v>11500</v>
      </c>
      <c r="T67" s="82">
        <v>11500</v>
      </c>
      <c r="U67" s="1">
        <v>11500</v>
      </c>
      <c r="V67" s="42">
        <v>11500</v>
      </c>
      <c r="W67" s="44">
        <v>11500</v>
      </c>
    </row>
    <row r="68" spans="1:24" s="41" customFormat="1" hidden="1" x14ac:dyDescent="0.25">
      <c r="A68" s="128" t="s">
        <v>199</v>
      </c>
      <c r="B68" s="53" t="s">
        <v>647</v>
      </c>
      <c r="C68" s="415" t="s">
        <v>200</v>
      </c>
      <c r="D68" s="416"/>
      <c r="E68" s="416"/>
      <c r="F68" s="266">
        <f t="shared" ref="F68:F71" si="52">SUM(L68:W68)</f>
        <v>0</v>
      </c>
      <c r="G68" s="158"/>
      <c r="H68" s="170">
        <f t="shared" si="3"/>
        <v>0</v>
      </c>
      <c r="I68" s="78"/>
      <c r="J68" s="13"/>
      <c r="K68" s="13"/>
      <c r="L68" s="78"/>
      <c r="M68" s="13"/>
      <c r="N68" s="13"/>
      <c r="O68" s="13"/>
      <c r="P68" s="13"/>
      <c r="Q68" s="83"/>
      <c r="R68" s="13"/>
      <c r="S68" s="43"/>
      <c r="T68" s="83"/>
      <c r="U68" s="13"/>
      <c r="V68" s="43"/>
      <c r="W68" s="45"/>
    </row>
    <row r="69" spans="1:24" s="41" customFormat="1" hidden="1" x14ac:dyDescent="0.25">
      <c r="A69" s="128" t="s">
        <v>201</v>
      </c>
      <c r="B69" s="53" t="s">
        <v>648</v>
      </c>
      <c r="C69" s="415" t="s">
        <v>202</v>
      </c>
      <c r="D69" s="416"/>
      <c r="E69" s="416"/>
      <c r="F69" s="266">
        <f t="shared" si="52"/>
        <v>0</v>
      </c>
      <c r="G69" s="158"/>
      <c r="H69" s="170">
        <f t="shared" si="3"/>
        <v>0</v>
      </c>
      <c r="I69" s="78"/>
      <c r="J69" s="13"/>
      <c r="K69" s="13"/>
      <c r="L69" s="78"/>
      <c r="M69" s="13"/>
      <c r="N69" s="13"/>
      <c r="O69" s="13"/>
      <c r="P69" s="13"/>
      <c r="Q69" s="83"/>
      <c r="R69" s="13"/>
      <c r="S69" s="43"/>
      <c r="T69" s="83"/>
      <c r="U69" s="13"/>
      <c r="V69" s="43"/>
      <c r="W69" s="45"/>
    </row>
    <row r="70" spans="1:24" s="41" customFormat="1" hidden="1" x14ac:dyDescent="0.25">
      <c r="A70" s="128" t="s">
        <v>203</v>
      </c>
      <c r="B70" s="53" t="s">
        <v>649</v>
      </c>
      <c r="C70" s="415" t="s">
        <v>204</v>
      </c>
      <c r="D70" s="416"/>
      <c r="E70" s="416"/>
      <c r="F70" s="266">
        <f t="shared" si="52"/>
        <v>0</v>
      </c>
      <c r="G70" s="158"/>
      <c r="H70" s="170">
        <f t="shared" si="3"/>
        <v>0</v>
      </c>
      <c r="I70" s="78"/>
      <c r="J70" s="13"/>
      <c r="K70" s="13"/>
      <c r="L70" s="78"/>
      <c r="M70" s="13"/>
      <c r="N70" s="13"/>
      <c r="O70" s="13"/>
      <c r="P70" s="13"/>
      <c r="Q70" s="83"/>
      <c r="R70" s="13"/>
      <c r="S70" s="43"/>
      <c r="T70" s="83"/>
      <c r="U70" s="13"/>
      <c r="V70" s="43"/>
      <c r="W70" s="45"/>
    </row>
    <row r="71" spans="1:24" s="41" customFormat="1" ht="15.75" thickBot="1" x14ac:dyDescent="0.3">
      <c r="A71" s="128" t="s">
        <v>205</v>
      </c>
      <c r="B71" s="198" t="s">
        <v>650</v>
      </c>
      <c r="C71" s="495" t="s">
        <v>206</v>
      </c>
      <c r="D71" s="496"/>
      <c r="E71" s="496"/>
      <c r="F71" s="283">
        <f t="shared" si="52"/>
        <v>1000</v>
      </c>
      <c r="G71" s="199"/>
      <c r="H71" s="170">
        <f t="shared" si="3"/>
        <v>1000</v>
      </c>
      <c r="I71" s="78"/>
      <c r="J71" s="13"/>
      <c r="K71" s="13">
        <f>H71</f>
        <v>1000</v>
      </c>
      <c r="L71" s="78"/>
      <c r="M71" s="13"/>
      <c r="N71" s="13"/>
      <c r="O71" s="13"/>
      <c r="P71" s="13"/>
      <c r="Q71" s="83">
        <v>1000</v>
      </c>
      <c r="R71" s="13"/>
      <c r="S71" s="43"/>
      <c r="T71" s="83"/>
      <c r="U71" s="13"/>
      <c r="V71" s="43"/>
      <c r="W71" s="45"/>
    </row>
    <row r="72" spans="1:24" ht="15.75" thickBot="1" x14ac:dyDescent="0.3">
      <c r="B72" s="85" t="s">
        <v>207</v>
      </c>
      <c r="C72" s="430" t="s">
        <v>208</v>
      </c>
      <c r="D72" s="431"/>
      <c r="E72" s="431"/>
      <c r="F72" s="262">
        <f>F73+F74+F75+F76+F77+F78+F79+F83</f>
        <v>0</v>
      </c>
      <c r="G72" s="154">
        <f t="shared" ref="G72:W72" si="53">G73+G74+G75+G76+G77+G78+G79+G83</f>
        <v>0</v>
      </c>
      <c r="H72" s="166">
        <f t="shared" si="3"/>
        <v>0</v>
      </c>
      <c r="I72" s="87">
        <f t="shared" ref="I72:K72" si="54">I73+I74+I75+I76+I77+I78+I79+I83</f>
        <v>0</v>
      </c>
      <c r="J72" s="88">
        <f t="shared" si="54"/>
        <v>0</v>
      </c>
      <c r="K72" s="88">
        <f t="shared" si="54"/>
        <v>0</v>
      </c>
      <c r="L72" s="87">
        <f t="shared" si="53"/>
        <v>0</v>
      </c>
      <c r="M72" s="88">
        <f t="shared" si="53"/>
        <v>0</v>
      </c>
      <c r="N72" s="88">
        <f t="shared" si="53"/>
        <v>0</v>
      </c>
      <c r="O72" s="88">
        <f t="shared" si="53"/>
        <v>0</v>
      </c>
      <c r="P72" s="88">
        <f t="shared" si="53"/>
        <v>0</v>
      </c>
      <c r="Q72" s="91">
        <f t="shared" si="53"/>
        <v>0</v>
      </c>
      <c r="R72" s="88">
        <f t="shared" si="53"/>
        <v>0</v>
      </c>
      <c r="S72" s="90">
        <f t="shared" si="53"/>
        <v>0</v>
      </c>
      <c r="T72" s="91">
        <f t="shared" si="53"/>
        <v>0</v>
      </c>
      <c r="U72" s="88">
        <f t="shared" si="53"/>
        <v>0</v>
      </c>
      <c r="V72" s="90">
        <f t="shared" si="53"/>
        <v>0</v>
      </c>
      <c r="W72" s="92">
        <f t="shared" si="53"/>
        <v>0</v>
      </c>
    </row>
    <row r="73" spans="1:24" s="18" customFormat="1" hidden="1" x14ac:dyDescent="0.25">
      <c r="A73" s="128" t="s">
        <v>879</v>
      </c>
      <c r="B73" s="117" t="s">
        <v>880</v>
      </c>
      <c r="C73" s="432" t="s">
        <v>881</v>
      </c>
      <c r="D73" s="433"/>
      <c r="E73" s="433"/>
      <c r="F73" s="258">
        <f t="shared" ref="F73:F78" si="55">SUM(L73:W73)</f>
        <v>0</v>
      </c>
      <c r="G73" s="150"/>
      <c r="H73" s="168">
        <f t="shared" si="3"/>
        <v>0</v>
      </c>
      <c r="I73" s="95"/>
      <c r="J73" s="96"/>
      <c r="K73" s="96"/>
      <c r="L73" s="95"/>
      <c r="M73" s="96"/>
      <c r="N73" s="96"/>
      <c r="O73" s="96"/>
      <c r="P73" s="96"/>
      <c r="Q73" s="99"/>
      <c r="R73" s="96"/>
      <c r="S73" s="98"/>
      <c r="T73" s="99"/>
      <c r="U73" s="96"/>
      <c r="V73" s="98"/>
      <c r="W73" s="100"/>
    </row>
    <row r="74" spans="1:24" s="18" customFormat="1" hidden="1" x14ac:dyDescent="0.25">
      <c r="A74" s="128" t="s">
        <v>209</v>
      </c>
      <c r="B74" s="117" t="s">
        <v>651</v>
      </c>
      <c r="C74" s="432" t="s">
        <v>210</v>
      </c>
      <c r="D74" s="433"/>
      <c r="E74" s="433"/>
      <c r="F74" s="258">
        <f t="shared" si="55"/>
        <v>0</v>
      </c>
      <c r="G74" s="150"/>
      <c r="H74" s="168">
        <f t="shared" si="3"/>
        <v>0</v>
      </c>
      <c r="I74" s="95"/>
      <c r="J74" s="96"/>
      <c r="K74" s="96"/>
      <c r="L74" s="95"/>
      <c r="M74" s="96"/>
      <c r="N74" s="96"/>
      <c r="O74" s="96"/>
      <c r="P74" s="96"/>
      <c r="Q74" s="99"/>
      <c r="R74" s="96"/>
      <c r="S74" s="98"/>
      <c r="T74" s="99"/>
      <c r="U74" s="96"/>
      <c r="V74" s="98"/>
      <c r="W74" s="100"/>
    </row>
    <row r="75" spans="1:24" s="18" customFormat="1" hidden="1" x14ac:dyDescent="0.25">
      <c r="A75" s="128" t="s">
        <v>211</v>
      </c>
      <c r="B75" s="93" t="s">
        <v>652</v>
      </c>
      <c r="C75" s="434" t="s">
        <v>352</v>
      </c>
      <c r="D75" s="435"/>
      <c r="E75" s="435"/>
      <c r="F75" s="260">
        <f t="shared" si="55"/>
        <v>0</v>
      </c>
      <c r="G75" s="152"/>
      <c r="H75" s="168">
        <f t="shared" si="3"/>
        <v>0</v>
      </c>
      <c r="I75" s="95"/>
      <c r="J75" s="96"/>
      <c r="K75" s="96"/>
      <c r="L75" s="95"/>
      <c r="M75" s="96"/>
      <c r="N75" s="96"/>
      <c r="O75" s="96"/>
      <c r="P75" s="96"/>
      <c r="Q75" s="99"/>
      <c r="R75" s="96"/>
      <c r="S75" s="98"/>
      <c r="T75" s="99"/>
      <c r="U75" s="96"/>
      <c r="V75" s="98"/>
      <c r="W75" s="100"/>
    </row>
    <row r="76" spans="1:24" s="18" customFormat="1" hidden="1" x14ac:dyDescent="0.25">
      <c r="A76" s="128" t="s">
        <v>212</v>
      </c>
      <c r="B76" s="117" t="s">
        <v>653</v>
      </c>
      <c r="C76" s="434" t="s">
        <v>882</v>
      </c>
      <c r="D76" s="435"/>
      <c r="E76" s="435"/>
      <c r="F76" s="260">
        <f t="shared" si="55"/>
        <v>0</v>
      </c>
      <c r="G76" s="152"/>
      <c r="H76" s="168">
        <f t="shared" si="3"/>
        <v>0</v>
      </c>
      <c r="I76" s="95"/>
      <c r="J76" s="96"/>
      <c r="K76" s="96"/>
      <c r="L76" s="95"/>
      <c r="M76" s="96"/>
      <c r="N76" s="96"/>
      <c r="O76" s="96"/>
      <c r="P76" s="96"/>
      <c r="Q76" s="99"/>
      <c r="R76" s="96"/>
      <c r="S76" s="98"/>
      <c r="T76" s="99"/>
      <c r="U76" s="96"/>
      <c r="V76" s="98"/>
      <c r="W76" s="100"/>
    </row>
    <row r="77" spans="1:24" s="18" customFormat="1" hidden="1" x14ac:dyDescent="0.25">
      <c r="A77" s="128" t="s">
        <v>213</v>
      </c>
      <c r="B77" s="93" t="s">
        <v>654</v>
      </c>
      <c r="C77" s="434" t="s">
        <v>883</v>
      </c>
      <c r="D77" s="435"/>
      <c r="E77" s="435"/>
      <c r="F77" s="260">
        <f t="shared" si="55"/>
        <v>0</v>
      </c>
      <c r="G77" s="152"/>
      <c r="H77" s="168">
        <f t="shared" si="3"/>
        <v>0</v>
      </c>
      <c r="I77" s="95"/>
      <c r="J77" s="96"/>
      <c r="K77" s="96"/>
      <c r="L77" s="95"/>
      <c r="M77" s="96"/>
      <c r="N77" s="96"/>
      <c r="O77" s="96"/>
      <c r="P77" s="96"/>
      <c r="Q77" s="99"/>
      <c r="R77" s="96"/>
      <c r="S77" s="98"/>
      <c r="T77" s="99"/>
      <c r="U77" s="96"/>
      <c r="V77" s="98"/>
      <c r="W77" s="100"/>
    </row>
    <row r="78" spans="1:24" s="18" customFormat="1" hidden="1" x14ac:dyDescent="0.25">
      <c r="A78" s="128" t="s">
        <v>214</v>
      </c>
      <c r="B78" s="117" t="s">
        <v>655</v>
      </c>
      <c r="C78" s="434" t="s">
        <v>215</v>
      </c>
      <c r="D78" s="435"/>
      <c r="E78" s="435"/>
      <c r="F78" s="260">
        <f t="shared" si="55"/>
        <v>0</v>
      </c>
      <c r="G78" s="152"/>
      <c r="H78" s="168">
        <f t="shared" si="3"/>
        <v>0</v>
      </c>
      <c r="I78" s="95"/>
      <c r="J78" s="96"/>
      <c r="K78" s="96"/>
      <c r="L78" s="95"/>
      <c r="M78" s="96"/>
      <c r="N78" s="96"/>
      <c r="O78" s="96"/>
      <c r="P78" s="96"/>
      <c r="Q78" s="99"/>
      <c r="R78" s="96"/>
      <c r="S78" s="98"/>
      <c r="T78" s="99"/>
      <c r="U78" s="96"/>
      <c r="V78" s="98"/>
      <c r="W78" s="100"/>
    </row>
    <row r="79" spans="1:24" s="18" customFormat="1" hidden="1" x14ac:dyDescent="0.25">
      <c r="A79" s="128" t="s">
        <v>216</v>
      </c>
      <c r="B79" s="93" t="s">
        <v>656</v>
      </c>
      <c r="C79" s="434" t="s">
        <v>217</v>
      </c>
      <c r="D79" s="435"/>
      <c r="E79" s="435"/>
      <c r="F79" s="260">
        <f>F80+F81+F82</f>
        <v>0</v>
      </c>
      <c r="G79" s="152">
        <f t="shared" ref="G79:W79" si="56">G80+G81+G82</f>
        <v>0</v>
      </c>
      <c r="H79" s="168">
        <f t="shared" si="3"/>
        <v>0</v>
      </c>
      <c r="I79" s="95">
        <f t="shared" ref="I79:K79" si="57">I80+I81+I82</f>
        <v>0</v>
      </c>
      <c r="J79" s="96">
        <f t="shared" si="57"/>
        <v>0</v>
      </c>
      <c r="K79" s="96">
        <f t="shared" si="57"/>
        <v>0</v>
      </c>
      <c r="L79" s="95">
        <f t="shared" si="56"/>
        <v>0</v>
      </c>
      <c r="M79" s="96">
        <f t="shared" si="56"/>
        <v>0</v>
      </c>
      <c r="N79" s="96">
        <f t="shared" si="56"/>
        <v>0</v>
      </c>
      <c r="O79" s="96">
        <f t="shared" si="56"/>
        <v>0</v>
      </c>
      <c r="P79" s="96">
        <f t="shared" si="56"/>
        <v>0</v>
      </c>
      <c r="Q79" s="99">
        <f t="shared" si="56"/>
        <v>0</v>
      </c>
      <c r="R79" s="96">
        <f t="shared" si="56"/>
        <v>0</v>
      </c>
      <c r="S79" s="98">
        <f t="shared" si="56"/>
        <v>0</v>
      </c>
      <c r="T79" s="99">
        <f t="shared" si="56"/>
        <v>0</v>
      </c>
      <c r="U79" s="96">
        <f t="shared" si="56"/>
        <v>0</v>
      </c>
      <c r="V79" s="98">
        <f t="shared" si="56"/>
        <v>0</v>
      </c>
      <c r="W79" s="100">
        <f t="shared" si="56"/>
        <v>0</v>
      </c>
    </row>
    <row r="80" spans="1:24" hidden="1" x14ac:dyDescent="0.25">
      <c r="B80" s="55"/>
      <c r="C80" s="2"/>
      <c r="D80" s="427" t="s">
        <v>343</v>
      </c>
      <c r="E80" s="427"/>
      <c r="F80" s="259">
        <f t="shared" ref="F80:F82" si="58">SUM(L80:W80)</f>
        <v>0</v>
      </c>
      <c r="G80" s="151"/>
      <c r="H80" s="169">
        <f t="shared" si="3"/>
        <v>0</v>
      </c>
      <c r="I80" s="76"/>
      <c r="J80" s="1"/>
      <c r="K80" s="1"/>
      <c r="L80" s="76"/>
      <c r="M80" s="1"/>
      <c r="N80" s="1"/>
      <c r="O80" s="1"/>
      <c r="P80" s="1"/>
      <c r="Q80" s="82"/>
      <c r="R80" s="1"/>
      <c r="S80" s="42"/>
      <c r="T80" s="82"/>
      <c r="U80" s="1"/>
      <c r="V80" s="42"/>
      <c r="W80" s="44"/>
      <c r="X80" s="21"/>
    </row>
    <row r="81" spans="1:23" hidden="1" x14ac:dyDescent="0.25">
      <c r="B81" s="55"/>
      <c r="C81" s="2"/>
      <c r="D81" s="427" t="s">
        <v>344</v>
      </c>
      <c r="E81" s="427"/>
      <c r="F81" s="259">
        <f t="shared" si="58"/>
        <v>0</v>
      </c>
      <c r="G81" s="151"/>
      <c r="H81" s="169">
        <f t="shared" si="3"/>
        <v>0</v>
      </c>
      <c r="I81" s="76"/>
      <c r="J81" s="1"/>
      <c r="K81" s="1"/>
      <c r="L81" s="76"/>
      <c r="M81" s="1"/>
      <c r="N81" s="1"/>
      <c r="O81" s="1"/>
      <c r="P81" s="1"/>
      <c r="Q81" s="82"/>
      <c r="R81" s="1"/>
      <c r="S81" s="42"/>
      <c r="T81" s="82"/>
      <c r="U81" s="1"/>
      <c r="V81" s="42"/>
      <c r="W81" s="44"/>
    </row>
    <row r="82" spans="1:23" hidden="1" x14ac:dyDescent="0.25">
      <c r="B82" s="55"/>
      <c r="C82" s="2"/>
      <c r="D82" s="427" t="s">
        <v>345</v>
      </c>
      <c r="E82" s="427"/>
      <c r="F82" s="259">
        <f t="shared" si="58"/>
        <v>0</v>
      </c>
      <c r="G82" s="151"/>
      <c r="H82" s="169">
        <f t="shared" si="3"/>
        <v>0</v>
      </c>
      <c r="I82" s="76"/>
      <c r="J82" s="1"/>
      <c r="K82" s="1"/>
      <c r="L82" s="76"/>
      <c r="M82" s="1"/>
      <c r="N82" s="1"/>
      <c r="O82" s="1"/>
      <c r="P82" s="1"/>
      <c r="Q82" s="82"/>
      <c r="R82" s="1"/>
      <c r="S82" s="42"/>
      <c r="T82" s="82"/>
      <c r="U82" s="1"/>
      <c r="V82" s="42"/>
      <c r="W82" s="44"/>
    </row>
    <row r="83" spans="1:23" s="18" customFormat="1" hidden="1" x14ac:dyDescent="0.25">
      <c r="A83" s="128" t="s">
        <v>218</v>
      </c>
      <c r="B83" s="93" t="s">
        <v>657</v>
      </c>
      <c r="C83" s="434" t="s">
        <v>219</v>
      </c>
      <c r="D83" s="435"/>
      <c r="E83" s="435"/>
      <c r="F83" s="260">
        <f>F84+F85+F86+F87</f>
        <v>0</v>
      </c>
      <c r="G83" s="152">
        <f t="shared" ref="G83:W83" si="59">G84+G85+G86+G87</f>
        <v>0</v>
      </c>
      <c r="H83" s="168">
        <f t="shared" ref="H83:H146" si="60">SUM(F83:G83)</f>
        <v>0</v>
      </c>
      <c r="I83" s="95">
        <f t="shared" ref="I83:K83" si="61">I84+I85+I86+I87</f>
        <v>0</v>
      </c>
      <c r="J83" s="96">
        <f t="shared" si="61"/>
        <v>0</v>
      </c>
      <c r="K83" s="96">
        <f t="shared" si="61"/>
        <v>0</v>
      </c>
      <c r="L83" s="95">
        <f t="shared" si="59"/>
        <v>0</v>
      </c>
      <c r="M83" s="96">
        <f t="shared" si="59"/>
        <v>0</v>
      </c>
      <c r="N83" s="96">
        <f t="shared" si="59"/>
        <v>0</v>
      </c>
      <c r="O83" s="96">
        <f t="shared" si="59"/>
        <v>0</v>
      </c>
      <c r="P83" s="96">
        <f t="shared" si="59"/>
        <v>0</v>
      </c>
      <c r="Q83" s="99">
        <f t="shared" si="59"/>
        <v>0</v>
      </c>
      <c r="R83" s="96">
        <f t="shared" si="59"/>
        <v>0</v>
      </c>
      <c r="S83" s="98">
        <f t="shared" si="59"/>
        <v>0</v>
      </c>
      <c r="T83" s="99">
        <f t="shared" si="59"/>
        <v>0</v>
      </c>
      <c r="U83" s="96">
        <f t="shared" si="59"/>
        <v>0</v>
      </c>
      <c r="V83" s="98">
        <f t="shared" si="59"/>
        <v>0</v>
      </c>
      <c r="W83" s="100">
        <f t="shared" si="59"/>
        <v>0</v>
      </c>
    </row>
    <row r="84" spans="1:23" hidden="1" x14ac:dyDescent="0.25">
      <c r="B84" s="55"/>
      <c r="C84" s="2"/>
      <c r="D84" s="427" t="s">
        <v>836</v>
      </c>
      <c r="E84" s="427"/>
      <c r="F84" s="259">
        <f t="shared" ref="F84:F87" si="62">SUM(L84:W84)</f>
        <v>0</v>
      </c>
      <c r="G84" s="151"/>
      <c r="H84" s="169">
        <f t="shared" si="60"/>
        <v>0</v>
      </c>
      <c r="I84" s="76"/>
      <c r="J84" s="1"/>
      <c r="K84" s="1"/>
      <c r="L84" s="76"/>
      <c r="M84" s="1"/>
      <c r="N84" s="1"/>
      <c r="O84" s="1"/>
      <c r="P84" s="1"/>
      <c r="Q84" s="82"/>
      <c r="R84" s="1"/>
      <c r="S84" s="42"/>
      <c r="T84" s="82"/>
      <c r="U84" s="1"/>
      <c r="V84" s="42"/>
      <c r="W84" s="44"/>
    </row>
    <row r="85" spans="1:23" hidden="1" x14ac:dyDescent="0.25">
      <c r="B85" s="55"/>
      <c r="C85" s="2"/>
      <c r="D85" s="427" t="s">
        <v>346</v>
      </c>
      <c r="E85" s="427"/>
      <c r="F85" s="259">
        <f t="shared" si="62"/>
        <v>0</v>
      </c>
      <c r="G85" s="151"/>
      <c r="H85" s="169">
        <f t="shared" si="60"/>
        <v>0</v>
      </c>
      <c r="I85" s="76"/>
      <c r="J85" s="1"/>
      <c r="K85" s="1"/>
      <c r="L85" s="76"/>
      <c r="M85" s="1"/>
      <c r="N85" s="1"/>
      <c r="O85" s="1"/>
      <c r="P85" s="1"/>
      <c r="Q85" s="82"/>
      <c r="R85" s="1"/>
      <c r="S85" s="42"/>
      <c r="T85" s="82"/>
      <c r="U85" s="1"/>
      <c r="V85" s="42"/>
      <c r="W85" s="44"/>
    </row>
    <row r="86" spans="1:23" hidden="1" x14ac:dyDescent="0.25">
      <c r="B86" s="55"/>
      <c r="C86" s="2"/>
      <c r="D86" s="427" t="s">
        <v>837</v>
      </c>
      <c r="E86" s="427"/>
      <c r="F86" s="259">
        <f t="shared" si="62"/>
        <v>0</v>
      </c>
      <c r="G86" s="151"/>
      <c r="H86" s="169">
        <f t="shared" si="60"/>
        <v>0</v>
      </c>
      <c r="I86" s="76"/>
      <c r="J86" s="1"/>
      <c r="K86" s="1"/>
      <c r="L86" s="76"/>
      <c r="M86" s="1"/>
      <c r="N86" s="1"/>
      <c r="O86" s="1"/>
      <c r="P86" s="1"/>
      <c r="Q86" s="82"/>
      <c r="R86" s="1"/>
      <c r="S86" s="42"/>
      <c r="T86" s="82"/>
      <c r="U86" s="1"/>
      <c r="V86" s="42"/>
      <c r="W86" s="44"/>
    </row>
    <row r="87" spans="1:23" ht="15.75" hidden="1" thickBot="1" x14ac:dyDescent="0.3">
      <c r="B87" s="55"/>
      <c r="C87" s="2"/>
      <c r="D87" s="427" t="s">
        <v>835</v>
      </c>
      <c r="E87" s="427"/>
      <c r="F87" s="259">
        <f t="shared" si="62"/>
        <v>0</v>
      </c>
      <c r="G87" s="151"/>
      <c r="H87" s="169">
        <f t="shared" si="60"/>
        <v>0</v>
      </c>
      <c r="I87" s="76"/>
      <c r="J87" s="1"/>
      <c r="K87" s="1"/>
      <c r="L87" s="76"/>
      <c r="M87" s="1"/>
      <c r="N87" s="1"/>
      <c r="O87" s="1"/>
      <c r="P87" s="1"/>
      <c r="Q87" s="82"/>
      <c r="R87" s="1"/>
      <c r="S87" s="42"/>
      <c r="T87" s="82"/>
      <c r="U87" s="1"/>
      <c r="V87" s="42"/>
      <c r="W87" s="44"/>
    </row>
    <row r="88" spans="1:23" ht="15.75" thickBot="1" x14ac:dyDescent="0.3">
      <c r="B88" s="101" t="s">
        <v>220</v>
      </c>
      <c r="C88" s="430" t="s">
        <v>221</v>
      </c>
      <c r="D88" s="431"/>
      <c r="E88" s="431"/>
      <c r="F88" s="262">
        <f>F89+F92+F96+F97+F108+F119+F130+F133+F145+F146+F147+F148+F159</f>
        <v>0</v>
      </c>
      <c r="G88" s="154">
        <f t="shared" ref="G88:W88" si="63">G89+G92+G96+G97+G108+G119+G130+G133+G145+G146+G147+G148+G159</f>
        <v>0</v>
      </c>
      <c r="H88" s="166">
        <f t="shared" si="60"/>
        <v>0</v>
      </c>
      <c r="I88" s="87">
        <f t="shared" ref="I88:K88" si="64">I89+I92+I96+I97+I108+I119+I130+I133+I145+I146+I147+I148+I159</f>
        <v>0</v>
      </c>
      <c r="J88" s="88">
        <f t="shared" si="64"/>
        <v>0</v>
      </c>
      <c r="K88" s="88">
        <f t="shared" si="64"/>
        <v>0</v>
      </c>
      <c r="L88" s="87">
        <f t="shared" si="63"/>
        <v>0</v>
      </c>
      <c r="M88" s="88">
        <f t="shared" si="63"/>
        <v>0</v>
      </c>
      <c r="N88" s="88">
        <f t="shared" si="63"/>
        <v>0</v>
      </c>
      <c r="O88" s="88">
        <f t="shared" si="63"/>
        <v>0</v>
      </c>
      <c r="P88" s="88">
        <f t="shared" si="63"/>
        <v>0</v>
      </c>
      <c r="Q88" s="91">
        <f t="shared" si="63"/>
        <v>0</v>
      </c>
      <c r="R88" s="88">
        <f t="shared" si="63"/>
        <v>0</v>
      </c>
      <c r="S88" s="90">
        <f t="shared" si="63"/>
        <v>0</v>
      </c>
      <c r="T88" s="91">
        <f t="shared" si="63"/>
        <v>0</v>
      </c>
      <c r="U88" s="88">
        <f t="shared" si="63"/>
        <v>0</v>
      </c>
      <c r="V88" s="90">
        <f t="shared" si="63"/>
        <v>0</v>
      </c>
      <c r="W88" s="92">
        <f t="shared" si="63"/>
        <v>0</v>
      </c>
    </row>
    <row r="89" spans="1:23" s="41" customFormat="1" hidden="1" x14ac:dyDescent="0.25">
      <c r="A89" s="128" t="s">
        <v>222</v>
      </c>
      <c r="B89" s="126" t="s">
        <v>658</v>
      </c>
      <c r="C89" s="449" t="s">
        <v>223</v>
      </c>
      <c r="D89" s="450"/>
      <c r="E89" s="450"/>
      <c r="F89" s="267">
        <f>F90+F91</f>
        <v>0</v>
      </c>
      <c r="G89" s="159">
        <f t="shared" ref="G89:W89" si="65">G90+G91</f>
        <v>0</v>
      </c>
      <c r="H89" s="171">
        <f t="shared" si="60"/>
        <v>0</v>
      </c>
      <c r="I89" s="173">
        <f t="shared" ref="I89:K89" si="66">I90+I91</f>
        <v>0</v>
      </c>
      <c r="J89" s="134">
        <f t="shared" si="66"/>
        <v>0</v>
      </c>
      <c r="K89" s="134">
        <f t="shared" si="66"/>
        <v>0</v>
      </c>
      <c r="L89" s="173">
        <f t="shared" si="65"/>
        <v>0</v>
      </c>
      <c r="M89" s="134">
        <f t="shared" si="65"/>
        <v>0</v>
      </c>
      <c r="N89" s="134">
        <f t="shared" si="65"/>
        <v>0</v>
      </c>
      <c r="O89" s="134">
        <f t="shared" si="65"/>
        <v>0</v>
      </c>
      <c r="P89" s="134">
        <f t="shared" si="65"/>
        <v>0</v>
      </c>
      <c r="Q89" s="135">
        <f t="shared" si="65"/>
        <v>0</v>
      </c>
      <c r="R89" s="134">
        <f t="shared" si="65"/>
        <v>0</v>
      </c>
      <c r="S89" s="133">
        <f t="shared" si="65"/>
        <v>0</v>
      </c>
      <c r="T89" s="135">
        <f t="shared" si="65"/>
        <v>0</v>
      </c>
      <c r="U89" s="134">
        <f t="shared" si="65"/>
        <v>0</v>
      </c>
      <c r="V89" s="133">
        <f t="shared" si="65"/>
        <v>0</v>
      </c>
      <c r="W89" s="136">
        <f t="shared" si="65"/>
        <v>0</v>
      </c>
    </row>
    <row r="90" spans="1:23" hidden="1" x14ac:dyDescent="0.25">
      <c r="B90" s="55"/>
      <c r="C90" s="2"/>
      <c r="D90" s="427" t="s">
        <v>347</v>
      </c>
      <c r="E90" s="427"/>
      <c r="F90" s="259">
        <f t="shared" ref="F90:F91" si="67">SUM(L90:W90)</f>
        <v>0</v>
      </c>
      <c r="G90" s="151"/>
      <c r="H90" s="169">
        <f t="shared" si="60"/>
        <v>0</v>
      </c>
      <c r="I90" s="76"/>
      <c r="J90" s="1"/>
      <c r="K90" s="1"/>
      <c r="L90" s="76"/>
      <c r="M90" s="1"/>
      <c r="N90" s="1"/>
      <c r="O90" s="1"/>
      <c r="P90" s="1"/>
      <c r="Q90" s="82"/>
      <c r="R90" s="1"/>
      <c r="S90" s="42"/>
      <c r="T90" s="82"/>
      <c r="U90" s="1"/>
      <c r="V90" s="42"/>
      <c r="W90" s="44"/>
    </row>
    <row r="91" spans="1:23" hidden="1" x14ac:dyDescent="0.25">
      <c r="B91" s="55"/>
      <c r="C91" s="2"/>
      <c r="D91" s="427" t="s">
        <v>348</v>
      </c>
      <c r="E91" s="427"/>
      <c r="F91" s="259">
        <f t="shared" si="67"/>
        <v>0</v>
      </c>
      <c r="G91" s="151"/>
      <c r="H91" s="169">
        <f t="shared" si="60"/>
        <v>0</v>
      </c>
      <c r="I91" s="76"/>
      <c r="J91" s="1"/>
      <c r="K91" s="1"/>
      <c r="L91" s="76"/>
      <c r="M91" s="1"/>
      <c r="N91" s="1"/>
      <c r="O91" s="1"/>
      <c r="P91" s="1"/>
      <c r="Q91" s="82"/>
      <c r="R91" s="1"/>
      <c r="S91" s="42"/>
      <c r="T91" s="82"/>
      <c r="U91" s="1"/>
      <c r="V91" s="42"/>
      <c r="W91" s="44"/>
    </row>
    <row r="92" spans="1:23" hidden="1" x14ac:dyDescent="0.25">
      <c r="B92" s="126" t="s">
        <v>838</v>
      </c>
      <c r="C92" s="449" t="s">
        <v>839</v>
      </c>
      <c r="D92" s="450"/>
      <c r="E92" s="450"/>
      <c r="F92" s="267">
        <f>F93+F94+F95</f>
        <v>0</v>
      </c>
      <c r="G92" s="159">
        <f t="shared" ref="G92:W92" si="68">G93+G94+G95</f>
        <v>0</v>
      </c>
      <c r="H92" s="171">
        <f t="shared" si="60"/>
        <v>0</v>
      </c>
      <c r="I92" s="173">
        <f t="shared" ref="I92:K92" si="69">I93+I94+I95</f>
        <v>0</v>
      </c>
      <c r="J92" s="134">
        <f t="shared" si="69"/>
        <v>0</v>
      </c>
      <c r="K92" s="134">
        <f t="shared" si="69"/>
        <v>0</v>
      </c>
      <c r="L92" s="173">
        <f t="shared" si="68"/>
        <v>0</v>
      </c>
      <c r="M92" s="134">
        <f t="shared" si="68"/>
        <v>0</v>
      </c>
      <c r="N92" s="134">
        <f t="shared" si="68"/>
        <v>0</v>
      </c>
      <c r="O92" s="134">
        <f t="shared" si="68"/>
        <v>0</v>
      </c>
      <c r="P92" s="134">
        <f t="shared" si="68"/>
        <v>0</v>
      </c>
      <c r="Q92" s="135">
        <f t="shared" si="68"/>
        <v>0</v>
      </c>
      <c r="R92" s="134">
        <f t="shared" si="68"/>
        <v>0</v>
      </c>
      <c r="S92" s="133">
        <f t="shared" si="68"/>
        <v>0</v>
      </c>
      <c r="T92" s="135">
        <f t="shared" si="68"/>
        <v>0</v>
      </c>
      <c r="U92" s="134">
        <f t="shared" si="68"/>
        <v>0</v>
      </c>
      <c r="V92" s="133">
        <f t="shared" si="68"/>
        <v>0</v>
      </c>
      <c r="W92" s="136">
        <f t="shared" si="68"/>
        <v>0</v>
      </c>
    </row>
    <row r="93" spans="1:23" s="211" customFormat="1" hidden="1" x14ac:dyDescent="0.25">
      <c r="A93" s="128" t="s">
        <v>884</v>
      </c>
      <c r="B93" s="191" t="s">
        <v>885</v>
      </c>
      <c r="C93" s="204"/>
      <c r="D93" s="275" t="s">
        <v>976</v>
      </c>
      <c r="E93" s="301"/>
      <c r="F93" s="282">
        <f t="shared" ref="F93:F96" si="70">SUM(L93:W93)</f>
        <v>0</v>
      </c>
      <c r="G93" s="192"/>
      <c r="H93" s="193">
        <f t="shared" si="60"/>
        <v>0</v>
      </c>
      <c r="I93" s="201"/>
      <c r="J93" s="195"/>
      <c r="K93" s="195"/>
      <c r="L93" s="201"/>
      <c r="M93" s="195"/>
      <c r="N93" s="195"/>
      <c r="O93" s="195"/>
      <c r="P93" s="195"/>
      <c r="Q93" s="196"/>
      <c r="R93" s="195"/>
      <c r="S93" s="194"/>
      <c r="T93" s="196"/>
      <c r="U93" s="195"/>
      <c r="V93" s="194"/>
      <c r="W93" s="197"/>
    </row>
    <row r="94" spans="1:23" s="211" customFormat="1" hidden="1" x14ac:dyDescent="0.25">
      <c r="A94" s="128" t="s">
        <v>224</v>
      </c>
      <c r="B94" s="191" t="s">
        <v>659</v>
      </c>
      <c r="C94" s="204"/>
      <c r="D94" s="275" t="s">
        <v>225</v>
      </c>
      <c r="E94" s="301"/>
      <c r="F94" s="282">
        <f t="shared" si="70"/>
        <v>0</v>
      </c>
      <c r="G94" s="192"/>
      <c r="H94" s="193">
        <f t="shared" si="60"/>
        <v>0</v>
      </c>
      <c r="I94" s="201"/>
      <c r="J94" s="195"/>
      <c r="K94" s="195"/>
      <c r="L94" s="201"/>
      <c r="M94" s="195"/>
      <c r="N94" s="195"/>
      <c r="O94" s="195"/>
      <c r="P94" s="195"/>
      <c r="Q94" s="196"/>
      <c r="R94" s="195"/>
      <c r="S94" s="194"/>
      <c r="T94" s="196"/>
      <c r="U94" s="195"/>
      <c r="V94" s="194"/>
      <c r="W94" s="197"/>
    </row>
    <row r="95" spans="1:23" s="211" customFormat="1" hidden="1" x14ac:dyDescent="0.25">
      <c r="A95" s="128" t="s">
        <v>226</v>
      </c>
      <c r="B95" s="191" t="s">
        <v>660</v>
      </c>
      <c r="C95" s="204"/>
      <c r="D95" s="275" t="s">
        <v>227</v>
      </c>
      <c r="E95" s="301"/>
      <c r="F95" s="282">
        <f t="shared" si="70"/>
        <v>0</v>
      </c>
      <c r="G95" s="192"/>
      <c r="H95" s="193">
        <f t="shared" si="60"/>
        <v>0</v>
      </c>
      <c r="I95" s="201"/>
      <c r="J95" s="195"/>
      <c r="K95" s="195"/>
      <c r="L95" s="201"/>
      <c r="M95" s="195"/>
      <c r="N95" s="195"/>
      <c r="O95" s="195"/>
      <c r="P95" s="195"/>
      <c r="Q95" s="196"/>
      <c r="R95" s="195"/>
      <c r="S95" s="194"/>
      <c r="T95" s="196"/>
      <c r="U95" s="195"/>
      <c r="V95" s="194"/>
      <c r="W95" s="197"/>
    </row>
    <row r="96" spans="1:23" s="41" customFormat="1" ht="27.75" hidden="1" customHeight="1" x14ac:dyDescent="0.25">
      <c r="A96" s="128" t="s">
        <v>228</v>
      </c>
      <c r="B96" s="109" t="s">
        <v>661</v>
      </c>
      <c r="C96" s="497" t="s">
        <v>353</v>
      </c>
      <c r="D96" s="498"/>
      <c r="E96" s="498"/>
      <c r="F96" s="268">
        <f t="shared" si="70"/>
        <v>0</v>
      </c>
      <c r="G96" s="160"/>
      <c r="H96" s="172">
        <f t="shared" si="60"/>
        <v>0</v>
      </c>
      <c r="I96" s="111"/>
      <c r="J96" s="112"/>
      <c r="K96" s="112"/>
      <c r="L96" s="111"/>
      <c r="M96" s="112"/>
      <c r="N96" s="112"/>
      <c r="O96" s="112"/>
      <c r="P96" s="112"/>
      <c r="Q96" s="115"/>
      <c r="R96" s="112"/>
      <c r="S96" s="114"/>
      <c r="T96" s="115"/>
      <c r="U96" s="112"/>
      <c r="V96" s="114"/>
      <c r="W96" s="116"/>
    </row>
    <row r="97" spans="1:23" s="41" customFormat="1" hidden="1" x14ac:dyDescent="0.25">
      <c r="A97" s="128" t="s">
        <v>229</v>
      </c>
      <c r="B97" s="109" t="s">
        <v>662</v>
      </c>
      <c r="C97" s="497" t="s">
        <v>804</v>
      </c>
      <c r="D97" s="498"/>
      <c r="E97" s="498"/>
      <c r="F97" s="268">
        <f>F98+F99+F100+F101+F102+F103+F104+F105+F106+F107</f>
        <v>0</v>
      </c>
      <c r="G97" s="160">
        <f t="shared" ref="G97:W97" si="71">G98+G99+G100+G101+G102+G103+G104+G105+G106+G107</f>
        <v>0</v>
      </c>
      <c r="H97" s="172">
        <f t="shared" si="60"/>
        <v>0</v>
      </c>
      <c r="I97" s="111">
        <f t="shared" ref="I97:K97" si="72">I98+I99+I100+I101+I102+I103+I104+I105+I106+I107</f>
        <v>0</v>
      </c>
      <c r="J97" s="112">
        <f t="shared" si="72"/>
        <v>0</v>
      </c>
      <c r="K97" s="112">
        <f t="shared" si="72"/>
        <v>0</v>
      </c>
      <c r="L97" s="111">
        <f t="shared" si="71"/>
        <v>0</v>
      </c>
      <c r="M97" s="112">
        <f t="shared" si="71"/>
        <v>0</v>
      </c>
      <c r="N97" s="112">
        <f t="shared" si="71"/>
        <v>0</v>
      </c>
      <c r="O97" s="112">
        <f t="shared" si="71"/>
        <v>0</v>
      </c>
      <c r="P97" s="112">
        <f t="shared" si="71"/>
        <v>0</v>
      </c>
      <c r="Q97" s="115">
        <f t="shared" si="71"/>
        <v>0</v>
      </c>
      <c r="R97" s="112">
        <f t="shared" si="71"/>
        <v>0</v>
      </c>
      <c r="S97" s="114">
        <f t="shared" si="71"/>
        <v>0</v>
      </c>
      <c r="T97" s="115">
        <f t="shared" si="71"/>
        <v>0</v>
      </c>
      <c r="U97" s="112">
        <f t="shared" si="71"/>
        <v>0</v>
      </c>
      <c r="V97" s="114">
        <f t="shared" si="71"/>
        <v>0</v>
      </c>
      <c r="W97" s="116">
        <f t="shared" si="71"/>
        <v>0</v>
      </c>
    </row>
    <row r="98" spans="1:23" hidden="1" x14ac:dyDescent="0.25">
      <c r="B98" s="55"/>
      <c r="C98" s="2"/>
      <c r="D98" s="427" t="s">
        <v>370</v>
      </c>
      <c r="E98" s="427"/>
      <c r="F98" s="259">
        <f t="shared" ref="F98:F107" si="73">SUM(L98:W98)</f>
        <v>0</v>
      </c>
      <c r="G98" s="151"/>
      <c r="H98" s="169">
        <f t="shared" si="60"/>
        <v>0</v>
      </c>
      <c r="I98" s="76"/>
      <c r="J98" s="1"/>
      <c r="K98" s="1"/>
      <c r="L98" s="76"/>
      <c r="M98" s="1"/>
      <c r="N98" s="1"/>
      <c r="O98" s="1"/>
      <c r="P98" s="1"/>
      <c r="Q98" s="82"/>
      <c r="R98" s="1"/>
      <c r="S98" s="42"/>
      <c r="T98" s="82"/>
      <c r="U98" s="1"/>
      <c r="V98" s="42"/>
      <c r="W98" s="44"/>
    </row>
    <row r="99" spans="1:23" hidden="1" x14ac:dyDescent="0.25">
      <c r="B99" s="55"/>
      <c r="C99" s="2"/>
      <c r="D99" s="427" t="s">
        <v>506</v>
      </c>
      <c r="E99" s="427"/>
      <c r="F99" s="259">
        <f t="shared" si="73"/>
        <v>0</v>
      </c>
      <c r="G99" s="151"/>
      <c r="H99" s="169">
        <f t="shared" si="60"/>
        <v>0</v>
      </c>
      <c r="I99" s="76"/>
      <c r="J99" s="1"/>
      <c r="K99" s="1"/>
      <c r="L99" s="76"/>
      <c r="M99" s="1"/>
      <c r="N99" s="1"/>
      <c r="O99" s="1"/>
      <c r="P99" s="1"/>
      <c r="Q99" s="82"/>
      <c r="R99" s="1"/>
      <c r="S99" s="42"/>
      <c r="T99" s="82"/>
      <c r="U99" s="1"/>
      <c r="V99" s="42"/>
      <c r="W99" s="44"/>
    </row>
    <row r="100" spans="1:23" hidden="1" x14ac:dyDescent="0.25">
      <c r="B100" s="55"/>
      <c r="C100" s="2"/>
      <c r="D100" s="427" t="s">
        <v>507</v>
      </c>
      <c r="E100" s="427"/>
      <c r="F100" s="259">
        <f t="shared" si="73"/>
        <v>0</v>
      </c>
      <c r="G100" s="151"/>
      <c r="H100" s="169">
        <f t="shared" si="60"/>
        <v>0</v>
      </c>
      <c r="I100" s="76"/>
      <c r="J100" s="1"/>
      <c r="K100" s="1"/>
      <c r="L100" s="76"/>
      <c r="M100" s="1"/>
      <c r="N100" s="1"/>
      <c r="O100" s="1"/>
      <c r="P100" s="1"/>
      <c r="Q100" s="82"/>
      <c r="R100" s="1"/>
      <c r="S100" s="42"/>
      <c r="T100" s="82"/>
      <c r="U100" s="1"/>
      <c r="V100" s="42"/>
      <c r="W100" s="44"/>
    </row>
    <row r="101" spans="1:23" hidden="1" x14ac:dyDescent="0.25">
      <c r="B101" s="55"/>
      <c r="C101" s="2"/>
      <c r="D101" s="427" t="s">
        <v>508</v>
      </c>
      <c r="E101" s="427"/>
      <c r="F101" s="259">
        <f t="shared" si="73"/>
        <v>0</v>
      </c>
      <c r="G101" s="151"/>
      <c r="H101" s="169">
        <f t="shared" si="60"/>
        <v>0</v>
      </c>
      <c r="I101" s="76"/>
      <c r="J101" s="1"/>
      <c r="K101" s="1"/>
      <c r="L101" s="76"/>
      <c r="M101" s="1"/>
      <c r="N101" s="1"/>
      <c r="O101" s="1"/>
      <c r="P101" s="1"/>
      <c r="Q101" s="82"/>
      <c r="R101" s="1"/>
      <c r="S101" s="42"/>
      <c r="T101" s="82"/>
      <c r="U101" s="1"/>
      <c r="V101" s="42"/>
      <c r="W101" s="44"/>
    </row>
    <row r="102" spans="1:23" hidden="1" x14ac:dyDescent="0.25">
      <c r="B102" s="55"/>
      <c r="C102" s="2"/>
      <c r="D102" s="427" t="s">
        <v>509</v>
      </c>
      <c r="E102" s="427"/>
      <c r="F102" s="259">
        <f t="shared" si="73"/>
        <v>0</v>
      </c>
      <c r="G102" s="151"/>
      <c r="H102" s="169">
        <f t="shared" si="60"/>
        <v>0</v>
      </c>
      <c r="I102" s="76"/>
      <c r="J102" s="1"/>
      <c r="K102" s="1"/>
      <c r="L102" s="76"/>
      <c r="M102" s="1"/>
      <c r="N102" s="1"/>
      <c r="O102" s="1"/>
      <c r="P102" s="1"/>
      <c r="Q102" s="82"/>
      <c r="R102" s="1"/>
      <c r="S102" s="42"/>
      <c r="T102" s="82"/>
      <c r="U102" s="1"/>
      <c r="V102" s="42"/>
      <c r="W102" s="44"/>
    </row>
    <row r="103" spans="1:23" hidden="1" x14ac:dyDescent="0.25">
      <c r="B103" s="55"/>
      <c r="C103" s="2"/>
      <c r="D103" s="427" t="s">
        <v>510</v>
      </c>
      <c r="E103" s="427"/>
      <c r="F103" s="259">
        <f t="shared" si="73"/>
        <v>0</v>
      </c>
      <c r="G103" s="151"/>
      <c r="H103" s="169">
        <f t="shared" si="60"/>
        <v>0</v>
      </c>
      <c r="I103" s="76"/>
      <c r="J103" s="1"/>
      <c r="K103" s="1"/>
      <c r="L103" s="76"/>
      <c r="M103" s="1"/>
      <c r="N103" s="1"/>
      <c r="O103" s="1"/>
      <c r="P103" s="1"/>
      <c r="Q103" s="82"/>
      <c r="R103" s="1"/>
      <c r="S103" s="42"/>
      <c r="T103" s="82"/>
      <c r="U103" s="1"/>
      <c r="V103" s="42"/>
      <c r="W103" s="44"/>
    </row>
    <row r="104" spans="1:23" ht="25.5" hidden="1" customHeight="1" x14ac:dyDescent="0.25">
      <c r="B104" s="55"/>
      <c r="C104" s="2"/>
      <c r="D104" s="428" t="s">
        <v>511</v>
      </c>
      <c r="E104" s="428"/>
      <c r="F104" s="269">
        <f t="shared" si="73"/>
        <v>0</v>
      </c>
      <c r="G104" s="161"/>
      <c r="H104" s="169">
        <f t="shared" si="60"/>
        <v>0</v>
      </c>
      <c r="I104" s="76"/>
      <c r="J104" s="1"/>
      <c r="K104" s="1"/>
      <c r="L104" s="76"/>
      <c r="M104" s="1"/>
      <c r="N104" s="1"/>
      <c r="O104" s="1"/>
      <c r="P104" s="1"/>
      <c r="Q104" s="82"/>
      <c r="R104" s="1"/>
      <c r="S104" s="42"/>
      <c r="T104" s="82"/>
      <c r="U104" s="1"/>
      <c r="V104" s="42"/>
      <c r="W104" s="44"/>
    </row>
    <row r="105" spans="1:23" hidden="1" x14ac:dyDescent="0.25">
      <c r="B105" s="55"/>
      <c r="C105" s="2"/>
      <c r="D105" s="427" t="s">
        <v>805</v>
      </c>
      <c r="E105" s="427"/>
      <c r="F105" s="259">
        <f t="shared" si="73"/>
        <v>0</v>
      </c>
      <c r="G105" s="151"/>
      <c r="H105" s="169">
        <f t="shared" si="60"/>
        <v>0</v>
      </c>
      <c r="I105" s="76"/>
      <c r="J105" s="1"/>
      <c r="K105" s="1"/>
      <c r="L105" s="76"/>
      <c r="M105" s="1"/>
      <c r="N105" s="1"/>
      <c r="O105" s="1"/>
      <c r="P105" s="1"/>
      <c r="Q105" s="82"/>
      <c r="R105" s="1"/>
      <c r="S105" s="42"/>
      <c r="T105" s="82"/>
      <c r="U105" s="1"/>
      <c r="V105" s="42"/>
      <c r="W105" s="44"/>
    </row>
    <row r="106" spans="1:23" ht="25.5" hidden="1" customHeight="1" x14ac:dyDescent="0.25">
      <c r="B106" s="55"/>
      <c r="C106" s="2"/>
      <c r="D106" s="428" t="s">
        <v>512</v>
      </c>
      <c r="E106" s="428"/>
      <c r="F106" s="269">
        <f t="shared" si="73"/>
        <v>0</v>
      </c>
      <c r="G106" s="161"/>
      <c r="H106" s="169">
        <f t="shared" si="60"/>
        <v>0</v>
      </c>
      <c r="I106" s="76"/>
      <c r="J106" s="1"/>
      <c r="K106" s="1"/>
      <c r="L106" s="76"/>
      <c r="M106" s="1"/>
      <c r="N106" s="1"/>
      <c r="O106" s="1"/>
      <c r="P106" s="1"/>
      <c r="Q106" s="82"/>
      <c r="R106" s="1"/>
      <c r="S106" s="42"/>
      <c r="T106" s="82"/>
      <c r="U106" s="1"/>
      <c r="V106" s="42"/>
      <c r="W106" s="44"/>
    </row>
    <row r="107" spans="1:23" ht="25.5" hidden="1" customHeight="1" x14ac:dyDescent="0.25">
      <c r="B107" s="55"/>
      <c r="C107" s="2"/>
      <c r="D107" s="428" t="s">
        <v>513</v>
      </c>
      <c r="E107" s="428"/>
      <c r="F107" s="269">
        <f t="shared" si="73"/>
        <v>0</v>
      </c>
      <c r="G107" s="161"/>
      <c r="H107" s="169">
        <f t="shared" si="60"/>
        <v>0</v>
      </c>
      <c r="I107" s="76"/>
      <c r="J107" s="1"/>
      <c r="K107" s="1"/>
      <c r="L107" s="76"/>
      <c r="M107" s="1"/>
      <c r="N107" s="1"/>
      <c r="O107" s="1"/>
      <c r="P107" s="1"/>
      <c r="Q107" s="82"/>
      <c r="R107" s="1"/>
      <c r="S107" s="42"/>
      <c r="T107" s="82"/>
      <c r="U107" s="1"/>
      <c r="V107" s="42"/>
      <c r="W107" s="44"/>
    </row>
    <row r="108" spans="1:23" s="41" customFormat="1" ht="15" hidden="1" customHeight="1" x14ac:dyDescent="0.25">
      <c r="A108" s="128" t="s">
        <v>230</v>
      </c>
      <c r="B108" s="109" t="s">
        <v>663</v>
      </c>
      <c r="C108" s="497" t="s">
        <v>806</v>
      </c>
      <c r="D108" s="498"/>
      <c r="E108" s="498"/>
      <c r="F108" s="268">
        <f>F109+F110+F111+F112+F113+F114+F115+F116+F117+F118</f>
        <v>0</v>
      </c>
      <c r="G108" s="160">
        <f t="shared" ref="G108:W108" si="74">G109+G110+G111+G112+G113+G114+G115+G116+G117+G118</f>
        <v>0</v>
      </c>
      <c r="H108" s="172">
        <f t="shared" si="60"/>
        <v>0</v>
      </c>
      <c r="I108" s="111">
        <f t="shared" ref="I108:K108" si="75">I109+I110+I111+I112+I113+I114+I115+I116+I117+I118</f>
        <v>0</v>
      </c>
      <c r="J108" s="112">
        <f t="shared" si="75"/>
        <v>0</v>
      </c>
      <c r="K108" s="112">
        <f t="shared" si="75"/>
        <v>0</v>
      </c>
      <c r="L108" s="111">
        <f t="shared" si="74"/>
        <v>0</v>
      </c>
      <c r="M108" s="112">
        <f t="shared" si="74"/>
        <v>0</v>
      </c>
      <c r="N108" s="112">
        <f t="shared" si="74"/>
        <v>0</v>
      </c>
      <c r="O108" s="112">
        <f t="shared" si="74"/>
        <v>0</v>
      </c>
      <c r="P108" s="112">
        <f t="shared" si="74"/>
        <v>0</v>
      </c>
      <c r="Q108" s="115">
        <f t="shared" si="74"/>
        <v>0</v>
      </c>
      <c r="R108" s="112">
        <f t="shared" si="74"/>
        <v>0</v>
      </c>
      <c r="S108" s="114">
        <f t="shared" si="74"/>
        <v>0</v>
      </c>
      <c r="T108" s="115">
        <f t="shared" si="74"/>
        <v>0</v>
      </c>
      <c r="U108" s="112">
        <f t="shared" si="74"/>
        <v>0</v>
      </c>
      <c r="V108" s="114">
        <f t="shared" si="74"/>
        <v>0</v>
      </c>
      <c r="W108" s="116">
        <f t="shared" si="74"/>
        <v>0</v>
      </c>
    </row>
    <row r="109" spans="1:23" hidden="1" x14ac:dyDescent="0.25">
      <c r="B109" s="55"/>
      <c r="C109" s="2"/>
      <c r="D109" s="427" t="s">
        <v>369</v>
      </c>
      <c r="E109" s="427"/>
      <c r="F109" s="259">
        <f t="shared" ref="F109:F118" si="76">SUM(L109:W109)</f>
        <v>0</v>
      </c>
      <c r="G109" s="151"/>
      <c r="H109" s="169">
        <f t="shared" si="60"/>
        <v>0</v>
      </c>
      <c r="I109" s="76"/>
      <c r="J109" s="1"/>
      <c r="K109" s="1"/>
      <c r="L109" s="76"/>
      <c r="M109" s="1"/>
      <c r="N109" s="1"/>
      <c r="O109" s="1"/>
      <c r="P109" s="1"/>
      <c r="Q109" s="82"/>
      <c r="R109" s="1"/>
      <c r="S109" s="42"/>
      <c r="T109" s="82"/>
      <c r="U109" s="1"/>
      <c r="V109" s="42"/>
      <c r="W109" s="44"/>
    </row>
    <row r="110" spans="1:23" hidden="1" x14ac:dyDescent="0.25">
      <c r="B110" s="55"/>
      <c r="C110" s="2"/>
      <c r="D110" s="427" t="s">
        <v>514</v>
      </c>
      <c r="E110" s="427"/>
      <c r="F110" s="259">
        <f t="shared" si="76"/>
        <v>0</v>
      </c>
      <c r="G110" s="151"/>
      <c r="H110" s="169">
        <f t="shared" si="60"/>
        <v>0</v>
      </c>
      <c r="I110" s="76"/>
      <c r="J110" s="1"/>
      <c r="K110" s="1"/>
      <c r="L110" s="76"/>
      <c r="M110" s="1"/>
      <c r="N110" s="1"/>
      <c r="O110" s="1"/>
      <c r="P110" s="1"/>
      <c r="Q110" s="82"/>
      <c r="R110" s="1"/>
      <c r="S110" s="42"/>
      <c r="T110" s="82"/>
      <c r="U110" s="1"/>
      <c r="V110" s="42"/>
      <c r="W110" s="44"/>
    </row>
    <row r="111" spans="1:23" hidden="1" x14ac:dyDescent="0.25">
      <c r="B111" s="55"/>
      <c r="C111" s="2"/>
      <c r="D111" s="427" t="s">
        <v>516</v>
      </c>
      <c r="E111" s="427"/>
      <c r="F111" s="259">
        <f t="shared" si="76"/>
        <v>0</v>
      </c>
      <c r="G111" s="151"/>
      <c r="H111" s="169">
        <f t="shared" si="60"/>
        <v>0</v>
      </c>
      <c r="I111" s="76"/>
      <c r="J111" s="1"/>
      <c r="K111" s="1"/>
      <c r="L111" s="76"/>
      <c r="M111" s="1"/>
      <c r="N111" s="1"/>
      <c r="O111" s="1"/>
      <c r="P111" s="1"/>
      <c r="Q111" s="82"/>
      <c r="R111" s="1"/>
      <c r="S111" s="42"/>
      <c r="T111" s="82"/>
      <c r="U111" s="1"/>
      <c r="V111" s="42"/>
      <c r="W111" s="44"/>
    </row>
    <row r="112" spans="1:23" hidden="1" x14ac:dyDescent="0.25">
      <c r="B112" s="55"/>
      <c r="C112" s="2"/>
      <c r="D112" s="427" t="s">
        <v>808</v>
      </c>
      <c r="E112" s="427"/>
      <c r="F112" s="259">
        <f t="shared" si="76"/>
        <v>0</v>
      </c>
      <c r="G112" s="151"/>
      <c r="H112" s="169">
        <f t="shared" si="60"/>
        <v>0</v>
      </c>
      <c r="I112" s="76"/>
      <c r="J112" s="1"/>
      <c r="K112" s="1"/>
      <c r="L112" s="76"/>
      <c r="M112" s="1"/>
      <c r="N112" s="1"/>
      <c r="O112" s="1"/>
      <c r="P112" s="1"/>
      <c r="Q112" s="82"/>
      <c r="R112" s="1"/>
      <c r="S112" s="42"/>
      <c r="T112" s="82"/>
      <c r="U112" s="1"/>
      <c r="V112" s="42"/>
      <c r="W112" s="44"/>
    </row>
    <row r="113" spans="1:23" hidden="1" x14ac:dyDescent="0.25">
      <c r="B113" s="55"/>
      <c r="C113" s="2"/>
      <c r="D113" s="427" t="s">
        <v>521</v>
      </c>
      <c r="E113" s="427"/>
      <c r="F113" s="259">
        <f t="shared" si="76"/>
        <v>0</v>
      </c>
      <c r="G113" s="151"/>
      <c r="H113" s="169">
        <f t="shared" si="60"/>
        <v>0</v>
      </c>
      <c r="I113" s="76"/>
      <c r="J113" s="1"/>
      <c r="K113" s="1"/>
      <c r="L113" s="76"/>
      <c r="M113" s="1"/>
      <c r="N113" s="1"/>
      <c r="O113" s="1"/>
      <c r="P113" s="1"/>
      <c r="Q113" s="82"/>
      <c r="R113" s="1"/>
      <c r="S113" s="42"/>
      <c r="T113" s="82"/>
      <c r="U113" s="1"/>
      <c r="V113" s="42"/>
      <c r="W113" s="44"/>
    </row>
    <row r="114" spans="1:23" hidden="1" x14ac:dyDescent="0.25">
      <c r="B114" s="55"/>
      <c r="C114" s="2"/>
      <c r="D114" s="427" t="s">
        <v>519</v>
      </c>
      <c r="E114" s="427"/>
      <c r="F114" s="259">
        <f t="shared" si="76"/>
        <v>0</v>
      </c>
      <c r="G114" s="151"/>
      <c r="H114" s="169">
        <f t="shared" si="60"/>
        <v>0</v>
      </c>
      <c r="I114" s="76"/>
      <c r="J114" s="1"/>
      <c r="K114" s="1"/>
      <c r="L114" s="76"/>
      <c r="M114" s="1"/>
      <c r="N114" s="1"/>
      <c r="O114" s="1"/>
      <c r="P114" s="1"/>
      <c r="Q114" s="82"/>
      <c r="R114" s="1"/>
      <c r="S114" s="42"/>
      <c r="T114" s="82"/>
      <c r="U114" s="1"/>
      <c r="V114" s="42"/>
      <c r="W114" s="44"/>
    </row>
    <row r="115" spans="1:23" ht="25.5" hidden="1" customHeight="1" x14ac:dyDescent="0.25">
      <c r="B115" s="55"/>
      <c r="C115" s="2"/>
      <c r="D115" s="428" t="s">
        <v>523</v>
      </c>
      <c r="E115" s="428"/>
      <c r="F115" s="269">
        <f t="shared" si="76"/>
        <v>0</v>
      </c>
      <c r="G115" s="161"/>
      <c r="H115" s="169">
        <f t="shared" si="60"/>
        <v>0</v>
      </c>
      <c r="I115" s="76"/>
      <c r="J115" s="1"/>
      <c r="K115" s="1"/>
      <c r="L115" s="76"/>
      <c r="M115" s="1"/>
      <c r="N115" s="1"/>
      <c r="O115" s="1"/>
      <c r="P115" s="1"/>
      <c r="Q115" s="82"/>
      <c r="R115" s="1"/>
      <c r="S115" s="42"/>
      <c r="T115" s="82"/>
      <c r="U115" s="1"/>
      <c r="V115" s="42"/>
      <c r="W115" s="44"/>
    </row>
    <row r="116" spans="1:23" hidden="1" x14ac:dyDescent="0.25">
      <c r="B116" s="55"/>
      <c r="C116" s="2"/>
      <c r="D116" s="427" t="s">
        <v>807</v>
      </c>
      <c r="E116" s="427"/>
      <c r="F116" s="259">
        <f t="shared" si="76"/>
        <v>0</v>
      </c>
      <c r="G116" s="151"/>
      <c r="H116" s="169">
        <f t="shared" si="60"/>
        <v>0</v>
      </c>
      <c r="I116" s="76"/>
      <c r="J116" s="1"/>
      <c r="K116" s="1"/>
      <c r="L116" s="76"/>
      <c r="M116" s="1"/>
      <c r="N116" s="1"/>
      <c r="O116" s="1"/>
      <c r="P116" s="1"/>
      <c r="Q116" s="82"/>
      <c r="R116" s="1"/>
      <c r="S116" s="42"/>
      <c r="T116" s="82"/>
      <c r="U116" s="1"/>
      <c r="V116" s="42"/>
      <c r="W116" s="44"/>
    </row>
    <row r="117" spans="1:23" ht="25.5" hidden="1" customHeight="1" x14ac:dyDescent="0.25">
      <c r="B117" s="55"/>
      <c r="C117" s="2"/>
      <c r="D117" s="428" t="s">
        <v>526</v>
      </c>
      <c r="E117" s="428"/>
      <c r="F117" s="269">
        <f t="shared" si="76"/>
        <v>0</v>
      </c>
      <c r="G117" s="161"/>
      <c r="H117" s="169">
        <f t="shared" si="60"/>
        <v>0</v>
      </c>
      <c r="I117" s="76"/>
      <c r="J117" s="1"/>
      <c r="K117" s="1"/>
      <c r="L117" s="76"/>
      <c r="M117" s="1"/>
      <c r="N117" s="1"/>
      <c r="O117" s="1"/>
      <c r="P117" s="1"/>
      <c r="Q117" s="82"/>
      <c r="R117" s="1"/>
      <c r="S117" s="42"/>
      <c r="T117" s="82"/>
      <c r="U117" s="1"/>
      <c r="V117" s="42"/>
      <c r="W117" s="44"/>
    </row>
    <row r="118" spans="1:23" ht="25.5" hidden="1" customHeight="1" x14ac:dyDescent="0.25">
      <c r="B118" s="55"/>
      <c r="C118" s="2"/>
      <c r="D118" s="428" t="s">
        <v>528</v>
      </c>
      <c r="E118" s="428"/>
      <c r="F118" s="269">
        <f t="shared" si="76"/>
        <v>0</v>
      </c>
      <c r="G118" s="161"/>
      <c r="H118" s="169">
        <f t="shared" si="60"/>
        <v>0</v>
      </c>
      <c r="I118" s="76"/>
      <c r="J118" s="1"/>
      <c r="K118" s="1"/>
      <c r="L118" s="76"/>
      <c r="M118" s="1"/>
      <c r="N118" s="1"/>
      <c r="O118" s="1"/>
      <c r="P118" s="1"/>
      <c r="Q118" s="82"/>
      <c r="R118" s="1"/>
      <c r="S118" s="42"/>
      <c r="T118" s="82"/>
      <c r="U118" s="1"/>
      <c r="V118" s="42"/>
      <c r="W118" s="44"/>
    </row>
    <row r="119" spans="1:23" s="41" customFormat="1" hidden="1" x14ac:dyDescent="0.25">
      <c r="A119" s="128" t="s">
        <v>231</v>
      </c>
      <c r="B119" s="109" t="s">
        <v>664</v>
      </c>
      <c r="C119" s="445" t="s">
        <v>232</v>
      </c>
      <c r="D119" s="446"/>
      <c r="E119" s="446"/>
      <c r="F119" s="270">
        <f>F120+F121+F122+F123+F124+F125+F126+F127+F128+F129</f>
        <v>0</v>
      </c>
      <c r="G119" s="162">
        <f t="shared" ref="G119:W119" si="77">G120+G121+G122+G123+G124+G125+G126+G127+G128+G129</f>
        <v>0</v>
      </c>
      <c r="H119" s="172">
        <f t="shared" si="60"/>
        <v>0</v>
      </c>
      <c r="I119" s="111">
        <f t="shared" ref="I119:K119" si="78">I120+I121+I122+I123+I124+I125+I126+I127+I128+I129</f>
        <v>0</v>
      </c>
      <c r="J119" s="112">
        <f t="shared" si="78"/>
        <v>0</v>
      </c>
      <c r="K119" s="112">
        <f t="shared" si="78"/>
        <v>0</v>
      </c>
      <c r="L119" s="111">
        <f t="shared" si="77"/>
        <v>0</v>
      </c>
      <c r="M119" s="112">
        <f t="shared" si="77"/>
        <v>0</v>
      </c>
      <c r="N119" s="112">
        <f t="shared" si="77"/>
        <v>0</v>
      </c>
      <c r="O119" s="112">
        <f t="shared" si="77"/>
        <v>0</v>
      </c>
      <c r="P119" s="112">
        <f t="shared" si="77"/>
        <v>0</v>
      </c>
      <c r="Q119" s="115">
        <f t="shared" si="77"/>
        <v>0</v>
      </c>
      <c r="R119" s="112">
        <f t="shared" si="77"/>
        <v>0</v>
      </c>
      <c r="S119" s="114">
        <f t="shared" si="77"/>
        <v>0</v>
      </c>
      <c r="T119" s="115">
        <f t="shared" si="77"/>
        <v>0</v>
      </c>
      <c r="U119" s="112">
        <f t="shared" si="77"/>
        <v>0</v>
      </c>
      <c r="V119" s="114">
        <f t="shared" si="77"/>
        <v>0</v>
      </c>
      <c r="W119" s="116">
        <f t="shared" si="77"/>
        <v>0</v>
      </c>
    </row>
    <row r="120" spans="1:23" hidden="1" x14ac:dyDescent="0.25">
      <c r="B120" s="55"/>
      <c r="C120" s="2"/>
      <c r="D120" s="427" t="s">
        <v>368</v>
      </c>
      <c r="E120" s="427"/>
      <c r="F120" s="259">
        <f t="shared" ref="F120:F129" si="79">SUM(L120:W120)</f>
        <v>0</v>
      </c>
      <c r="G120" s="151"/>
      <c r="H120" s="169">
        <f t="shared" si="60"/>
        <v>0</v>
      </c>
      <c r="I120" s="76"/>
      <c r="J120" s="1"/>
      <c r="K120" s="1"/>
      <c r="L120" s="76"/>
      <c r="M120" s="1"/>
      <c r="N120" s="1"/>
      <c r="O120" s="1"/>
      <c r="P120" s="1"/>
      <c r="Q120" s="82"/>
      <c r="R120" s="1"/>
      <c r="S120" s="42"/>
      <c r="T120" s="82"/>
      <c r="U120" s="1"/>
      <c r="V120" s="42"/>
      <c r="W120" s="44"/>
    </row>
    <row r="121" spans="1:23" hidden="1" x14ac:dyDescent="0.25">
      <c r="B121" s="55"/>
      <c r="C121" s="2"/>
      <c r="D121" s="427" t="s">
        <v>515</v>
      </c>
      <c r="E121" s="427"/>
      <c r="F121" s="259">
        <f t="shared" si="79"/>
        <v>0</v>
      </c>
      <c r="G121" s="151"/>
      <c r="H121" s="169">
        <f t="shared" si="60"/>
        <v>0</v>
      </c>
      <c r="I121" s="76"/>
      <c r="J121" s="1"/>
      <c r="K121" s="1"/>
      <c r="L121" s="76"/>
      <c r="M121" s="1"/>
      <c r="N121" s="1"/>
      <c r="O121" s="1"/>
      <c r="P121" s="1"/>
      <c r="Q121" s="82"/>
      <c r="R121" s="1"/>
      <c r="S121" s="42"/>
      <c r="T121" s="82"/>
      <c r="U121" s="1"/>
      <c r="V121" s="42"/>
      <c r="W121" s="44"/>
    </row>
    <row r="122" spans="1:23" hidden="1" x14ac:dyDescent="0.25">
      <c r="B122" s="55"/>
      <c r="C122" s="2"/>
      <c r="D122" s="427" t="s">
        <v>517</v>
      </c>
      <c r="E122" s="427"/>
      <c r="F122" s="259">
        <f t="shared" si="79"/>
        <v>0</v>
      </c>
      <c r="G122" s="151"/>
      <c r="H122" s="169">
        <f t="shared" si="60"/>
        <v>0</v>
      </c>
      <c r="I122" s="76"/>
      <c r="J122" s="1"/>
      <c r="K122" s="1"/>
      <c r="L122" s="76"/>
      <c r="M122" s="1"/>
      <c r="N122" s="1"/>
      <c r="O122" s="1"/>
      <c r="P122" s="1"/>
      <c r="Q122" s="82"/>
      <c r="R122" s="1"/>
      <c r="S122" s="42"/>
      <c r="T122" s="82"/>
      <c r="U122" s="1"/>
      <c r="V122" s="42"/>
      <c r="W122" s="44"/>
    </row>
    <row r="123" spans="1:23" hidden="1" x14ac:dyDescent="0.25">
      <c r="B123" s="55"/>
      <c r="C123" s="2"/>
      <c r="D123" s="427" t="s">
        <v>518</v>
      </c>
      <c r="E123" s="427"/>
      <c r="F123" s="259">
        <f t="shared" si="79"/>
        <v>0</v>
      </c>
      <c r="G123" s="151"/>
      <c r="H123" s="169">
        <f t="shared" si="60"/>
        <v>0</v>
      </c>
      <c r="I123" s="76"/>
      <c r="J123" s="1"/>
      <c r="K123" s="1"/>
      <c r="L123" s="76"/>
      <c r="M123" s="1"/>
      <c r="N123" s="1"/>
      <c r="O123" s="1"/>
      <c r="P123" s="1"/>
      <c r="Q123" s="82"/>
      <c r="R123" s="1"/>
      <c r="S123" s="42"/>
      <c r="T123" s="82"/>
      <c r="U123" s="1"/>
      <c r="V123" s="42"/>
      <c r="W123" s="44"/>
    </row>
    <row r="124" spans="1:23" hidden="1" x14ac:dyDescent="0.25">
      <c r="B124" s="55"/>
      <c r="C124" s="2"/>
      <c r="D124" s="427" t="s">
        <v>522</v>
      </c>
      <c r="E124" s="427"/>
      <c r="F124" s="259">
        <f t="shared" si="79"/>
        <v>0</v>
      </c>
      <c r="G124" s="151"/>
      <c r="H124" s="169">
        <f t="shared" si="60"/>
        <v>0</v>
      </c>
      <c r="I124" s="76"/>
      <c r="J124" s="1"/>
      <c r="K124" s="1"/>
      <c r="L124" s="76"/>
      <c r="M124" s="1"/>
      <c r="N124" s="1"/>
      <c r="O124" s="1"/>
      <c r="P124" s="1"/>
      <c r="Q124" s="82"/>
      <c r="R124" s="1"/>
      <c r="S124" s="42"/>
      <c r="T124" s="82"/>
      <c r="U124" s="1"/>
      <c r="V124" s="42"/>
      <c r="W124" s="44"/>
    </row>
    <row r="125" spans="1:23" hidden="1" x14ac:dyDescent="0.25">
      <c r="B125" s="55"/>
      <c r="C125" s="2"/>
      <c r="D125" s="427" t="s">
        <v>520</v>
      </c>
      <c r="E125" s="427"/>
      <c r="F125" s="259">
        <f t="shared" si="79"/>
        <v>0</v>
      </c>
      <c r="G125" s="151"/>
      <c r="H125" s="169">
        <f t="shared" si="60"/>
        <v>0</v>
      </c>
      <c r="I125" s="76"/>
      <c r="J125" s="1"/>
      <c r="K125" s="1"/>
      <c r="L125" s="76"/>
      <c r="M125" s="1"/>
      <c r="N125" s="1"/>
      <c r="O125" s="1"/>
      <c r="P125" s="1"/>
      <c r="Q125" s="82"/>
      <c r="R125" s="1"/>
      <c r="S125" s="42"/>
      <c r="T125" s="82"/>
      <c r="U125" s="1"/>
      <c r="V125" s="42"/>
      <c r="W125" s="44"/>
    </row>
    <row r="126" spans="1:23" ht="25.5" hidden="1" customHeight="1" x14ac:dyDescent="0.25">
      <c r="B126" s="55"/>
      <c r="C126" s="2"/>
      <c r="D126" s="428" t="s">
        <v>524</v>
      </c>
      <c r="E126" s="428"/>
      <c r="F126" s="269">
        <f t="shared" si="79"/>
        <v>0</v>
      </c>
      <c r="G126" s="161"/>
      <c r="H126" s="169">
        <f t="shared" si="60"/>
        <v>0</v>
      </c>
      <c r="I126" s="76"/>
      <c r="J126" s="1"/>
      <c r="K126" s="1"/>
      <c r="L126" s="76"/>
      <c r="M126" s="1"/>
      <c r="N126" s="1"/>
      <c r="O126" s="1"/>
      <c r="P126" s="1"/>
      <c r="Q126" s="82"/>
      <c r="R126" s="1"/>
      <c r="S126" s="42"/>
      <c r="T126" s="82"/>
      <c r="U126" s="1"/>
      <c r="V126" s="42"/>
      <c r="W126" s="44"/>
    </row>
    <row r="127" spans="1:23" hidden="1" x14ac:dyDescent="0.25">
      <c r="B127" s="55"/>
      <c r="C127" s="2"/>
      <c r="D127" s="427" t="s">
        <v>525</v>
      </c>
      <c r="E127" s="427"/>
      <c r="F127" s="259">
        <f t="shared" si="79"/>
        <v>0</v>
      </c>
      <c r="G127" s="151"/>
      <c r="H127" s="169">
        <f t="shared" si="60"/>
        <v>0</v>
      </c>
      <c r="I127" s="76"/>
      <c r="J127" s="1"/>
      <c r="K127" s="1"/>
      <c r="L127" s="76"/>
      <c r="M127" s="1"/>
      <c r="N127" s="1"/>
      <c r="O127" s="1"/>
      <c r="P127" s="1"/>
      <c r="Q127" s="82"/>
      <c r="R127" s="1"/>
      <c r="S127" s="42"/>
      <c r="T127" s="82"/>
      <c r="U127" s="1"/>
      <c r="V127" s="42"/>
      <c r="W127" s="44"/>
    </row>
    <row r="128" spans="1:23" ht="25.5" hidden="1" customHeight="1" x14ac:dyDescent="0.25">
      <c r="B128" s="55"/>
      <c r="C128" s="2"/>
      <c r="D128" s="428" t="s">
        <v>527</v>
      </c>
      <c r="E128" s="428"/>
      <c r="F128" s="269">
        <f t="shared" si="79"/>
        <v>0</v>
      </c>
      <c r="G128" s="161"/>
      <c r="H128" s="169">
        <f t="shared" si="60"/>
        <v>0</v>
      </c>
      <c r="I128" s="76"/>
      <c r="J128" s="1"/>
      <c r="K128" s="1"/>
      <c r="L128" s="76"/>
      <c r="M128" s="1"/>
      <c r="N128" s="1"/>
      <c r="O128" s="1"/>
      <c r="P128" s="1"/>
      <c r="Q128" s="82"/>
      <c r="R128" s="1"/>
      <c r="S128" s="42"/>
      <c r="T128" s="82"/>
      <c r="U128" s="1"/>
      <c r="V128" s="42"/>
      <c r="W128" s="44"/>
    </row>
    <row r="129" spans="1:23" ht="25.5" hidden="1" customHeight="1" x14ac:dyDescent="0.25">
      <c r="B129" s="55"/>
      <c r="C129" s="2"/>
      <c r="D129" s="428" t="s">
        <v>529</v>
      </c>
      <c r="E129" s="428"/>
      <c r="F129" s="269">
        <f t="shared" si="79"/>
        <v>0</v>
      </c>
      <c r="G129" s="161"/>
      <c r="H129" s="169">
        <f t="shared" si="60"/>
        <v>0</v>
      </c>
      <c r="I129" s="76"/>
      <c r="J129" s="1"/>
      <c r="K129" s="1"/>
      <c r="L129" s="76"/>
      <c r="M129" s="1"/>
      <c r="N129" s="1"/>
      <c r="O129" s="1"/>
      <c r="P129" s="1"/>
      <c r="Q129" s="82"/>
      <c r="R129" s="1"/>
      <c r="S129" s="42"/>
      <c r="T129" s="82"/>
      <c r="U129" s="1"/>
      <c r="V129" s="42"/>
      <c r="W129" s="44"/>
    </row>
    <row r="130" spans="1:23" s="41" customFormat="1" ht="27.75" hidden="1" customHeight="1" x14ac:dyDescent="0.25">
      <c r="A130" s="128" t="s">
        <v>233</v>
      </c>
      <c r="B130" s="109" t="s">
        <v>665</v>
      </c>
      <c r="C130" s="497" t="s">
        <v>809</v>
      </c>
      <c r="D130" s="498"/>
      <c r="E130" s="498"/>
      <c r="F130" s="268">
        <f>F131+F132</f>
        <v>0</v>
      </c>
      <c r="G130" s="160">
        <f t="shared" ref="G130:W130" si="80">G131+G132</f>
        <v>0</v>
      </c>
      <c r="H130" s="172">
        <f t="shared" si="60"/>
        <v>0</v>
      </c>
      <c r="I130" s="111">
        <f t="shared" ref="I130:K130" si="81">I131+I132</f>
        <v>0</v>
      </c>
      <c r="J130" s="112">
        <f t="shared" si="81"/>
        <v>0</v>
      </c>
      <c r="K130" s="112">
        <f t="shared" si="81"/>
        <v>0</v>
      </c>
      <c r="L130" s="111">
        <f t="shared" si="80"/>
        <v>0</v>
      </c>
      <c r="M130" s="112">
        <f t="shared" si="80"/>
        <v>0</v>
      </c>
      <c r="N130" s="112">
        <f t="shared" si="80"/>
        <v>0</v>
      </c>
      <c r="O130" s="112">
        <f t="shared" si="80"/>
        <v>0</v>
      </c>
      <c r="P130" s="112">
        <f t="shared" si="80"/>
        <v>0</v>
      </c>
      <c r="Q130" s="115">
        <f t="shared" si="80"/>
        <v>0</v>
      </c>
      <c r="R130" s="112">
        <f t="shared" si="80"/>
        <v>0</v>
      </c>
      <c r="S130" s="114">
        <f t="shared" si="80"/>
        <v>0</v>
      </c>
      <c r="T130" s="115">
        <f t="shared" si="80"/>
        <v>0</v>
      </c>
      <c r="U130" s="112">
        <f t="shared" si="80"/>
        <v>0</v>
      </c>
      <c r="V130" s="114">
        <f t="shared" si="80"/>
        <v>0</v>
      </c>
      <c r="W130" s="116">
        <f t="shared" si="80"/>
        <v>0</v>
      </c>
    </row>
    <row r="131" spans="1:23" hidden="1" x14ac:dyDescent="0.25">
      <c r="B131" s="55"/>
      <c r="C131" s="2"/>
      <c r="D131" s="427" t="s">
        <v>531</v>
      </c>
      <c r="E131" s="427"/>
      <c r="F131" s="259">
        <f t="shared" ref="F131:F132" si="82">SUM(L131:W131)</f>
        <v>0</v>
      </c>
      <c r="G131" s="151"/>
      <c r="H131" s="169">
        <f t="shared" si="60"/>
        <v>0</v>
      </c>
      <c r="I131" s="76"/>
      <c r="J131" s="1"/>
      <c r="K131" s="1"/>
      <c r="L131" s="76"/>
      <c r="M131" s="1"/>
      <c r="N131" s="1"/>
      <c r="O131" s="1"/>
      <c r="P131" s="1"/>
      <c r="Q131" s="82"/>
      <c r="R131" s="1"/>
      <c r="S131" s="42"/>
      <c r="T131" s="82"/>
      <c r="U131" s="1"/>
      <c r="V131" s="42"/>
      <c r="W131" s="44"/>
    </row>
    <row r="132" spans="1:23" ht="25.5" hidden="1" customHeight="1" x14ac:dyDescent="0.25">
      <c r="B132" s="55"/>
      <c r="C132" s="2"/>
      <c r="D132" s="428" t="s">
        <v>530</v>
      </c>
      <c r="E132" s="428"/>
      <c r="F132" s="269">
        <f t="shared" si="82"/>
        <v>0</v>
      </c>
      <c r="G132" s="161"/>
      <c r="H132" s="169">
        <f t="shared" si="60"/>
        <v>0</v>
      </c>
      <c r="I132" s="76"/>
      <c r="J132" s="1"/>
      <c r="K132" s="1"/>
      <c r="L132" s="76"/>
      <c r="M132" s="1"/>
      <c r="N132" s="1"/>
      <c r="O132" s="1"/>
      <c r="P132" s="1"/>
      <c r="Q132" s="82"/>
      <c r="R132" s="1"/>
      <c r="S132" s="42"/>
      <c r="T132" s="82"/>
      <c r="U132" s="1"/>
      <c r="V132" s="42"/>
      <c r="W132" s="44"/>
    </row>
    <row r="133" spans="1:23" s="41" customFormat="1" hidden="1" x14ac:dyDescent="0.25">
      <c r="A133" s="128" t="s">
        <v>234</v>
      </c>
      <c r="B133" s="109" t="s">
        <v>667</v>
      </c>
      <c r="C133" s="497" t="s">
        <v>810</v>
      </c>
      <c r="D133" s="498"/>
      <c r="E133" s="498"/>
      <c r="F133" s="268">
        <f>F134+F135+F136+F137+F138+F139+F140+F141+F142+F143+F144</f>
        <v>0</v>
      </c>
      <c r="G133" s="160">
        <f t="shared" ref="G133:W133" si="83">G134+G135+G136+G137+G138+G139+G140+G141+G142+G143+G144</f>
        <v>0</v>
      </c>
      <c r="H133" s="172">
        <f t="shared" si="60"/>
        <v>0</v>
      </c>
      <c r="I133" s="111">
        <f t="shared" ref="I133:K133" si="84">I134+I135+I136+I137+I138+I139+I140+I141+I142+I143+I144</f>
        <v>0</v>
      </c>
      <c r="J133" s="112">
        <f t="shared" si="84"/>
        <v>0</v>
      </c>
      <c r="K133" s="112">
        <f t="shared" si="84"/>
        <v>0</v>
      </c>
      <c r="L133" s="111">
        <f t="shared" si="83"/>
        <v>0</v>
      </c>
      <c r="M133" s="112">
        <f t="shared" si="83"/>
        <v>0</v>
      </c>
      <c r="N133" s="112">
        <f t="shared" si="83"/>
        <v>0</v>
      </c>
      <c r="O133" s="112">
        <f t="shared" si="83"/>
        <v>0</v>
      </c>
      <c r="P133" s="112">
        <f t="shared" si="83"/>
        <v>0</v>
      </c>
      <c r="Q133" s="115">
        <f t="shared" si="83"/>
        <v>0</v>
      </c>
      <c r="R133" s="112">
        <f t="shared" si="83"/>
        <v>0</v>
      </c>
      <c r="S133" s="114">
        <f t="shared" si="83"/>
        <v>0</v>
      </c>
      <c r="T133" s="115">
        <f t="shared" si="83"/>
        <v>0</v>
      </c>
      <c r="U133" s="112">
        <f t="shared" si="83"/>
        <v>0</v>
      </c>
      <c r="V133" s="114">
        <f t="shared" si="83"/>
        <v>0</v>
      </c>
      <c r="W133" s="116">
        <f t="shared" si="83"/>
        <v>0</v>
      </c>
    </row>
    <row r="134" spans="1:23" hidden="1" x14ac:dyDescent="0.25">
      <c r="B134" s="55"/>
      <c r="C134" s="2"/>
      <c r="D134" s="427" t="s">
        <v>354</v>
      </c>
      <c r="E134" s="427"/>
      <c r="F134" s="259">
        <f t="shared" ref="F134:F147" si="85">SUM(L134:W134)</f>
        <v>0</v>
      </c>
      <c r="G134" s="151"/>
      <c r="H134" s="169">
        <f t="shared" si="60"/>
        <v>0</v>
      </c>
      <c r="I134" s="76"/>
      <c r="J134" s="1"/>
      <c r="K134" s="1"/>
      <c r="L134" s="76"/>
      <c r="M134" s="1"/>
      <c r="N134" s="1"/>
      <c r="O134" s="1"/>
      <c r="P134" s="1"/>
      <c r="Q134" s="82"/>
      <c r="R134" s="1"/>
      <c r="S134" s="42"/>
      <c r="T134" s="82"/>
      <c r="U134" s="1"/>
      <c r="V134" s="42"/>
      <c r="W134" s="44"/>
    </row>
    <row r="135" spans="1:23" hidden="1" x14ac:dyDescent="0.25">
      <c r="B135" s="55"/>
      <c r="C135" s="2"/>
      <c r="D135" s="427" t="s">
        <v>357</v>
      </c>
      <c r="E135" s="427"/>
      <c r="F135" s="259">
        <f t="shared" si="85"/>
        <v>0</v>
      </c>
      <c r="G135" s="151"/>
      <c r="H135" s="169">
        <f t="shared" si="60"/>
        <v>0</v>
      </c>
      <c r="I135" s="76"/>
      <c r="J135" s="1"/>
      <c r="K135" s="1"/>
      <c r="L135" s="76"/>
      <c r="M135" s="1"/>
      <c r="N135" s="1"/>
      <c r="O135" s="1"/>
      <c r="P135" s="1"/>
      <c r="Q135" s="82"/>
      <c r="R135" s="1"/>
      <c r="S135" s="42"/>
      <c r="T135" s="82"/>
      <c r="U135" s="1"/>
      <c r="V135" s="42"/>
      <c r="W135" s="44"/>
    </row>
    <row r="136" spans="1:23" hidden="1" x14ac:dyDescent="0.25">
      <c r="B136" s="55"/>
      <c r="C136" s="2"/>
      <c r="D136" s="427" t="s">
        <v>358</v>
      </c>
      <c r="E136" s="427"/>
      <c r="F136" s="259">
        <f t="shared" si="85"/>
        <v>0</v>
      </c>
      <c r="G136" s="151"/>
      <c r="H136" s="169">
        <f t="shared" si="60"/>
        <v>0</v>
      </c>
      <c r="I136" s="76"/>
      <c r="J136" s="1"/>
      <c r="K136" s="1"/>
      <c r="L136" s="76"/>
      <c r="M136" s="1"/>
      <c r="N136" s="1"/>
      <c r="O136" s="1"/>
      <c r="P136" s="1"/>
      <c r="Q136" s="82"/>
      <c r="R136" s="1"/>
      <c r="S136" s="42"/>
      <c r="T136" s="82"/>
      <c r="U136" s="1"/>
      <c r="V136" s="42"/>
      <c r="W136" s="44"/>
    </row>
    <row r="137" spans="1:23" hidden="1" x14ac:dyDescent="0.25">
      <c r="B137" s="55"/>
      <c r="C137" s="2"/>
      <c r="D137" s="427" t="s">
        <v>355</v>
      </c>
      <c r="E137" s="427"/>
      <c r="F137" s="259">
        <f t="shared" si="85"/>
        <v>0</v>
      </c>
      <c r="G137" s="151"/>
      <c r="H137" s="169">
        <f t="shared" si="60"/>
        <v>0</v>
      </c>
      <c r="I137" s="76"/>
      <c r="J137" s="1"/>
      <c r="K137" s="1"/>
      <c r="L137" s="76"/>
      <c r="M137" s="1"/>
      <c r="N137" s="1"/>
      <c r="O137" s="1"/>
      <c r="P137" s="1"/>
      <c r="Q137" s="82"/>
      <c r="R137" s="1"/>
      <c r="S137" s="42"/>
      <c r="T137" s="82"/>
      <c r="U137" s="1"/>
      <c r="V137" s="42"/>
      <c r="W137" s="44"/>
    </row>
    <row r="138" spans="1:23" hidden="1" x14ac:dyDescent="0.25">
      <c r="B138" s="55"/>
      <c r="C138" s="2"/>
      <c r="D138" s="427" t="s">
        <v>811</v>
      </c>
      <c r="E138" s="427"/>
      <c r="F138" s="259">
        <f t="shared" si="85"/>
        <v>0</v>
      </c>
      <c r="G138" s="151"/>
      <c r="H138" s="169">
        <f t="shared" si="60"/>
        <v>0</v>
      </c>
      <c r="I138" s="76"/>
      <c r="J138" s="1"/>
      <c r="K138" s="1"/>
      <c r="L138" s="76"/>
      <c r="M138" s="1"/>
      <c r="N138" s="1"/>
      <c r="O138" s="1"/>
      <c r="P138" s="1"/>
      <c r="Q138" s="82"/>
      <c r="R138" s="1"/>
      <c r="S138" s="42"/>
      <c r="T138" s="82"/>
      <c r="U138" s="1"/>
      <c r="V138" s="42"/>
      <c r="W138" s="44"/>
    </row>
    <row r="139" spans="1:23" ht="25.5" hidden="1" customHeight="1" x14ac:dyDescent="0.25">
      <c r="B139" s="55"/>
      <c r="C139" s="2"/>
      <c r="D139" s="428" t="s">
        <v>532</v>
      </c>
      <c r="E139" s="428"/>
      <c r="F139" s="269">
        <f t="shared" si="85"/>
        <v>0</v>
      </c>
      <c r="G139" s="161"/>
      <c r="H139" s="169">
        <f t="shared" si="60"/>
        <v>0</v>
      </c>
      <c r="I139" s="76"/>
      <c r="J139" s="1"/>
      <c r="K139" s="1"/>
      <c r="L139" s="76"/>
      <c r="M139" s="1"/>
      <c r="N139" s="1"/>
      <c r="O139" s="1"/>
      <c r="P139" s="1"/>
      <c r="Q139" s="82"/>
      <c r="R139" s="1"/>
      <c r="S139" s="42"/>
      <c r="T139" s="82"/>
      <c r="U139" s="1"/>
      <c r="V139" s="42"/>
      <c r="W139" s="44"/>
    </row>
    <row r="140" spans="1:23" ht="25.5" hidden="1" customHeight="1" x14ac:dyDescent="0.25">
      <c r="B140" s="55"/>
      <c r="C140" s="2"/>
      <c r="D140" s="428" t="s">
        <v>533</v>
      </c>
      <c r="E140" s="428"/>
      <c r="F140" s="269">
        <f t="shared" si="85"/>
        <v>0</v>
      </c>
      <c r="G140" s="161"/>
      <c r="H140" s="169">
        <f t="shared" si="60"/>
        <v>0</v>
      </c>
      <c r="I140" s="76"/>
      <c r="J140" s="1"/>
      <c r="K140" s="1"/>
      <c r="L140" s="76"/>
      <c r="M140" s="1"/>
      <c r="N140" s="1"/>
      <c r="O140" s="1"/>
      <c r="P140" s="1"/>
      <c r="Q140" s="82"/>
      <c r="R140" s="1"/>
      <c r="S140" s="42"/>
      <c r="T140" s="82"/>
      <c r="U140" s="1"/>
      <c r="V140" s="42"/>
      <c r="W140" s="44"/>
    </row>
    <row r="141" spans="1:23" hidden="1" x14ac:dyDescent="0.25">
      <c r="B141" s="55"/>
      <c r="C141" s="2"/>
      <c r="D141" s="427" t="s">
        <v>364</v>
      </c>
      <c r="E141" s="427"/>
      <c r="F141" s="259">
        <f t="shared" si="85"/>
        <v>0</v>
      </c>
      <c r="G141" s="151"/>
      <c r="H141" s="169">
        <f t="shared" si="60"/>
        <v>0</v>
      </c>
      <c r="I141" s="76"/>
      <c r="J141" s="1"/>
      <c r="K141" s="1"/>
      <c r="L141" s="76"/>
      <c r="M141" s="1"/>
      <c r="N141" s="1"/>
      <c r="O141" s="1"/>
      <c r="P141" s="1"/>
      <c r="Q141" s="82"/>
      <c r="R141" s="1"/>
      <c r="S141" s="42"/>
      <c r="T141" s="82"/>
      <c r="U141" s="1"/>
      <c r="V141" s="42"/>
      <c r="W141" s="44"/>
    </row>
    <row r="142" spans="1:23" hidden="1" x14ac:dyDescent="0.25">
      <c r="B142" s="55"/>
      <c r="C142" s="2"/>
      <c r="D142" s="427" t="s">
        <v>356</v>
      </c>
      <c r="E142" s="427"/>
      <c r="F142" s="259">
        <f t="shared" si="85"/>
        <v>0</v>
      </c>
      <c r="G142" s="151"/>
      <c r="H142" s="169">
        <f t="shared" si="60"/>
        <v>0</v>
      </c>
      <c r="I142" s="76"/>
      <c r="J142" s="1"/>
      <c r="K142" s="1"/>
      <c r="L142" s="76"/>
      <c r="M142" s="1"/>
      <c r="N142" s="1"/>
      <c r="O142" s="1"/>
      <c r="P142" s="1"/>
      <c r="Q142" s="82"/>
      <c r="R142" s="1"/>
      <c r="S142" s="42"/>
      <c r="T142" s="82"/>
      <c r="U142" s="1"/>
      <c r="V142" s="42"/>
      <c r="W142" s="44"/>
    </row>
    <row r="143" spans="1:23" ht="25.5" hidden="1" customHeight="1" x14ac:dyDescent="0.25">
      <c r="B143" s="55"/>
      <c r="C143" s="2"/>
      <c r="D143" s="428" t="s">
        <v>534</v>
      </c>
      <c r="E143" s="428"/>
      <c r="F143" s="269">
        <f t="shared" si="85"/>
        <v>0</v>
      </c>
      <c r="G143" s="161"/>
      <c r="H143" s="169">
        <f t="shared" si="60"/>
        <v>0</v>
      </c>
      <c r="I143" s="76"/>
      <c r="J143" s="1"/>
      <c r="K143" s="1"/>
      <c r="L143" s="76"/>
      <c r="M143" s="1"/>
      <c r="N143" s="1"/>
      <c r="O143" s="1"/>
      <c r="P143" s="1"/>
      <c r="Q143" s="82"/>
      <c r="R143" s="1"/>
      <c r="S143" s="42"/>
      <c r="T143" s="82"/>
      <c r="U143" s="1"/>
      <c r="V143" s="42"/>
      <c r="W143" s="44"/>
    </row>
    <row r="144" spans="1:23" hidden="1" x14ac:dyDescent="0.25">
      <c r="B144" s="55"/>
      <c r="C144" s="2"/>
      <c r="D144" s="427" t="s">
        <v>535</v>
      </c>
      <c r="E144" s="427"/>
      <c r="F144" s="259">
        <f t="shared" si="85"/>
        <v>0</v>
      </c>
      <c r="G144" s="151"/>
      <c r="H144" s="169">
        <f t="shared" si="60"/>
        <v>0</v>
      </c>
      <c r="I144" s="76"/>
      <c r="J144" s="1"/>
      <c r="K144" s="1"/>
      <c r="L144" s="76"/>
      <c r="M144" s="1"/>
      <c r="N144" s="1"/>
      <c r="O144" s="1"/>
      <c r="P144" s="1"/>
      <c r="Q144" s="82"/>
      <c r="R144" s="1"/>
      <c r="S144" s="42"/>
      <c r="T144" s="82"/>
      <c r="U144" s="1"/>
      <c r="V144" s="42"/>
      <c r="W144" s="44"/>
    </row>
    <row r="145" spans="1:23" s="41" customFormat="1" hidden="1" x14ac:dyDescent="0.25">
      <c r="A145" s="128" t="s">
        <v>235</v>
      </c>
      <c r="B145" s="109" t="s">
        <v>666</v>
      </c>
      <c r="C145" s="445" t="s">
        <v>236</v>
      </c>
      <c r="D145" s="446"/>
      <c r="E145" s="446"/>
      <c r="F145" s="270">
        <f t="shared" si="85"/>
        <v>0</v>
      </c>
      <c r="G145" s="162"/>
      <c r="H145" s="172">
        <f t="shared" si="60"/>
        <v>0</v>
      </c>
      <c r="I145" s="111"/>
      <c r="J145" s="112"/>
      <c r="K145" s="112"/>
      <c r="L145" s="111"/>
      <c r="M145" s="112"/>
      <c r="N145" s="112"/>
      <c r="O145" s="112"/>
      <c r="P145" s="112"/>
      <c r="Q145" s="115"/>
      <c r="R145" s="112"/>
      <c r="S145" s="114"/>
      <c r="T145" s="115"/>
      <c r="U145" s="112"/>
      <c r="V145" s="114"/>
      <c r="W145" s="116"/>
    </row>
    <row r="146" spans="1:23" s="41" customFormat="1" hidden="1" x14ac:dyDescent="0.25">
      <c r="A146" s="128" t="s">
        <v>237</v>
      </c>
      <c r="B146" s="109" t="s">
        <v>668</v>
      </c>
      <c r="C146" s="445" t="s">
        <v>238</v>
      </c>
      <c r="D146" s="446"/>
      <c r="E146" s="446"/>
      <c r="F146" s="270">
        <f t="shared" si="85"/>
        <v>0</v>
      </c>
      <c r="G146" s="162"/>
      <c r="H146" s="172">
        <f t="shared" si="60"/>
        <v>0</v>
      </c>
      <c r="I146" s="111"/>
      <c r="J146" s="112"/>
      <c r="K146" s="112"/>
      <c r="L146" s="111"/>
      <c r="M146" s="112"/>
      <c r="N146" s="112"/>
      <c r="O146" s="112"/>
      <c r="P146" s="112"/>
      <c r="Q146" s="115"/>
      <c r="R146" s="112"/>
      <c r="S146" s="114"/>
      <c r="T146" s="115"/>
      <c r="U146" s="112"/>
      <c r="V146" s="114"/>
      <c r="W146" s="116"/>
    </row>
    <row r="147" spans="1:23" s="41" customFormat="1" hidden="1" x14ac:dyDescent="0.25">
      <c r="A147" s="128" t="s">
        <v>239</v>
      </c>
      <c r="B147" s="109" t="s">
        <v>669</v>
      </c>
      <c r="C147" s="445" t="s">
        <v>240</v>
      </c>
      <c r="D147" s="446"/>
      <c r="E147" s="446"/>
      <c r="F147" s="270">
        <f t="shared" si="85"/>
        <v>0</v>
      </c>
      <c r="G147" s="162"/>
      <c r="H147" s="172">
        <f t="shared" ref="H147:H210" si="86">SUM(F147:G147)</f>
        <v>0</v>
      </c>
      <c r="I147" s="111"/>
      <c r="J147" s="112"/>
      <c r="K147" s="112"/>
      <c r="L147" s="111"/>
      <c r="M147" s="112"/>
      <c r="N147" s="112"/>
      <c r="O147" s="112"/>
      <c r="P147" s="112"/>
      <c r="Q147" s="115"/>
      <c r="R147" s="112"/>
      <c r="S147" s="114"/>
      <c r="T147" s="115"/>
      <c r="U147" s="112"/>
      <c r="V147" s="114"/>
      <c r="W147" s="116"/>
    </row>
    <row r="148" spans="1:23" s="41" customFormat="1" hidden="1" x14ac:dyDescent="0.25">
      <c r="A148" s="128" t="s">
        <v>241</v>
      </c>
      <c r="B148" s="109" t="s">
        <v>670</v>
      </c>
      <c r="C148" s="445" t="s">
        <v>242</v>
      </c>
      <c r="D148" s="446"/>
      <c r="E148" s="446"/>
      <c r="F148" s="270">
        <f>F149+F150+F151+F152+F153+F154+F155+F156+F157+F158</f>
        <v>0</v>
      </c>
      <c r="G148" s="162">
        <f t="shared" ref="G148:W148" si="87">G149+G150+G151+G152+G153+G154+G155+G156+G157+G158</f>
        <v>0</v>
      </c>
      <c r="H148" s="172">
        <f t="shared" si="86"/>
        <v>0</v>
      </c>
      <c r="I148" s="111">
        <f t="shared" ref="I148:K148" si="88">I149+I150+I151+I152+I153+I154+I155+I156+I157+I158</f>
        <v>0</v>
      </c>
      <c r="J148" s="112">
        <f t="shared" si="88"/>
        <v>0</v>
      </c>
      <c r="K148" s="112">
        <f t="shared" si="88"/>
        <v>0</v>
      </c>
      <c r="L148" s="111">
        <f t="shared" si="87"/>
        <v>0</v>
      </c>
      <c r="M148" s="112">
        <f t="shared" si="87"/>
        <v>0</v>
      </c>
      <c r="N148" s="112">
        <f t="shared" si="87"/>
        <v>0</v>
      </c>
      <c r="O148" s="112">
        <f t="shared" si="87"/>
        <v>0</v>
      </c>
      <c r="P148" s="112">
        <f t="shared" si="87"/>
        <v>0</v>
      </c>
      <c r="Q148" s="115">
        <f t="shared" si="87"/>
        <v>0</v>
      </c>
      <c r="R148" s="112">
        <f t="shared" si="87"/>
        <v>0</v>
      </c>
      <c r="S148" s="114">
        <f t="shared" si="87"/>
        <v>0</v>
      </c>
      <c r="T148" s="115">
        <f t="shared" si="87"/>
        <v>0</v>
      </c>
      <c r="U148" s="112">
        <f t="shared" si="87"/>
        <v>0</v>
      </c>
      <c r="V148" s="114">
        <f t="shared" si="87"/>
        <v>0</v>
      </c>
      <c r="W148" s="116">
        <f t="shared" si="87"/>
        <v>0</v>
      </c>
    </row>
    <row r="149" spans="1:23" hidden="1" x14ac:dyDescent="0.25">
      <c r="B149" s="55"/>
      <c r="C149" s="2"/>
      <c r="D149" s="427" t="s">
        <v>359</v>
      </c>
      <c r="E149" s="427"/>
      <c r="F149" s="259">
        <f t="shared" ref="F149:F159" si="89">SUM(L149:W149)</f>
        <v>0</v>
      </c>
      <c r="G149" s="151"/>
      <c r="H149" s="169">
        <f t="shared" si="86"/>
        <v>0</v>
      </c>
      <c r="I149" s="76"/>
      <c r="J149" s="1"/>
      <c r="K149" s="1"/>
      <c r="L149" s="76"/>
      <c r="M149" s="1"/>
      <c r="N149" s="1"/>
      <c r="O149" s="1"/>
      <c r="P149" s="1"/>
      <c r="Q149" s="82"/>
      <c r="R149" s="1"/>
      <c r="S149" s="42"/>
      <c r="T149" s="82"/>
      <c r="U149" s="1"/>
      <c r="V149" s="42"/>
      <c r="W149" s="44"/>
    </row>
    <row r="150" spans="1:23" hidden="1" x14ac:dyDescent="0.25">
      <c r="B150" s="55"/>
      <c r="C150" s="2"/>
      <c r="D150" s="427" t="s">
        <v>360</v>
      </c>
      <c r="E150" s="427"/>
      <c r="F150" s="259">
        <f t="shared" si="89"/>
        <v>0</v>
      </c>
      <c r="G150" s="151"/>
      <c r="H150" s="169">
        <f t="shared" si="86"/>
        <v>0</v>
      </c>
      <c r="I150" s="76"/>
      <c r="J150" s="1"/>
      <c r="K150" s="1"/>
      <c r="L150" s="76"/>
      <c r="M150" s="1"/>
      <c r="N150" s="1"/>
      <c r="O150" s="1"/>
      <c r="P150" s="1"/>
      <c r="Q150" s="82"/>
      <c r="R150" s="1"/>
      <c r="S150" s="42"/>
      <c r="T150" s="82"/>
      <c r="U150" s="1"/>
      <c r="V150" s="42"/>
      <c r="W150" s="44"/>
    </row>
    <row r="151" spans="1:23" hidden="1" x14ac:dyDescent="0.25">
      <c r="B151" s="55"/>
      <c r="C151" s="2"/>
      <c r="D151" s="427" t="s">
        <v>361</v>
      </c>
      <c r="E151" s="427"/>
      <c r="F151" s="259">
        <f t="shared" si="89"/>
        <v>0</v>
      </c>
      <c r="G151" s="151"/>
      <c r="H151" s="169">
        <f t="shared" si="86"/>
        <v>0</v>
      </c>
      <c r="I151" s="76"/>
      <c r="J151" s="1"/>
      <c r="K151" s="1"/>
      <c r="L151" s="76"/>
      <c r="M151" s="1"/>
      <c r="N151" s="1"/>
      <c r="O151" s="1"/>
      <c r="P151" s="1"/>
      <c r="Q151" s="82"/>
      <c r="R151" s="1"/>
      <c r="S151" s="42"/>
      <c r="T151" s="82"/>
      <c r="U151" s="1"/>
      <c r="V151" s="42"/>
      <c r="W151" s="44"/>
    </row>
    <row r="152" spans="1:23" hidden="1" x14ac:dyDescent="0.25">
      <c r="B152" s="55"/>
      <c r="C152" s="2"/>
      <c r="D152" s="427" t="s">
        <v>362</v>
      </c>
      <c r="E152" s="427"/>
      <c r="F152" s="259">
        <f t="shared" si="89"/>
        <v>0</v>
      </c>
      <c r="G152" s="151"/>
      <c r="H152" s="169">
        <f t="shared" si="86"/>
        <v>0</v>
      </c>
      <c r="I152" s="76"/>
      <c r="J152" s="1"/>
      <c r="K152" s="1"/>
      <c r="L152" s="76"/>
      <c r="M152" s="1"/>
      <c r="N152" s="1"/>
      <c r="O152" s="1"/>
      <c r="P152" s="1"/>
      <c r="Q152" s="82"/>
      <c r="R152" s="1"/>
      <c r="S152" s="42"/>
      <c r="T152" s="82"/>
      <c r="U152" s="1"/>
      <c r="V152" s="42"/>
      <c r="W152" s="44"/>
    </row>
    <row r="153" spans="1:23" hidden="1" x14ac:dyDescent="0.25">
      <c r="B153" s="55"/>
      <c r="C153" s="2"/>
      <c r="D153" s="427" t="s">
        <v>363</v>
      </c>
      <c r="E153" s="427"/>
      <c r="F153" s="259">
        <f t="shared" si="89"/>
        <v>0</v>
      </c>
      <c r="G153" s="151"/>
      <c r="H153" s="169">
        <f t="shared" si="86"/>
        <v>0</v>
      </c>
      <c r="I153" s="76"/>
      <c r="J153" s="1"/>
      <c r="K153" s="1"/>
      <c r="L153" s="76"/>
      <c r="M153" s="1"/>
      <c r="N153" s="1"/>
      <c r="O153" s="1"/>
      <c r="P153" s="1"/>
      <c r="Q153" s="82"/>
      <c r="R153" s="1"/>
      <c r="S153" s="42"/>
      <c r="T153" s="82"/>
      <c r="U153" s="1"/>
      <c r="V153" s="42"/>
      <c r="W153" s="44"/>
    </row>
    <row r="154" spans="1:23" ht="25.5" hidden="1" customHeight="1" x14ac:dyDescent="0.25">
      <c r="B154" s="55"/>
      <c r="C154" s="2"/>
      <c r="D154" s="428" t="s">
        <v>536</v>
      </c>
      <c r="E154" s="428"/>
      <c r="F154" s="269">
        <f t="shared" si="89"/>
        <v>0</v>
      </c>
      <c r="G154" s="161"/>
      <c r="H154" s="169">
        <f t="shared" si="86"/>
        <v>0</v>
      </c>
      <c r="I154" s="76"/>
      <c r="J154" s="1"/>
      <c r="K154" s="1"/>
      <c r="L154" s="76"/>
      <c r="M154" s="1"/>
      <c r="N154" s="1"/>
      <c r="O154" s="1"/>
      <c r="P154" s="1"/>
      <c r="Q154" s="82"/>
      <c r="R154" s="1"/>
      <c r="S154" s="42"/>
      <c r="T154" s="82"/>
      <c r="U154" s="1"/>
      <c r="V154" s="42"/>
      <c r="W154" s="44"/>
    </row>
    <row r="155" spans="1:23" ht="25.5" hidden="1" customHeight="1" x14ac:dyDescent="0.25">
      <c r="B155" s="55"/>
      <c r="C155" s="2"/>
      <c r="D155" s="428" t="s">
        <v>539</v>
      </c>
      <c r="E155" s="428"/>
      <c r="F155" s="269">
        <f t="shared" si="89"/>
        <v>0</v>
      </c>
      <c r="G155" s="161"/>
      <c r="H155" s="169">
        <f t="shared" si="86"/>
        <v>0</v>
      </c>
      <c r="I155" s="76"/>
      <c r="J155" s="1"/>
      <c r="K155" s="1"/>
      <c r="L155" s="76"/>
      <c r="M155" s="1"/>
      <c r="N155" s="1"/>
      <c r="O155" s="1"/>
      <c r="P155" s="1"/>
      <c r="Q155" s="82"/>
      <c r="R155" s="1"/>
      <c r="S155" s="42"/>
      <c r="T155" s="82"/>
      <c r="U155" s="1"/>
      <c r="V155" s="42"/>
      <c r="W155" s="44"/>
    </row>
    <row r="156" spans="1:23" hidden="1" x14ac:dyDescent="0.25">
      <c r="B156" s="55"/>
      <c r="C156" s="2"/>
      <c r="D156" s="427" t="s">
        <v>365</v>
      </c>
      <c r="E156" s="427"/>
      <c r="F156" s="259">
        <f t="shared" si="89"/>
        <v>0</v>
      </c>
      <c r="G156" s="151"/>
      <c r="H156" s="169">
        <f t="shared" si="86"/>
        <v>0</v>
      </c>
      <c r="I156" s="76"/>
      <c r="J156" s="1"/>
      <c r="K156" s="1"/>
      <c r="L156" s="76"/>
      <c r="M156" s="1"/>
      <c r="N156" s="1"/>
      <c r="O156" s="1"/>
      <c r="P156" s="1"/>
      <c r="Q156" s="82"/>
      <c r="R156" s="1"/>
      <c r="S156" s="42"/>
      <c r="T156" s="82"/>
      <c r="U156" s="1"/>
      <c r="V156" s="42"/>
      <c r="W156" s="44"/>
    </row>
    <row r="157" spans="1:23" ht="25.5" hidden="1" customHeight="1" x14ac:dyDescent="0.25">
      <c r="B157" s="55"/>
      <c r="C157" s="2"/>
      <c r="D157" s="428" t="s">
        <v>542</v>
      </c>
      <c r="E157" s="428"/>
      <c r="F157" s="269">
        <f t="shared" si="89"/>
        <v>0</v>
      </c>
      <c r="G157" s="161"/>
      <c r="H157" s="169">
        <f t="shared" si="86"/>
        <v>0</v>
      </c>
      <c r="I157" s="76"/>
      <c r="J157" s="1"/>
      <c r="K157" s="1"/>
      <c r="L157" s="76"/>
      <c r="M157" s="1"/>
      <c r="N157" s="1"/>
      <c r="O157" s="1"/>
      <c r="P157" s="1"/>
      <c r="Q157" s="82"/>
      <c r="R157" s="1"/>
      <c r="S157" s="42"/>
      <c r="T157" s="82"/>
      <c r="U157" s="1"/>
      <c r="V157" s="42"/>
      <c r="W157" s="44"/>
    </row>
    <row r="158" spans="1:23" hidden="1" x14ac:dyDescent="0.25">
      <c r="B158" s="55"/>
      <c r="C158" s="2"/>
      <c r="D158" s="427" t="s">
        <v>543</v>
      </c>
      <c r="E158" s="427"/>
      <c r="F158" s="259">
        <f t="shared" si="89"/>
        <v>0</v>
      </c>
      <c r="G158" s="151"/>
      <c r="H158" s="169">
        <f t="shared" si="86"/>
        <v>0</v>
      </c>
      <c r="I158" s="76"/>
      <c r="J158" s="1"/>
      <c r="K158" s="1"/>
      <c r="L158" s="76"/>
      <c r="M158" s="1"/>
      <c r="N158" s="1"/>
      <c r="O158" s="1"/>
      <c r="P158" s="1"/>
      <c r="Q158" s="82"/>
      <c r="R158" s="1"/>
      <c r="S158" s="42"/>
      <c r="T158" s="82"/>
      <c r="U158" s="1"/>
      <c r="V158" s="42"/>
      <c r="W158" s="44"/>
    </row>
    <row r="159" spans="1:23" s="41" customFormat="1" ht="15.75" hidden="1" thickBot="1" x14ac:dyDescent="0.3">
      <c r="A159" s="128" t="s">
        <v>243</v>
      </c>
      <c r="B159" s="137" t="s">
        <v>671</v>
      </c>
      <c r="C159" s="499" t="s">
        <v>244</v>
      </c>
      <c r="D159" s="500"/>
      <c r="E159" s="500"/>
      <c r="F159" s="271">
        <f t="shared" si="89"/>
        <v>0</v>
      </c>
      <c r="G159" s="163"/>
      <c r="H159" s="172">
        <f t="shared" si="86"/>
        <v>0</v>
      </c>
      <c r="I159" s="111"/>
      <c r="J159" s="112"/>
      <c r="K159" s="112"/>
      <c r="L159" s="111"/>
      <c r="M159" s="112"/>
      <c r="N159" s="112"/>
      <c r="O159" s="112"/>
      <c r="P159" s="112"/>
      <c r="Q159" s="115"/>
      <c r="R159" s="112"/>
      <c r="S159" s="114"/>
      <c r="T159" s="115"/>
      <c r="U159" s="112"/>
      <c r="V159" s="114"/>
      <c r="W159" s="116"/>
    </row>
    <row r="160" spans="1:23" ht="15.75" thickBot="1" x14ac:dyDescent="0.3">
      <c r="B160" s="101" t="s">
        <v>245</v>
      </c>
      <c r="C160" s="430" t="s">
        <v>246</v>
      </c>
      <c r="D160" s="431"/>
      <c r="E160" s="431"/>
      <c r="F160" s="262">
        <f>F161+F162+F165+F166+F167+F168+F169</f>
        <v>200000</v>
      </c>
      <c r="G160" s="154">
        <f t="shared" ref="G160:W160" si="90">G161+G162+G165+G166+G167+G168+G169</f>
        <v>0</v>
      </c>
      <c r="H160" s="166">
        <f t="shared" si="86"/>
        <v>200000</v>
      </c>
      <c r="I160" s="87">
        <f t="shared" ref="I160:K160" si="91">I161+I162+I165+I166+I167+I168+I169</f>
        <v>0</v>
      </c>
      <c r="J160" s="88">
        <f t="shared" si="91"/>
        <v>0</v>
      </c>
      <c r="K160" s="88">
        <f t="shared" si="91"/>
        <v>200000</v>
      </c>
      <c r="L160" s="87">
        <f t="shared" si="90"/>
        <v>0</v>
      </c>
      <c r="M160" s="88">
        <f t="shared" si="90"/>
        <v>0</v>
      </c>
      <c r="N160" s="88">
        <f t="shared" si="90"/>
        <v>0</v>
      </c>
      <c r="O160" s="88">
        <f t="shared" si="90"/>
        <v>200000</v>
      </c>
      <c r="P160" s="88">
        <f t="shared" si="90"/>
        <v>0</v>
      </c>
      <c r="Q160" s="91">
        <f t="shared" si="90"/>
        <v>0</v>
      </c>
      <c r="R160" s="88">
        <f t="shared" si="90"/>
        <v>0</v>
      </c>
      <c r="S160" s="90">
        <f t="shared" si="90"/>
        <v>0</v>
      </c>
      <c r="T160" s="91">
        <f t="shared" si="90"/>
        <v>0</v>
      </c>
      <c r="U160" s="88">
        <f t="shared" si="90"/>
        <v>0</v>
      </c>
      <c r="V160" s="90">
        <f t="shared" si="90"/>
        <v>0</v>
      </c>
      <c r="W160" s="92">
        <f t="shared" si="90"/>
        <v>0</v>
      </c>
    </row>
    <row r="161" spans="1:23" s="18" customFormat="1" hidden="1" x14ac:dyDescent="0.25">
      <c r="A161" s="128" t="s">
        <v>247</v>
      </c>
      <c r="B161" s="117" t="s">
        <v>672</v>
      </c>
      <c r="C161" s="432" t="s">
        <v>248</v>
      </c>
      <c r="D161" s="433"/>
      <c r="E161" s="433"/>
      <c r="F161" s="258">
        <f t="shared" ref="F161" si="92">SUM(L161:W161)</f>
        <v>0</v>
      </c>
      <c r="G161" s="150"/>
      <c r="H161" s="168">
        <f t="shared" si="86"/>
        <v>0</v>
      </c>
      <c r="I161" s="95"/>
      <c r="J161" s="96"/>
      <c r="K161" s="96"/>
      <c r="L161" s="95"/>
      <c r="M161" s="96"/>
      <c r="N161" s="96"/>
      <c r="O161" s="96"/>
      <c r="P161" s="96"/>
      <c r="Q161" s="99"/>
      <c r="R161" s="96"/>
      <c r="S161" s="98"/>
      <c r="T161" s="99"/>
      <c r="U161" s="96"/>
      <c r="V161" s="98"/>
      <c r="W161" s="100"/>
    </row>
    <row r="162" spans="1:23" s="18" customFormat="1" hidden="1" x14ac:dyDescent="0.25">
      <c r="A162" s="128" t="s">
        <v>249</v>
      </c>
      <c r="B162" s="93" t="s">
        <v>673</v>
      </c>
      <c r="C162" s="434" t="s">
        <v>250</v>
      </c>
      <c r="D162" s="435"/>
      <c r="E162" s="435"/>
      <c r="F162" s="260">
        <f>F163+F164</f>
        <v>0</v>
      </c>
      <c r="G162" s="152">
        <f t="shared" ref="G162:W162" si="93">G163+G164</f>
        <v>0</v>
      </c>
      <c r="H162" s="168">
        <f t="shared" si="86"/>
        <v>0</v>
      </c>
      <c r="I162" s="95">
        <f t="shared" ref="I162:K162" si="94">I163+I164</f>
        <v>0</v>
      </c>
      <c r="J162" s="96">
        <f t="shared" si="94"/>
        <v>0</v>
      </c>
      <c r="K162" s="96">
        <f t="shared" si="94"/>
        <v>0</v>
      </c>
      <c r="L162" s="95">
        <f t="shared" si="93"/>
        <v>0</v>
      </c>
      <c r="M162" s="96">
        <f t="shared" si="93"/>
        <v>0</v>
      </c>
      <c r="N162" s="96">
        <f t="shared" si="93"/>
        <v>0</v>
      </c>
      <c r="O162" s="96">
        <f t="shared" si="93"/>
        <v>0</v>
      </c>
      <c r="P162" s="96">
        <f t="shared" si="93"/>
        <v>0</v>
      </c>
      <c r="Q162" s="99">
        <f t="shared" si="93"/>
        <v>0</v>
      </c>
      <c r="R162" s="96">
        <f t="shared" si="93"/>
        <v>0</v>
      </c>
      <c r="S162" s="98">
        <f t="shared" si="93"/>
        <v>0</v>
      </c>
      <c r="T162" s="99">
        <f t="shared" si="93"/>
        <v>0</v>
      </c>
      <c r="U162" s="96">
        <f t="shared" si="93"/>
        <v>0</v>
      </c>
      <c r="V162" s="98">
        <f t="shared" si="93"/>
        <v>0</v>
      </c>
      <c r="W162" s="100">
        <f t="shared" si="93"/>
        <v>0</v>
      </c>
    </row>
    <row r="163" spans="1:23" hidden="1" x14ac:dyDescent="0.25">
      <c r="B163" s="55"/>
      <c r="C163" s="2"/>
      <c r="D163" s="427" t="s">
        <v>250</v>
      </c>
      <c r="E163" s="427"/>
      <c r="F163" s="259">
        <f t="shared" ref="F163:F169" si="95">SUM(L163:W163)</f>
        <v>0</v>
      </c>
      <c r="G163" s="151"/>
      <c r="H163" s="169">
        <f t="shared" si="86"/>
        <v>0</v>
      </c>
      <c r="I163" s="76"/>
      <c r="J163" s="1"/>
      <c r="K163" s="1"/>
      <c r="L163" s="76"/>
      <c r="M163" s="1"/>
      <c r="N163" s="1"/>
      <c r="O163" s="1"/>
      <c r="P163" s="1"/>
      <c r="Q163" s="82"/>
      <c r="R163" s="1"/>
      <c r="S163" s="42"/>
      <c r="T163" s="82"/>
      <c r="U163" s="1"/>
      <c r="V163" s="42"/>
      <c r="W163" s="44"/>
    </row>
    <row r="164" spans="1:23" hidden="1" x14ac:dyDescent="0.25">
      <c r="B164" s="55"/>
      <c r="C164" s="2"/>
      <c r="D164" s="427" t="s">
        <v>349</v>
      </c>
      <c r="E164" s="427"/>
      <c r="F164" s="259">
        <f t="shared" si="95"/>
        <v>0</v>
      </c>
      <c r="G164" s="151"/>
      <c r="H164" s="169">
        <f t="shared" si="86"/>
        <v>0</v>
      </c>
      <c r="I164" s="76"/>
      <c r="J164" s="1"/>
      <c r="K164" s="1"/>
      <c r="L164" s="76"/>
      <c r="M164" s="1"/>
      <c r="N164" s="1"/>
      <c r="O164" s="1"/>
      <c r="P164" s="1"/>
      <c r="Q164" s="82"/>
      <c r="R164" s="1"/>
      <c r="S164" s="42"/>
      <c r="T164" s="82"/>
      <c r="U164" s="1"/>
      <c r="V164" s="42"/>
      <c r="W164" s="44"/>
    </row>
    <row r="165" spans="1:23" s="18" customFormat="1" hidden="1" x14ac:dyDescent="0.25">
      <c r="A165" s="128" t="s">
        <v>251</v>
      </c>
      <c r="B165" s="93" t="s">
        <v>674</v>
      </c>
      <c r="C165" s="434" t="s">
        <v>252</v>
      </c>
      <c r="D165" s="435"/>
      <c r="E165" s="435"/>
      <c r="F165" s="260">
        <f t="shared" si="95"/>
        <v>0</v>
      </c>
      <c r="G165" s="152"/>
      <c r="H165" s="168">
        <f t="shared" si="86"/>
        <v>0</v>
      </c>
      <c r="I165" s="95"/>
      <c r="J165" s="96"/>
      <c r="K165" s="96"/>
      <c r="L165" s="95"/>
      <c r="M165" s="96"/>
      <c r="N165" s="96"/>
      <c r="O165" s="96"/>
      <c r="P165" s="96"/>
      <c r="Q165" s="99"/>
      <c r="R165" s="96"/>
      <c r="S165" s="98"/>
      <c r="T165" s="99"/>
      <c r="U165" s="96"/>
      <c r="V165" s="98"/>
      <c r="W165" s="100"/>
    </row>
    <row r="166" spans="1:23" s="18" customFormat="1" x14ac:dyDescent="0.25">
      <c r="A166" s="128" t="s">
        <v>253</v>
      </c>
      <c r="B166" s="93" t="s">
        <v>675</v>
      </c>
      <c r="C166" s="434" t="s">
        <v>254</v>
      </c>
      <c r="D166" s="435"/>
      <c r="E166" s="435"/>
      <c r="F166" s="260">
        <f t="shared" si="95"/>
        <v>157480</v>
      </c>
      <c r="G166" s="152"/>
      <c r="H166" s="168">
        <f t="shared" si="86"/>
        <v>157480</v>
      </c>
      <c r="I166" s="95"/>
      <c r="J166" s="96"/>
      <c r="K166" s="96">
        <f>H166</f>
        <v>157480</v>
      </c>
      <c r="L166" s="95"/>
      <c r="M166" s="96"/>
      <c r="N166" s="96"/>
      <c r="O166" s="96">
        <v>157480</v>
      </c>
      <c r="P166" s="96"/>
      <c r="Q166" s="99"/>
      <c r="R166" s="96"/>
      <c r="S166" s="98"/>
      <c r="T166" s="99"/>
      <c r="U166" s="96"/>
      <c r="V166" s="98"/>
      <c r="W166" s="100"/>
    </row>
    <row r="167" spans="1:23" s="18" customFormat="1" hidden="1" x14ac:dyDescent="0.25">
      <c r="A167" s="128" t="s">
        <v>255</v>
      </c>
      <c r="B167" s="93" t="s">
        <v>676</v>
      </c>
      <c r="C167" s="434" t="s">
        <v>256</v>
      </c>
      <c r="D167" s="435"/>
      <c r="E167" s="435"/>
      <c r="F167" s="260">
        <f t="shared" si="95"/>
        <v>0</v>
      </c>
      <c r="G167" s="152"/>
      <c r="H167" s="168">
        <f t="shared" si="86"/>
        <v>0</v>
      </c>
      <c r="I167" s="95"/>
      <c r="J167" s="96"/>
      <c r="K167" s="96"/>
      <c r="L167" s="95"/>
      <c r="M167" s="96"/>
      <c r="N167" s="96"/>
      <c r="O167" s="96"/>
      <c r="P167" s="96"/>
      <c r="Q167" s="99"/>
      <c r="R167" s="96"/>
      <c r="S167" s="98"/>
      <c r="T167" s="99"/>
      <c r="U167" s="96"/>
      <c r="V167" s="98"/>
      <c r="W167" s="100"/>
    </row>
    <row r="168" spans="1:23" s="18" customFormat="1" hidden="1" x14ac:dyDescent="0.25">
      <c r="A168" s="128" t="s">
        <v>257</v>
      </c>
      <c r="B168" s="93" t="s">
        <v>677</v>
      </c>
      <c r="C168" s="434" t="s">
        <v>258</v>
      </c>
      <c r="D168" s="435"/>
      <c r="E168" s="435"/>
      <c r="F168" s="260">
        <f t="shared" si="95"/>
        <v>0</v>
      </c>
      <c r="G168" s="152"/>
      <c r="H168" s="168">
        <f t="shared" si="86"/>
        <v>0</v>
      </c>
      <c r="I168" s="95"/>
      <c r="J168" s="96"/>
      <c r="K168" s="96"/>
      <c r="L168" s="95"/>
      <c r="M168" s="96"/>
      <c r="N168" s="96"/>
      <c r="O168" s="96"/>
      <c r="P168" s="96"/>
      <c r="Q168" s="99"/>
      <c r="R168" s="96"/>
      <c r="S168" s="98"/>
      <c r="T168" s="99"/>
      <c r="U168" s="96"/>
      <c r="V168" s="98"/>
      <c r="W168" s="100"/>
    </row>
    <row r="169" spans="1:23" s="18" customFormat="1" ht="15.75" thickBot="1" x14ac:dyDescent="0.3">
      <c r="A169" s="128" t="s">
        <v>259</v>
      </c>
      <c r="B169" s="127" t="s">
        <v>678</v>
      </c>
      <c r="C169" s="507" t="s">
        <v>260</v>
      </c>
      <c r="D169" s="508"/>
      <c r="E169" s="508"/>
      <c r="F169" s="272">
        <f t="shared" si="95"/>
        <v>42520</v>
      </c>
      <c r="G169" s="164"/>
      <c r="H169" s="168">
        <f t="shared" si="86"/>
        <v>42520</v>
      </c>
      <c r="I169" s="95"/>
      <c r="J169" s="96"/>
      <c r="K169" s="96">
        <f>H169</f>
        <v>42520</v>
      </c>
      <c r="L169" s="95"/>
      <c r="M169" s="96"/>
      <c r="N169" s="96"/>
      <c r="O169" s="96">
        <v>42520</v>
      </c>
      <c r="P169" s="96"/>
      <c r="Q169" s="99"/>
      <c r="R169" s="96"/>
      <c r="S169" s="98"/>
      <c r="T169" s="99"/>
      <c r="U169" s="96"/>
      <c r="V169" s="98"/>
      <c r="W169" s="100"/>
    </row>
    <row r="170" spans="1:23" ht="15.75" thickBot="1" x14ac:dyDescent="0.3">
      <c r="B170" s="101" t="s">
        <v>261</v>
      </c>
      <c r="C170" s="430" t="s">
        <v>262</v>
      </c>
      <c r="D170" s="431"/>
      <c r="E170" s="431"/>
      <c r="F170" s="262">
        <f>F171+F172+F173+F174</f>
        <v>0</v>
      </c>
      <c r="G170" s="154">
        <f t="shared" ref="G170:W170" si="96">G171+G172+G173+G174</f>
        <v>0</v>
      </c>
      <c r="H170" s="166">
        <f t="shared" si="86"/>
        <v>0</v>
      </c>
      <c r="I170" s="87">
        <f t="shared" ref="I170:K170" si="97">I171+I172+I173+I174</f>
        <v>0</v>
      </c>
      <c r="J170" s="88">
        <f t="shared" si="97"/>
        <v>0</v>
      </c>
      <c r="K170" s="88">
        <f t="shared" si="97"/>
        <v>0</v>
      </c>
      <c r="L170" s="87">
        <f t="shared" si="96"/>
        <v>0</v>
      </c>
      <c r="M170" s="88">
        <f t="shared" si="96"/>
        <v>0</v>
      </c>
      <c r="N170" s="88">
        <f t="shared" si="96"/>
        <v>0</v>
      </c>
      <c r="O170" s="88">
        <f t="shared" si="96"/>
        <v>0</v>
      </c>
      <c r="P170" s="88">
        <f t="shared" si="96"/>
        <v>0</v>
      </c>
      <c r="Q170" s="91">
        <f t="shared" si="96"/>
        <v>0</v>
      </c>
      <c r="R170" s="88">
        <f t="shared" si="96"/>
        <v>0</v>
      </c>
      <c r="S170" s="90">
        <f t="shared" si="96"/>
        <v>0</v>
      </c>
      <c r="T170" s="91">
        <f t="shared" si="96"/>
        <v>0</v>
      </c>
      <c r="U170" s="88">
        <f t="shared" si="96"/>
        <v>0</v>
      </c>
      <c r="V170" s="90">
        <f t="shared" si="96"/>
        <v>0</v>
      </c>
      <c r="W170" s="92">
        <f t="shared" si="96"/>
        <v>0</v>
      </c>
    </row>
    <row r="171" spans="1:23" s="18" customFormat="1" hidden="1" x14ac:dyDescent="0.25">
      <c r="A171" s="128" t="s">
        <v>263</v>
      </c>
      <c r="B171" s="284" t="s">
        <v>679</v>
      </c>
      <c r="C171" s="509" t="s">
        <v>264</v>
      </c>
      <c r="D171" s="510"/>
      <c r="E171" s="510"/>
      <c r="F171" s="285">
        <f t="shared" ref="F171:F174" si="98">SUM(L171:W171)</f>
        <v>0</v>
      </c>
      <c r="G171" s="286"/>
      <c r="H171" s="287">
        <f t="shared" si="86"/>
        <v>0</v>
      </c>
      <c r="I171" s="288"/>
      <c r="J171" s="289"/>
      <c r="K171" s="289"/>
      <c r="L171" s="288"/>
      <c r="M171" s="289"/>
      <c r="N171" s="289"/>
      <c r="O171" s="289"/>
      <c r="P171" s="289"/>
      <c r="Q171" s="290"/>
      <c r="R171" s="289"/>
      <c r="S171" s="291"/>
      <c r="T171" s="290"/>
      <c r="U171" s="289"/>
      <c r="V171" s="291"/>
      <c r="W171" s="292"/>
    </row>
    <row r="172" spans="1:23" s="18" customFormat="1" hidden="1" x14ac:dyDescent="0.25">
      <c r="A172" s="128" t="s">
        <v>265</v>
      </c>
      <c r="B172" s="293" t="s">
        <v>680</v>
      </c>
      <c r="C172" s="501" t="s">
        <v>886</v>
      </c>
      <c r="D172" s="502"/>
      <c r="E172" s="502"/>
      <c r="F172" s="294">
        <f t="shared" si="98"/>
        <v>0</v>
      </c>
      <c r="G172" s="295"/>
      <c r="H172" s="287">
        <f t="shared" si="86"/>
        <v>0</v>
      </c>
      <c r="I172" s="288"/>
      <c r="J172" s="289"/>
      <c r="K172" s="289"/>
      <c r="L172" s="288"/>
      <c r="M172" s="289"/>
      <c r="N172" s="289"/>
      <c r="O172" s="289"/>
      <c r="P172" s="289"/>
      <c r="Q172" s="290"/>
      <c r="R172" s="289"/>
      <c r="S172" s="291"/>
      <c r="T172" s="290"/>
      <c r="U172" s="289"/>
      <c r="V172" s="291"/>
      <c r="W172" s="292"/>
    </row>
    <row r="173" spans="1:23" s="18" customFormat="1" hidden="1" x14ac:dyDescent="0.25">
      <c r="A173" s="128" t="s">
        <v>266</v>
      </c>
      <c r="B173" s="293" t="s">
        <v>681</v>
      </c>
      <c r="C173" s="501" t="s">
        <v>267</v>
      </c>
      <c r="D173" s="502"/>
      <c r="E173" s="502"/>
      <c r="F173" s="294">
        <f t="shared" si="98"/>
        <v>0</v>
      </c>
      <c r="G173" s="295"/>
      <c r="H173" s="287">
        <f t="shared" si="86"/>
        <v>0</v>
      </c>
      <c r="I173" s="288"/>
      <c r="J173" s="289"/>
      <c r="K173" s="289"/>
      <c r="L173" s="288"/>
      <c r="M173" s="289"/>
      <c r="N173" s="289"/>
      <c r="O173" s="289"/>
      <c r="P173" s="289"/>
      <c r="Q173" s="290"/>
      <c r="R173" s="289"/>
      <c r="S173" s="291"/>
      <c r="T173" s="290"/>
      <c r="U173" s="289"/>
      <c r="V173" s="291"/>
      <c r="W173" s="292"/>
    </row>
    <row r="174" spans="1:23" s="18" customFormat="1" ht="15.75" hidden="1" thickBot="1" x14ac:dyDescent="0.3">
      <c r="A174" s="128" t="s">
        <v>268</v>
      </c>
      <c r="B174" s="296" t="s">
        <v>682</v>
      </c>
      <c r="C174" s="503" t="s">
        <v>366</v>
      </c>
      <c r="D174" s="504"/>
      <c r="E174" s="504"/>
      <c r="F174" s="297">
        <f t="shared" si="98"/>
        <v>0</v>
      </c>
      <c r="G174" s="298"/>
      <c r="H174" s="287">
        <f t="shared" si="86"/>
        <v>0</v>
      </c>
      <c r="I174" s="288"/>
      <c r="J174" s="289"/>
      <c r="K174" s="289"/>
      <c r="L174" s="288"/>
      <c r="M174" s="289"/>
      <c r="N174" s="289"/>
      <c r="O174" s="289"/>
      <c r="P174" s="289"/>
      <c r="Q174" s="290"/>
      <c r="R174" s="289"/>
      <c r="S174" s="291"/>
      <c r="T174" s="290"/>
      <c r="U174" s="289"/>
      <c r="V174" s="291"/>
      <c r="W174" s="292"/>
    </row>
    <row r="175" spans="1:23" ht="15.75" thickBot="1" x14ac:dyDescent="0.3">
      <c r="B175" s="101" t="s">
        <v>269</v>
      </c>
      <c r="C175" s="430" t="s">
        <v>270</v>
      </c>
      <c r="D175" s="431"/>
      <c r="E175" s="431"/>
      <c r="F175" s="262">
        <f>F176+F177+F188+F199+F210+F213+F225+F226+F227</f>
        <v>0</v>
      </c>
      <c r="G175" s="154">
        <f t="shared" ref="G175:W175" si="99">G176+G177+G188+G199+G210+G213+G225+G226+G227</f>
        <v>0</v>
      </c>
      <c r="H175" s="166">
        <f t="shared" si="86"/>
        <v>0</v>
      </c>
      <c r="I175" s="87">
        <f t="shared" ref="I175:K175" si="100">I176+I177+I188+I199+I210+I213+I225+I226+I227</f>
        <v>0</v>
      </c>
      <c r="J175" s="88">
        <f t="shared" si="100"/>
        <v>0</v>
      </c>
      <c r="K175" s="88">
        <f t="shared" si="100"/>
        <v>0</v>
      </c>
      <c r="L175" s="87">
        <f t="shared" si="99"/>
        <v>0</v>
      </c>
      <c r="M175" s="88">
        <f t="shared" si="99"/>
        <v>0</v>
      </c>
      <c r="N175" s="88">
        <f t="shared" si="99"/>
        <v>0</v>
      </c>
      <c r="O175" s="88">
        <f t="shared" si="99"/>
        <v>0</v>
      </c>
      <c r="P175" s="88">
        <f t="shared" si="99"/>
        <v>0</v>
      </c>
      <c r="Q175" s="91">
        <f t="shared" si="99"/>
        <v>0</v>
      </c>
      <c r="R175" s="88">
        <f t="shared" si="99"/>
        <v>0</v>
      </c>
      <c r="S175" s="90">
        <f t="shared" si="99"/>
        <v>0</v>
      </c>
      <c r="T175" s="91">
        <f t="shared" si="99"/>
        <v>0</v>
      </c>
      <c r="U175" s="88">
        <f t="shared" si="99"/>
        <v>0</v>
      </c>
      <c r="V175" s="90">
        <f t="shared" si="99"/>
        <v>0</v>
      </c>
      <c r="W175" s="92">
        <f t="shared" si="99"/>
        <v>0</v>
      </c>
    </row>
    <row r="176" spans="1:23" s="18" customFormat="1" ht="25.5" hidden="1" customHeight="1" x14ac:dyDescent="0.25">
      <c r="A176" s="128" t="s">
        <v>271</v>
      </c>
      <c r="B176" s="93" t="s">
        <v>683</v>
      </c>
      <c r="C176" s="436" t="s">
        <v>367</v>
      </c>
      <c r="D176" s="437"/>
      <c r="E176" s="437"/>
      <c r="F176" s="273">
        <f t="shared" ref="F176" si="101">SUM(L176:W176)</f>
        <v>0</v>
      </c>
      <c r="G176" s="165"/>
      <c r="H176" s="168">
        <f t="shared" si="86"/>
        <v>0</v>
      </c>
      <c r="I176" s="95"/>
      <c r="J176" s="96"/>
      <c r="K176" s="96"/>
      <c r="L176" s="95"/>
      <c r="M176" s="96"/>
      <c r="N176" s="96"/>
      <c r="O176" s="96"/>
      <c r="P176" s="96"/>
      <c r="Q176" s="99"/>
      <c r="R176" s="96"/>
      <c r="S176" s="98"/>
      <c r="T176" s="99"/>
      <c r="U176" s="96"/>
      <c r="V176" s="98"/>
      <c r="W176" s="100"/>
    </row>
    <row r="177" spans="1:23" s="18" customFormat="1" ht="16.350000000000001" hidden="1" customHeight="1" x14ac:dyDescent="0.25">
      <c r="A177" s="128" t="s">
        <v>272</v>
      </c>
      <c r="B177" s="93" t="s">
        <v>684</v>
      </c>
      <c r="C177" s="505" t="s">
        <v>812</v>
      </c>
      <c r="D177" s="506"/>
      <c r="E177" s="506"/>
      <c r="F177" s="273">
        <f>F178+F179+F180+F181+F182+F183+F184+F185+F186+F187</f>
        <v>0</v>
      </c>
      <c r="G177" s="165">
        <f t="shared" ref="G177:W177" si="102">G178+G179+G180+G181+G182+G183+G184+G185+G186+G187</f>
        <v>0</v>
      </c>
      <c r="H177" s="168">
        <f t="shared" si="86"/>
        <v>0</v>
      </c>
      <c r="I177" s="95">
        <f t="shared" ref="I177:K177" si="103">I178+I179+I180+I181+I182+I183+I184+I185+I186+I187</f>
        <v>0</v>
      </c>
      <c r="J177" s="96">
        <f t="shared" si="103"/>
        <v>0</v>
      </c>
      <c r="K177" s="96">
        <f t="shared" si="103"/>
        <v>0</v>
      </c>
      <c r="L177" s="95">
        <f t="shared" si="102"/>
        <v>0</v>
      </c>
      <c r="M177" s="96">
        <f t="shared" si="102"/>
        <v>0</v>
      </c>
      <c r="N177" s="96">
        <f t="shared" si="102"/>
        <v>0</v>
      </c>
      <c r="O177" s="96">
        <f t="shared" si="102"/>
        <v>0</v>
      </c>
      <c r="P177" s="96">
        <f t="shared" si="102"/>
        <v>0</v>
      </c>
      <c r="Q177" s="99">
        <f t="shared" si="102"/>
        <v>0</v>
      </c>
      <c r="R177" s="96">
        <f t="shared" si="102"/>
        <v>0</v>
      </c>
      <c r="S177" s="98">
        <f t="shared" si="102"/>
        <v>0</v>
      </c>
      <c r="T177" s="99">
        <f t="shared" si="102"/>
        <v>0</v>
      </c>
      <c r="U177" s="96">
        <f t="shared" si="102"/>
        <v>0</v>
      </c>
      <c r="V177" s="98">
        <f t="shared" si="102"/>
        <v>0</v>
      </c>
      <c r="W177" s="100">
        <f t="shared" si="102"/>
        <v>0</v>
      </c>
    </row>
    <row r="178" spans="1:23" hidden="1" x14ac:dyDescent="0.25">
      <c r="B178" s="55"/>
      <c r="C178" s="2"/>
      <c r="D178" s="427" t="s">
        <v>813</v>
      </c>
      <c r="E178" s="427"/>
      <c r="F178" s="259">
        <f t="shared" ref="F178:F187" si="104">SUM(L178:W178)</f>
        <v>0</v>
      </c>
      <c r="G178" s="151"/>
      <c r="H178" s="169">
        <f t="shared" si="86"/>
        <v>0</v>
      </c>
      <c r="I178" s="76"/>
      <c r="J178" s="1"/>
      <c r="K178" s="1"/>
      <c r="L178" s="76"/>
      <c r="M178" s="1"/>
      <c r="N178" s="1"/>
      <c r="O178" s="1"/>
      <c r="P178" s="1"/>
      <c r="Q178" s="82"/>
      <c r="R178" s="1"/>
      <c r="S178" s="42"/>
      <c r="T178" s="82"/>
      <c r="U178" s="1"/>
      <c r="V178" s="42"/>
      <c r="W178" s="44"/>
    </row>
    <row r="179" spans="1:23" hidden="1" x14ac:dyDescent="0.25">
      <c r="B179" s="55"/>
      <c r="C179" s="2"/>
      <c r="D179" s="427" t="s">
        <v>814</v>
      </c>
      <c r="E179" s="427"/>
      <c r="F179" s="259">
        <f t="shared" si="104"/>
        <v>0</v>
      </c>
      <c r="G179" s="151"/>
      <c r="H179" s="169">
        <f t="shared" si="86"/>
        <v>0</v>
      </c>
      <c r="I179" s="76"/>
      <c r="J179" s="1"/>
      <c r="K179" s="1"/>
      <c r="L179" s="76"/>
      <c r="M179" s="1"/>
      <c r="N179" s="1"/>
      <c r="O179" s="1"/>
      <c r="P179" s="1"/>
      <c r="Q179" s="82"/>
      <c r="R179" s="1"/>
      <c r="S179" s="42"/>
      <c r="T179" s="82"/>
      <c r="U179" s="1"/>
      <c r="V179" s="42"/>
      <c r="W179" s="44"/>
    </row>
    <row r="180" spans="1:23" hidden="1" x14ac:dyDescent="0.25">
      <c r="B180" s="55"/>
      <c r="C180" s="2"/>
      <c r="D180" s="427" t="s">
        <v>545</v>
      </c>
      <c r="E180" s="427"/>
      <c r="F180" s="259">
        <f t="shared" si="104"/>
        <v>0</v>
      </c>
      <c r="G180" s="151"/>
      <c r="H180" s="169">
        <f t="shared" si="86"/>
        <v>0</v>
      </c>
      <c r="I180" s="76"/>
      <c r="J180" s="1"/>
      <c r="K180" s="1"/>
      <c r="L180" s="76"/>
      <c r="M180" s="1"/>
      <c r="N180" s="1"/>
      <c r="O180" s="1"/>
      <c r="P180" s="1"/>
      <c r="Q180" s="82"/>
      <c r="R180" s="1"/>
      <c r="S180" s="42"/>
      <c r="T180" s="82"/>
      <c r="U180" s="1"/>
      <c r="V180" s="42"/>
      <c r="W180" s="44"/>
    </row>
    <row r="181" spans="1:23" ht="25.5" hidden="1" customHeight="1" x14ac:dyDescent="0.25">
      <c r="B181" s="55"/>
      <c r="C181" s="2"/>
      <c r="D181" s="428" t="s">
        <v>548</v>
      </c>
      <c r="E181" s="428"/>
      <c r="F181" s="269">
        <f t="shared" si="104"/>
        <v>0</v>
      </c>
      <c r="G181" s="161"/>
      <c r="H181" s="169">
        <f t="shared" si="86"/>
        <v>0</v>
      </c>
      <c r="I181" s="76"/>
      <c r="J181" s="1"/>
      <c r="K181" s="1"/>
      <c r="L181" s="76"/>
      <c r="M181" s="1"/>
      <c r="N181" s="1"/>
      <c r="O181" s="1"/>
      <c r="P181" s="1"/>
      <c r="Q181" s="82"/>
      <c r="R181" s="1"/>
      <c r="S181" s="42"/>
      <c r="T181" s="82"/>
      <c r="U181" s="1"/>
      <c r="V181" s="42"/>
      <c r="W181" s="44"/>
    </row>
    <row r="182" spans="1:23" hidden="1" x14ac:dyDescent="0.25">
      <c r="B182" s="55"/>
      <c r="C182" s="2"/>
      <c r="D182" s="427" t="s">
        <v>550</v>
      </c>
      <c r="E182" s="427"/>
      <c r="F182" s="259">
        <f t="shared" si="104"/>
        <v>0</v>
      </c>
      <c r="G182" s="151"/>
      <c r="H182" s="169">
        <f t="shared" si="86"/>
        <v>0</v>
      </c>
      <c r="I182" s="76"/>
      <c r="J182" s="1"/>
      <c r="K182" s="1"/>
      <c r="L182" s="76"/>
      <c r="M182" s="1"/>
      <c r="N182" s="1"/>
      <c r="O182" s="1"/>
      <c r="P182" s="1"/>
      <c r="Q182" s="82"/>
      <c r="R182" s="1"/>
      <c r="S182" s="42"/>
      <c r="T182" s="82"/>
      <c r="U182" s="1"/>
      <c r="V182" s="42"/>
      <c r="W182" s="44"/>
    </row>
    <row r="183" spans="1:23" hidden="1" x14ac:dyDescent="0.25">
      <c r="B183" s="55"/>
      <c r="C183" s="2"/>
      <c r="D183" s="427" t="s">
        <v>551</v>
      </c>
      <c r="E183" s="427"/>
      <c r="F183" s="259">
        <f t="shared" si="104"/>
        <v>0</v>
      </c>
      <c r="G183" s="151"/>
      <c r="H183" s="169">
        <f t="shared" si="86"/>
        <v>0</v>
      </c>
      <c r="I183" s="76"/>
      <c r="J183" s="1"/>
      <c r="K183" s="1"/>
      <c r="L183" s="76"/>
      <c r="M183" s="1"/>
      <c r="N183" s="1"/>
      <c r="O183" s="1"/>
      <c r="P183" s="1"/>
      <c r="Q183" s="82"/>
      <c r="R183" s="1"/>
      <c r="S183" s="42"/>
      <c r="T183" s="82"/>
      <c r="U183" s="1"/>
      <c r="V183" s="42"/>
      <c r="W183" s="44"/>
    </row>
    <row r="184" spans="1:23" ht="25.5" hidden="1" customHeight="1" x14ac:dyDescent="0.25">
      <c r="B184" s="55"/>
      <c r="C184" s="2"/>
      <c r="D184" s="428" t="s">
        <v>555</v>
      </c>
      <c r="E184" s="428"/>
      <c r="F184" s="269">
        <f t="shared" si="104"/>
        <v>0</v>
      </c>
      <c r="G184" s="161"/>
      <c r="H184" s="169">
        <f t="shared" si="86"/>
        <v>0</v>
      </c>
      <c r="I184" s="76"/>
      <c r="J184" s="1"/>
      <c r="K184" s="1"/>
      <c r="L184" s="76"/>
      <c r="M184" s="1"/>
      <c r="N184" s="1"/>
      <c r="O184" s="1"/>
      <c r="P184" s="1"/>
      <c r="Q184" s="82"/>
      <c r="R184" s="1"/>
      <c r="S184" s="42"/>
      <c r="T184" s="82"/>
      <c r="U184" s="1"/>
      <c r="V184" s="42"/>
      <c r="W184" s="44"/>
    </row>
    <row r="185" spans="1:23" ht="25.5" hidden="1" customHeight="1" x14ac:dyDescent="0.25">
      <c r="B185" s="55"/>
      <c r="C185" s="2"/>
      <c r="D185" s="428" t="s">
        <v>558</v>
      </c>
      <c r="E185" s="428"/>
      <c r="F185" s="269">
        <f t="shared" si="104"/>
        <v>0</v>
      </c>
      <c r="G185" s="161"/>
      <c r="H185" s="169">
        <f t="shared" si="86"/>
        <v>0</v>
      </c>
      <c r="I185" s="76"/>
      <c r="J185" s="1"/>
      <c r="K185" s="1"/>
      <c r="L185" s="76"/>
      <c r="M185" s="1"/>
      <c r="N185" s="1"/>
      <c r="O185" s="1"/>
      <c r="P185" s="1"/>
      <c r="Q185" s="82"/>
      <c r="R185" s="1"/>
      <c r="S185" s="42"/>
      <c r="T185" s="82"/>
      <c r="U185" s="1"/>
      <c r="V185" s="42"/>
      <c r="W185" s="44"/>
    </row>
    <row r="186" spans="1:23" ht="25.5" hidden="1" customHeight="1" x14ac:dyDescent="0.25">
      <c r="B186" s="55"/>
      <c r="C186" s="2"/>
      <c r="D186" s="428" t="s">
        <v>560</v>
      </c>
      <c r="E186" s="428"/>
      <c r="F186" s="269">
        <f t="shared" si="104"/>
        <v>0</v>
      </c>
      <c r="G186" s="161"/>
      <c r="H186" s="169">
        <f t="shared" si="86"/>
        <v>0</v>
      </c>
      <c r="I186" s="76"/>
      <c r="J186" s="1"/>
      <c r="K186" s="1"/>
      <c r="L186" s="76"/>
      <c r="M186" s="1"/>
      <c r="N186" s="1"/>
      <c r="O186" s="1"/>
      <c r="P186" s="1"/>
      <c r="Q186" s="82"/>
      <c r="R186" s="1"/>
      <c r="S186" s="42"/>
      <c r="T186" s="82"/>
      <c r="U186" s="1"/>
      <c r="V186" s="42"/>
      <c r="W186" s="44"/>
    </row>
    <row r="187" spans="1:23" ht="25.5" hidden="1" customHeight="1" x14ac:dyDescent="0.25">
      <c r="B187" s="55"/>
      <c r="C187" s="2"/>
      <c r="D187" s="428" t="s">
        <v>563</v>
      </c>
      <c r="E187" s="428"/>
      <c r="F187" s="269">
        <f t="shared" si="104"/>
        <v>0</v>
      </c>
      <c r="G187" s="161"/>
      <c r="H187" s="169">
        <f t="shared" si="86"/>
        <v>0</v>
      </c>
      <c r="I187" s="76"/>
      <c r="J187" s="1"/>
      <c r="K187" s="1"/>
      <c r="L187" s="76"/>
      <c r="M187" s="1"/>
      <c r="N187" s="1"/>
      <c r="O187" s="1"/>
      <c r="P187" s="1"/>
      <c r="Q187" s="82"/>
      <c r="R187" s="1"/>
      <c r="S187" s="42"/>
      <c r="T187" s="82"/>
      <c r="U187" s="1"/>
      <c r="V187" s="42"/>
      <c r="W187" s="44"/>
    </row>
    <row r="188" spans="1:23" s="18" customFormat="1" ht="25.5" hidden="1" customHeight="1" x14ac:dyDescent="0.25">
      <c r="A188" s="131" t="s">
        <v>273</v>
      </c>
      <c r="B188" s="93" t="s">
        <v>685</v>
      </c>
      <c r="C188" s="505" t="s">
        <v>606</v>
      </c>
      <c r="D188" s="506"/>
      <c r="E188" s="506"/>
      <c r="F188" s="273">
        <f>F189+F190+F191+F192+F193+F194+F195+F196+F197+F198</f>
        <v>0</v>
      </c>
      <c r="G188" s="165">
        <f t="shared" ref="G188:W188" si="105">G189+G190+G191+G192+G193+G194+G195+G196+G197+G198</f>
        <v>0</v>
      </c>
      <c r="H188" s="168">
        <f t="shared" si="86"/>
        <v>0</v>
      </c>
      <c r="I188" s="95">
        <f t="shared" ref="I188:K188" si="106">I189+I190+I191+I192+I193+I194+I195+I196+I197+I198</f>
        <v>0</v>
      </c>
      <c r="J188" s="96">
        <f t="shared" si="106"/>
        <v>0</v>
      </c>
      <c r="K188" s="96">
        <f t="shared" si="106"/>
        <v>0</v>
      </c>
      <c r="L188" s="95">
        <f t="shared" si="105"/>
        <v>0</v>
      </c>
      <c r="M188" s="96">
        <f t="shared" si="105"/>
        <v>0</v>
      </c>
      <c r="N188" s="96">
        <f t="shared" si="105"/>
        <v>0</v>
      </c>
      <c r="O188" s="96">
        <f t="shared" si="105"/>
        <v>0</v>
      </c>
      <c r="P188" s="96">
        <f t="shared" si="105"/>
        <v>0</v>
      </c>
      <c r="Q188" s="99">
        <f t="shared" si="105"/>
        <v>0</v>
      </c>
      <c r="R188" s="96">
        <f t="shared" si="105"/>
        <v>0</v>
      </c>
      <c r="S188" s="98">
        <f t="shared" si="105"/>
        <v>0</v>
      </c>
      <c r="T188" s="99">
        <f t="shared" si="105"/>
        <v>0</v>
      </c>
      <c r="U188" s="96">
        <f t="shared" si="105"/>
        <v>0</v>
      </c>
      <c r="V188" s="98">
        <f t="shared" si="105"/>
        <v>0</v>
      </c>
      <c r="W188" s="100">
        <f t="shared" si="105"/>
        <v>0</v>
      </c>
    </row>
    <row r="189" spans="1:23" hidden="1" x14ac:dyDescent="0.25">
      <c r="B189" s="55"/>
      <c r="C189" s="2"/>
      <c r="D189" s="427" t="s">
        <v>815</v>
      </c>
      <c r="E189" s="427"/>
      <c r="F189" s="259">
        <f t="shared" ref="F189:F198" si="107">SUM(L189:W189)</f>
        <v>0</v>
      </c>
      <c r="G189" s="151"/>
      <c r="H189" s="169">
        <f t="shared" si="86"/>
        <v>0</v>
      </c>
      <c r="I189" s="76"/>
      <c r="J189" s="1"/>
      <c r="K189" s="1"/>
      <c r="L189" s="76"/>
      <c r="M189" s="1"/>
      <c r="N189" s="1"/>
      <c r="O189" s="1"/>
      <c r="P189" s="1"/>
      <c r="Q189" s="82"/>
      <c r="R189" s="1"/>
      <c r="S189" s="42"/>
      <c r="T189" s="82"/>
      <c r="U189" s="1"/>
      <c r="V189" s="42"/>
      <c r="W189" s="44"/>
    </row>
    <row r="190" spans="1:23" hidden="1" x14ac:dyDescent="0.25">
      <c r="B190" s="55"/>
      <c r="C190" s="2"/>
      <c r="D190" s="427" t="s">
        <v>816</v>
      </c>
      <c r="E190" s="427"/>
      <c r="F190" s="259">
        <f t="shared" si="107"/>
        <v>0</v>
      </c>
      <c r="G190" s="151"/>
      <c r="H190" s="169">
        <f t="shared" si="86"/>
        <v>0</v>
      </c>
      <c r="I190" s="76"/>
      <c r="J190" s="1"/>
      <c r="K190" s="1"/>
      <c r="L190" s="76"/>
      <c r="M190" s="1"/>
      <c r="N190" s="1"/>
      <c r="O190" s="1"/>
      <c r="P190" s="1"/>
      <c r="Q190" s="82"/>
      <c r="R190" s="1"/>
      <c r="S190" s="42"/>
      <c r="T190" s="82"/>
      <c r="U190" s="1"/>
      <c r="V190" s="42"/>
      <c r="W190" s="44"/>
    </row>
    <row r="191" spans="1:23" hidden="1" x14ac:dyDescent="0.25">
      <c r="B191" s="55"/>
      <c r="C191" s="2"/>
      <c r="D191" s="427" t="s">
        <v>546</v>
      </c>
      <c r="E191" s="427"/>
      <c r="F191" s="259">
        <f t="shared" si="107"/>
        <v>0</v>
      </c>
      <c r="G191" s="151"/>
      <c r="H191" s="169">
        <f t="shared" si="86"/>
        <v>0</v>
      </c>
      <c r="I191" s="76"/>
      <c r="J191" s="1"/>
      <c r="K191" s="1"/>
      <c r="L191" s="76"/>
      <c r="M191" s="1"/>
      <c r="N191" s="1"/>
      <c r="O191" s="1"/>
      <c r="P191" s="1"/>
      <c r="Q191" s="82"/>
      <c r="R191" s="1"/>
      <c r="S191" s="42"/>
      <c r="T191" s="82"/>
      <c r="U191" s="1"/>
      <c r="V191" s="42"/>
      <c r="W191" s="44"/>
    </row>
    <row r="192" spans="1:23" ht="25.5" hidden="1" customHeight="1" x14ac:dyDescent="0.25">
      <c r="B192" s="55"/>
      <c r="C192" s="2"/>
      <c r="D192" s="428" t="s">
        <v>549</v>
      </c>
      <c r="E192" s="428"/>
      <c r="F192" s="269">
        <f t="shared" si="107"/>
        <v>0</v>
      </c>
      <c r="G192" s="161"/>
      <c r="H192" s="169">
        <f t="shared" si="86"/>
        <v>0</v>
      </c>
      <c r="I192" s="76"/>
      <c r="J192" s="1"/>
      <c r="K192" s="1"/>
      <c r="L192" s="76"/>
      <c r="M192" s="1"/>
      <c r="N192" s="1"/>
      <c r="O192" s="1"/>
      <c r="P192" s="1"/>
      <c r="Q192" s="82"/>
      <c r="R192" s="1"/>
      <c r="S192" s="42"/>
      <c r="T192" s="82"/>
      <c r="U192" s="1"/>
      <c r="V192" s="42"/>
      <c r="W192" s="44"/>
    </row>
    <row r="193" spans="1:23" hidden="1" x14ac:dyDescent="0.25">
      <c r="B193" s="55"/>
      <c r="C193" s="2"/>
      <c r="D193" s="427" t="s">
        <v>552</v>
      </c>
      <c r="E193" s="427"/>
      <c r="F193" s="259">
        <f t="shared" si="107"/>
        <v>0</v>
      </c>
      <c r="G193" s="151"/>
      <c r="H193" s="169">
        <f t="shared" si="86"/>
        <v>0</v>
      </c>
      <c r="I193" s="76"/>
      <c r="J193" s="1"/>
      <c r="K193" s="1"/>
      <c r="L193" s="76"/>
      <c r="M193" s="1"/>
      <c r="N193" s="1"/>
      <c r="O193" s="1"/>
      <c r="P193" s="1"/>
      <c r="Q193" s="82"/>
      <c r="R193" s="1"/>
      <c r="S193" s="42"/>
      <c r="T193" s="82"/>
      <c r="U193" s="1"/>
      <c r="V193" s="42"/>
      <c r="W193" s="44"/>
    </row>
    <row r="194" spans="1:23" hidden="1" x14ac:dyDescent="0.25">
      <c r="B194" s="55"/>
      <c r="C194" s="2"/>
      <c r="D194" s="427" t="s">
        <v>817</v>
      </c>
      <c r="E194" s="427"/>
      <c r="F194" s="259">
        <f t="shared" si="107"/>
        <v>0</v>
      </c>
      <c r="G194" s="151"/>
      <c r="H194" s="169">
        <f t="shared" si="86"/>
        <v>0</v>
      </c>
      <c r="I194" s="76"/>
      <c r="J194" s="1"/>
      <c r="K194" s="1"/>
      <c r="L194" s="76"/>
      <c r="M194" s="1"/>
      <c r="N194" s="1"/>
      <c r="O194" s="1"/>
      <c r="P194" s="1"/>
      <c r="Q194" s="82"/>
      <c r="R194" s="1"/>
      <c r="S194" s="42"/>
      <c r="T194" s="82"/>
      <c r="U194" s="1"/>
      <c r="V194" s="42"/>
      <c r="W194" s="44"/>
    </row>
    <row r="195" spans="1:23" ht="25.5" hidden="1" customHeight="1" x14ac:dyDescent="0.25">
      <c r="B195" s="55"/>
      <c r="C195" s="2"/>
      <c r="D195" s="428" t="s">
        <v>556</v>
      </c>
      <c r="E195" s="428"/>
      <c r="F195" s="269">
        <f t="shared" si="107"/>
        <v>0</v>
      </c>
      <c r="G195" s="161"/>
      <c r="H195" s="169">
        <f t="shared" si="86"/>
        <v>0</v>
      </c>
      <c r="I195" s="76"/>
      <c r="J195" s="1"/>
      <c r="K195" s="1"/>
      <c r="L195" s="76"/>
      <c r="M195" s="1"/>
      <c r="N195" s="1"/>
      <c r="O195" s="1"/>
      <c r="P195" s="1"/>
      <c r="Q195" s="82"/>
      <c r="R195" s="1"/>
      <c r="S195" s="42"/>
      <c r="T195" s="82"/>
      <c r="U195" s="1"/>
      <c r="V195" s="42"/>
      <c r="W195" s="44"/>
    </row>
    <row r="196" spans="1:23" ht="25.5" hidden="1" customHeight="1" x14ac:dyDescent="0.25">
      <c r="B196" s="55"/>
      <c r="C196" s="2"/>
      <c r="D196" s="428" t="s">
        <v>559</v>
      </c>
      <c r="E196" s="428"/>
      <c r="F196" s="269">
        <f t="shared" si="107"/>
        <v>0</v>
      </c>
      <c r="G196" s="161"/>
      <c r="H196" s="169">
        <f t="shared" si="86"/>
        <v>0</v>
      </c>
      <c r="I196" s="76"/>
      <c r="J196" s="1"/>
      <c r="K196" s="1"/>
      <c r="L196" s="76"/>
      <c r="M196" s="1"/>
      <c r="N196" s="1"/>
      <c r="O196" s="1"/>
      <c r="P196" s="1"/>
      <c r="Q196" s="82"/>
      <c r="R196" s="1"/>
      <c r="S196" s="42"/>
      <c r="T196" s="82"/>
      <c r="U196" s="1"/>
      <c r="V196" s="42"/>
      <c r="W196" s="44"/>
    </row>
    <row r="197" spans="1:23" ht="25.5" hidden="1" customHeight="1" x14ac:dyDescent="0.25">
      <c r="B197" s="55"/>
      <c r="C197" s="2"/>
      <c r="D197" s="428" t="s">
        <v>561</v>
      </c>
      <c r="E197" s="428"/>
      <c r="F197" s="269">
        <f t="shared" si="107"/>
        <v>0</v>
      </c>
      <c r="G197" s="161"/>
      <c r="H197" s="169">
        <f t="shared" si="86"/>
        <v>0</v>
      </c>
      <c r="I197" s="76"/>
      <c r="J197" s="1"/>
      <c r="K197" s="1"/>
      <c r="L197" s="76"/>
      <c r="M197" s="1"/>
      <c r="N197" s="1"/>
      <c r="O197" s="1"/>
      <c r="P197" s="1"/>
      <c r="Q197" s="82"/>
      <c r="R197" s="1"/>
      <c r="S197" s="42"/>
      <c r="T197" s="82"/>
      <c r="U197" s="1"/>
      <c r="V197" s="42"/>
      <c r="W197" s="44"/>
    </row>
    <row r="198" spans="1:23" ht="25.5" hidden="1" customHeight="1" x14ac:dyDescent="0.25">
      <c r="B198" s="55"/>
      <c r="C198" s="2"/>
      <c r="D198" s="428" t="s">
        <v>564</v>
      </c>
      <c r="E198" s="428"/>
      <c r="F198" s="269">
        <f t="shared" si="107"/>
        <v>0</v>
      </c>
      <c r="G198" s="161"/>
      <c r="H198" s="169">
        <f t="shared" si="86"/>
        <v>0</v>
      </c>
      <c r="I198" s="76"/>
      <c r="J198" s="1"/>
      <c r="K198" s="1"/>
      <c r="L198" s="76"/>
      <c r="M198" s="1"/>
      <c r="N198" s="1"/>
      <c r="O198" s="1"/>
      <c r="P198" s="1"/>
      <c r="Q198" s="82"/>
      <c r="R198" s="1"/>
      <c r="S198" s="42"/>
      <c r="T198" s="82"/>
      <c r="U198" s="1"/>
      <c r="V198" s="42"/>
      <c r="W198" s="44"/>
    </row>
    <row r="199" spans="1:23" s="18" customFormat="1" hidden="1" x14ac:dyDescent="0.25">
      <c r="A199" s="128" t="s">
        <v>274</v>
      </c>
      <c r="B199" s="93" t="s">
        <v>686</v>
      </c>
      <c r="C199" s="434" t="s">
        <v>275</v>
      </c>
      <c r="D199" s="435"/>
      <c r="E199" s="435"/>
      <c r="F199" s="260">
        <f>F200+F201+F202+F203+F204+F205+F206+F207+F208+F209</f>
        <v>0</v>
      </c>
      <c r="G199" s="152">
        <f t="shared" ref="G199:W199" si="108">G200+G201+G202+G203+G204+G205+G206+G207+G208+G209</f>
        <v>0</v>
      </c>
      <c r="H199" s="168">
        <f t="shared" si="86"/>
        <v>0</v>
      </c>
      <c r="I199" s="95">
        <f t="shared" ref="I199:K199" si="109">I200+I201+I202+I203+I204+I205+I206+I207+I208+I209</f>
        <v>0</v>
      </c>
      <c r="J199" s="96">
        <f t="shared" si="109"/>
        <v>0</v>
      </c>
      <c r="K199" s="96">
        <f t="shared" si="109"/>
        <v>0</v>
      </c>
      <c r="L199" s="95">
        <f t="shared" si="108"/>
        <v>0</v>
      </c>
      <c r="M199" s="96">
        <f t="shared" si="108"/>
        <v>0</v>
      </c>
      <c r="N199" s="96">
        <f t="shared" si="108"/>
        <v>0</v>
      </c>
      <c r="O199" s="96">
        <f t="shared" si="108"/>
        <v>0</v>
      </c>
      <c r="P199" s="96">
        <f t="shared" si="108"/>
        <v>0</v>
      </c>
      <c r="Q199" s="99">
        <f t="shared" si="108"/>
        <v>0</v>
      </c>
      <c r="R199" s="96">
        <f t="shared" si="108"/>
        <v>0</v>
      </c>
      <c r="S199" s="98">
        <f t="shared" si="108"/>
        <v>0</v>
      </c>
      <c r="T199" s="99">
        <f t="shared" si="108"/>
        <v>0</v>
      </c>
      <c r="U199" s="96">
        <f t="shared" si="108"/>
        <v>0</v>
      </c>
      <c r="V199" s="98">
        <f t="shared" si="108"/>
        <v>0</v>
      </c>
      <c r="W199" s="100">
        <f t="shared" si="108"/>
        <v>0</v>
      </c>
    </row>
    <row r="200" spans="1:23" hidden="1" x14ac:dyDescent="0.25">
      <c r="B200" s="55"/>
      <c r="C200" s="2"/>
      <c r="D200" s="427" t="s">
        <v>371</v>
      </c>
      <c r="E200" s="427"/>
      <c r="F200" s="259">
        <f t="shared" ref="F200:F209" si="110">SUM(L200:W200)</f>
        <v>0</v>
      </c>
      <c r="G200" s="151"/>
      <c r="H200" s="169">
        <f t="shared" si="86"/>
        <v>0</v>
      </c>
      <c r="I200" s="76"/>
      <c r="J200" s="1"/>
      <c r="K200" s="1"/>
      <c r="L200" s="76"/>
      <c r="M200" s="1"/>
      <c r="N200" s="1"/>
      <c r="O200" s="1"/>
      <c r="P200" s="1"/>
      <c r="Q200" s="82"/>
      <c r="R200" s="1"/>
      <c r="S200" s="42"/>
      <c r="T200" s="82"/>
      <c r="U200" s="1"/>
      <c r="V200" s="42"/>
      <c r="W200" s="44"/>
    </row>
    <row r="201" spans="1:23" hidden="1" x14ac:dyDescent="0.25">
      <c r="B201" s="55"/>
      <c r="C201" s="2"/>
      <c r="D201" s="427" t="s">
        <v>544</v>
      </c>
      <c r="E201" s="427"/>
      <c r="F201" s="259">
        <f t="shared" si="110"/>
        <v>0</v>
      </c>
      <c r="G201" s="151"/>
      <c r="H201" s="169">
        <f t="shared" si="86"/>
        <v>0</v>
      </c>
      <c r="I201" s="76"/>
      <c r="J201" s="1"/>
      <c r="K201" s="1"/>
      <c r="L201" s="76"/>
      <c r="M201" s="1"/>
      <c r="N201" s="1"/>
      <c r="O201" s="1"/>
      <c r="P201" s="1"/>
      <c r="Q201" s="82"/>
      <c r="R201" s="1"/>
      <c r="S201" s="42"/>
      <c r="T201" s="82"/>
      <c r="U201" s="1"/>
      <c r="V201" s="42"/>
      <c r="W201" s="44"/>
    </row>
    <row r="202" spans="1:23" hidden="1" x14ac:dyDescent="0.25">
      <c r="B202" s="55"/>
      <c r="C202" s="2"/>
      <c r="D202" s="427" t="s">
        <v>547</v>
      </c>
      <c r="E202" s="427"/>
      <c r="F202" s="259">
        <f t="shared" si="110"/>
        <v>0</v>
      </c>
      <c r="G202" s="151"/>
      <c r="H202" s="169">
        <f t="shared" si="86"/>
        <v>0</v>
      </c>
      <c r="I202" s="76"/>
      <c r="J202" s="1"/>
      <c r="K202" s="1"/>
      <c r="L202" s="76"/>
      <c r="M202" s="1"/>
      <c r="N202" s="1"/>
      <c r="O202" s="1"/>
      <c r="P202" s="1"/>
      <c r="Q202" s="82"/>
      <c r="R202" s="1"/>
      <c r="S202" s="42"/>
      <c r="T202" s="82"/>
      <c r="U202" s="1"/>
      <c r="V202" s="42"/>
      <c r="W202" s="44"/>
    </row>
    <row r="203" spans="1:23" hidden="1" x14ac:dyDescent="0.25">
      <c r="B203" s="55"/>
      <c r="C203" s="2"/>
      <c r="D203" s="428" t="s">
        <v>818</v>
      </c>
      <c r="E203" s="428"/>
      <c r="F203" s="269">
        <f t="shared" si="110"/>
        <v>0</v>
      </c>
      <c r="G203" s="161"/>
      <c r="H203" s="169">
        <f t="shared" si="86"/>
        <v>0</v>
      </c>
      <c r="I203" s="76"/>
      <c r="J203" s="1"/>
      <c r="K203" s="1"/>
      <c r="L203" s="76"/>
      <c r="M203" s="1"/>
      <c r="N203" s="1"/>
      <c r="O203" s="1"/>
      <c r="P203" s="1"/>
      <c r="Q203" s="82"/>
      <c r="R203" s="1"/>
      <c r="S203" s="42"/>
      <c r="T203" s="82"/>
      <c r="U203" s="1"/>
      <c r="V203" s="42"/>
      <c r="W203" s="44"/>
    </row>
    <row r="204" spans="1:23" hidden="1" x14ac:dyDescent="0.25">
      <c r="B204" s="55"/>
      <c r="C204" s="2"/>
      <c r="D204" s="427" t="s">
        <v>554</v>
      </c>
      <c r="E204" s="427"/>
      <c r="F204" s="259">
        <f t="shared" si="110"/>
        <v>0</v>
      </c>
      <c r="G204" s="151"/>
      <c r="H204" s="169">
        <f t="shared" si="86"/>
        <v>0</v>
      </c>
      <c r="I204" s="76"/>
      <c r="J204" s="1"/>
      <c r="K204" s="1"/>
      <c r="L204" s="76"/>
      <c r="M204" s="1"/>
      <c r="N204" s="1"/>
      <c r="O204" s="1"/>
      <c r="P204" s="1"/>
      <c r="Q204" s="82"/>
      <c r="R204" s="1"/>
      <c r="S204" s="42"/>
      <c r="T204" s="82"/>
      <c r="U204" s="1"/>
      <c r="V204" s="42"/>
      <c r="W204" s="44"/>
    </row>
    <row r="205" spans="1:23" hidden="1" x14ac:dyDescent="0.25">
      <c r="B205" s="55"/>
      <c r="C205" s="2"/>
      <c r="D205" s="427" t="s">
        <v>553</v>
      </c>
      <c r="E205" s="427"/>
      <c r="F205" s="259">
        <f t="shared" si="110"/>
        <v>0</v>
      </c>
      <c r="G205" s="151"/>
      <c r="H205" s="169">
        <f t="shared" si="86"/>
        <v>0</v>
      </c>
      <c r="I205" s="76"/>
      <c r="J205" s="1"/>
      <c r="K205" s="1"/>
      <c r="L205" s="76"/>
      <c r="M205" s="1"/>
      <c r="N205" s="1"/>
      <c r="O205" s="1"/>
      <c r="P205" s="1"/>
      <c r="Q205" s="82"/>
      <c r="R205" s="1"/>
      <c r="S205" s="42"/>
      <c r="T205" s="82"/>
      <c r="U205" s="1"/>
      <c r="V205" s="42"/>
      <c r="W205" s="44"/>
    </row>
    <row r="206" spans="1:23" ht="25.5" hidden="1" customHeight="1" x14ac:dyDescent="0.25">
      <c r="B206" s="55"/>
      <c r="C206" s="2"/>
      <c r="D206" s="428" t="s">
        <v>557</v>
      </c>
      <c r="E206" s="428"/>
      <c r="F206" s="269">
        <f t="shared" si="110"/>
        <v>0</v>
      </c>
      <c r="G206" s="161"/>
      <c r="H206" s="169">
        <f t="shared" si="86"/>
        <v>0</v>
      </c>
      <c r="I206" s="76"/>
      <c r="J206" s="1"/>
      <c r="K206" s="1"/>
      <c r="L206" s="76"/>
      <c r="M206" s="1"/>
      <c r="N206" s="1"/>
      <c r="O206" s="1"/>
      <c r="P206" s="1"/>
      <c r="Q206" s="82"/>
      <c r="R206" s="1"/>
      <c r="S206" s="42"/>
      <c r="T206" s="82"/>
      <c r="U206" s="1"/>
      <c r="V206" s="42"/>
      <c r="W206" s="44"/>
    </row>
    <row r="207" spans="1:23" hidden="1" x14ac:dyDescent="0.25">
      <c r="B207" s="55"/>
      <c r="C207" s="2"/>
      <c r="D207" s="427" t="s">
        <v>819</v>
      </c>
      <c r="E207" s="427"/>
      <c r="F207" s="259">
        <f t="shared" si="110"/>
        <v>0</v>
      </c>
      <c r="G207" s="151"/>
      <c r="H207" s="169">
        <f t="shared" si="86"/>
        <v>0</v>
      </c>
      <c r="I207" s="76"/>
      <c r="J207" s="1"/>
      <c r="K207" s="1"/>
      <c r="L207" s="76"/>
      <c r="M207" s="1"/>
      <c r="N207" s="1"/>
      <c r="O207" s="1"/>
      <c r="P207" s="1"/>
      <c r="Q207" s="82"/>
      <c r="R207" s="1"/>
      <c r="S207" s="42"/>
      <c r="T207" s="82"/>
      <c r="U207" s="1"/>
      <c r="V207" s="42"/>
      <c r="W207" s="44"/>
    </row>
    <row r="208" spans="1:23" ht="25.5" hidden="1" customHeight="1" x14ac:dyDescent="0.25">
      <c r="B208" s="55"/>
      <c r="C208" s="2"/>
      <c r="D208" s="428" t="s">
        <v>562</v>
      </c>
      <c r="E208" s="428"/>
      <c r="F208" s="269">
        <f t="shared" si="110"/>
        <v>0</v>
      </c>
      <c r="G208" s="161"/>
      <c r="H208" s="169">
        <f t="shared" si="86"/>
        <v>0</v>
      </c>
      <c r="I208" s="76"/>
      <c r="J208" s="1"/>
      <c r="K208" s="1"/>
      <c r="L208" s="76"/>
      <c r="M208" s="1"/>
      <c r="N208" s="1"/>
      <c r="O208" s="1"/>
      <c r="P208" s="1"/>
      <c r="Q208" s="82"/>
      <c r="R208" s="1"/>
      <c r="S208" s="42"/>
      <c r="T208" s="82"/>
      <c r="U208" s="1"/>
      <c r="V208" s="42"/>
      <c r="W208" s="44"/>
    </row>
    <row r="209" spans="1:23" ht="25.5" hidden="1" customHeight="1" x14ac:dyDescent="0.25">
      <c r="B209" s="55"/>
      <c r="C209" s="2"/>
      <c r="D209" s="428" t="s">
        <v>565</v>
      </c>
      <c r="E209" s="428"/>
      <c r="F209" s="269">
        <f t="shared" si="110"/>
        <v>0</v>
      </c>
      <c r="G209" s="161"/>
      <c r="H209" s="169">
        <f t="shared" si="86"/>
        <v>0</v>
      </c>
      <c r="I209" s="76"/>
      <c r="J209" s="1"/>
      <c r="K209" s="1"/>
      <c r="L209" s="76"/>
      <c r="M209" s="1"/>
      <c r="N209" s="1"/>
      <c r="O209" s="1"/>
      <c r="P209" s="1"/>
      <c r="Q209" s="82"/>
      <c r="R209" s="1"/>
      <c r="S209" s="42"/>
      <c r="T209" s="82"/>
      <c r="U209" s="1"/>
      <c r="V209" s="42"/>
      <c r="W209" s="44"/>
    </row>
    <row r="210" spans="1:23" s="18" customFormat="1" ht="25.5" hidden="1" customHeight="1" x14ac:dyDescent="0.25">
      <c r="A210" s="128" t="s">
        <v>276</v>
      </c>
      <c r="B210" s="93" t="s">
        <v>687</v>
      </c>
      <c r="C210" s="505" t="s">
        <v>607</v>
      </c>
      <c r="D210" s="506"/>
      <c r="E210" s="506"/>
      <c r="F210" s="273">
        <f>F211+F212</f>
        <v>0</v>
      </c>
      <c r="G210" s="165">
        <f t="shared" ref="G210:W210" si="111">G211+G212</f>
        <v>0</v>
      </c>
      <c r="H210" s="168">
        <f t="shared" si="86"/>
        <v>0</v>
      </c>
      <c r="I210" s="95">
        <f t="shared" ref="I210:K210" si="112">I211+I212</f>
        <v>0</v>
      </c>
      <c r="J210" s="96">
        <f t="shared" si="112"/>
        <v>0</v>
      </c>
      <c r="K210" s="96">
        <f t="shared" si="112"/>
        <v>0</v>
      </c>
      <c r="L210" s="95">
        <f t="shared" si="111"/>
        <v>0</v>
      </c>
      <c r="M210" s="96">
        <f t="shared" si="111"/>
        <v>0</v>
      </c>
      <c r="N210" s="96">
        <f t="shared" si="111"/>
        <v>0</v>
      </c>
      <c r="O210" s="96">
        <f t="shared" si="111"/>
        <v>0</v>
      </c>
      <c r="P210" s="96">
        <f t="shared" si="111"/>
        <v>0</v>
      </c>
      <c r="Q210" s="99">
        <f t="shared" si="111"/>
        <v>0</v>
      </c>
      <c r="R210" s="96">
        <f t="shared" si="111"/>
        <v>0</v>
      </c>
      <c r="S210" s="98">
        <f t="shared" si="111"/>
        <v>0</v>
      </c>
      <c r="T210" s="99">
        <f t="shared" si="111"/>
        <v>0</v>
      </c>
      <c r="U210" s="96">
        <f t="shared" si="111"/>
        <v>0</v>
      </c>
      <c r="V210" s="98">
        <f t="shared" si="111"/>
        <v>0</v>
      </c>
      <c r="W210" s="100">
        <f t="shared" si="111"/>
        <v>0</v>
      </c>
    </row>
    <row r="211" spans="1:23" ht="25.5" hidden="1" customHeight="1" x14ac:dyDescent="0.25">
      <c r="B211" s="55"/>
      <c r="C211" s="2"/>
      <c r="D211" s="428" t="s">
        <v>568</v>
      </c>
      <c r="E211" s="428"/>
      <c r="F211" s="269">
        <f t="shared" ref="F211:F212" si="113">SUM(L211:W211)</f>
        <v>0</v>
      </c>
      <c r="G211" s="161"/>
      <c r="H211" s="169">
        <f t="shared" ref="H211:H268" si="114">SUM(F211:G211)</f>
        <v>0</v>
      </c>
      <c r="I211" s="76"/>
      <c r="J211" s="1"/>
      <c r="K211" s="1"/>
      <c r="L211" s="76"/>
      <c r="M211" s="1"/>
      <c r="N211" s="1"/>
      <c r="O211" s="1"/>
      <c r="P211" s="1"/>
      <c r="Q211" s="82"/>
      <c r="R211" s="1"/>
      <c r="S211" s="42"/>
      <c r="T211" s="82"/>
      <c r="U211" s="1"/>
      <c r="V211" s="42"/>
      <c r="W211" s="44"/>
    </row>
    <row r="212" spans="1:23" ht="25.5" hidden="1" customHeight="1" x14ac:dyDescent="0.25">
      <c r="B212" s="55"/>
      <c r="C212" s="2"/>
      <c r="D212" s="428" t="s">
        <v>569</v>
      </c>
      <c r="E212" s="428"/>
      <c r="F212" s="269">
        <f t="shared" si="113"/>
        <v>0</v>
      </c>
      <c r="G212" s="161"/>
      <c r="H212" s="169">
        <f t="shared" si="114"/>
        <v>0</v>
      </c>
      <c r="I212" s="76"/>
      <c r="J212" s="1"/>
      <c r="K212" s="1"/>
      <c r="L212" s="76"/>
      <c r="M212" s="1"/>
      <c r="N212" s="1"/>
      <c r="O212" s="1"/>
      <c r="P212" s="1"/>
      <c r="Q212" s="82"/>
      <c r="R212" s="1"/>
      <c r="S212" s="42"/>
      <c r="T212" s="82"/>
      <c r="U212" s="1"/>
      <c r="V212" s="42"/>
      <c r="W212" s="44"/>
    </row>
    <row r="213" spans="1:23" s="18" customFormat="1" ht="15" hidden="1" customHeight="1" x14ac:dyDescent="0.25">
      <c r="A213" s="128" t="s">
        <v>277</v>
      </c>
      <c r="B213" s="93" t="s">
        <v>688</v>
      </c>
      <c r="C213" s="505" t="s">
        <v>820</v>
      </c>
      <c r="D213" s="506"/>
      <c r="E213" s="506"/>
      <c r="F213" s="273">
        <f>F214+F215+F216+F217+F218+F219+F220+F221+F222+F223+F224</f>
        <v>0</v>
      </c>
      <c r="G213" s="165">
        <f t="shared" ref="G213:W213" si="115">G214+G215+G216+G217+G218+G219+G220+G221+G222+G223+G224</f>
        <v>0</v>
      </c>
      <c r="H213" s="168">
        <f t="shared" si="114"/>
        <v>0</v>
      </c>
      <c r="I213" s="95">
        <f t="shared" ref="I213:K213" si="116">I214+I215+I216+I217+I218+I219+I220+I221+I222+I223+I224</f>
        <v>0</v>
      </c>
      <c r="J213" s="96">
        <f t="shared" si="116"/>
        <v>0</v>
      </c>
      <c r="K213" s="96">
        <f t="shared" si="116"/>
        <v>0</v>
      </c>
      <c r="L213" s="95">
        <f t="shared" si="115"/>
        <v>0</v>
      </c>
      <c r="M213" s="96">
        <f t="shared" si="115"/>
        <v>0</v>
      </c>
      <c r="N213" s="96">
        <f t="shared" si="115"/>
        <v>0</v>
      </c>
      <c r="O213" s="96">
        <f t="shared" si="115"/>
        <v>0</v>
      </c>
      <c r="P213" s="96">
        <f t="shared" si="115"/>
        <v>0</v>
      </c>
      <c r="Q213" s="99">
        <f t="shared" si="115"/>
        <v>0</v>
      </c>
      <c r="R213" s="96">
        <f t="shared" si="115"/>
        <v>0</v>
      </c>
      <c r="S213" s="98">
        <f t="shared" si="115"/>
        <v>0</v>
      </c>
      <c r="T213" s="99">
        <f t="shared" si="115"/>
        <v>0</v>
      </c>
      <c r="U213" s="96">
        <f t="shared" si="115"/>
        <v>0</v>
      </c>
      <c r="V213" s="98">
        <f t="shared" si="115"/>
        <v>0</v>
      </c>
      <c r="W213" s="100">
        <f t="shared" si="115"/>
        <v>0</v>
      </c>
    </row>
    <row r="214" spans="1:23" hidden="1" x14ac:dyDescent="0.25">
      <c r="B214" s="55"/>
      <c r="C214" s="2"/>
      <c r="D214" s="427" t="s">
        <v>372</v>
      </c>
      <c r="E214" s="427"/>
      <c r="F214" s="259">
        <f t="shared" ref="F214:F226" si="117">SUM(L214:W214)</f>
        <v>0</v>
      </c>
      <c r="G214" s="151"/>
      <c r="H214" s="169">
        <f t="shared" si="114"/>
        <v>0</v>
      </c>
      <c r="I214" s="76"/>
      <c r="J214" s="1"/>
      <c r="K214" s="1"/>
      <c r="L214" s="76"/>
      <c r="M214" s="1"/>
      <c r="N214" s="1"/>
      <c r="O214" s="1"/>
      <c r="P214" s="1"/>
      <c r="Q214" s="82"/>
      <c r="R214" s="1"/>
      <c r="S214" s="42"/>
      <c r="T214" s="82"/>
      <c r="U214" s="1"/>
      <c r="V214" s="42"/>
      <c r="W214" s="44"/>
    </row>
    <row r="215" spans="1:23" hidden="1" x14ac:dyDescent="0.25">
      <c r="B215" s="55"/>
      <c r="C215" s="2"/>
      <c r="D215" s="427" t="s">
        <v>821</v>
      </c>
      <c r="E215" s="427"/>
      <c r="F215" s="259">
        <f t="shared" si="117"/>
        <v>0</v>
      </c>
      <c r="G215" s="151"/>
      <c r="H215" s="169">
        <f t="shared" si="114"/>
        <v>0</v>
      </c>
      <c r="I215" s="76"/>
      <c r="J215" s="1"/>
      <c r="K215" s="1"/>
      <c r="L215" s="76"/>
      <c r="M215" s="1"/>
      <c r="N215" s="1"/>
      <c r="O215" s="1"/>
      <c r="P215" s="1"/>
      <c r="Q215" s="82"/>
      <c r="R215" s="1"/>
      <c r="S215" s="42"/>
      <c r="T215" s="82"/>
      <c r="U215" s="1"/>
      <c r="V215" s="42"/>
      <c r="W215" s="44"/>
    </row>
    <row r="216" spans="1:23" hidden="1" x14ac:dyDescent="0.25">
      <c r="B216" s="55"/>
      <c r="C216" s="2"/>
      <c r="D216" s="427" t="s">
        <v>375</v>
      </c>
      <c r="E216" s="427"/>
      <c r="F216" s="259">
        <f t="shared" si="117"/>
        <v>0</v>
      </c>
      <c r="G216" s="151"/>
      <c r="H216" s="169">
        <f t="shared" si="114"/>
        <v>0</v>
      </c>
      <c r="I216" s="76"/>
      <c r="J216" s="1"/>
      <c r="K216" s="1"/>
      <c r="L216" s="76"/>
      <c r="M216" s="1"/>
      <c r="N216" s="1"/>
      <c r="O216" s="1"/>
      <c r="P216" s="1"/>
      <c r="Q216" s="82"/>
      <c r="R216" s="1"/>
      <c r="S216" s="42"/>
      <c r="T216" s="82"/>
      <c r="U216" s="1"/>
      <c r="V216" s="42"/>
      <c r="W216" s="44"/>
    </row>
    <row r="217" spans="1:23" hidden="1" x14ac:dyDescent="0.25">
      <c r="B217" s="55"/>
      <c r="C217" s="2"/>
      <c r="D217" s="427" t="s">
        <v>373</v>
      </c>
      <c r="E217" s="427"/>
      <c r="F217" s="259">
        <f t="shared" si="117"/>
        <v>0</v>
      </c>
      <c r="G217" s="151"/>
      <c r="H217" s="169">
        <f t="shared" si="114"/>
        <v>0</v>
      </c>
      <c r="I217" s="76"/>
      <c r="J217" s="1"/>
      <c r="K217" s="1"/>
      <c r="L217" s="76"/>
      <c r="M217" s="1"/>
      <c r="N217" s="1"/>
      <c r="O217" s="1"/>
      <c r="P217" s="1"/>
      <c r="Q217" s="82"/>
      <c r="R217" s="1"/>
      <c r="S217" s="42"/>
      <c r="T217" s="82"/>
      <c r="U217" s="1"/>
      <c r="V217" s="42"/>
      <c r="W217" s="44"/>
    </row>
    <row r="218" spans="1:23" hidden="1" x14ac:dyDescent="0.25">
      <c r="B218" s="55"/>
      <c r="C218" s="2"/>
      <c r="D218" s="427" t="s">
        <v>822</v>
      </c>
      <c r="E218" s="427"/>
      <c r="F218" s="259">
        <f t="shared" si="117"/>
        <v>0</v>
      </c>
      <c r="G218" s="151"/>
      <c r="H218" s="169">
        <f t="shared" si="114"/>
        <v>0</v>
      </c>
      <c r="I218" s="76"/>
      <c r="J218" s="1"/>
      <c r="K218" s="1"/>
      <c r="L218" s="76"/>
      <c r="M218" s="1"/>
      <c r="N218" s="1"/>
      <c r="O218" s="1"/>
      <c r="P218" s="1"/>
      <c r="Q218" s="82"/>
      <c r="R218" s="1"/>
      <c r="S218" s="42"/>
      <c r="T218" s="82"/>
      <c r="U218" s="1"/>
      <c r="V218" s="42"/>
      <c r="W218" s="44"/>
    </row>
    <row r="219" spans="1:23" ht="25.5" hidden="1" customHeight="1" x14ac:dyDescent="0.25">
      <c r="B219" s="55"/>
      <c r="C219" s="2"/>
      <c r="D219" s="428" t="s">
        <v>537</v>
      </c>
      <c r="E219" s="428"/>
      <c r="F219" s="269">
        <f t="shared" si="117"/>
        <v>0</v>
      </c>
      <c r="G219" s="161"/>
      <c r="H219" s="169">
        <f t="shared" si="114"/>
        <v>0</v>
      </c>
      <c r="I219" s="76"/>
      <c r="J219" s="1"/>
      <c r="K219" s="1"/>
      <c r="L219" s="76"/>
      <c r="M219" s="1"/>
      <c r="N219" s="1"/>
      <c r="O219" s="1"/>
      <c r="P219" s="1"/>
      <c r="Q219" s="82"/>
      <c r="R219" s="1"/>
      <c r="S219" s="42"/>
      <c r="T219" s="82"/>
      <c r="U219" s="1"/>
      <c r="V219" s="42"/>
      <c r="W219" s="44"/>
    </row>
    <row r="220" spans="1:23" ht="25.5" hidden="1" customHeight="1" x14ac:dyDescent="0.25">
      <c r="B220" s="55"/>
      <c r="C220" s="2"/>
      <c r="D220" s="428" t="s">
        <v>540</v>
      </c>
      <c r="E220" s="428"/>
      <c r="F220" s="269">
        <f t="shared" si="117"/>
        <v>0</v>
      </c>
      <c r="G220" s="161"/>
      <c r="H220" s="169">
        <f t="shared" si="114"/>
        <v>0</v>
      </c>
      <c r="I220" s="76"/>
      <c r="J220" s="1"/>
      <c r="K220" s="1"/>
      <c r="L220" s="76"/>
      <c r="M220" s="1"/>
      <c r="N220" s="1"/>
      <c r="O220" s="1"/>
      <c r="P220" s="1"/>
      <c r="Q220" s="82"/>
      <c r="R220" s="1"/>
      <c r="S220" s="42"/>
      <c r="T220" s="82"/>
      <c r="U220" s="1"/>
      <c r="V220" s="42"/>
      <c r="W220" s="44"/>
    </row>
    <row r="221" spans="1:23" hidden="1" x14ac:dyDescent="0.25">
      <c r="B221" s="55"/>
      <c r="C221" s="2"/>
      <c r="D221" s="427" t="s">
        <v>823</v>
      </c>
      <c r="E221" s="427"/>
      <c r="F221" s="259">
        <f t="shared" si="117"/>
        <v>0</v>
      </c>
      <c r="G221" s="151"/>
      <c r="H221" s="169">
        <f t="shared" si="114"/>
        <v>0</v>
      </c>
      <c r="I221" s="76"/>
      <c r="J221" s="1"/>
      <c r="K221" s="1"/>
      <c r="L221" s="76"/>
      <c r="M221" s="1"/>
      <c r="N221" s="1"/>
      <c r="O221" s="1"/>
      <c r="P221" s="1"/>
      <c r="Q221" s="82"/>
      <c r="R221" s="1"/>
      <c r="S221" s="42"/>
      <c r="T221" s="82"/>
      <c r="U221" s="1"/>
      <c r="V221" s="42"/>
      <c r="W221" s="44"/>
    </row>
    <row r="222" spans="1:23" hidden="1" x14ac:dyDescent="0.25">
      <c r="B222" s="55"/>
      <c r="C222" s="2"/>
      <c r="D222" s="427" t="s">
        <v>374</v>
      </c>
      <c r="E222" s="427"/>
      <c r="F222" s="259">
        <f t="shared" si="117"/>
        <v>0</v>
      </c>
      <c r="G222" s="151"/>
      <c r="H222" s="169">
        <f t="shared" si="114"/>
        <v>0</v>
      </c>
      <c r="I222" s="76"/>
      <c r="J222" s="1"/>
      <c r="K222" s="1"/>
      <c r="L222" s="76"/>
      <c r="M222" s="1"/>
      <c r="N222" s="1"/>
      <c r="O222" s="1"/>
      <c r="P222" s="1"/>
      <c r="Q222" s="82"/>
      <c r="R222" s="1"/>
      <c r="S222" s="42"/>
      <c r="T222" s="82"/>
      <c r="U222" s="1"/>
      <c r="V222" s="42"/>
      <c r="W222" s="44"/>
    </row>
    <row r="223" spans="1:23" hidden="1" x14ac:dyDescent="0.25">
      <c r="B223" s="55"/>
      <c r="C223" s="2"/>
      <c r="D223" s="427" t="s">
        <v>824</v>
      </c>
      <c r="E223" s="427"/>
      <c r="F223" s="259">
        <f t="shared" si="117"/>
        <v>0</v>
      </c>
      <c r="G223" s="151"/>
      <c r="H223" s="169">
        <f t="shared" si="114"/>
        <v>0</v>
      </c>
      <c r="I223" s="76"/>
      <c r="J223" s="1"/>
      <c r="K223" s="1"/>
      <c r="L223" s="76"/>
      <c r="M223" s="1"/>
      <c r="N223" s="1"/>
      <c r="O223" s="1"/>
      <c r="P223" s="1"/>
      <c r="Q223" s="82"/>
      <c r="R223" s="1"/>
      <c r="S223" s="42"/>
      <c r="T223" s="82"/>
      <c r="U223" s="1"/>
      <c r="V223" s="42"/>
      <c r="W223" s="44"/>
    </row>
    <row r="224" spans="1:23" hidden="1" x14ac:dyDescent="0.25">
      <c r="B224" s="55"/>
      <c r="C224" s="2"/>
      <c r="D224" s="427" t="s">
        <v>566</v>
      </c>
      <c r="E224" s="427"/>
      <c r="F224" s="259">
        <f t="shared" si="117"/>
        <v>0</v>
      </c>
      <c r="G224" s="151"/>
      <c r="H224" s="169">
        <f t="shared" si="114"/>
        <v>0</v>
      </c>
      <c r="I224" s="76"/>
      <c r="J224" s="1"/>
      <c r="K224" s="1"/>
      <c r="L224" s="76"/>
      <c r="M224" s="1"/>
      <c r="N224" s="1"/>
      <c r="O224" s="1"/>
      <c r="P224" s="1"/>
      <c r="Q224" s="82"/>
      <c r="R224" s="1"/>
      <c r="S224" s="42"/>
      <c r="T224" s="82"/>
      <c r="U224" s="1"/>
      <c r="V224" s="42"/>
      <c r="W224" s="44"/>
    </row>
    <row r="225" spans="1:23" s="18" customFormat="1" hidden="1" x14ac:dyDescent="0.25">
      <c r="A225" s="128" t="s">
        <v>278</v>
      </c>
      <c r="B225" s="93" t="s">
        <v>689</v>
      </c>
      <c r="C225" s="434" t="s">
        <v>279</v>
      </c>
      <c r="D225" s="435"/>
      <c r="E225" s="435"/>
      <c r="F225" s="260">
        <f t="shared" si="117"/>
        <v>0</v>
      </c>
      <c r="G225" s="152"/>
      <c r="H225" s="168">
        <f t="shared" si="114"/>
        <v>0</v>
      </c>
      <c r="I225" s="95"/>
      <c r="J225" s="96"/>
      <c r="K225" s="96"/>
      <c r="L225" s="95"/>
      <c r="M225" s="96"/>
      <c r="N225" s="96"/>
      <c r="O225" s="96"/>
      <c r="P225" s="96"/>
      <c r="Q225" s="99"/>
      <c r="R225" s="96"/>
      <c r="S225" s="98"/>
      <c r="T225" s="99"/>
      <c r="U225" s="96"/>
      <c r="V225" s="98"/>
      <c r="W225" s="100"/>
    </row>
    <row r="226" spans="1:23" s="18" customFormat="1" hidden="1" x14ac:dyDescent="0.25">
      <c r="A226" s="128" t="s">
        <v>280</v>
      </c>
      <c r="B226" s="93" t="s">
        <v>690</v>
      </c>
      <c r="C226" s="434" t="s">
        <v>281</v>
      </c>
      <c r="D226" s="435"/>
      <c r="E226" s="435"/>
      <c r="F226" s="260">
        <f t="shared" si="117"/>
        <v>0</v>
      </c>
      <c r="G226" s="152"/>
      <c r="H226" s="168">
        <f t="shared" si="114"/>
        <v>0</v>
      </c>
      <c r="I226" s="95"/>
      <c r="J226" s="96"/>
      <c r="K226" s="96"/>
      <c r="L226" s="95"/>
      <c r="M226" s="96"/>
      <c r="N226" s="96"/>
      <c r="O226" s="96"/>
      <c r="P226" s="96"/>
      <c r="Q226" s="99"/>
      <c r="R226" s="96"/>
      <c r="S226" s="98"/>
      <c r="T226" s="99"/>
      <c r="U226" s="96"/>
      <c r="V226" s="98"/>
      <c r="W226" s="100"/>
    </row>
    <row r="227" spans="1:23" s="18" customFormat="1" hidden="1" x14ac:dyDescent="0.25">
      <c r="A227" s="128" t="s">
        <v>282</v>
      </c>
      <c r="B227" s="93" t="s">
        <v>691</v>
      </c>
      <c r="C227" s="434" t="s">
        <v>283</v>
      </c>
      <c r="D227" s="435"/>
      <c r="E227" s="435"/>
      <c r="F227" s="260">
        <f>F228+F229+F230+F231+F232+F233+F234+F235+F236+F237</f>
        <v>0</v>
      </c>
      <c r="G227" s="152">
        <f t="shared" ref="G227:W227" si="118">G228+G229+G230+G231+G232+G233+G234+G235+G236+G237</f>
        <v>0</v>
      </c>
      <c r="H227" s="168">
        <f t="shared" si="114"/>
        <v>0</v>
      </c>
      <c r="I227" s="95">
        <f t="shared" ref="I227:K227" si="119">I228+I229+I230+I231+I232+I233+I234+I235+I236+I237</f>
        <v>0</v>
      </c>
      <c r="J227" s="96">
        <f t="shared" si="119"/>
        <v>0</v>
      </c>
      <c r="K227" s="96">
        <f t="shared" si="119"/>
        <v>0</v>
      </c>
      <c r="L227" s="95">
        <f t="shared" si="118"/>
        <v>0</v>
      </c>
      <c r="M227" s="96">
        <f t="shared" si="118"/>
        <v>0</v>
      </c>
      <c r="N227" s="96">
        <f t="shared" si="118"/>
        <v>0</v>
      </c>
      <c r="O227" s="96">
        <f t="shared" si="118"/>
        <v>0</v>
      </c>
      <c r="P227" s="96">
        <f t="shared" si="118"/>
        <v>0</v>
      </c>
      <c r="Q227" s="99">
        <f t="shared" si="118"/>
        <v>0</v>
      </c>
      <c r="R227" s="96">
        <f t="shared" si="118"/>
        <v>0</v>
      </c>
      <c r="S227" s="98">
        <f t="shared" si="118"/>
        <v>0</v>
      </c>
      <c r="T227" s="99">
        <f t="shared" si="118"/>
        <v>0</v>
      </c>
      <c r="U227" s="96">
        <f t="shared" si="118"/>
        <v>0</v>
      </c>
      <c r="V227" s="98">
        <f t="shared" si="118"/>
        <v>0</v>
      </c>
      <c r="W227" s="100">
        <f t="shared" si="118"/>
        <v>0</v>
      </c>
    </row>
    <row r="228" spans="1:23" hidden="1" x14ac:dyDescent="0.25">
      <c r="B228" s="55"/>
      <c r="C228" s="2"/>
      <c r="D228" s="427" t="s">
        <v>376</v>
      </c>
      <c r="E228" s="427"/>
      <c r="F228" s="259">
        <f t="shared" ref="F228:F237" si="120">SUM(L228:W228)</f>
        <v>0</v>
      </c>
      <c r="G228" s="151"/>
      <c r="H228" s="169">
        <f t="shared" si="114"/>
        <v>0</v>
      </c>
      <c r="I228" s="76"/>
      <c r="J228" s="1"/>
      <c r="K228" s="1"/>
      <c r="L228" s="76"/>
      <c r="M228" s="1"/>
      <c r="N228" s="1"/>
      <c r="O228" s="1"/>
      <c r="P228" s="1"/>
      <c r="Q228" s="82"/>
      <c r="R228" s="1"/>
      <c r="S228" s="42"/>
      <c r="T228" s="82"/>
      <c r="U228" s="1"/>
      <c r="V228" s="42"/>
      <c r="W228" s="44"/>
    </row>
    <row r="229" spans="1:23" hidden="1" x14ac:dyDescent="0.25">
      <c r="B229" s="55"/>
      <c r="C229" s="2"/>
      <c r="D229" s="427" t="s">
        <v>377</v>
      </c>
      <c r="E229" s="427"/>
      <c r="F229" s="259">
        <f t="shared" si="120"/>
        <v>0</v>
      </c>
      <c r="G229" s="151"/>
      <c r="H229" s="169">
        <f t="shared" si="114"/>
        <v>0</v>
      </c>
      <c r="I229" s="76"/>
      <c r="J229" s="1"/>
      <c r="K229" s="1"/>
      <c r="L229" s="76"/>
      <c r="M229" s="1"/>
      <c r="N229" s="1"/>
      <c r="O229" s="1"/>
      <c r="P229" s="1"/>
      <c r="Q229" s="82"/>
      <c r="R229" s="1"/>
      <c r="S229" s="42"/>
      <c r="T229" s="82"/>
      <c r="U229" s="1"/>
      <c r="V229" s="42"/>
      <c r="W229" s="44"/>
    </row>
    <row r="230" spans="1:23" hidden="1" x14ac:dyDescent="0.25">
      <c r="B230" s="55"/>
      <c r="C230" s="2"/>
      <c r="D230" s="427" t="s">
        <v>378</v>
      </c>
      <c r="E230" s="427"/>
      <c r="F230" s="259">
        <f t="shared" si="120"/>
        <v>0</v>
      </c>
      <c r="G230" s="151"/>
      <c r="H230" s="169">
        <f t="shared" si="114"/>
        <v>0</v>
      </c>
      <c r="I230" s="76"/>
      <c r="J230" s="1"/>
      <c r="K230" s="1"/>
      <c r="L230" s="76"/>
      <c r="M230" s="1"/>
      <c r="N230" s="1"/>
      <c r="O230" s="1"/>
      <c r="P230" s="1"/>
      <c r="Q230" s="82"/>
      <c r="R230" s="1"/>
      <c r="S230" s="42"/>
      <c r="T230" s="82"/>
      <c r="U230" s="1"/>
      <c r="V230" s="42"/>
      <c r="W230" s="44"/>
    </row>
    <row r="231" spans="1:23" hidden="1" x14ac:dyDescent="0.25">
      <c r="B231" s="55"/>
      <c r="C231" s="2"/>
      <c r="D231" s="427" t="s">
        <v>379</v>
      </c>
      <c r="E231" s="427"/>
      <c r="F231" s="259">
        <f t="shared" si="120"/>
        <v>0</v>
      </c>
      <c r="G231" s="151"/>
      <c r="H231" s="169">
        <f t="shared" si="114"/>
        <v>0</v>
      </c>
      <c r="I231" s="76"/>
      <c r="J231" s="1"/>
      <c r="K231" s="1"/>
      <c r="L231" s="76"/>
      <c r="M231" s="1"/>
      <c r="N231" s="1"/>
      <c r="O231" s="1"/>
      <c r="P231" s="1"/>
      <c r="Q231" s="82"/>
      <c r="R231" s="1"/>
      <c r="S231" s="42"/>
      <c r="T231" s="82"/>
      <c r="U231" s="1"/>
      <c r="V231" s="42"/>
      <c r="W231" s="44"/>
    </row>
    <row r="232" spans="1:23" hidden="1" x14ac:dyDescent="0.25">
      <c r="B232" s="55"/>
      <c r="C232" s="2"/>
      <c r="D232" s="427" t="s">
        <v>380</v>
      </c>
      <c r="E232" s="427"/>
      <c r="F232" s="259">
        <f t="shared" si="120"/>
        <v>0</v>
      </c>
      <c r="G232" s="151"/>
      <c r="H232" s="169">
        <f t="shared" si="114"/>
        <v>0</v>
      </c>
      <c r="I232" s="76"/>
      <c r="J232" s="1"/>
      <c r="K232" s="1"/>
      <c r="L232" s="76"/>
      <c r="M232" s="1"/>
      <c r="N232" s="1"/>
      <c r="O232" s="1"/>
      <c r="P232" s="1"/>
      <c r="Q232" s="82"/>
      <c r="R232" s="1"/>
      <c r="S232" s="42"/>
      <c r="T232" s="82"/>
      <c r="U232" s="1"/>
      <c r="V232" s="42"/>
      <c r="W232" s="44"/>
    </row>
    <row r="233" spans="1:23" ht="25.5" hidden="1" customHeight="1" x14ac:dyDescent="0.25">
      <c r="B233" s="55"/>
      <c r="C233" s="2"/>
      <c r="D233" s="428" t="s">
        <v>538</v>
      </c>
      <c r="E233" s="428"/>
      <c r="F233" s="269">
        <f t="shared" si="120"/>
        <v>0</v>
      </c>
      <c r="G233" s="161"/>
      <c r="H233" s="169">
        <f t="shared" si="114"/>
        <v>0</v>
      </c>
      <c r="I233" s="76"/>
      <c r="J233" s="1"/>
      <c r="K233" s="1"/>
      <c r="L233" s="76"/>
      <c r="M233" s="1"/>
      <c r="N233" s="1"/>
      <c r="O233" s="1"/>
      <c r="P233" s="1"/>
      <c r="Q233" s="82"/>
      <c r="R233" s="1"/>
      <c r="S233" s="42"/>
      <c r="T233" s="82"/>
      <c r="U233" s="1"/>
      <c r="V233" s="42"/>
      <c r="W233" s="44"/>
    </row>
    <row r="234" spans="1:23" ht="25.5" hidden="1" customHeight="1" x14ac:dyDescent="0.25">
      <c r="B234" s="55"/>
      <c r="C234" s="2"/>
      <c r="D234" s="428" t="s">
        <v>541</v>
      </c>
      <c r="E234" s="428"/>
      <c r="F234" s="269">
        <f t="shared" si="120"/>
        <v>0</v>
      </c>
      <c r="G234" s="161"/>
      <c r="H234" s="169">
        <f t="shared" si="114"/>
        <v>0</v>
      </c>
      <c r="I234" s="76"/>
      <c r="J234" s="1"/>
      <c r="K234" s="1"/>
      <c r="L234" s="76"/>
      <c r="M234" s="1"/>
      <c r="N234" s="1"/>
      <c r="O234" s="1"/>
      <c r="P234" s="1"/>
      <c r="Q234" s="82"/>
      <c r="R234" s="1"/>
      <c r="S234" s="42"/>
      <c r="T234" s="82"/>
      <c r="U234" s="1"/>
      <c r="V234" s="42"/>
      <c r="W234" s="44"/>
    </row>
    <row r="235" spans="1:23" hidden="1" x14ac:dyDescent="0.25">
      <c r="B235" s="55"/>
      <c r="C235" s="2"/>
      <c r="D235" s="427" t="s">
        <v>381</v>
      </c>
      <c r="E235" s="427"/>
      <c r="F235" s="259">
        <f t="shared" si="120"/>
        <v>0</v>
      </c>
      <c r="G235" s="151"/>
      <c r="H235" s="169">
        <f t="shared" si="114"/>
        <v>0</v>
      </c>
      <c r="I235" s="76"/>
      <c r="J235" s="1"/>
      <c r="K235" s="1"/>
      <c r="L235" s="76"/>
      <c r="M235" s="1"/>
      <c r="N235" s="1"/>
      <c r="O235" s="1"/>
      <c r="P235" s="1"/>
      <c r="Q235" s="82"/>
      <c r="R235" s="1"/>
      <c r="S235" s="42"/>
      <c r="T235" s="82"/>
      <c r="U235" s="1"/>
      <c r="V235" s="42"/>
      <c r="W235" s="44"/>
    </row>
    <row r="236" spans="1:23" hidden="1" x14ac:dyDescent="0.25">
      <c r="B236" s="55"/>
      <c r="C236" s="2"/>
      <c r="D236" s="427" t="s">
        <v>382</v>
      </c>
      <c r="E236" s="427"/>
      <c r="F236" s="259">
        <f t="shared" si="120"/>
        <v>0</v>
      </c>
      <c r="G236" s="151"/>
      <c r="H236" s="169">
        <f t="shared" si="114"/>
        <v>0</v>
      </c>
      <c r="I236" s="76"/>
      <c r="J236" s="1"/>
      <c r="K236" s="1"/>
      <c r="L236" s="76"/>
      <c r="M236" s="1"/>
      <c r="N236" s="1"/>
      <c r="O236" s="1"/>
      <c r="P236" s="1"/>
      <c r="Q236" s="82"/>
      <c r="R236" s="1"/>
      <c r="S236" s="42"/>
      <c r="T236" s="82"/>
      <c r="U236" s="1"/>
      <c r="V236" s="42"/>
      <c r="W236" s="44"/>
    </row>
    <row r="237" spans="1:23" ht="15.75" hidden="1" thickBot="1" x14ac:dyDescent="0.3">
      <c r="B237" s="57"/>
      <c r="C237" s="20"/>
      <c r="D237" s="429" t="s">
        <v>567</v>
      </c>
      <c r="E237" s="429"/>
      <c r="F237" s="261">
        <f t="shared" si="120"/>
        <v>0</v>
      </c>
      <c r="G237" s="153"/>
      <c r="H237" s="169">
        <f t="shared" si="114"/>
        <v>0</v>
      </c>
      <c r="I237" s="76"/>
      <c r="J237" s="1"/>
      <c r="K237" s="1"/>
      <c r="L237" s="76"/>
      <c r="M237" s="1"/>
      <c r="N237" s="1"/>
      <c r="O237" s="1"/>
      <c r="P237" s="1"/>
      <c r="Q237" s="82"/>
      <c r="R237" s="1"/>
      <c r="S237" s="42"/>
      <c r="T237" s="82"/>
      <c r="U237" s="1"/>
      <c r="V237" s="42"/>
      <c r="W237" s="44"/>
    </row>
    <row r="238" spans="1:23" ht="15.75" thickBot="1" x14ac:dyDescent="0.3">
      <c r="B238" s="101" t="s">
        <v>284</v>
      </c>
      <c r="C238" s="430" t="s">
        <v>285</v>
      </c>
      <c r="D238" s="431"/>
      <c r="E238" s="431"/>
      <c r="F238" s="262">
        <f>F239+F260+F266+F267</f>
        <v>0</v>
      </c>
      <c r="G238" s="154">
        <f t="shared" ref="G238:W238" si="121">G239+G260+G266+G267</f>
        <v>0</v>
      </c>
      <c r="H238" s="166">
        <f t="shared" si="114"/>
        <v>0</v>
      </c>
      <c r="I238" s="87">
        <f t="shared" ref="I238:K238" si="122">I239+I260+I266+I267</f>
        <v>0</v>
      </c>
      <c r="J238" s="88">
        <f t="shared" si="122"/>
        <v>0</v>
      </c>
      <c r="K238" s="88">
        <f t="shared" si="122"/>
        <v>0</v>
      </c>
      <c r="L238" s="87">
        <f t="shared" si="121"/>
        <v>0</v>
      </c>
      <c r="M238" s="88">
        <f t="shared" si="121"/>
        <v>0</v>
      </c>
      <c r="N238" s="88">
        <f t="shared" si="121"/>
        <v>0</v>
      </c>
      <c r="O238" s="88">
        <f t="shared" si="121"/>
        <v>0</v>
      </c>
      <c r="P238" s="88">
        <f t="shared" si="121"/>
        <v>0</v>
      </c>
      <c r="Q238" s="91">
        <f t="shared" si="121"/>
        <v>0</v>
      </c>
      <c r="R238" s="88">
        <f t="shared" si="121"/>
        <v>0</v>
      </c>
      <c r="S238" s="90">
        <f t="shared" si="121"/>
        <v>0</v>
      </c>
      <c r="T238" s="91">
        <f t="shared" si="121"/>
        <v>0</v>
      </c>
      <c r="U238" s="88">
        <f t="shared" si="121"/>
        <v>0</v>
      </c>
      <c r="V238" s="90">
        <f t="shared" si="121"/>
        <v>0</v>
      </c>
      <c r="W238" s="92">
        <f t="shared" si="121"/>
        <v>0</v>
      </c>
    </row>
    <row r="239" spans="1:23" hidden="1" x14ac:dyDescent="0.25">
      <c r="B239" s="117" t="s">
        <v>692</v>
      </c>
      <c r="C239" s="432" t="s">
        <v>286</v>
      </c>
      <c r="D239" s="433"/>
      <c r="E239" s="433"/>
      <c r="F239" s="258">
        <f>F240+F244+F251+F252+F253+F254+F255+F256+F257</f>
        <v>0</v>
      </c>
      <c r="G239" s="150">
        <f t="shared" ref="G239:W239" si="123">G240+G244+G251+G252+G253+G254+G255+G256+G257</f>
        <v>0</v>
      </c>
      <c r="H239" s="167">
        <f t="shared" si="114"/>
        <v>0</v>
      </c>
      <c r="I239" s="119">
        <f t="shared" ref="I239:K239" si="124">I240+I244+I251+I252+I253+I254+I255+I256+I257</f>
        <v>0</v>
      </c>
      <c r="J239" s="120">
        <f t="shared" si="124"/>
        <v>0</v>
      </c>
      <c r="K239" s="120">
        <f t="shared" si="124"/>
        <v>0</v>
      </c>
      <c r="L239" s="119">
        <f t="shared" si="123"/>
        <v>0</v>
      </c>
      <c r="M239" s="120">
        <f t="shared" si="123"/>
        <v>0</v>
      </c>
      <c r="N239" s="120">
        <f t="shared" si="123"/>
        <v>0</v>
      </c>
      <c r="O239" s="120">
        <f t="shared" si="123"/>
        <v>0</v>
      </c>
      <c r="P239" s="120">
        <f t="shared" si="123"/>
        <v>0</v>
      </c>
      <c r="Q239" s="123">
        <f t="shared" si="123"/>
        <v>0</v>
      </c>
      <c r="R239" s="120">
        <f t="shared" si="123"/>
        <v>0</v>
      </c>
      <c r="S239" s="122">
        <f t="shared" si="123"/>
        <v>0</v>
      </c>
      <c r="T239" s="123">
        <f t="shared" si="123"/>
        <v>0</v>
      </c>
      <c r="U239" s="120">
        <f t="shared" si="123"/>
        <v>0</v>
      </c>
      <c r="V239" s="122">
        <f t="shared" si="123"/>
        <v>0</v>
      </c>
      <c r="W239" s="124">
        <f t="shared" si="123"/>
        <v>0</v>
      </c>
    </row>
    <row r="240" spans="1:23" s="18" customFormat="1" hidden="1" x14ac:dyDescent="0.25">
      <c r="A240" s="128"/>
      <c r="B240" s="53" t="s">
        <v>693</v>
      </c>
      <c r="C240" s="415" t="s">
        <v>287</v>
      </c>
      <c r="D240" s="416"/>
      <c r="E240" s="416"/>
      <c r="F240" s="266">
        <f>F241+F242+F243</f>
        <v>0</v>
      </c>
      <c r="G240" s="158">
        <f t="shared" ref="G240:W240" si="125">G241+G242+G243</f>
        <v>0</v>
      </c>
      <c r="H240" s="170">
        <f t="shared" si="114"/>
        <v>0</v>
      </c>
      <c r="I240" s="78">
        <f t="shared" ref="I240:K240" si="126">I241+I242+I243</f>
        <v>0</v>
      </c>
      <c r="J240" s="13">
        <f t="shared" si="126"/>
        <v>0</v>
      </c>
      <c r="K240" s="13">
        <f t="shared" si="126"/>
        <v>0</v>
      </c>
      <c r="L240" s="78">
        <f t="shared" si="125"/>
        <v>0</v>
      </c>
      <c r="M240" s="13">
        <f t="shared" si="125"/>
        <v>0</v>
      </c>
      <c r="N240" s="13">
        <f t="shared" si="125"/>
        <v>0</v>
      </c>
      <c r="O240" s="13">
        <f t="shared" si="125"/>
        <v>0</v>
      </c>
      <c r="P240" s="13">
        <f t="shared" si="125"/>
        <v>0</v>
      </c>
      <c r="Q240" s="83">
        <f t="shared" si="125"/>
        <v>0</v>
      </c>
      <c r="R240" s="13">
        <f t="shared" si="125"/>
        <v>0</v>
      </c>
      <c r="S240" s="43">
        <f t="shared" si="125"/>
        <v>0</v>
      </c>
      <c r="T240" s="83">
        <f t="shared" si="125"/>
        <v>0</v>
      </c>
      <c r="U240" s="13">
        <f t="shared" si="125"/>
        <v>0</v>
      </c>
      <c r="V240" s="43">
        <f t="shared" si="125"/>
        <v>0</v>
      </c>
      <c r="W240" s="45">
        <f t="shared" si="125"/>
        <v>0</v>
      </c>
    </row>
    <row r="241" spans="1:23" s="211" customFormat="1" hidden="1" x14ac:dyDescent="0.25">
      <c r="A241" s="128" t="s">
        <v>288</v>
      </c>
      <c r="B241" s="191" t="s">
        <v>694</v>
      </c>
      <c r="C241" s="253"/>
      <c r="D241" s="513" t="s">
        <v>706</v>
      </c>
      <c r="E241" s="513"/>
      <c r="F241" s="299">
        <f t="shared" ref="F241:F243" si="127">SUM(L241:W241)</f>
        <v>0</v>
      </c>
      <c r="G241" s="300"/>
      <c r="H241" s="193">
        <f t="shared" si="114"/>
        <v>0</v>
      </c>
      <c r="I241" s="201"/>
      <c r="J241" s="195"/>
      <c r="K241" s="195"/>
      <c r="L241" s="201"/>
      <c r="M241" s="195"/>
      <c r="N241" s="195"/>
      <c r="O241" s="195"/>
      <c r="P241" s="195"/>
      <c r="Q241" s="196"/>
      <c r="R241" s="195"/>
      <c r="S241" s="194"/>
      <c r="T241" s="196"/>
      <c r="U241" s="195"/>
      <c r="V241" s="194"/>
      <c r="W241" s="197"/>
    </row>
    <row r="242" spans="1:23" s="211" customFormat="1" hidden="1" x14ac:dyDescent="0.25">
      <c r="A242" s="128" t="s">
        <v>289</v>
      </c>
      <c r="B242" s="191" t="s">
        <v>695</v>
      </c>
      <c r="C242" s="200"/>
      <c r="D242" s="417" t="s">
        <v>707</v>
      </c>
      <c r="E242" s="417"/>
      <c r="F242" s="282">
        <f t="shared" si="127"/>
        <v>0</v>
      </c>
      <c r="G242" s="192"/>
      <c r="H242" s="193">
        <f t="shared" si="114"/>
        <v>0</v>
      </c>
      <c r="I242" s="201"/>
      <c r="J242" s="195"/>
      <c r="K242" s="195"/>
      <c r="L242" s="201"/>
      <c r="M242" s="195"/>
      <c r="N242" s="195"/>
      <c r="O242" s="195"/>
      <c r="P242" s="195"/>
      <c r="Q242" s="196"/>
      <c r="R242" s="195"/>
      <c r="S242" s="194"/>
      <c r="T242" s="196"/>
      <c r="U242" s="195"/>
      <c r="V242" s="194"/>
      <c r="W242" s="197"/>
    </row>
    <row r="243" spans="1:23" s="211" customFormat="1" hidden="1" x14ac:dyDescent="0.25">
      <c r="A243" s="128" t="s">
        <v>290</v>
      </c>
      <c r="B243" s="191" t="s">
        <v>696</v>
      </c>
      <c r="C243" s="200"/>
      <c r="D243" s="417" t="s">
        <v>708</v>
      </c>
      <c r="E243" s="417"/>
      <c r="F243" s="282">
        <f t="shared" si="127"/>
        <v>0</v>
      </c>
      <c r="G243" s="192"/>
      <c r="H243" s="193">
        <f t="shared" si="114"/>
        <v>0</v>
      </c>
      <c r="I243" s="201"/>
      <c r="J243" s="195"/>
      <c r="K243" s="195"/>
      <c r="L243" s="201"/>
      <c r="M243" s="195"/>
      <c r="N243" s="195"/>
      <c r="O243" s="195"/>
      <c r="P243" s="195"/>
      <c r="Q243" s="196"/>
      <c r="R243" s="195"/>
      <c r="S243" s="194"/>
      <c r="T243" s="196"/>
      <c r="U243" s="195"/>
      <c r="V243" s="194"/>
      <c r="W243" s="197"/>
    </row>
    <row r="244" spans="1:23" s="18" customFormat="1" hidden="1" x14ac:dyDescent="0.25">
      <c r="A244" s="128"/>
      <c r="B244" s="53" t="s">
        <v>697</v>
      </c>
      <c r="C244" s="415" t="s">
        <v>291</v>
      </c>
      <c r="D244" s="416"/>
      <c r="E244" s="416"/>
      <c r="F244" s="266">
        <f>F245+F246+F247+F248+F249+F250</f>
        <v>0</v>
      </c>
      <c r="G244" s="158">
        <f t="shared" ref="G244:W244" si="128">G245+G246+G247+G248+G249+G250</f>
        <v>0</v>
      </c>
      <c r="H244" s="170">
        <f t="shared" si="114"/>
        <v>0</v>
      </c>
      <c r="I244" s="78">
        <f t="shared" ref="I244:K244" si="129">I245+I246+I247+I248+I249+I250</f>
        <v>0</v>
      </c>
      <c r="J244" s="13">
        <f t="shared" si="129"/>
        <v>0</v>
      </c>
      <c r="K244" s="13">
        <f t="shared" si="129"/>
        <v>0</v>
      </c>
      <c r="L244" s="78">
        <f t="shared" si="128"/>
        <v>0</v>
      </c>
      <c r="M244" s="13">
        <f t="shared" si="128"/>
        <v>0</v>
      </c>
      <c r="N244" s="13">
        <f t="shared" si="128"/>
        <v>0</v>
      </c>
      <c r="O244" s="13">
        <f t="shared" si="128"/>
        <v>0</v>
      </c>
      <c r="P244" s="13">
        <f t="shared" si="128"/>
        <v>0</v>
      </c>
      <c r="Q244" s="83">
        <f t="shared" si="128"/>
        <v>0</v>
      </c>
      <c r="R244" s="13">
        <f t="shared" si="128"/>
        <v>0</v>
      </c>
      <c r="S244" s="43">
        <f t="shared" si="128"/>
        <v>0</v>
      </c>
      <c r="T244" s="83">
        <f t="shared" si="128"/>
        <v>0</v>
      </c>
      <c r="U244" s="13">
        <f t="shared" si="128"/>
        <v>0</v>
      </c>
      <c r="V244" s="43">
        <f t="shared" si="128"/>
        <v>0</v>
      </c>
      <c r="W244" s="45">
        <f t="shared" si="128"/>
        <v>0</v>
      </c>
    </row>
    <row r="245" spans="1:23" s="211" customFormat="1" hidden="1" x14ac:dyDescent="0.25">
      <c r="A245" s="128" t="s">
        <v>292</v>
      </c>
      <c r="B245" s="191" t="s">
        <v>698</v>
      </c>
      <c r="C245" s="200"/>
      <c r="D245" s="417" t="s">
        <v>383</v>
      </c>
      <c r="E245" s="417"/>
      <c r="F245" s="282">
        <f t="shared" ref="F245:F256" si="130">SUM(L245:W245)</f>
        <v>0</v>
      </c>
      <c r="G245" s="192"/>
      <c r="H245" s="193">
        <f t="shared" si="114"/>
        <v>0</v>
      </c>
      <c r="I245" s="201"/>
      <c r="J245" s="195"/>
      <c r="K245" s="195"/>
      <c r="L245" s="201"/>
      <c r="M245" s="195"/>
      <c r="N245" s="195"/>
      <c r="O245" s="195"/>
      <c r="P245" s="195"/>
      <c r="Q245" s="196"/>
      <c r="R245" s="195"/>
      <c r="S245" s="194"/>
      <c r="T245" s="196"/>
      <c r="U245" s="195"/>
      <c r="V245" s="194"/>
      <c r="W245" s="197"/>
    </row>
    <row r="246" spans="1:23" s="211" customFormat="1" hidden="1" x14ac:dyDescent="0.25">
      <c r="A246" s="128" t="s">
        <v>293</v>
      </c>
      <c r="B246" s="191" t="s">
        <v>699</v>
      </c>
      <c r="C246" s="200"/>
      <c r="D246" s="417" t="s">
        <v>384</v>
      </c>
      <c r="E246" s="417"/>
      <c r="F246" s="282">
        <f t="shared" si="130"/>
        <v>0</v>
      </c>
      <c r="G246" s="192"/>
      <c r="H246" s="193">
        <f t="shared" si="114"/>
        <v>0</v>
      </c>
      <c r="I246" s="201"/>
      <c r="J246" s="195"/>
      <c r="K246" s="195"/>
      <c r="L246" s="201"/>
      <c r="M246" s="195"/>
      <c r="N246" s="195"/>
      <c r="O246" s="195"/>
      <c r="P246" s="195"/>
      <c r="Q246" s="196"/>
      <c r="R246" s="195"/>
      <c r="S246" s="194"/>
      <c r="T246" s="196"/>
      <c r="U246" s="195"/>
      <c r="V246" s="194"/>
      <c r="W246" s="197"/>
    </row>
    <row r="247" spans="1:23" s="211" customFormat="1" hidden="1" x14ac:dyDescent="0.25">
      <c r="A247" s="128" t="s">
        <v>887</v>
      </c>
      <c r="B247" s="191" t="s">
        <v>888</v>
      </c>
      <c r="C247" s="200"/>
      <c r="D247" s="417" t="s">
        <v>889</v>
      </c>
      <c r="E247" s="417"/>
      <c r="F247" s="282">
        <f t="shared" si="130"/>
        <v>0</v>
      </c>
      <c r="G247" s="192"/>
      <c r="H247" s="193">
        <f t="shared" si="114"/>
        <v>0</v>
      </c>
      <c r="I247" s="201"/>
      <c r="J247" s="195"/>
      <c r="K247" s="195"/>
      <c r="L247" s="201"/>
      <c r="M247" s="195"/>
      <c r="N247" s="195"/>
      <c r="O247" s="195"/>
      <c r="P247" s="195"/>
      <c r="Q247" s="196"/>
      <c r="R247" s="195"/>
      <c r="S247" s="194"/>
      <c r="T247" s="196"/>
      <c r="U247" s="195"/>
      <c r="V247" s="194"/>
      <c r="W247" s="197"/>
    </row>
    <row r="248" spans="1:23" s="211" customFormat="1" hidden="1" x14ac:dyDescent="0.25">
      <c r="A248" s="128" t="s">
        <v>294</v>
      </c>
      <c r="B248" s="191" t="s">
        <v>700</v>
      </c>
      <c r="C248" s="200"/>
      <c r="D248" s="417" t="s">
        <v>295</v>
      </c>
      <c r="E248" s="417"/>
      <c r="F248" s="282">
        <f t="shared" si="130"/>
        <v>0</v>
      </c>
      <c r="G248" s="192"/>
      <c r="H248" s="193">
        <f t="shared" si="114"/>
        <v>0</v>
      </c>
      <c r="I248" s="201"/>
      <c r="J248" s="195"/>
      <c r="K248" s="195"/>
      <c r="L248" s="201"/>
      <c r="M248" s="195"/>
      <c r="N248" s="195"/>
      <c r="O248" s="195"/>
      <c r="P248" s="195"/>
      <c r="Q248" s="196"/>
      <c r="R248" s="195"/>
      <c r="S248" s="194"/>
      <c r="T248" s="196"/>
      <c r="U248" s="195"/>
      <c r="V248" s="194"/>
      <c r="W248" s="197"/>
    </row>
    <row r="249" spans="1:23" s="211" customFormat="1" hidden="1" x14ac:dyDescent="0.25">
      <c r="A249" s="128" t="s">
        <v>296</v>
      </c>
      <c r="B249" s="191" t="s">
        <v>701</v>
      </c>
      <c r="C249" s="200"/>
      <c r="D249" s="417" t="s">
        <v>297</v>
      </c>
      <c r="E249" s="417"/>
      <c r="F249" s="282">
        <f t="shared" si="130"/>
        <v>0</v>
      </c>
      <c r="G249" s="192"/>
      <c r="H249" s="193">
        <f t="shared" si="114"/>
        <v>0</v>
      </c>
      <c r="I249" s="201"/>
      <c r="J249" s="195"/>
      <c r="K249" s="195"/>
      <c r="L249" s="201"/>
      <c r="M249" s="195"/>
      <c r="N249" s="195"/>
      <c r="O249" s="195"/>
      <c r="P249" s="195"/>
      <c r="Q249" s="196"/>
      <c r="R249" s="195"/>
      <c r="S249" s="194"/>
      <c r="T249" s="196"/>
      <c r="U249" s="195"/>
      <c r="V249" s="194"/>
      <c r="W249" s="197"/>
    </row>
    <row r="250" spans="1:23" s="211" customFormat="1" hidden="1" x14ac:dyDescent="0.25">
      <c r="A250" s="128" t="s">
        <v>890</v>
      </c>
      <c r="B250" s="191" t="s">
        <v>891</v>
      </c>
      <c r="C250" s="200"/>
      <c r="D250" s="417" t="s">
        <v>892</v>
      </c>
      <c r="E250" s="417"/>
      <c r="F250" s="282">
        <f t="shared" si="130"/>
        <v>0</v>
      </c>
      <c r="G250" s="192"/>
      <c r="H250" s="193">
        <f t="shared" si="114"/>
        <v>0</v>
      </c>
      <c r="I250" s="201"/>
      <c r="J250" s="195"/>
      <c r="K250" s="195"/>
      <c r="L250" s="201"/>
      <c r="M250" s="195"/>
      <c r="N250" s="195"/>
      <c r="O250" s="195"/>
      <c r="P250" s="195"/>
      <c r="Q250" s="196"/>
      <c r="R250" s="195"/>
      <c r="S250" s="194"/>
      <c r="T250" s="196"/>
      <c r="U250" s="195"/>
      <c r="V250" s="194"/>
      <c r="W250" s="197"/>
    </row>
    <row r="251" spans="1:23" s="41" customFormat="1" hidden="1" x14ac:dyDescent="0.25">
      <c r="A251" s="128" t="s">
        <v>893</v>
      </c>
      <c r="B251" s="53" t="s">
        <v>894</v>
      </c>
      <c r="C251" s="415" t="s">
        <v>895</v>
      </c>
      <c r="D251" s="416"/>
      <c r="E251" s="416"/>
      <c r="F251" s="266">
        <f t="shared" si="130"/>
        <v>0</v>
      </c>
      <c r="G251" s="158"/>
      <c r="H251" s="170">
        <f t="shared" si="114"/>
        <v>0</v>
      </c>
      <c r="I251" s="78"/>
      <c r="J251" s="13"/>
      <c r="K251" s="13"/>
      <c r="L251" s="78"/>
      <c r="M251" s="13"/>
      <c r="N251" s="13"/>
      <c r="O251" s="13"/>
      <c r="P251" s="13"/>
      <c r="Q251" s="83"/>
      <c r="R251" s="13"/>
      <c r="S251" s="43"/>
      <c r="T251" s="83"/>
      <c r="U251" s="13"/>
      <c r="V251" s="43"/>
      <c r="W251" s="45"/>
    </row>
    <row r="252" spans="1:23" s="41" customFormat="1" hidden="1" x14ac:dyDescent="0.25">
      <c r="A252" s="128" t="s">
        <v>298</v>
      </c>
      <c r="B252" s="53" t="s">
        <v>702</v>
      </c>
      <c r="C252" s="415" t="s">
        <v>299</v>
      </c>
      <c r="D252" s="416"/>
      <c r="E252" s="416"/>
      <c r="F252" s="266">
        <f t="shared" si="130"/>
        <v>0</v>
      </c>
      <c r="G252" s="158"/>
      <c r="H252" s="170">
        <f t="shared" si="114"/>
        <v>0</v>
      </c>
      <c r="I252" s="78"/>
      <c r="J252" s="13"/>
      <c r="K252" s="13"/>
      <c r="L252" s="78"/>
      <c r="M252" s="13"/>
      <c r="N252" s="13"/>
      <c r="O252" s="13"/>
      <c r="P252" s="13"/>
      <c r="Q252" s="83"/>
      <c r="R252" s="13"/>
      <c r="S252" s="43"/>
      <c r="T252" s="83"/>
      <c r="U252" s="13"/>
      <c r="V252" s="43"/>
      <c r="W252" s="45"/>
    </row>
    <row r="253" spans="1:23" s="41" customFormat="1" hidden="1" x14ac:dyDescent="0.25">
      <c r="A253" s="128" t="s">
        <v>300</v>
      </c>
      <c r="B253" s="53" t="s">
        <v>703</v>
      </c>
      <c r="C253" s="415" t="s">
        <v>896</v>
      </c>
      <c r="D253" s="416"/>
      <c r="E253" s="416"/>
      <c r="F253" s="266">
        <f t="shared" si="130"/>
        <v>0</v>
      </c>
      <c r="G253" s="158"/>
      <c r="H253" s="170">
        <f t="shared" si="114"/>
        <v>0</v>
      </c>
      <c r="I253" s="78"/>
      <c r="J253" s="13"/>
      <c r="K253" s="13"/>
      <c r="L253" s="78"/>
      <c r="M253" s="13"/>
      <c r="N253" s="13"/>
      <c r="O253" s="13"/>
      <c r="P253" s="13"/>
      <c r="Q253" s="83"/>
      <c r="R253" s="13"/>
      <c r="S253" s="43"/>
      <c r="T253" s="83"/>
      <c r="U253" s="13"/>
      <c r="V253" s="43"/>
      <c r="W253" s="45"/>
    </row>
    <row r="254" spans="1:23" s="41" customFormat="1" hidden="1" x14ac:dyDescent="0.25">
      <c r="A254" s="128" t="s">
        <v>301</v>
      </c>
      <c r="B254" s="53" t="s">
        <v>704</v>
      </c>
      <c r="C254" s="415" t="s">
        <v>897</v>
      </c>
      <c r="D254" s="416"/>
      <c r="E254" s="416"/>
      <c r="F254" s="266">
        <f t="shared" si="130"/>
        <v>0</v>
      </c>
      <c r="G254" s="158"/>
      <c r="H254" s="170">
        <f t="shared" si="114"/>
        <v>0</v>
      </c>
      <c r="I254" s="78"/>
      <c r="J254" s="13"/>
      <c r="K254" s="13"/>
      <c r="L254" s="78"/>
      <c r="M254" s="13"/>
      <c r="N254" s="13"/>
      <c r="O254" s="13"/>
      <c r="P254" s="13"/>
      <c r="Q254" s="83"/>
      <c r="R254" s="13"/>
      <c r="S254" s="43"/>
      <c r="T254" s="83"/>
      <c r="U254" s="13"/>
      <c r="V254" s="43"/>
      <c r="W254" s="45"/>
    </row>
    <row r="255" spans="1:23" s="41" customFormat="1" hidden="1" x14ac:dyDescent="0.25">
      <c r="A255" s="128" t="s">
        <v>302</v>
      </c>
      <c r="B255" s="53" t="s">
        <v>705</v>
      </c>
      <c r="C255" s="415" t="s">
        <v>303</v>
      </c>
      <c r="D255" s="416"/>
      <c r="E255" s="416"/>
      <c r="F255" s="266">
        <f t="shared" si="130"/>
        <v>0</v>
      </c>
      <c r="G255" s="158"/>
      <c r="H255" s="170">
        <f t="shared" si="114"/>
        <v>0</v>
      </c>
      <c r="I255" s="78"/>
      <c r="J255" s="13"/>
      <c r="K255" s="13"/>
      <c r="L255" s="78"/>
      <c r="M255" s="13"/>
      <c r="N255" s="13"/>
      <c r="O255" s="13"/>
      <c r="P255" s="13"/>
      <c r="Q255" s="83"/>
      <c r="R255" s="13"/>
      <c r="S255" s="43"/>
      <c r="T255" s="83"/>
      <c r="U255" s="13"/>
      <c r="V255" s="43"/>
      <c r="W255" s="45"/>
    </row>
    <row r="256" spans="1:23" s="41" customFormat="1" hidden="1" x14ac:dyDescent="0.25">
      <c r="A256" s="128" t="s">
        <v>898</v>
      </c>
      <c r="B256" s="53" t="s">
        <v>899</v>
      </c>
      <c r="C256" s="415" t="s">
        <v>901</v>
      </c>
      <c r="D256" s="416"/>
      <c r="E256" s="416"/>
      <c r="F256" s="266">
        <f t="shared" si="130"/>
        <v>0</v>
      </c>
      <c r="G256" s="158"/>
      <c r="H256" s="170">
        <f t="shared" si="114"/>
        <v>0</v>
      </c>
      <c r="I256" s="78"/>
      <c r="J256" s="13"/>
      <c r="K256" s="13"/>
      <c r="L256" s="78"/>
      <c r="M256" s="13"/>
      <c r="N256" s="13"/>
      <c r="O256" s="13"/>
      <c r="P256" s="13"/>
      <c r="Q256" s="83"/>
      <c r="R256" s="13"/>
      <c r="S256" s="43"/>
      <c r="T256" s="83"/>
      <c r="U256" s="13"/>
      <c r="V256" s="43"/>
      <c r="W256" s="45"/>
    </row>
    <row r="257" spans="1:23" s="41" customFormat="1" hidden="1" x14ac:dyDescent="0.25">
      <c r="A257" s="128"/>
      <c r="B257" s="53" t="s">
        <v>900</v>
      </c>
      <c r="C257" s="415" t="s">
        <v>902</v>
      </c>
      <c r="D257" s="416"/>
      <c r="E257" s="416"/>
      <c r="F257" s="266">
        <f>F258+F259</f>
        <v>0</v>
      </c>
      <c r="G257" s="158">
        <f t="shared" ref="G257:W257" si="131">G258+G259</f>
        <v>0</v>
      </c>
      <c r="H257" s="170">
        <f t="shared" si="114"/>
        <v>0</v>
      </c>
      <c r="I257" s="78">
        <f t="shared" ref="I257:K257" si="132">I258+I259</f>
        <v>0</v>
      </c>
      <c r="J257" s="13">
        <f t="shared" si="132"/>
        <v>0</v>
      </c>
      <c r="K257" s="13">
        <f t="shared" si="132"/>
        <v>0</v>
      </c>
      <c r="L257" s="78">
        <f t="shared" si="131"/>
        <v>0</v>
      </c>
      <c r="M257" s="13">
        <f t="shared" si="131"/>
        <v>0</v>
      </c>
      <c r="N257" s="13">
        <f t="shared" si="131"/>
        <v>0</v>
      </c>
      <c r="O257" s="13">
        <f t="shared" si="131"/>
        <v>0</v>
      </c>
      <c r="P257" s="13">
        <f t="shared" si="131"/>
        <v>0</v>
      </c>
      <c r="Q257" s="83">
        <f t="shared" si="131"/>
        <v>0</v>
      </c>
      <c r="R257" s="13">
        <f t="shared" si="131"/>
        <v>0</v>
      </c>
      <c r="S257" s="43">
        <f t="shared" si="131"/>
        <v>0</v>
      </c>
      <c r="T257" s="83">
        <f t="shared" si="131"/>
        <v>0</v>
      </c>
      <c r="U257" s="13">
        <f t="shared" si="131"/>
        <v>0</v>
      </c>
      <c r="V257" s="43">
        <f t="shared" si="131"/>
        <v>0</v>
      </c>
      <c r="W257" s="45">
        <f t="shared" si="131"/>
        <v>0</v>
      </c>
    </row>
    <row r="258" spans="1:23" s="211" customFormat="1" hidden="1" x14ac:dyDescent="0.25">
      <c r="A258" s="128" t="s">
        <v>904</v>
      </c>
      <c r="B258" s="191" t="s">
        <v>903</v>
      </c>
      <c r="C258" s="200"/>
      <c r="D258" s="417" t="s">
        <v>907</v>
      </c>
      <c r="E258" s="417"/>
      <c r="F258" s="282">
        <f t="shared" ref="F258:F259" si="133">SUM(L258:W258)</f>
        <v>0</v>
      </c>
      <c r="G258" s="192"/>
      <c r="H258" s="193">
        <f t="shared" si="114"/>
        <v>0</v>
      </c>
      <c r="I258" s="201"/>
      <c r="J258" s="195"/>
      <c r="K258" s="195"/>
      <c r="L258" s="201"/>
      <c r="M258" s="195"/>
      <c r="N258" s="195"/>
      <c r="O258" s="195"/>
      <c r="P258" s="195"/>
      <c r="Q258" s="196"/>
      <c r="R258" s="195"/>
      <c r="S258" s="194"/>
      <c r="T258" s="196"/>
      <c r="U258" s="195"/>
      <c r="V258" s="194"/>
      <c r="W258" s="197"/>
    </row>
    <row r="259" spans="1:23" s="211" customFormat="1" hidden="1" x14ac:dyDescent="0.25">
      <c r="A259" s="128" t="s">
        <v>905</v>
      </c>
      <c r="B259" s="191" t="s">
        <v>906</v>
      </c>
      <c r="C259" s="200"/>
      <c r="D259" s="417" t="s">
        <v>908</v>
      </c>
      <c r="E259" s="417"/>
      <c r="F259" s="282">
        <f t="shared" si="133"/>
        <v>0</v>
      </c>
      <c r="G259" s="192"/>
      <c r="H259" s="193">
        <f t="shared" si="114"/>
        <v>0</v>
      </c>
      <c r="I259" s="201"/>
      <c r="J259" s="195"/>
      <c r="K259" s="195"/>
      <c r="L259" s="201"/>
      <c r="M259" s="195"/>
      <c r="N259" s="195"/>
      <c r="O259" s="195"/>
      <c r="P259" s="195"/>
      <c r="Q259" s="196"/>
      <c r="R259" s="195"/>
      <c r="S259" s="194"/>
      <c r="T259" s="196"/>
      <c r="U259" s="195"/>
      <c r="V259" s="194"/>
      <c r="W259" s="197"/>
    </row>
    <row r="260" spans="1:23" hidden="1" x14ac:dyDescent="0.25">
      <c r="B260" s="93" t="s">
        <v>709</v>
      </c>
      <c r="C260" s="434" t="s">
        <v>304</v>
      </c>
      <c r="D260" s="435"/>
      <c r="E260" s="435"/>
      <c r="F260" s="260">
        <f>F261+F262+F263+F264+F265</f>
        <v>0</v>
      </c>
      <c r="G260" s="152">
        <f t="shared" ref="G260:W260" si="134">G261+G262+G263+G264+G265</f>
        <v>0</v>
      </c>
      <c r="H260" s="168">
        <f t="shared" si="114"/>
        <v>0</v>
      </c>
      <c r="I260" s="95">
        <f t="shared" ref="I260:K260" si="135">I261+I262+I263+I264+I265</f>
        <v>0</v>
      </c>
      <c r="J260" s="96">
        <f t="shared" si="135"/>
        <v>0</v>
      </c>
      <c r="K260" s="96">
        <f t="shared" si="135"/>
        <v>0</v>
      </c>
      <c r="L260" s="95">
        <f t="shared" si="134"/>
        <v>0</v>
      </c>
      <c r="M260" s="96">
        <f t="shared" si="134"/>
        <v>0</v>
      </c>
      <c r="N260" s="96">
        <f t="shared" si="134"/>
        <v>0</v>
      </c>
      <c r="O260" s="96">
        <f t="shared" si="134"/>
        <v>0</v>
      </c>
      <c r="P260" s="96">
        <f t="shared" si="134"/>
        <v>0</v>
      </c>
      <c r="Q260" s="99">
        <f t="shared" si="134"/>
        <v>0</v>
      </c>
      <c r="R260" s="96">
        <f t="shared" si="134"/>
        <v>0</v>
      </c>
      <c r="S260" s="98">
        <f t="shared" si="134"/>
        <v>0</v>
      </c>
      <c r="T260" s="99">
        <f t="shared" si="134"/>
        <v>0</v>
      </c>
      <c r="U260" s="96">
        <f t="shared" si="134"/>
        <v>0</v>
      </c>
      <c r="V260" s="98">
        <f t="shared" si="134"/>
        <v>0</v>
      </c>
      <c r="W260" s="100">
        <f t="shared" si="134"/>
        <v>0</v>
      </c>
    </row>
    <row r="261" spans="1:23" s="41" customFormat="1" hidden="1" x14ac:dyDescent="0.25">
      <c r="A261" s="128" t="s">
        <v>305</v>
      </c>
      <c r="B261" s="198" t="s">
        <v>710</v>
      </c>
      <c r="C261" s="495" t="s">
        <v>385</v>
      </c>
      <c r="D261" s="496"/>
      <c r="E261" s="496"/>
      <c r="F261" s="283">
        <f t="shared" ref="F261:F267" si="136">SUM(L261:W261)</f>
        <v>0</v>
      </c>
      <c r="G261" s="199"/>
      <c r="H261" s="213">
        <f t="shared" si="114"/>
        <v>0</v>
      </c>
      <c r="I261" s="214"/>
      <c r="J261" s="215"/>
      <c r="K261" s="215"/>
      <c r="L261" s="214"/>
      <c r="M261" s="215"/>
      <c r="N261" s="215"/>
      <c r="O261" s="215"/>
      <c r="P261" s="215"/>
      <c r="Q261" s="219"/>
      <c r="R261" s="215"/>
      <c r="S261" s="217"/>
      <c r="T261" s="219"/>
      <c r="U261" s="215"/>
      <c r="V261" s="217"/>
      <c r="W261" s="216"/>
    </row>
    <row r="262" spans="1:23" s="41" customFormat="1" hidden="1" x14ac:dyDescent="0.25">
      <c r="A262" s="128" t="s">
        <v>306</v>
      </c>
      <c r="B262" s="198" t="s">
        <v>711</v>
      </c>
      <c r="C262" s="495" t="s">
        <v>386</v>
      </c>
      <c r="D262" s="496"/>
      <c r="E262" s="496"/>
      <c r="F262" s="283">
        <f t="shared" si="136"/>
        <v>0</v>
      </c>
      <c r="G262" s="199"/>
      <c r="H262" s="213">
        <f t="shared" si="114"/>
        <v>0</v>
      </c>
      <c r="I262" s="214"/>
      <c r="J262" s="215"/>
      <c r="K262" s="215"/>
      <c r="L262" s="214"/>
      <c r="M262" s="215"/>
      <c r="N262" s="215"/>
      <c r="O262" s="215"/>
      <c r="P262" s="215"/>
      <c r="Q262" s="219"/>
      <c r="R262" s="215"/>
      <c r="S262" s="217"/>
      <c r="T262" s="219"/>
      <c r="U262" s="215"/>
      <c r="V262" s="217"/>
      <c r="W262" s="216"/>
    </row>
    <row r="263" spans="1:23" s="41" customFormat="1" hidden="1" x14ac:dyDescent="0.25">
      <c r="A263" s="128" t="s">
        <v>307</v>
      </c>
      <c r="B263" s="198" t="s">
        <v>712</v>
      </c>
      <c r="C263" s="495" t="s">
        <v>308</v>
      </c>
      <c r="D263" s="496"/>
      <c r="E263" s="496"/>
      <c r="F263" s="283">
        <f t="shared" si="136"/>
        <v>0</v>
      </c>
      <c r="G263" s="199"/>
      <c r="H263" s="213">
        <f t="shared" si="114"/>
        <v>0</v>
      </c>
      <c r="I263" s="214"/>
      <c r="J263" s="215"/>
      <c r="K263" s="215"/>
      <c r="L263" s="214"/>
      <c r="M263" s="215"/>
      <c r="N263" s="215"/>
      <c r="O263" s="215"/>
      <c r="P263" s="215"/>
      <c r="Q263" s="219"/>
      <c r="R263" s="215"/>
      <c r="S263" s="217"/>
      <c r="T263" s="219"/>
      <c r="U263" s="215"/>
      <c r="V263" s="217"/>
      <c r="W263" s="216"/>
    </row>
    <row r="264" spans="1:23" s="41" customFormat="1" hidden="1" x14ac:dyDescent="0.25">
      <c r="A264" s="128" t="s">
        <v>309</v>
      </c>
      <c r="B264" s="198" t="s">
        <v>713</v>
      </c>
      <c r="C264" s="495" t="s">
        <v>310</v>
      </c>
      <c r="D264" s="496"/>
      <c r="E264" s="496"/>
      <c r="F264" s="283">
        <f t="shared" si="136"/>
        <v>0</v>
      </c>
      <c r="G264" s="199"/>
      <c r="H264" s="213">
        <f t="shared" si="114"/>
        <v>0</v>
      </c>
      <c r="I264" s="214"/>
      <c r="J264" s="215"/>
      <c r="K264" s="215"/>
      <c r="L264" s="214"/>
      <c r="M264" s="215"/>
      <c r="N264" s="215"/>
      <c r="O264" s="215"/>
      <c r="P264" s="215"/>
      <c r="Q264" s="219"/>
      <c r="R264" s="215"/>
      <c r="S264" s="217"/>
      <c r="T264" s="219"/>
      <c r="U264" s="215"/>
      <c r="V264" s="217"/>
      <c r="W264" s="216"/>
    </row>
    <row r="265" spans="1:23" s="41" customFormat="1" hidden="1" x14ac:dyDescent="0.25">
      <c r="A265" s="128" t="s">
        <v>311</v>
      </c>
      <c r="B265" s="198" t="s">
        <v>714</v>
      </c>
      <c r="C265" s="495" t="s">
        <v>387</v>
      </c>
      <c r="D265" s="496"/>
      <c r="E265" s="496"/>
      <c r="F265" s="283">
        <f t="shared" si="136"/>
        <v>0</v>
      </c>
      <c r="G265" s="199"/>
      <c r="H265" s="213">
        <f t="shared" si="114"/>
        <v>0</v>
      </c>
      <c r="I265" s="214"/>
      <c r="J265" s="215"/>
      <c r="K265" s="215"/>
      <c r="L265" s="214"/>
      <c r="M265" s="215"/>
      <c r="N265" s="215"/>
      <c r="O265" s="215"/>
      <c r="P265" s="215"/>
      <c r="Q265" s="219"/>
      <c r="R265" s="215"/>
      <c r="S265" s="217"/>
      <c r="T265" s="219"/>
      <c r="U265" s="215"/>
      <c r="V265" s="217"/>
      <c r="W265" s="216"/>
    </row>
    <row r="266" spans="1:23" hidden="1" x14ac:dyDescent="0.25">
      <c r="A266" s="128" t="s">
        <v>313</v>
      </c>
      <c r="B266" s="93" t="s">
        <v>715</v>
      </c>
      <c r="C266" s="434" t="s">
        <v>312</v>
      </c>
      <c r="D266" s="435"/>
      <c r="E266" s="435"/>
      <c r="F266" s="260">
        <f t="shared" si="136"/>
        <v>0</v>
      </c>
      <c r="G266" s="152"/>
      <c r="H266" s="168">
        <f t="shared" si="114"/>
        <v>0</v>
      </c>
      <c r="I266" s="95"/>
      <c r="J266" s="96"/>
      <c r="K266" s="96"/>
      <c r="L266" s="95"/>
      <c r="M266" s="96"/>
      <c r="N266" s="96"/>
      <c r="O266" s="96"/>
      <c r="P266" s="96"/>
      <c r="Q266" s="99"/>
      <c r="R266" s="96"/>
      <c r="S266" s="98"/>
      <c r="T266" s="99"/>
      <c r="U266" s="96"/>
      <c r="V266" s="98"/>
      <c r="W266" s="100"/>
    </row>
    <row r="267" spans="1:23" ht="15.75" hidden="1" thickBot="1" x14ac:dyDescent="0.3">
      <c r="A267" s="128" t="s">
        <v>909</v>
      </c>
      <c r="B267" s="93" t="s">
        <v>910</v>
      </c>
      <c r="C267" s="434" t="s">
        <v>911</v>
      </c>
      <c r="D267" s="435"/>
      <c r="E267" s="435"/>
      <c r="F267" s="260">
        <f t="shared" si="136"/>
        <v>0</v>
      </c>
      <c r="G267" s="152"/>
      <c r="H267" s="168">
        <f t="shared" si="114"/>
        <v>0</v>
      </c>
      <c r="I267" s="95"/>
      <c r="J267" s="96"/>
      <c r="K267" s="96"/>
      <c r="L267" s="95"/>
      <c r="M267" s="96"/>
      <c r="N267" s="96"/>
      <c r="O267" s="96"/>
      <c r="P267" s="96"/>
      <c r="Q267" s="99"/>
      <c r="R267" s="96"/>
      <c r="S267" s="98"/>
      <c r="T267" s="99"/>
      <c r="U267" s="96"/>
      <c r="V267" s="98"/>
      <c r="W267" s="100"/>
    </row>
    <row r="268" spans="1:23" ht="15.75" thickBot="1" x14ac:dyDescent="0.3">
      <c r="B268" s="511" t="s">
        <v>314</v>
      </c>
      <c r="C268" s="512"/>
      <c r="D268" s="512"/>
      <c r="E268" s="512"/>
      <c r="F268" s="257">
        <f>F5+F24+F32+F72+F88+F160+F170+F175+F238</f>
        <v>4494744.3398000002</v>
      </c>
      <c r="G268" s="149">
        <f>G5+G24+G32+G72+G88+G160+G170+G175+G238</f>
        <v>0</v>
      </c>
      <c r="H268" s="166">
        <f t="shared" si="114"/>
        <v>4494744.3398000002</v>
      </c>
      <c r="I268" s="87">
        <f t="shared" ref="I268:K268" si="137">I5+I24+I32+I72+I88+I160+I170+I175+I238</f>
        <v>361823.89240000001</v>
      </c>
      <c r="J268" s="88">
        <f t="shared" si="137"/>
        <v>877200</v>
      </c>
      <c r="K268" s="88">
        <f t="shared" si="137"/>
        <v>3255720.4473999999</v>
      </c>
      <c r="L268" s="87">
        <f t="shared" ref="L268:W268" si="138">L5+L24+L32+L72+L88+L160+L170+L175+L238</f>
        <v>289228</v>
      </c>
      <c r="M268" s="88">
        <f t="shared" si="138"/>
        <v>301953.04259999999</v>
      </c>
      <c r="N268" s="88">
        <f t="shared" si="138"/>
        <v>299230.20499999996</v>
      </c>
      <c r="O268" s="88">
        <f t="shared" si="138"/>
        <v>519953.04259999999</v>
      </c>
      <c r="P268" s="88">
        <f t="shared" si="138"/>
        <v>398648.75260000001</v>
      </c>
      <c r="Q268" s="91">
        <f t="shared" si="138"/>
        <v>404353.04259999999</v>
      </c>
      <c r="R268" s="88">
        <f t="shared" si="138"/>
        <v>402643.75260000001</v>
      </c>
      <c r="S268" s="90">
        <f t="shared" si="138"/>
        <v>409553.04259999999</v>
      </c>
      <c r="T268" s="91">
        <f t="shared" si="138"/>
        <v>399553.04259999999</v>
      </c>
      <c r="U268" s="88">
        <f t="shared" si="138"/>
        <v>311043.75260000001</v>
      </c>
      <c r="V268" s="90">
        <f t="shared" si="138"/>
        <v>457533.22700000001</v>
      </c>
      <c r="W268" s="92">
        <f t="shared" si="138"/>
        <v>301051.43700000003</v>
      </c>
    </row>
    <row r="269" spans="1:23" x14ac:dyDescent="0.25">
      <c r="B269" s="22"/>
      <c r="C269" s="23"/>
      <c r="D269" s="23"/>
      <c r="E269" s="24"/>
      <c r="F269" s="24"/>
      <c r="G269" s="24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x14ac:dyDescent="0.25">
      <c r="B270" s="25"/>
      <c r="C270" s="26"/>
      <c r="D270" s="26"/>
      <c r="E270" s="24"/>
      <c r="F270" s="24"/>
      <c r="G270" s="24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x14ac:dyDescent="0.25"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x14ac:dyDescent="0.25"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x14ac:dyDescent="0.25"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x14ac:dyDescent="0.25"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x14ac:dyDescent="0.25"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x14ac:dyDescent="0.25">
      <c r="B276" s="27"/>
      <c r="C276" s="24"/>
      <c r="D276" s="24"/>
      <c r="E276" s="28"/>
      <c r="F276" s="28"/>
      <c r="G276" s="28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x14ac:dyDescent="0.25">
      <c r="B277" s="27"/>
      <c r="C277" s="28"/>
      <c r="D277" s="28"/>
      <c r="E277" s="24"/>
      <c r="F277" s="24"/>
      <c r="G277" s="24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x14ac:dyDescent="0.25">
      <c r="B278" s="27"/>
      <c r="C278" s="28"/>
      <c r="D278" s="28"/>
      <c r="E278" s="24"/>
      <c r="F278" s="24"/>
      <c r="G278" s="24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x14ac:dyDescent="0.25">
      <c r="B279" s="27"/>
      <c r="C279" s="28"/>
      <c r="D279" s="28"/>
      <c r="E279" s="24"/>
      <c r="F279" s="24"/>
      <c r="G279" s="24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x14ac:dyDescent="0.25"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x14ac:dyDescent="0.25"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x14ac:dyDescent="0.25"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x14ac:dyDescent="0.25">
      <c r="A288" s="130"/>
      <c r="B288" s="27"/>
      <c r="C288" s="24"/>
      <c r="D288" s="24"/>
      <c r="E288" s="28"/>
      <c r="F288" s="28"/>
      <c r="G288" s="28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x14ac:dyDescent="0.25">
      <c r="A289" s="130"/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x14ac:dyDescent="0.25">
      <c r="A290" s="130"/>
      <c r="B290" s="27"/>
      <c r="C290" s="28"/>
      <c r="D290" s="28"/>
      <c r="E290" s="24"/>
      <c r="F290" s="24"/>
      <c r="G290" s="24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x14ac:dyDescent="0.25">
      <c r="A299" s="130"/>
      <c r="B299" s="27"/>
      <c r="C299" s="24"/>
      <c r="D299" s="24"/>
      <c r="E299" s="28"/>
      <c r="F299" s="28"/>
      <c r="G299" s="28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x14ac:dyDescent="0.25">
      <c r="A300" s="130"/>
      <c r="B300" s="27"/>
      <c r="C300" s="24"/>
      <c r="D300" s="24"/>
      <c r="E300" s="28"/>
      <c r="F300" s="28"/>
      <c r="G300" s="28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x14ac:dyDescent="0.25">
      <c r="A301" s="130"/>
      <c r="B301" s="27"/>
      <c r="C301" s="28"/>
      <c r="D301" s="28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x14ac:dyDescent="0.25">
      <c r="A302" s="130"/>
      <c r="B302" s="27"/>
      <c r="C302" s="24"/>
      <c r="D302" s="24"/>
      <c r="E302" s="28"/>
      <c r="F302" s="28"/>
      <c r="G302" s="28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x14ac:dyDescent="0.25">
      <c r="A312" s="130"/>
      <c r="B312" s="29"/>
      <c r="C312" s="23"/>
      <c r="D312" s="23"/>
      <c r="E312" s="24"/>
      <c r="F312" s="24"/>
      <c r="G312" s="24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x14ac:dyDescent="0.25">
      <c r="A313" s="130"/>
      <c r="B313" s="27"/>
      <c r="C313" s="28"/>
      <c r="D313" s="28"/>
      <c r="E313" s="24"/>
      <c r="F313" s="24"/>
      <c r="G313" s="24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x14ac:dyDescent="0.25">
      <c r="A314" s="130"/>
      <c r="B314" s="27"/>
      <c r="C314" s="28"/>
      <c r="D314" s="28"/>
      <c r="E314" s="24"/>
      <c r="F314" s="24"/>
      <c r="G314" s="24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x14ac:dyDescent="0.25">
      <c r="A315" s="130"/>
      <c r="B315" s="27"/>
      <c r="C315" s="28"/>
      <c r="D315" s="28"/>
      <c r="E315" s="24"/>
      <c r="F315" s="24"/>
      <c r="G315" s="24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x14ac:dyDescent="0.25">
      <c r="A317" s="130"/>
      <c r="B317" s="27"/>
      <c r="C317" s="24"/>
      <c r="D317" s="24"/>
      <c r="E317" s="28"/>
      <c r="F317" s="28"/>
      <c r="G317" s="28"/>
      <c r="H317" s="6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x14ac:dyDescent="0.25">
      <c r="A318" s="130"/>
      <c r="B318" s="27"/>
      <c r="C318" s="24"/>
      <c r="D318" s="24"/>
      <c r="E318" s="28"/>
      <c r="F318" s="28"/>
      <c r="G318" s="28"/>
      <c r="H318" s="6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x14ac:dyDescent="0.25">
      <c r="A319" s="130"/>
      <c r="B319" s="27"/>
      <c r="C319" s="24"/>
      <c r="D319" s="24"/>
      <c r="E319" s="28"/>
      <c r="F319" s="28"/>
      <c r="G319" s="28"/>
      <c r="H319" s="60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x14ac:dyDescent="0.25">
      <c r="A320" s="130"/>
      <c r="B320" s="27"/>
      <c r="C320" s="24"/>
      <c r="D320" s="24"/>
      <c r="E320" s="28"/>
      <c r="F320" s="28"/>
      <c r="G320" s="28"/>
      <c r="H320" s="60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x14ac:dyDescent="0.25">
      <c r="A321" s="130"/>
      <c r="B321" s="27"/>
      <c r="C321" s="24"/>
      <c r="D321" s="24"/>
      <c r="E321" s="28"/>
      <c r="F321" s="28"/>
      <c r="G321" s="28"/>
      <c r="H321" s="60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x14ac:dyDescent="0.25">
      <c r="A322" s="130"/>
      <c r="B322" s="27"/>
      <c r="C322" s="24"/>
      <c r="D322" s="24"/>
      <c r="E322" s="28"/>
      <c r="F322" s="28"/>
      <c r="G322" s="28"/>
      <c r="H322" s="60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x14ac:dyDescent="0.25">
      <c r="A323" s="130"/>
      <c r="B323" s="27"/>
      <c r="C323" s="24"/>
      <c r="D323" s="24"/>
      <c r="E323" s="28"/>
      <c r="F323" s="28"/>
      <c r="G323" s="28"/>
      <c r="H323" s="60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x14ac:dyDescent="0.25">
      <c r="A324" s="130"/>
      <c r="B324" s="27"/>
      <c r="C324" s="24"/>
      <c r="D324" s="24"/>
      <c r="E324" s="28"/>
      <c r="F324" s="28"/>
      <c r="G324" s="28"/>
      <c r="H324" s="60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x14ac:dyDescent="0.25">
      <c r="A325" s="130"/>
      <c r="B325" s="27"/>
      <c r="C325" s="24"/>
      <c r="D325" s="24"/>
      <c r="E325" s="28"/>
      <c r="F325" s="28"/>
      <c r="G325" s="28"/>
      <c r="H325" s="60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x14ac:dyDescent="0.25">
      <c r="A326" s="130"/>
      <c r="B326" s="27"/>
      <c r="C326" s="28"/>
      <c r="D326" s="28"/>
      <c r="E326" s="24"/>
      <c r="F326" s="24"/>
      <c r="G326" s="24"/>
      <c r="H326" s="60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x14ac:dyDescent="0.25">
      <c r="A327" s="130"/>
      <c r="B327" s="27"/>
      <c r="C327" s="24"/>
      <c r="D327" s="24"/>
      <c r="E327" s="28"/>
      <c r="F327" s="28"/>
      <c r="G327" s="28"/>
      <c r="H327" s="60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x14ac:dyDescent="0.25">
      <c r="A328" s="130"/>
      <c r="B328" s="27"/>
      <c r="C328" s="24"/>
      <c r="D328" s="24"/>
      <c r="E328" s="28"/>
      <c r="F328" s="28"/>
      <c r="G328" s="28"/>
      <c r="H328" s="60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x14ac:dyDescent="0.25">
      <c r="A329" s="130"/>
      <c r="B329" s="27"/>
      <c r="C329" s="24"/>
      <c r="D329" s="24"/>
      <c r="E329" s="28"/>
      <c r="F329" s="28"/>
      <c r="G329" s="28"/>
      <c r="H329" s="60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x14ac:dyDescent="0.25">
      <c r="A330" s="130"/>
      <c r="B330" s="27"/>
      <c r="C330" s="24"/>
      <c r="D330" s="24"/>
      <c r="E330" s="28"/>
      <c r="F330" s="28"/>
      <c r="G330" s="28"/>
    </row>
    <row r="331" spans="1:23" x14ac:dyDescent="0.25">
      <c r="B331" s="27"/>
      <c r="C331" s="24"/>
      <c r="D331" s="24"/>
      <c r="E331" s="28"/>
      <c r="F331" s="28"/>
      <c r="G331" s="28"/>
      <c r="H331" s="18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23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23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23" s="12" customFormat="1" x14ac:dyDescent="0.25">
      <c r="A335" s="131"/>
      <c r="B335" s="27"/>
      <c r="C335" s="24"/>
      <c r="D335" s="24"/>
      <c r="E335" s="28"/>
      <c r="F335" s="28"/>
      <c r="G335" s="28"/>
      <c r="H335" s="49"/>
    </row>
    <row r="336" spans="1:23" s="12" customFormat="1" x14ac:dyDescent="0.25">
      <c r="A336" s="131"/>
      <c r="B336" s="27"/>
      <c r="C336" s="24"/>
      <c r="D336" s="24"/>
      <c r="E336" s="28"/>
      <c r="F336" s="28"/>
      <c r="G336" s="28"/>
      <c r="H336" s="49"/>
    </row>
    <row r="337" spans="1:23" s="12" customFormat="1" x14ac:dyDescent="0.25">
      <c r="A337" s="131"/>
      <c r="B337" s="27"/>
      <c r="C337" s="28"/>
      <c r="D337" s="28"/>
      <c r="E337" s="24"/>
      <c r="F337" s="24"/>
      <c r="G337" s="24"/>
      <c r="H337" s="49"/>
    </row>
    <row r="338" spans="1:23" s="12" customFormat="1" x14ac:dyDescent="0.25">
      <c r="A338" s="131"/>
      <c r="B338" s="27"/>
      <c r="C338" s="24"/>
      <c r="D338" s="24"/>
      <c r="E338" s="28"/>
      <c r="F338" s="28"/>
      <c r="G338" s="28"/>
      <c r="H338" s="49"/>
    </row>
    <row r="339" spans="1:23" s="12" customFormat="1" x14ac:dyDescent="0.25">
      <c r="A339" s="131"/>
      <c r="B339" s="27"/>
      <c r="C339" s="24"/>
      <c r="D339" s="24"/>
      <c r="E339" s="28"/>
      <c r="F339" s="28"/>
      <c r="G339" s="28"/>
      <c r="H339" s="49"/>
    </row>
    <row r="340" spans="1:23" s="12" customFormat="1" x14ac:dyDescent="0.25">
      <c r="A340" s="131"/>
      <c r="B340" s="27"/>
      <c r="C340" s="24"/>
      <c r="D340" s="24"/>
      <c r="E340" s="28"/>
      <c r="F340" s="28"/>
      <c r="G340" s="28"/>
      <c r="H340" s="49"/>
    </row>
    <row r="341" spans="1:23" s="12" customFormat="1" x14ac:dyDescent="0.25">
      <c r="A341" s="131"/>
      <c r="B341" s="27"/>
      <c r="C341" s="24"/>
      <c r="D341" s="24"/>
      <c r="E341" s="28"/>
      <c r="F341" s="28"/>
      <c r="G341" s="28"/>
      <c r="H341" s="49"/>
    </row>
    <row r="342" spans="1:23" s="12" customFormat="1" x14ac:dyDescent="0.25">
      <c r="A342" s="131"/>
      <c r="B342" s="27"/>
      <c r="C342" s="24"/>
      <c r="D342" s="24"/>
      <c r="E342" s="28"/>
      <c r="F342" s="28"/>
      <c r="G342" s="28"/>
      <c r="H342" s="49"/>
    </row>
    <row r="343" spans="1:23" s="12" customFormat="1" x14ac:dyDescent="0.25">
      <c r="A343" s="131"/>
      <c r="B343" s="27"/>
      <c r="C343" s="24"/>
      <c r="D343" s="24"/>
      <c r="E343" s="28"/>
      <c r="F343" s="28"/>
      <c r="G343" s="28"/>
      <c r="H343" s="49"/>
    </row>
    <row r="344" spans="1:23" s="12" customFormat="1" x14ac:dyDescent="0.25">
      <c r="A344" s="131"/>
      <c r="B344" s="27"/>
      <c r="C344" s="24"/>
      <c r="D344" s="24"/>
      <c r="E344" s="28"/>
      <c r="F344" s="28"/>
      <c r="G344" s="28"/>
      <c r="H344" s="49"/>
    </row>
    <row r="345" spans="1:23" s="12" customFormat="1" x14ac:dyDescent="0.25">
      <c r="A345" s="131"/>
      <c r="B345" s="27"/>
      <c r="C345" s="24"/>
      <c r="D345" s="24"/>
      <c r="E345" s="28"/>
      <c r="F345" s="28"/>
      <c r="G345" s="28"/>
      <c r="H345" s="49"/>
    </row>
    <row r="346" spans="1:23" s="12" customFormat="1" x14ac:dyDescent="0.25">
      <c r="A346" s="131"/>
      <c r="B346" s="27"/>
      <c r="C346" s="24"/>
      <c r="D346" s="24"/>
      <c r="E346" s="28"/>
      <c r="F346" s="28"/>
      <c r="G346" s="28"/>
      <c r="H346" s="49"/>
    </row>
    <row r="347" spans="1:23" s="12" customFormat="1" x14ac:dyDescent="0.25">
      <c r="A347" s="131"/>
      <c r="B347" s="27"/>
      <c r="C347" s="24"/>
      <c r="D347" s="24"/>
      <c r="E347" s="28"/>
      <c r="F347" s="28"/>
      <c r="G347" s="28"/>
      <c r="H347" s="49"/>
    </row>
    <row r="348" spans="1:23" x14ac:dyDescent="0.25">
      <c r="B348" s="29"/>
      <c r="C348" s="23"/>
      <c r="D348" s="23"/>
      <c r="E348" s="28"/>
      <c r="F348" s="28"/>
      <c r="G348" s="28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x14ac:dyDescent="0.25">
      <c r="B349" s="30"/>
      <c r="C349" s="26"/>
      <c r="D349" s="26"/>
      <c r="E349" s="24"/>
      <c r="F349" s="24"/>
      <c r="G349" s="24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x14ac:dyDescent="0.25">
      <c r="B350" s="27"/>
      <c r="C350" s="24"/>
      <c r="D350" s="24"/>
      <c r="E350" s="28"/>
      <c r="F350" s="28"/>
      <c r="G350" s="28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x14ac:dyDescent="0.25">
      <c r="B351" s="27"/>
      <c r="C351" s="28"/>
      <c r="D351" s="28"/>
      <c r="E351" s="24"/>
      <c r="F351" s="24"/>
      <c r="G351" s="24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x14ac:dyDescent="0.25">
      <c r="B352" s="27"/>
      <c r="C352" s="24"/>
      <c r="D352" s="24"/>
      <c r="E352" s="28"/>
      <c r="F352" s="28"/>
      <c r="G352" s="28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x14ac:dyDescent="0.25">
      <c r="B353" s="27"/>
      <c r="C353" s="24"/>
      <c r="D353" s="24"/>
      <c r="E353" s="28"/>
      <c r="F353" s="28"/>
      <c r="G353" s="28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x14ac:dyDescent="0.25">
      <c r="B354" s="27"/>
      <c r="C354" s="24"/>
      <c r="D354" s="24"/>
      <c r="E354" s="28"/>
      <c r="F354" s="28"/>
      <c r="G354" s="28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x14ac:dyDescent="0.25">
      <c r="B355" s="27"/>
      <c r="C355" s="24"/>
      <c r="D355" s="24"/>
      <c r="E355" s="28"/>
      <c r="F355" s="28"/>
      <c r="G355" s="28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x14ac:dyDescent="0.25">
      <c r="B356" s="27"/>
      <c r="C356" s="28"/>
      <c r="D356" s="28"/>
      <c r="E356" s="24"/>
      <c r="F356" s="24"/>
      <c r="G356" s="24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x14ac:dyDescent="0.25"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x14ac:dyDescent="0.25">
      <c r="B358" s="27"/>
      <c r="C358" s="24"/>
      <c r="D358" s="24"/>
      <c r="E358" s="28"/>
      <c r="F358" s="28"/>
      <c r="G358" s="28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x14ac:dyDescent="0.25">
      <c r="B359" s="27"/>
      <c r="C359" s="28"/>
      <c r="D359" s="28"/>
      <c r="E359" s="24"/>
      <c r="F359" s="24"/>
      <c r="G359" s="24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x14ac:dyDescent="0.25">
      <c r="B360" s="27"/>
      <c r="C360" s="28"/>
      <c r="D360" s="28"/>
      <c r="E360" s="24"/>
      <c r="F360" s="24"/>
      <c r="G360" s="24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x14ac:dyDescent="0.25"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x14ac:dyDescent="0.25">
      <c r="B362" s="27"/>
      <c r="C362" s="24"/>
      <c r="D362" s="24"/>
      <c r="E362" s="28"/>
      <c r="F362" s="28"/>
      <c r="G362" s="28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x14ac:dyDescent="0.25">
      <c r="A363" s="130"/>
      <c r="B363" s="27"/>
      <c r="C363" s="24"/>
      <c r="D363" s="24"/>
      <c r="E363" s="28"/>
      <c r="F363" s="28"/>
      <c r="G363" s="28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x14ac:dyDescent="0.25">
      <c r="A364" s="130"/>
      <c r="B364" s="27"/>
      <c r="C364" s="28"/>
      <c r="D364" s="28"/>
      <c r="E364" s="24"/>
      <c r="F364" s="24"/>
      <c r="G364" s="24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x14ac:dyDescent="0.25">
      <c r="A365" s="130"/>
      <c r="B365" s="27"/>
      <c r="C365" s="24"/>
      <c r="D365" s="24"/>
      <c r="E365" s="28"/>
      <c r="F365" s="28"/>
      <c r="G365" s="28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x14ac:dyDescent="0.25">
      <c r="A366" s="130"/>
      <c r="B366" s="27"/>
      <c r="C366" s="24"/>
      <c r="D366" s="24"/>
      <c r="E366" s="28"/>
      <c r="F366" s="28"/>
      <c r="G366" s="28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x14ac:dyDescent="0.25">
      <c r="A368" s="130"/>
      <c r="B368" s="27"/>
      <c r="C368" s="24"/>
      <c r="D368" s="24"/>
      <c r="E368" s="28"/>
      <c r="F368" s="28"/>
      <c r="G368" s="28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x14ac:dyDescent="0.25">
      <c r="A370" s="130"/>
      <c r="B370" s="27"/>
      <c r="C370" s="24"/>
      <c r="D370" s="24"/>
      <c r="E370" s="28"/>
      <c r="F370" s="28"/>
      <c r="G370" s="28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x14ac:dyDescent="0.25">
      <c r="A371" s="130"/>
      <c r="B371" s="27"/>
      <c r="C371" s="24"/>
      <c r="D371" s="24"/>
      <c r="E371" s="28"/>
      <c r="F371" s="28"/>
      <c r="G371" s="28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x14ac:dyDescent="0.25">
      <c r="A373" s="130"/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x14ac:dyDescent="0.25">
      <c r="A374" s="130"/>
      <c r="B374" s="27"/>
      <c r="C374" s="24"/>
      <c r="D374" s="24"/>
      <c r="E374" s="28"/>
      <c r="F374" s="28"/>
      <c r="G374" s="28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x14ac:dyDescent="0.25">
      <c r="A375" s="130"/>
      <c r="B375" s="29"/>
      <c r="C375" s="23"/>
      <c r="D375" s="23"/>
      <c r="E375" s="24"/>
      <c r="F375" s="24"/>
      <c r="G375" s="24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x14ac:dyDescent="0.25">
      <c r="A376" s="130"/>
      <c r="B376" s="27"/>
      <c r="C376" s="28"/>
      <c r="D376" s="28"/>
      <c r="E376" s="24"/>
      <c r="F376" s="24"/>
      <c r="G376" s="24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x14ac:dyDescent="0.25">
      <c r="A377" s="130"/>
      <c r="B377" s="27"/>
      <c r="C377" s="28"/>
      <c r="D377" s="28"/>
      <c r="E377" s="24"/>
      <c r="F377" s="24"/>
      <c r="G377" s="24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x14ac:dyDescent="0.25">
      <c r="A379" s="130"/>
      <c r="B379" s="27"/>
      <c r="C379" s="24"/>
      <c r="D379" s="24"/>
      <c r="E379" s="28"/>
      <c r="F379" s="28"/>
      <c r="G379" s="28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x14ac:dyDescent="0.25">
      <c r="A380" s="130"/>
      <c r="B380" s="27"/>
      <c r="C380" s="24"/>
      <c r="D380" s="24"/>
      <c r="E380" s="28"/>
      <c r="F380" s="28"/>
      <c r="G380" s="28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x14ac:dyDescent="0.25">
      <c r="A381" s="130"/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x14ac:dyDescent="0.25">
      <c r="A382" s="130"/>
      <c r="B382" s="27"/>
      <c r="C382" s="24"/>
      <c r="D382" s="24"/>
      <c r="E382" s="28"/>
      <c r="F382" s="28"/>
      <c r="G382" s="28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x14ac:dyDescent="0.25">
      <c r="A383" s="130"/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x14ac:dyDescent="0.25">
      <c r="A384" s="130"/>
      <c r="B384" s="27"/>
      <c r="C384" s="28"/>
      <c r="D384" s="28"/>
      <c r="E384" s="24"/>
      <c r="F384" s="24"/>
      <c r="G384" s="24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x14ac:dyDescent="0.25">
      <c r="A387" s="130"/>
      <c r="B387" s="27"/>
      <c r="C387" s="24"/>
      <c r="D387" s="24"/>
      <c r="E387" s="28"/>
      <c r="F387" s="28"/>
      <c r="G387" s="28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x14ac:dyDescent="0.25">
      <c r="A392" s="130"/>
      <c r="B392" s="27"/>
      <c r="C392" s="28"/>
      <c r="D392" s="28"/>
      <c r="E392" s="24"/>
      <c r="F392" s="24"/>
      <c r="G392" s="24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x14ac:dyDescent="0.25">
      <c r="A393" s="130"/>
      <c r="B393" s="27"/>
      <c r="C393" s="28"/>
      <c r="D393" s="28"/>
      <c r="E393" s="24"/>
      <c r="F393" s="24"/>
      <c r="G393" s="24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x14ac:dyDescent="0.25">
      <c r="A394" s="130"/>
      <c r="B394" s="27"/>
      <c r="C394" s="28"/>
      <c r="D394" s="28"/>
      <c r="E394" s="24"/>
      <c r="F394" s="24"/>
      <c r="G394" s="24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x14ac:dyDescent="0.25">
      <c r="A395" s="130"/>
      <c r="B395" s="27"/>
      <c r="C395" s="28"/>
      <c r="D395" s="28"/>
      <c r="E395" s="24"/>
      <c r="F395" s="24"/>
      <c r="G395" s="24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x14ac:dyDescent="0.25">
      <c r="A398" s="130"/>
      <c r="B398" s="27"/>
      <c r="C398" s="24"/>
      <c r="D398" s="24"/>
      <c r="E398" s="28"/>
      <c r="F398" s="28"/>
      <c r="G398" s="28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x14ac:dyDescent="0.25">
      <c r="A399" s="130"/>
      <c r="B399" s="27"/>
      <c r="C399" s="24"/>
      <c r="D399" s="24"/>
      <c r="E399" s="28"/>
      <c r="F399" s="28"/>
      <c r="G399" s="28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x14ac:dyDescent="0.25">
      <c r="A400" s="130"/>
      <c r="B400" s="27"/>
      <c r="C400" s="28"/>
      <c r="D400" s="28"/>
      <c r="E400" s="24"/>
      <c r="F400" s="24"/>
      <c r="G400" s="24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x14ac:dyDescent="0.25">
      <c r="A403" s="130"/>
      <c r="B403" s="27"/>
      <c r="C403" s="24"/>
      <c r="D403" s="24"/>
      <c r="E403" s="28"/>
      <c r="F403" s="28"/>
      <c r="G403" s="28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x14ac:dyDescent="0.25">
      <c r="A404" s="130"/>
      <c r="B404" s="27"/>
      <c r="C404" s="24"/>
      <c r="D404" s="24"/>
      <c r="E404" s="28"/>
      <c r="F404" s="28"/>
      <c r="G404" s="28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x14ac:dyDescent="0.25">
      <c r="A406" s="130"/>
      <c r="B406" s="27"/>
      <c r="C406" s="28"/>
      <c r="D406" s="28"/>
      <c r="E406" s="24"/>
      <c r="F406" s="24"/>
      <c r="G406" s="24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x14ac:dyDescent="0.25">
      <c r="A407" s="130"/>
      <c r="B407" s="27"/>
      <c r="C407" s="28"/>
      <c r="D407" s="28"/>
      <c r="E407" s="24"/>
      <c r="F407" s="24"/>
      <c r="G407" s="24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x14ac:dyDescent="0.25">
      <c r="A408" s="130"/>
      <c r="B408" s="27"/>
      <c r="C408" s="24"/>
      <c r="D408" s="24"/>
      <c r="E408" s="28"/>
      <c r="F408" s="28"/>
      <c r="G408" s="28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x14ac:dyDescent="0.25">
      <c r="A409" s="130"/>
      <c r="B409" s="27"/>
      <c r="C409" s="24"/>
      <c r="D409" s="24"/>
      <c r="E409" s="28"/>
      <c r="F409" s="28"/>
      <c r="G409" s="28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x14ac:dyDescent="0.25">
      <c r="A410" s="130"/>
      <c r="B410" s="27"/>
      <c r="C410" s="24"/>
      <c r="D410" s="24"/>
      <c r="E410" s="28"/>
      <c r="F410" s="28"/>
      <c r="G410" s="28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x14ac:dyDescent="0.25">
      <c r="A411" s="130"/>
      <c r="B411" s="29"/>
      <c r="C411" s="23"/>
      <c r="D411" s="23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x14ac:dyDescent="0.25">
      <c r="A413" s="130"/>
      <c r="B413" s="27"/>
      <c r="C413" s="28"/>
      <c r="D413" s="28"/>
      <c r="E413" s="24"/>
      <c r="F413" s="24"/>
      <c r="G413" s="24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x14ac:dyDescent="0.25">
      <c r="A415" s="130"/>
      <c r="B415" s="27"/>
      <c r="C415" s="24"/>
      <c r="D415" s="24"/>
      <c r="E415" s="28"/>
      <c r="F415" s="28"/>
      <c r="G415" s="28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x14ac:dyDescent="0.25">
      <c r="A416" s="130"/>
      <c r="B416" s="27"/>
      <c r="C416" s="28"/>
      <c r="D416" s="28"/>
      <c r="E416" s="24"/>
      <c r="F416" s="24"/>
      <c r="G416" s="24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x14ac:dyDescent="0.25">
      <c r="A417" s="130"/>
      <c r="B417" s="27"/>
      <c r="C417" s="28"/>
      <c r="D417" s="28"/>
      <c r="E417" s="24"/>
      <c r="F417" s="24"/>
      <c r="G417" s="24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x14ac:dyDescent="0.25">
      <c r="A420" s="130"/>
      <c r="B420" s="27"/>
      <c r="C420" s="28"/>
      <c r="D420" s="28"/>
      <c r="E420" s="24"/>
      <c r="F420" s="24"/>
      <c r="G420" s="24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x14ac:dyDescent="0.25">
      <c r="A421" s="130"/>
      <c r="B421" s="29"/>
      <c r="C421" s="23"/>
      <c r="D421" s="23"/>
      <c r="E421" s="24"/>
      <c r="F421" s="24"/>
      <c r="G421" s="24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x14ac:dyDescent="0.25">
      <c r="A423" s="130"/>
      <c r="B423" s="27"/>
      <c r="C423" s="28"/>
      <c r="D423" s="28"/>
      <c r="E423" s="24"/>
      <c r="F423" s="24"/>
      <c r="G423" s="24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x14ac:dyDescent="0.25">
      <c r="A424" s="130"/>
      <c r="B424" s="27"/>
      <c r="C424" s="28"/>
      <c r="D424" s="28"/>
      <c r="E424" s="24"/>
      <c r="F424" s="24"/>
      <c r="G424" s="24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x14ac:dyDescent="0.25">
      <c r="A425" s="130"/>
      <c r="B425" s="27"/>
      <c r="C425" s="28"/>
      <c r="D425" s="28"/>
      <c r="E425" s="24"/>
      <c r="F425" s="24"/>
      <c r="G425" s="24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x14ac:dyDescent="0.25">
      <c r="A434" s="130"/>
      <c r="B434" s="27"/>
      <c r="C434" s="24"/>
      <c r="D434" s="24"/>
      <c r="E434" s="28"/>
      <c r="F434" s="28"/>
      <c r="G434" s="28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x14ac:dyDescent="0.25">
      <c r="A436" s="130"/>
      <c r="B436" s="27"/>
      <c r="C436" s="24"/>
      <c r="D436" s="24"/>
      <c r="E436" s="28"/>
      <c r="F436" s="28"/>
      <c r="G436" s="28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x14ac:dyDescent="0.25">
      <c r="A437" s="130"/>
      <c r="B437" s="27"/>
      <c r="C437" s="24"/>
      <c r="D437" s="24"/>
      <c r="E437" s="28"/>
      <c r="F437" s="28"/>
      <c r="G437" s="28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x14ac:dyDescent="0.25">
      <c r="A438" s="130"/>
      <c r="B438" s="27"/>
      <c r="C438" s="24"/>
      <c r="D438" s="24"/>
      <c r="E438" s="28"/>
      <c r="F438" s="28"/>
      <c r="G438" s="28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x14ac:dyDescent="0.25">
      <c r="A439" s="130"/>
      <c r="B439" s="27"/>
      <c r="C439" s="24"/>
      <c r="D439" s="24"/>
      <c r="E439" s="28"/>
      <c r="F439" s="28"/>
      <c r="G439" s="28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x14ac:dyDescent="0.25">
      <c r="A447" s="130"/>
      <c r="B447" s="29"/>
      <c r="C447" s="23"/>
      <c r="D447" s="23"/>
      <c r="E447" s="24"/>
      <c r="F447" s="24"/>
      <c r="G447" s="24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x14ac:dyDescent="0.25">
      <c r="A448" s="130"/>
      <c r="B448" s="27"/>
      <c r="C448" s="28"/>
      <c r="D448" s="28"/>
      <c r="E448" s="24"/>
      <c r="F448" s="24"/>
      <c r="G448" s="24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x14ac:dyDescent="0.25">
      <c r="A449" s="130"/>
      <c r="B449" s="27"/>
      <c r="C449" s="28"/>
      <c r="D449" s="28"/>
      <c r="E449" s="24"/>
      <c r="F449" s="24"/>
      <c r="G449" s="24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x14ac:dyDescent="0.25">
      <c r="A450" s="130"/>
      <c r="B450" s="27"/>
      <c r="C450" s="28"/>
      <c r="D450" s="28"/>
      <c r="E450" s="24"/>
      <c r="F450" s="24"/>
      <c r="G450" s="24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x14ac:dyDescent="0.25">
      <c r="A451" s="130"/>
      <c r="B451" s="27"/>
      <c r="C451" s="28"/>
      <c r="D451" s="28"/>
      <c r="E451" s="24"/>
      <c r="F451" s="24"/>
      <c r="G451" s="24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x14ac:dyDescent="0.25">
      <c r="A460" s="130"/>
      <c r="B460" s="27"/>
      <c r="C460" s="24"/>
      <c r="D460" s="24"/>
      <c r="E460" s="28"/>
      <c r="F460" s="28"/>
      <c r="G460" s="28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x14ac:dyDescent="0.25">
      <c r="A461" s="130"/>
      <c r="B461" s="27"/>
      <c r="C461" s="28"/>
      <c r="D461" s="28"/>
      <c r="E461" s="24"/>
      <c r="F461" s="24"/>
      <c r="G461" s="24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x14ac:dyDescent="0.25">
      <c r="A462" s="130"/>
      <c r="B462" s="27"/>
      <c r="C462" s="24"/>
      <c r="D462" s="24"/>
      <c r="E462" s="28"/>
      <c r="F462" s="28"/>
      <c r="G462" s="28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x14ac:dyDescent="0.25">
      <c r="A463" s="130"/>
      <c r="B463" s="27"/>
      <c r="C463" s="24"/>
      <c r="D463" s="24"/>
      <c r="E463" s="28"/>
      <c r="F463" s="28"/>
      <c r="G463" s="28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x14ac:dyDescent="0.25">
      <c r="A464" s="130"/>
      <c r="B464" s="27"/>
      <c r="C464" s="24"/>
      <c r="D464" s="24"/>
      <c r="E464" s="28"/>
      <c r="F464" s="28"/>
      <c r="G464" s="28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x14ac:dyDescent="0.25">
      <c r="A465" s="130"/>
      <c r="B465" s="27"/>
      <c r="C465" s="24"/>
      <c r="D465" s="24"/>
      <c r="E465" s="28"/>
      <c r="F465" s="28"/>
      <c r="G465" s="28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x14ac:dyDescent="0.25">
      <c r="A466" s="130"/>
      <c r="B466" s="27"/>
      <c r="C466" s="24"/>
      <c r="D466" s="24"/>
      <c r="E466" s="28"/>
      <c r="F466" s="28"/>
      <c r="G466" s="28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x14ac:dyDescent="0.25">
      <c r="A467" s="130"/>
      <c r="B467" s="27"/>
      <c r="C467" s="24"/>
      <c r="D467" s="24"/>
      <c r="E467" s="28"/>
      <c r="F467" s="28"/>
      <c r="G467" s="28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x14ac:dyDescent="0.25">
      <c r="A468" s="130"/>
      <c r="B468" s="27"/>
      <c r="C468" s="24"/>
      <c r="D468" s="24"/>
      <c r="E468" s="28"/>
      <c r="F468" s="28"/>
      <c r="G468" s="28"/>
      <c r="H468" s="6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x14ac:dyDescent="0.25">
      <c r="A469" s="130"/>
      <c r="B469" s="27"/>
      <c r="C469" s="24"/>
      <c r="D469" s="24"/>
      <c r="E469" s="28"/>
      <c r="F469" s="28"/>
      <c r="G469" s="28"/>
      <c r="H469" s="6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x14ac:dyDescent="0.25">
      <c r="A470" s="130"/>
      <c r="B470" s="27"/>
      <c r="C470" s="24"/>
      <c r="D470" s="24"/>
      <c r="E470" s="28"/>
      <c r="F470" s="28"/>
      <c r="G470" s="28"/>
      <c r="H470" s="60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x14ac:dyDescent="0.25">
      <c r="A471" s="130"/>
      <c r="B471" s="27"/>
      <c r="C471" s="24"/>
      <c r="D471" s="24"/>
      <c r="E471" s="28"/>
      <c r="F471" s="28"/>
      <c r="G471" s="28"/>
      <c r="H471" s="60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x14ac:dyDescent="0.25">
      <c r="A472" s="130"/>
      <c r="B472" s="27"/>
      <c r="C472" s="24"/>
      <c r="D472" s="24"/>
      <c r="E472" s="28"/>
      <c r="F472" s="28"/>
      <c r="G472" s="28"/>
      <c r="H472" s="60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x14ac:dyDescent="0.25">
      <c r="A473" s="130"/>
      <c r="B473" s="29"/>
      <c r="C473" s="23"/>
      <c r="D473" s="23"/>
      <c r="E473" s="24"/>
      <c r="F473" s="24"/>
      <c r="G473" s="24"/>
      <c r="H473" s="60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x14ac:dyDescent="0.25">
      <c r="A474" s="130"/>
      <c r="B474" s="32"/>
      <c r="C474" s="33"/>
      <c r="D474" s="33"/>
      <c r="E474" s="24"/>
      <c r="F474" s="24"/>
      <c r="G474" s="24"/>
      <c r="H474" s="60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x14ac:dyDescent="0.25">
      <c r="A475" s="130"/>
      <c r="B475" s="34"/>
      <c r="C475" s="35"/>
      <c r="D475" s="35"/>
      <c r="E475" s="36"/>
      <c r="F475" s="36"/>
      <c r="G475" s="36"/>
      <c r="H475" s="60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x14ac:dyDescent="0.25">
      <c r="A476" s="130"/>
      <c r="B476" s="19"/>
      <c r="C476" s="37"/>
      <c r="D476" s="37"/>
      <c r="E476" s="24"/>
      <c r="F476" s="24"/>
      <c r="G476" s="24"/>
      <c r="H476" s="60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x14ac:dyDescent="0.25">
      <c r="A477" s="130"/>
      <c r="B477" s="19"/>
      <c r="C477" s="37"/>
      <c r="D477" s="37"/>
      <c r="E477" s="24"/>
      <c r="F477" s="24"/>
      <c r="G477" s="24"/>
      <c r="H477" s="60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x14ac:dyDescent="0.25">
      <c r="A478" s="130"/>
      <c r="B478" s="19"/>
      <c r="C478" s="37"/>
      <c r="D478" s="37"/>
      <c r="E478" s="24"/>
      <c r="F478" s="24"/>
      <c r="G478" s="24"/>
      <c r="H478" s="60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x14ac:dyDescent="0.25">
      <c r="A479" s="130"/>
      <c r="B479" s="34"/>
      <c r="C479" s="35"/>
      <c r="D479" s="35"/>
      <c r="E479" s="36"/>
      <c r="F479" s="36"/>
      <c r="G479" s="36"/>
      <c r="H479" s="60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x14ac:dyDescent="0.25">
      <c r="A480" s="130"/>
      <c r="B480" s="19"/>
      <c r="C480" s="37"/>
      <c r="D480" s="37"/>
      <c r="E480" s="24"/>
      <c r="F480" s="24"/>
      <c r="G480" s="24"/>
      <c r="H480" s="60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x14ac:dyDescent="0.25">
      <c r="A481" s="130"/>
      <c r="B481" s="19"/>
      <c r="C481" s="24"/>
      <c r="D481" s="24"/>
      <c r="E481" s="37"/>
      <c r="F481" s="37"/>
      <c r="G481" s="37"/>
    </row>
    <row r="482" spans="1:23" x14ac:dyDescent="0.25">
      <c r="A482" s="130"/>
      <c r="B482" s="19"/>
      <c r="C482" s="24"/>
      <c r="D482" s="24"/>
      <c r="E482" s="37"/>
      <c r="F482" s="37"/>
      <c r="G482" s="37"/>
    </row>
    <row r="483" spans="1:23" x14ac:dyDescent="0.25">
      <c r="A483" s="130"/>
      <c r="B483" s="19"/>
      <c r="C483" s="24"/>
      <c r="D483" s="24"/>
      <c r="E483" s="37"/>
      <c r="F483" s="37"/>
      <c r="G483" s="37"/>
    </row>
    <row r="484" spans="1:23" x14ac:dyDescent="0.25">
      <c r="A484" s="130"/>
      <c r="B484" s="19"/>
      <c r="C484" s="24"/>
      <c r="D484" s="24"/>
      <c r="E484" s="37"/>
      <c r="F484" s="37"/>
      <c r="G484" s="37"/>
    </row>
    <row r="485" spans="1:23" x14ac:dyDescent="0.25">
      <c r="A485" s="130"/>
      <c r="B485" s="19"/>
      <c r="C485" s="24"/>
      <c r="D485" s="24"/>
      <c r="E485" s="37"/>
      <c r="F485" s="37"/>
      <c r="G485" s="37"/>
    </row>
    <row r="486" spans="1:23" x14ac:dyDescent="0.25">
      <c r="A486" s="130"/>
      <c r="B486" s="19"/>
      <c r="C486" s="24"/>
      <c r="D486" s="24"/>
      <c r="E486" s="37"/>
      <c r="F486" s="37"/>
      <c r="G486" s="37"/>
    </row>
    <row r="487" spans="1:23" x14ac:dyDescent="0.25">
      <c r="A487" s="130"/>
      <c r="B487" s="34"/>
      <c r="C487" s="35"/>
      <c r="D487" s="35"/>
      <c r="E487" s="36"/>
      <c r="F487" s="36"/>
      <c r="G487" s="36"/>
    </row>
    <row r="488" spans="1:23" x14ac:dyDescent="0.25">
      <c r="A488" s="130"/>
      <c r="B488" s="19"/>
      <c r="C488" s="37"/>
      <c r="D488" s="37"/>
      <c r="E488" s="24"/>
      <c r="F488" s="24"/>
      <c r="G488" s="24"/>
    </row>
    <row r="489" spans="1:23" x14ac:dyDescent="0.25">
      <c r="A489" s="130"/>
      <c r="B489" s="19"/>
      <c r="C489" s="37"/>
      <c r="D489" s="37"/>
      <c r="E489" s="24"/>
      <c r="F489" s="24"/>
      <c r="G489" s="24"/>
    </row>
    <row r="490" spans="1:23" x14ac:dyDescent="0.25">
      <c r="A490" s="130"/>
      <c r="B490" s="19"/>
      <c r="C490" s="37"/>
      <c r="D490" s="37"/>
      <c r="E490" s="24"/>
      <c r="F490" s="24"/>
      <c r="G490" s="24"/>
    </row>
    <row r="491" spans="1:23" x14ac:dyDescent="0.25">
      <c r="B491" s="19"/>
      <c r="C491" s="37"/>
      <c r="D491" s="37"/>
      <c r="E491" s="24"/>
      <c r="F491" s="24"/>
      <c r="G491" s="24"/>
      <c r="H491" s="18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s="12" customFormat="1" x14ac:dyDescent="0.25">
      <c r="A492" s="131"/>
      <c r="B492" s="19"/>
      <c r="C492" s="37"/>
      <c r="D492" s="37"/>
      <c r="E492" s="24"/>
      <c r="F492" s="24"/>
      <c r="G492" s="24"/>
      <c r="H492" s="49"/>
    </row>
    <row r="493" spans="1:23" s="12" customFormat="1" x14ac:dyDescent="0.25">
      <c r="A493" s="131"/>
      <c r="B493" s="32"/>
      <c r="C493" s="33"/>
      <c r="D493" s="33"/>
      <c r="E493" s="24"/>
      <c r="F493" s="24"/>
      <c r="G493" s="24"/>
      <c r="H493" s="49"/>
    </row>
    <row r="494" spans="1:23" s="12" customFormat="1" x14ac:dyDescent="0.25">
      <c r="A494" s="131"/>
      <c r="B494" s="19"/>
      <c r="C494" s="37"/>
      <c r="D494" s="37"/>
      <c r="E494" s="24"/>
      <c r="F494" s="24"/>
      <c r="G494" s="24"/>
      <c r="H494" s="49"/>
    </row>
    <row r="495" spans="1:23" s="12" customFormat="1" x14ac:dyDescent="0.25">
      <c r="A495" s="131"/>
      <c r="B495" s="19"/>
      <c r="C495" s="37"/>
      <c r="D495" s="37"/>
      <c r="E495" s="24"/>
      <c r="F495" s="24"/>
      <c r="G495" s="24"/>
      <c r="H495" s="49"/>
    </row>
    <row r="496" spans="1:23" s="12" customFormat="1" x14ac:dyDescent="0.25">
      <c r="A496" s="131"/>
      <c r="B496" s="19"/>
      <c r="C496" s="37"/>
      <c r="D496" s="37"/>
      <c r="E496" s="24"/>
      <c r="F496" s="24"/>
      <c r="G496" s="24"/>
      <c r="H496" s="49"/>
    </row>
    <row r="497" spans="1:23" s="12" customFormat="1" x14ac:dyDescent="0.25">
      <c r="A497" s="131"/>
      <c r="B497" s="19"/>
      <c r="C497" s="37"/>
      <c r="D497" s="37"/>
      <c r="E497" s="24"/>
      <c r="F497" s="24"/>
      <c r="G497" s="24"/>
      <c r="H497" s="49"/>
    </row>
    <row r="498" spans="1:23" s="12" customFormat="1" x14ac:dyDescent="0.25">
      <c r="A498" s="131"/>
      <c r="B498" s="19"/>
      <c r="C498" s="37"/>
      <c r="D498" s="37"/>
      <c r="E498" s="24"/>
      <c r="F498" s="24"/>
      <c r="G498" s="24"/>
      <c r="H498" s="49"/>
    </row>
    <row r="499" spans="1:23" s="12" customFormat="1" x14ac:dyDescent="0.25">
      <c r="A499" s="131"/>
      <c r="B499" s="19"/>
      <c r="C499" s="37"/>
      <c r="D499" s="37"/>
      <c r="E499" s="24"/>
      <c r="F499" s="24"/>
      <c r="G499" s="24"/>
      <c r="H499" s="49"/>
    </row>
    <row r="500" spans="1:23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  <row r="516" spans="1:23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</row>
    <row r="517" spans="1:23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</row>
    <row r="519" spans="1:23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</row>
    <row r="520" spans="1:23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</row>
    <row r="521" spans="1:23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</row>
    <row r="522" spans="1:23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</row>
    <row r="523" spans="1:23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</row>
    <row r="524" spans="1:23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</row>
    <row r="525" spans="1:23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spans="1:23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spans="1:23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spans="1:23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spans="1:23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spans="1:23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spans="1:23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spans="1:23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spans="1:23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spans="1:23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spans="1:23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spans="1:23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spans="1:23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spans="1:23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spans="1:23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spans="1:23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spans="1:23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spans="1:23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spans="1:23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spans="1:23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spans="1:23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spans="1:23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spans="1:23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spans="1:23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spans="1:23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spans="1:23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spans="1:23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spans="1:23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spans="1:23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spans="1:23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spans="1:23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spans="1:23" x14ac:dyDescent="0.25">
      <c r="A720" s="130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spans="1:23" x14ac:dyDescent="0.25">
      <c r="A721" s="130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spans="1:23" x14ac:dyDescent="0.25">
      <c r="A722" s="130"/>
      <c r="B722" s="17"/>
      <c r="C722" s="17"/>
      <c r="D722" s="17"/>
      <c r="E722" s="17"/>
      <c r="F722" s="17"/>
      <c r="G722" s="17"/>
      <c r="H722" s="18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spans="1:23" x14ac:dyDescent="0.25">
      <c r="A723" s="130"/>
      <c r="B723" s="17"/>
      <c r="C723" s="17"/>
      <c r="D723" s="17"/>
      <c r="E723" s="17"/>
      <c r="F723" s="17"/>
      <c r="G723" s="17"/>
      <c r="H723" s="18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spans="1:23" x14ac:dyDescent="0.25">
      <c r="A724" s="130"/>
      <c r="B724" s="17"/>
      <c r="C724" s="17"/>
      <c r="D724" s="17"/>
      <c r="E724" s="17"/>
      <c r="F724" s="17"/>
      <c r="G724" s="17"/>
      <c r="H724" s="18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spans="1:23" x14ac:dyDescent="0.25">
      <c r="A725" s="130"/>
      <c r="B725" s="17"/>
      <c r="C725" s="17"/>
      <c r="D725" s="17"/>
      <c r="E725" s="17"/>
      <c r="F725" s="17"/>
      <c r="G725" s="17"/>
      <c r="H725" s="18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spans="1:23" x14ac:dyDescent="0.25">
      <c r="A726" s="130"/>
      <c r="B726" s="17"/>
      <c r="C726" s="17"/>
      <c r="D726" s="17"/>
      <c r="E726" s="17"/>
      <c r="F726" s="17"/>
      <c r="G726" s="17"/>
      <c r="H726" s="18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spans="1:23" x14ac:dyDescent="0.25">
      <c r="A727" s="130"/>
      <c r="B727" s="17"/>
      <c r="C727" s="17"/>
      <c r="D727" s="17"/>
      <c r="E727" s="17"/>
      <c r="F727" s="17"/>
      <c r="G727" s="17"/>
      <c r="H727" s="18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spans="1:23" x14ac:dyDescent="0.25">
      <c r="A728" s="130"/>
      <c r="B728" s="17"/>
      <c r="C728" s="17"/>
      <c r="D728" s="17"/>
      <c r="E728" s="17"/>
      <c r="F728" s="17"/>
      <c r="G728" s="17"/>
      <c r="H728" s="18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spans="1:23" x14ac:dyDescent="0.25">
      <c r="A729" s="130"/>
      <c r="B729" s="17"/>
      <c r="C729" s="17"/>
      <c r="D729" s="17"/>
      <c r="E729" s="17"/>
      <c r="F729" s="17"/>
      <c r="G729" s="17"/>
      <c r="H729" s="18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spans="1:23" x14ac:dyDescent="0.25">
      <c r="A730" s="130"/>
      <c r="B730" s="17"/>
      <c r="C730" s="17"/>
      <c r="D730" s="17"/>
      <c r="E730" s="17"/>
      <c r="F730" s="17"/>
      <c r="G730" s="17"/>
      <c r="H730" s="18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spans="1:23" x14ac:dyDescent="0.25">
      <c r="A731" s="130"/>
      <c r="B731" s="17"/>
      <c r="C731" s="17"/>
      <c r="D731" s="17"/>
      <c r="E731" s="17"/>
      <c r="F731" s="17"/>
      <c r="G731" s="17"/>
      <c r="H731" s="18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spans="1:23" x14ac:dyDescent="0.25">
      <c r="A732" s="130"/>
      <c r="B732" s="17"/>
      <c r="C732" s="17"/>
      <c r="D732" s="17"/>
      <c r="E732" s="17"/>
      <c r="F732" s="17"/>
      <c r="G732" s="17"/>
      <c r="H732" s="18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</sheetData>
  <mergeCells count="245">
    <mergeCell ref="B268:E268"/>
    <mergeCell ref="I2:K2"/>
    <mergeCell ref="I3:I4"/>
    <mergeCell ref="J3:J4"/>
    <mergeCell ref="K3:K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C145:E145"/>
    <mergeCell ref="C146:E146"/>
    <mergeCell ref="C147:E147"/>
    <mergeCell ref="D136:E136"/>
    <mergeCell ref="D137:E137"/>
    <mergeCell ref="D138:E138"/>
    <mergeCell ref="D139:E139"/>
    <mergeCell ref="D140:E140"/>
    <mergeCell ref="D141:E141"/>
    <mergeCell ref="C130:E130"/>
    <mergeCell ref="D131:E131"/>
    <mergeCell ref="D132:E132"/>
    <mergeCell ref="C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C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C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91:E91"/>
    <mergeCell ref="C92:E92"/>
    <mergeCell ref="C96:E96"/>
    <mergeCell ref="C97:E97"/>
    <mergeCell ref="D98:E98"/>
    <mergeCell ref="D99:E99"/>
    <mergeCell ref="D85:E85"/>
    <mergeCell ref="D86:E86"/>
    <mergeCell ref="D87:E87"/>
    <mergeCell ref="C88:E88"/>
    <mergeCell ref="C89:E89"/>
    <mergeCell ref="D90:E90"/>
    <mergeCell ref="C79:E79"/>
    <mergeCell ref="D80:E80"/>
    <mergeCell ref="D81:E81"/>
    <mergeCell ref="D82:E82"/>
    <mergeCell ref="C83:E83"/>
    <mergeCell ref="D84:E84"/>
    <mergeCell ref="C73:E73"/>
    <mergeCell ref="C74:E74"/>
    <mergeCell ref="C75:E75"/>
    <mergeCell ref="C76:E76"/>
    <mergeCell ref="C77:E77"/>
    <mergeCell ref="C78:E78"/>
    <mergeCell ref="C64:E64"/>
    <mergeCell ref="C68:E68"/>
    <mergeCell ref="C69:E69"/>
    <mergeCell ref="C70:E70"/>
    <mergeCell ref="C71:E71"/>
    <mergeCell ref="C72:E72"/>
    <mergeCell ref="C56:E56"/>
    <mergeCell ref="C57:E57"/>
    <mergeCell ref="C60:E60"/>
    <mergeCell ref="C61:E61"/>
    <mergeCell ref="C62:E62"/>
    <mergeCell ref="C63:E63"/>
    <mergeCell ref="C48:E48"/>
    <mergeCell ref="C49:E49"/>
    <mergeCell ref="C50:E50"/>
    <mergeCell ref="C53:E53"/>
    <mergeCell ref="D54:E54"/>
    <mergeCell ref="D55:E55"/>
    <mergeCell ref="C38:E38"/>
    <mergeCell ref="C39:E39"/>
    <mergeCell ref="C40:E40"/>
    <mergeCell ref="C41:E41"/>
    <mergeCell ref="C42:E42"/>
    <mergeCell ref="C43:E43"/>
    <mergeCell ref="C30:E30"/>
    <mergeCell ref="C31:E31"/>
    <mergeCell ref="C32:E32"/>
    <mergeCell ref="C33:E33"/>
    <mergeCell ref="C34:E34"/>
    <mergeCell ref="C35:E35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F2:H2"/>
    <mergeCell ref="L2:W3"/>
    <mergeCell ref="F3:F4"/>
    <mergeCell ref="G3:G4"/>
    <mergeCell ref="H3:H4"/>
    <mergeCell ref="C24:E24"/>
    <mergeCell ref="C25:E25"/>
    <mergeCell ref="C26:E26"/>
  </mergeCells>
  <pageMargins left="0.25" right="0.25" top="0.75" bottom="0.75" header="0.3" footer="0.3"/>
  <pageSetup paperSize="9" scale="56" orientation="landscape" horizontalDpi="4294967293" r:id="rId1"/>
  <headerFooter>
    <oddHeader>&amp;C&amp;"Times New Roman,Félkövér"&amp;12KözséggazdálkodásKiadások - 2017.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9"/>
  <sheetViews>
    <sheetView view="pageBreakPreview" zoomScale="6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267" sqref="J267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9" width="10.7109375" style="12" bestFit="1" customWidth="1"/>
    <col min="10" max="10" width="9" style="12" bestFit="1" customWidth="1"/>
    <col min="11" max="13" width="5.5703125" style="12" bestFit="1" customWidth="1"/>
    <col min="14" max="14" width="9" style="12" bestFit="1" customWidth="1"/>
    <col min="15" max="15" width="5.5703125" style="12" bestFit="1" customWidth="1"/>
    <col min="16" max="16" width="9" style="12" bestFit="1" customWidth="1"/>
    <col min="17" max="17" width="5.5703125" style="12" bestFit="1" customWidth="1"/>
    <col min="18" max="19" width="6.7109375" style="12" bestFit="1" customWidth="1"/>
    <col min="20" max="20" width="9" style="12" bestFit="1" customWidth="1"/>
    <col min="21" max="16384" width="9.140625" style="17"/>
  </cols>
  <sheetData>
    <row r="1" spans="1:20" ht="15.75" thickBot="1" x14ac:dyDescent="0.3">
      <c r="T1" s="11" t="s">
        <v>828</v>
      </c>
    </row>
    <row r="2" spans="1:20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968</v>
      </c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</row>
    <row r="3" spans="1:20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1:20" ht="21" customHeight="1" thickBot="1" x14ac:dyDescent="0.3">
      <c r="B4" s="467"/>
      <c r="C4" s="468"/>
      <c r="D4" s="468"/>
      <c r="E4" s="468"/>
      <c r="F4" s="480"/>
      <c r="G4" s="482"/>
      <c r="H4" s="484"/>
      <c r="I4" s="132" t="s">
        <v>593</v>
      </c>
      <c r="J4" s="66" t="s">
        <v>594</v>
      </c>
      <c r="K4" s="66" t="s">
        <v>595</v>
      </c>
      <c r="L4" s="66" t="s">
        <v>596</v>
      </c>
      <c r="M4" s="66" t="s">
        <v>597</v>
      </c>
      <c r="N4" s="280" t="s">
        <v>598</v>
      </c>
      <c r="O4" s="84" t="s">
        <v>599</v>
      </c>
      <c r="P4" s="281" t="s">
        <v>600</v>
      </c>
      <c r="Q4" s="280" t="s">
        <v>601</v>
      </c>
      <c r="R4" s="84" t="s">
        <v>602</v>
      </c>
      <c r="S4" s="281" t="s">
        <v>603</v>
      </c>
      <c r="T4" s="67" t="s">
        <v>604</v>
      </c>
    </row>
    <row r="5" spans="1:20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0</v>
      </c>
      <c r="G5" s="149">
        <f t="shared" ref="G5:T5" si="0">G6+G20</f>
        <v>0</v>
      </c>
      <c r="H5" s="166">
        <f>SUM(F5:G5)</f>
        <v>0</v>
      </c>
      <c r="I5" s="87">
        <f t="shared" si="0"/>
        <v>0</v>
      </c>
      <c r="J5" s="88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91">
        <f t="shared" si="0"/>
        <v>0</v>
      </c>
      <c r="O5" s="88">
        <f t="shared" si="0"/>
        <v>0</v>
      </c>
      <c r="P5" s="90">
        <f t="shared" si="0"/>
        <v>0</v>
      </c>
      <c r="Q5" s="91">
        <f t="shared" si="0"/>
        <v>0</v>
      </c>
      <c r="R5" s="88">
        <f t="shared" si="0"/>
        <v>0</v>
      </c>
      <c r="S5" s="90">
        <f t="shared" si="0"/>
        <v>0</v>
      </c>
      <c r="T5" s="92">
        <f t="shared" si="0"/>
        <v>0</v>
      </c>
    </row>
    <row r="6" spans="1:20" hidden="1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0</v>
      </c>
      <c r="G6" s="150">
        <f t="shared" ref="G6:T6" si="1">G7+G8+G9+G10+G11+G12+G13+G14+G15+G16+G17+G18+G19</f>
        <v>0</v>
      </c>
      <c r="H6" s="167">
        <f t="shared" ref="H6:H69" si="2">SUM(F6:G6)</f>
        <v>0</v>
      </c>
      <c r="I6" s="119">
        <f t="shared" si="1"/>
        <v>0</v>
      </c>
      <c r="J6" s="120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3">
        <f t="shared" si="1"/>
        <v>0</v>
      </c>
      <c r="O6" s="120">
        <f t="shared" si="1"/>
        <v>0</v>
      </c>
      <c r="P6" s="122">
        <f t="shared" si="1"/>
        <v>0</v>
      </c>
      <c r="Q6" s="123">
        <f t="shared" si="1"/>
        <v>0</v>
      </c>
      <c r="R6" s="120">
        <f t="shared" si="1"/>
        <v>0</v>
      </c>
      <c r="S6" s="122">
        <f t="shared" si="1"/>
        <v>0</v>
      </c>
      <c r="T6" s="124">
        <f t="shared" si="1"/>
        <v>0</v>
      </c>
    </row>
    <row r="7" spans="1:20" s="211" customFormat="1" hidden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SUM(I7:T7)</f>
        <v>0</v>
      </c>
      <c r="G7" s="192"/>
      <c r="H7" s="193">
        <f t="shared" si="2"/>
        <v>0</v>
      </c>
      <c r="I7" s="201"/>
      <c r="J7" s="195"/>
      <c r="K7" s="195"/>
      <c r="L7" s="195"/>
      <c r="M7" s="195"/>
      <c r="N7" s="196"/>
      <c r="O7" s="195"/>
      <c r="P7" s="194"/>
      <c r="Q7" s="196"/>
      <c r="R7" s="195"/>
      <c r="S7" s="194"/>
      <c r="T7" s="197"/>
    </row>
    <row r="8" spans="1:20" s="211" customFormat="1" hidden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3">SUM(I8:T8)</f>
        <v>0</v>
      </c>
      <c r="G8" s="192"/>
      <c r="H8" s="193">
        <f t="shared" si="2"/>
        <v>0</v>
      </c>
      <c r="I8" s="201"/>
      <c r="J8" s="195"/>
      <c r="K8" s="195"/>
      <c r="L8" s="195"/>
      <c r="M8" s="195"/>
      <c r="N8" s="196"/>
      <c r="O8" s="195"/>
      <c r="P8" s="194"/>
      <c r="Q8" s="196"/>
      <c r="R8" s="195"/>
      <c r="S8" s="194"/>
      <c r="T8" s="197"/>
    </row>
    <row r="9" spans="1:20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3"/>
        <v>0</v>
      </c>
      <c r="G9" s="192"/>
      <c r="H9" s="193">
        <f t="shared" si="2"/>
        <v>0</v>
      </c>
      <c r="I9" s="201"/>
      <c r="J9" s="195"/>
      <c r="K9" s="195"/>
      <c r="L9" s="195"/>
      <c r="M9" s="195"/>
      <c r="N9" s="196"/>
      <c r="O9" s="195"/>
      <c r="P9" s="194"/>
      <c r="Q9" s="196"/>
      <c r="R9" s="195"/>
      <c r="S9" s="194"/>
      <c r="T9" s="197"/>
    </row>
    <row r="10" spans="1:20" s="211" customFormat="1" hidden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3"/>
        <v>0</v>
      </c>
      <c r="G10" s="192"/>
      <c r="H10" s="193">
        <f t="shared" si="2"/>
        <v>0</v>
      </c>
      <c r="I10" s="201"/>
      <c r="J10" s="195"/>
      <c r="K10" s="195"/>
      <c r="L10" s="195"/>
      <c r="M10" s="195"/>
      <c r="N10" s="196"/>
      <c r="O10" s="195"/>
      <c r="P10" s="194"/>
      <c r="Q10" s="196"/>
      <c r="R10" s="195"/>
      <c r="S10" s="194"/>
      <c r="T10" s="197"/>
    </row>
    <row r="11" spans="1:20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3"/>
        <v>0</v>
      </c>
      <c r="G11" s="192"/>
      <c r="H11" s="193">
        <f t="shared" si="2"/>
        <v>0</v>
      </c>
      <c r="I11" s="201"/>
      <c r="J11" s="195"/>
      <c r="K11" s="195"/>
      <c r="L11" s="195"/>
      <c r="M11" s="195"/>
      <c r="N11" s="196"/>
      <c r="O11" s="195"/>
      <c r="P11" s="194"/>
      <c r="Q11" s="196"/>
      <c r="R11" s="195"/>
      <c r="S11" s="194"/>
      <c r="T11" s="197"/>
    </row>
    <row r="12" spans="1:20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3"/>
        <v>0</v>
      </c>
      <c r="G12" s="192"/>
      <c r="H12" s="193">
        <f t="shared" si="2"/>
        <v>0</v>
      </c>
      <c r="I12" s="201"/>
      <c r="J12" s="195"/>
      <c r="K12" s="195"/>
      <c r="L12" s="195"/>
      <c r="M12" s="195"/>
      <c r="N12" s="196"/>
      <c r="O12" s="195"/>
      <c r="P12" s="194"/>
      <c r="Q12" s="196"/>
      <c r="R12" s="195"/>
      <c r="S12" s="194"/>
      <c r="T12" s="197"/>
    </row>
    <row r="13" spans="1:20" s="211" customFormat="1" hidden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3"/>
        <v>0</v>
      </c>
      <c r="G13" s="192"/>
      <c r="H13" s="193">
        <f t="shared" si="2"/>
        <v>0</v>
      </c>
      <c r="I13" s="201"/>
      <c r="J13" s="195"/>
      <c r="K13" s="195"/>
      <c r="L13" s="195"/>
      <c r="M13" s="195"/>
      <c r="N13" s="196"/>
      <c r="O13" s="195"/>
      <c r="P13" s="194"/>
      <c r="Q13" s="196"/>
      <c r="R13" s="195"/>
      <c r="S13" s="194"/>
      <c r="T13" s="197"/>
    </row>
    <row r="14" spans="1:20" s="211" customFormat="1" hidden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3"/>
        <v>0</v>
      </c>
      <c r="G14" s="192"/>
      <c r="H14" s="193">
        <f t="shared" si="2"/>
        <v>0</v>
      </c>
      <c r="I14" s="201"/>
      <c r="J14" s="195"/>
      <c r="K14" s="195"/>
      <c r="L14" s="195"/>
      <c r="M14" s="195"/>
      <c r="N14" s="196"/>
      <c r="O14" s="195"/>
      <c r="P14" s="194"/>
      <c r="Q14" s="196"/>
      <c r="R14" s="195"/>
      <c r="S14" s="194"/>
      <c r="T14" s="197"/>
    </row>
    <row r="15" spans="1:20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3"/>
        <v>0</v>
      </c>
      <c r="G15" s="192"/>
      <c r="H15" s="193">
        <f t="shared" si="2"/>
        <v>0</v>
      </c>
      <c r="I15" s="201"/>
      <c r="J15" s="195"/>
      <c r="K15" s="195"/>
      <c r="L15" s="195"/>
      <c r="M15" s="195"/>
      <c r="N15" s="196"/>
      <c r="O15" s="195"/>
      <c r="P15" s="194"/>
      <c r="Q15" s="196"/>
      <c r="R15" s="195"/>
      <c r="S15" s="194"/>
      <c r="T15" s="197"/>
    </row>
    <row r="16" spans="1:20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3"/>
        <v>0</v>
      </c>
      <c r="G16" s="192"/>
      <c r="H16" s="193">
        <f t="shared" si="2"/>
        <v>0</v>
      </c>
      <c r="I16" s="201"/>
      <c r="J16" s="195"/>
      <c r="K16" s="195"/>
      <c r="L16" s="195"/>
      <c r="M16" s="195"/>
      <c r="N16" s="196"/>
      <c r="O16" s="195"/>
      <c r="P16" s="194"/>
      <c r="Q16" s="196"/>
      <c r="R16" s="195"/>
      <c r="S16" s="194"/>
      <c r="T16" s="197"/>
    </row>
    <row r="17" spans="1:20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3"/>
        <v>0</v>
      </c>
      <c r="G17" s="192"/>
      <c r="H17" s="193">
        <f t="shared" si="2"/>
        <v>0</v>
      </c>
      <c r="I17" s="201"/>
      <c r="J17" s="195"/>
      <c r="K17" s="195"/>
      <c r="L17" s="195"/>
      <c r="M17" s="195"/>
      <c r="N17" s="196"/>
      <c r="O17" s="195"/>
      <c r="P17" s="194"/>
      <c r="Q17" s="196"/>
      <c r="R17" s="195"/>
      <c r="S17" s="194"/>
      <c r="T17" s="197"/>
    </row>
    <row r="18" spans="1:20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3"/>
        <v>0</v>
      </c>
      <c r="G18" s="192"/>
      <c r="H18" s="193">
        <f t="shared" si="2"/>
        <v>0</v>
      </c>
      <c r="I18" s="201"/>
      <c r="J18" s="195"/>
      <c r="K18" s="195"/>
      <c r="L18" s="195"/>
      <c r="M18" s="195"/>
      <c r="N18" s="196"/>
      <c r="O18" s="195"/>
      <c r="P18" s="194"/>
      <c r="Q18" s="196"/>
      <c r="R18" s="195"/>
      <c r="S18" s="194"/>
      <c r="T18" s="197"/>
    </row>
    <row r="19" spans="1:20" s="211" customFormat="1" hidden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3"/>
        <v>0</v>
      </c>
      <c r="G19" s="192"/>
      <c r="H19" s="193">
        <f t="shared" si="2"/>
        <v>0</v>
      </c>
      <c r="I19" s="201"/>
      <c r="J19" s="195"/>
      <c r="K19" s="195"/>
      <c r="L19" s="195"/>
      <c r="M19" s="195"/>
      <c r="N19" s="196"/>
      <c r="O19" s="195"/>
      <c r="P19" s="194"/>
      <c r="Q19" s="196"/>
      <c r="R19" s="195"/>
      <c r="S19" s="194"/>
      <c r="T19" s="197"/>
    </row>
    <row r="20" spans="1:20" hidden="1" x14ac:dyDescent="0.25">
      <c r="B20" s="93" t="s">
        <v>623</v>
      </c>
      <c r="C20" s="420" t="s">
        <v>146</v>
      </c>
      <c r="D20" s="421"/>
      <c r="E20" s="421"/>
      <c r="F20" s="260">
        <f>F21+F22+F23</f>
        <v>0</v>
      </c>
      <c r="G20" s="152">
        <f t="shared" ref="G20:T20" si="4">G21+G22+G23</f>
        <v>0</v>
      </c>
      <c r="H20" s="168">
        <f t="shared" si="2"/>
        <v>0</v>
      </c>
      <c r="I20" s="95">
        <f t="shared" si="4"/>
        <v>0</v>
      </c>
      <c r="J20" s="96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9">
        <f t="shared" si="4"/>
        <v>0</v>
      </c>
      <c r="O20" s="96">
        <f t="shared" si="4"/>
        <v>0</v>
      </c>
      <c r="P20" s="98">
        <f t="shared" si="4"/>
        <v>0</v>
      </c>
      <c r="Q20" s="99">
        <f t="shared" si="4"/>
        <v>0</v>
      </c>
      <c r="R20" s="96">
        <f t="shared" si="4"/>
        <v>0</v>
      </c>
      <c r="S20" s="98">
        <f t="shared" si="4"/>
        <v>0</v>
      </c>
      <c r="T20" s="100">
        <f t="shared" si="4"/>
        <v>0</v>
      </c>
    </row>
    <row r="21" spans="1:20" s="41" customFormat="1" hidden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5">SUM(I21:T21)</f>
        <v>0</v>
      </c>
      <c r="G21" s="158"/>
      <c r="H21" s="170">
        <f t="shared" si="2"/>
        <v>0</v>
      </c>
      <c r="I21" s="78"/>
      <c r="J21" s="13"/>
      <c r="K21" s="13"/>
      <c r="L21" s="13"/>
      <c r="M21" s="13"/>
      <c r="N21" s="83"/>
      <c r="O21" s="13"/>
      <c r="P21" s="43"/>
      <c r="Q21" s="83"/>
      <c r="R21" s="13"/>
      <c r="S21" s="43"/>
      <c r="T21" s="45"/>
    </row>
    <row r="22" spans="1:20" s="41" customFormat="1" ht="25.5" hidden="1" customHeight="1" x14ac:dyDescent="0.25">
      <c r="A22" s="128" t="s">
        <v>149</v>
      </c>
      <c r="B22" s="53" t="s">
        <v>625</v>
      </c>
      <c r="C22" s="424" t="s">
        <v>877</v>
      </c>
      <c r="D22" s="425"/>
      <c r="E22" s="425"/>
      <c r="F22" s="266">
        <f t="shared" si="5"/>
        <v>0</v>
      </c>
      <c r="G22" s="158"/>
      <c r="H22" s="170">
        <f t="shared" si="2"/>
        <v>0</v>
      </c>
      <c r="I22" s="78"/>
      <c r="J22" s="13"/>
      <c r="K22" s="13"/>
      <c r="L22" s="13"/>
      <c r="M22" s="13"/>
      <c r="N22" s="83"/>
      <c r="O22" s="13"/>
      <c r="P22" s="43"/>
      <c r="Q22" s="83"/>
      <c r="R22" s="13"/>
      <c r="S22" s="43"/>
      <c r="T22" s="45"/>
    </row>
    <row r="23" spans="1:20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5"/>
        <v>0</v>
      </c>
      <c r="G23" s="199"/>
      <c r="H23" s="170">
        <f t="shared" si="2"/>
        <v>0</v>
      </c>
      <c r="I23" s="78"/>
      <c r="J23" s="13"/>
      <c r="K23" s="13"/>
      <c r="L23" s="13"/>
      <c r="M23" s="13"/>
      <c r="N23" s="83"/>
      <c r="O23" s="13"/>
      <c r="P23" s="43"/>
      <c r="Q23" s="83"/>
      <c r="R23" s="13"/>
      <c r="S23" s="43"/>
      <c r="T23" s="45"/>
    </row>
    <row r="24" spans="1:20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0</v>
      </c>
      <c r="G24" s="154">
        <f t="shared" ref="G24:T24" si="6">G25+G26+G27+G28+G29+G30+G31</f>
        <v>0</v>
      </c>
      <c r="H24" s="166">
        <f t="shared" si="2"/>
        <v>0</v>
      </c>
      <c r="I24" s="87">
        <f t="shared" si="6"/>
        <v>0</v>
      </c>
      <c r="J24" s="88">
        <f t="shared" si="6"/>
        <v>0</v>
      </c>
      <c r="K24" s="88">
        <f t="shared" si="6"/>
        <v>0</v>
      </c>
      <c r="L24" s="88">
        <f t="shared" si="6"/>
        <v>0</v>
      </c>
      <c r="M24" s="88">
        <f t="shared" si="6"/>
        <v>0</v>
      </c>
      <c r="N24" s="91">
        <f t="shared" si="6"/>
        <v>0</v>
      </c>
      <c r="O24" s="88">
        <f t="shared" si="6"/>
        <v>0</v>
      </c>
      <c r="P24" s="90">
        <f t="shared" si="6"/>
        <v>0</v>
      </c>
      <c r="Q24" s="91">
        <f t="shared" si="6"/>
        <v>0</v>
      </c>
      <c r="R24" s="88">
        <f t="shared" si="6"/>
        <v>0</v>
      </c>
      <c r="S24" s="90">
        <f t="shared" si="6"/>
        <v>0</v>
      </c>
      <c r="T24" s="92">
        <f t="shared" si="6"/>
        <v>0</v>
      </c>
    </row>
    <row r="25" spans="1:20" hidden="1" x14ac:dyDescent="0.25">
      <c r="B25" s="61"/>
      <c r="C25" s="489" t="s">
        <v>154</v>
      </c>
      <c r="D25" s="490"/>
      <c r="E25" s="490"/>
      <c r="F25" s="263">
        <f t="shared" ref="F25:F31" si="7">SUM(I25:T25)</f>
        <v>0</v>
      </c>
      <c r="G25" s="155"/>
      <c r="H25" s="169">
        <f t="shared" si="2"/>
        <v>0</v>
      </c>
      <c r="I25" s="76"/>
      <c r="J25" s="1"/>
      <c r="K25" s="1"/>
      <c r="L25" s="1"/>
      <c r="M25" s="1"/>
      <c r="N25" s="82"/>
      <c r="O25" s="1"/>
      <c r="P25" s="42"/>
      <c r="Q25" s="82"/>
      <c r="R25" s="1"/>
      <c r="S25" s="42"/>
      <c r="T25" s="44"/>
    </row>
    <row r="26" spans="1:20" hidden="1" x14ac:dyDescent="0.25">
      <c r="B26" s="62"/>
      <c r="C26" s="491" t="s">
        <v>155</v>
      </c>
      <c r="D26" s="492"/>
      <c r="E26" s="492"/>
      <c r="F26" s="264">
        <f t="shared" si="7"/>
        <v>0</v>
      </c>
      <c r="G26" s="156"/>
      <c r="H26" s="169">
        <f t="shared" si="2"/>
        <v>0</v>
      </c>
      <c r="I26" s="76"/>
      <c r="J26" s="1"/>
      <c r="K26" s="1"/>
      <c r="L26" s="1"/>
      <c r="M26" s="1"/>
      <c r="N26" s="82"/>
      <c r="O26" s="1"/>
      <c r="P26" s="42"/>
      <c r="Q26" s="82"/>
      <c r="R26" s="1"/>
      <c r="S26" s="42"/>
      <c r="T26" s="44"/>
    </row>
    <row r="27" spans="1:20" hidden="1" x14ac:dyDescent="0.25">
      <c r="B27" s="62"/>
      <c r="C27" s="491" t="s">
        <v>156</v>
      </c>
      <c r="D27" s="492"/>
      <c r="E27" s="492"/>
      <c r="F27" s="264">
        <f t="shared" si="7"/>
        <v>0</v>
      </c>
      <c r="G27" s="156"/>
      <c r="H27" s="169">
        <f t="shared" si="2"/>
        <v>0</v>
      </c>
      <c r="I27" s="76"/>
      <c r="J27" s="1"/>
      <c r="K27" s="1"/>
      <c r="L27" s="1"/>
      <c r="M27" s="1"/>
      <c r="N27" s="82"/>
      <c r="O27" s="1"/>
      <c r="P27" s="42"/>
      <c r="Q27" s="82"/>
      <c r="R27" s="1"/>
      <c r="S27" s="42"/>
      <c r="T27" s="44"/>
    </row>
    <row r="28" spans="1:20" hidden="1" x14ac:dyDescent="0.25">
      <c r="B28" s="62"/>
      <c r="C28" s="491" t="s">
        <v>157</v>
      </c>
      <c r="D28" s="492"/>
      <c r="E28" s="492"/>
      <c r="F28" s="264">
        <f t="shared" si="7"/>
        <v>0</v>
      </c>
      <c r="G28" s="156"/>
      <c r="H28" s="169">
        <f t="shared" si="2"/>
        <v>0</v>
      </c>
      <c r="I28" s="76"/>
      <c r="J28" s="1"/>
      <c r="K28" s="1"/>
      <c r="L28" s="1"/>
      <c r="M28" s="1"/>
      <c r="N28" s="82"/>
      <c r="O28" s="1"/>
      <c r="P28" s="42"/>
      <c r="Q28" s="82"/>
      <c r="R28" s="1"/>
      <c r="S28" s="42"/>
      <c r="T28" s="44"/>
    </row>
    <row r="29" spans="1:20" hidden="1" x14ac:dyDescent="0.25">
      <c r="B29" s="62"/>
      <c r="C29" s="491" t="s">
        <v>158</v>
      </c>
      <c r="D29" s="492"/>
      <c r="E29" s="492"/>
      <c r="F29" s="264">
        <f t="shared" si="7"/>
        <v>0</v>
      </c>
      <c r="G29" s="156"/>
      <c r="H29" s="169">
        <f t="shared" si="2"/>
        <v>0</v>
      </c>
      <c r="I29" s="76"/>
      <c r="J29" s="1"/>
      <c r="K29" s="1"/>
      <c r="L29" s="1"/>
      <c r="M29" s="1"/>
      <c r="N29" s="82"/>
      <c r="O29" s="1"/>
      <c r="P29" s="42"/>
      <c r="Q29" s="82"/>
      <c r="R29" s="1"/>
      <c r="S29" s="42"/>
      <c r="T29" s="44"/>
    </row>
    <row r="30" spans="1:20" hidden="1" x14ac:dyDescent="0.25">
      <c r="B30" s="62"/>
      <c r="C30" s="491" t="s">
        <v>159</v>
      </c>
      <c r="D30" s="492"/>
      <c r="E30" s="492"/>
      <c r="F30" s="264">
        <f t="shared" si="7"/>
        <v>0</v>
      </c>
      <c r="G30" s="156"/>
      <c r="H30" s="169">
        <f t="shared" si="2"/>
        <v>0</v>
      </c>
      <c r="I30" s="76"/>
      <c r="J30" s="1"/>
      <c r="K30" s="1"/>
      <c r="L30" s="1"/>
      <c r="M30" s="1"/>
      <c r="N30" s="82"/>
      <c r="O30" s="1"/>
      <c r="P30" s="42"/>
      <c r="Q30" s="82"/>
      <c r="R30" s="1"/>
      <c r="S30" s="42"/>
      <c r="T30" s="44"/>
    </row>
    <row r="31" spans="1:20" ht="15.75" hidden="1" thickBot="1" x14ac:dyDescent="0.3">
      <c r="B31" s="63"/>
      <c r="C31" s="493" t="s">
        <v>160</v>
      </c>
      <c r="D31" s="494"/>
      <c r="E31" s="494"/>
      <c r="F31" s="265">
        <f t="shared" si="7"/>
        <v>0</v>
      </c>
      <c r="G31" s="157"/>
      <c r="H31" s="169">
        <f t="shared" si="2"/>
        <v>0</v>
      </c>
      <c r="I31" s="76"/>
      <c r="J31" s="1"/>
      <c r="K31" s="1"/>
      <c r="L31" s="1"/>
      <c r="M31" s="1"/>
      <c r="N31" s="82"/>
      <c r="O31" s="1"/>
      <c r="P31" s="42"/>
      <c r="Q31" s="82"/>
      <c r="R31" s="1"/>
      <c r="S31" s="42"/>
      <c r="T31" s="44"/>
    </row>
    <row r="32" spans="1:20" ht="15.75" thickBot="1" x14ac:dyDescent="0.3">
      <c r="B32" s="85" t="s">
        <v>161</v>
      </c>
      <c r="C32" s="438" t="s">
        <v>162</v>
      </c>
      <c r="D32" s="439"/>
      <c r="E32" s="439"/>
      <c r="F32" s="262">
        <f>F33+F37+F40+F50+F53</f>
        <v>0</v>
      </c>
      <c r="G32" s="154">
        <f t="shared" ref="G32:T32" si="8">G33+G37+G40+G50+G53</f>
        <v>0</v>
      </c>
      <c r="H32" s="166">
        <f t="shared" si="2"/>
        <v>0</v>
      </c>
      <c r="I32" s="87">
        <f t="shared" si="8"/>
        <v>0</v>
      </c>
      <c r="J32" s="88">
        <f t="shared" si="8"/>
        <v>0</v>
      </c>
      <c r="K32" s="88">
        <f t="shared" si="8"/>
        <v>0</v>
      </c>
      <c r="L32" s="88">
        <f t="shared" si="8"/>
        <v>0</v>
      </c>
      <c r="M32" s="88">
        <f t="shared" si="8"/>
        <v>0</v>
      </c>
      <c r="N32" s="91">
        <f t="shared" si="8"/>
        <v>0</v>
      </c>
      <c r="O32" s="88">
        <f t="shared" si="8"/>
        <v>0</v>
      </c>
      <c r="P32" s="90">
        <f t="shared" si="8"/>
        <v>0</v>
      </c>
      <c r="Q32" s="91">
        <f t="shared" si="8"/>
        <v>0</v>
      </c>
      <c r="R32" s="88">
        <f t="shared" si="8"/>
        <v>0</v>
      </c>
      <c r="S32" s="90">
        <f t="shared" si="8"/>
        <v>0</v>
      </c>
      <c r="T32" s="92">
        <f t="shared" si="8"/>
        <v>0</v>
      </c>
    </row>
    <row r="33" spans="1:20" hidden="1" x14ac:dyDescent="0.25">
      <c r="B33" s="125" t="s">
        <v>627</v>
      </c>
      <c r="C33" s="443" t="s">
        <v>163</v>
      </c>
      <c r="D33" s="444"/>
      <c r="E33" s="444"/>
      <c r="F33" s="258">
        <f>F34+F35+F36</f>
        <v>0</v>
      </c>
      <c r="G33" s="150">
        <f t="shared" ref="G33:T33" si="9">G34+G35+G36</f>
        <v>0</v>
      </c>
      <c r="H33" s="167">
        <f t="shared" si="2"/>
        <v>0</v>
      </c>
      <c r="I33" s="119">
        <f t="shared" si="9"/>
        <v>0</v>
      </c>
      <c r="J33" s="120">
        <f t="shared" si="9"/>
        <v>0</v>
      </c>
      <c r="K33" s="120">
        <f t="shared" si="9"/>
        <v>0</v>
      </c>
      <c r="L33" s="120">
        <f t="shared" si="9"/>
        <v>0</v>
      </c>
      <c r="M33" s="120">
        <f t="shared" si="9"/>
        <v>0</v>
      </c>
      <c r="N33" s="123">
        <f t="shared" si="9"/>
        <v>0</v>
      </c>
      <c r="O33" s="120">
        <f t="shared" si="9"/>
        <v>0</v>
      </c>
      <c r="P33" s="122">
        <f t="shared" si="9"/>
        <v>0</v>
      </c>
      <c r="Q33" s="123">
        <f t="shared" si="9"/>
        <v>0</v>
      </c>
      <c r="R33" s="120">
        <f t="shared" si="9"/>
        <v>0</v>
      </c>
      <c r="S33" s="122">
        <f t="shared" si="9"/>
        <v>0</v>
      </c>
      <c r="T33" s="124">
        <f t="shared" si="9"/>
        <v>0</v>
      </c>
    </row>
    <row r="34" spans="1:20" s="41" customFormat="1" hidden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6" si="10">SUM(I34:T34)</f>
        <v>0</v>
      </c>
      <c r="G34" s="158"/>
      <c r="H34" s="170">
        <f t="shared" si="2"/>
        <v>0</v>
      </c>
      <c r="I34" s="78"/>
      <c r="J34" s="13"/>
      <c r="K34" s="13"/>
      <c r="L34" s="13"/>
      <c r="M34" s="13"/>
      <c r="N34" s="83"/>
      <c r="O34" s="13"/>
      <c r="P34" s="43"/>
      <c r="Q34" s="83"/>
      <c r="R34" s="13"/>
      <c r="S34" s="43"/>
      <c r="T34" s="45"/>
    </row>
    <row r="35" spans="1:20" s="41" customFormat="1" hidden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 t="shared" si="10"/>
        <v>0</v>
      </c>
      <c r="G35" s="158"/>
      <c r="H35" s="170">
        <f t="shared" si="2"/>
        <v>0</v>
      </c>
      <c r="I35" s="78"/>
      <c r="J35" s="13"/>
      <c r="K35" s="13"/>
      <c r="L35" s="13"/>
      <c r="M35" s="13"/>
      <c r="N35" s="83"/>
      <c r="O35" s="13"/>
      <c r="P35" s="43"/>
      <c r="Q35" s="83"/>
      <c r="R35" s="13"/>
      <c r="S35" s="43"/>
      <c r="T35" s="45"/>
    </row>
    <row r="36" spans="1:20" s="41" customFormat="1" hidden="1" x14ac:dyDescent="0.25">
      <c r="A36" s="128" t="s">
        <v>168</v>
      </c>
      <c r="B36" s="53" t="s">
        <v>630</v>
      </c>
      <c r="C36" s="422" t="s">
        <v>169</v>
      </c>
      <c r="D36" s="423"/>
      <c r="E36" s="423"/>
      <c r="F36" s="266">
        <f t="shared" si="10"/>
        <v>0</v>
      </c>
      <c r="G36" s="158"/>
      <c r="H36" s="170">
        <f t="shared" si="2"/>
        <v>0</v>
      </c>
      <c r="I36" s="78"/>
      <c r="J36" s="13"/>
      <c r="K36" s="13"/>
      <c r="L36" s="13"/>
      <c r="M36" s="13"/>
      <c r="N36" s="83"/>
      <c r="O36" s="13"/>
      <c r="P36" s="43"/>
      <c r="Q36" s="83"/>
      <c r="R36" s="13"/>
      <c r="S36" s="43"/>
      <c r="T36" s="45"/>
    </row>
    <row r="37" spans="1:20" hidden="1" x14ac:dyDescent="0.25">
      <c r="B37" s="93" t="s">
        <v>631</v>
      </c>
      <c r="C37" s="420" t="s">
        <v>170</v>
      </c>
      <c r="D37" s="421"/>
      <c r="E37" s="421"/>
      <c r="F37" s="260">
        <f>F38+F39</f>
        <v>0</v>
      </c>
      <c r="G37" s="152">
        <f t="shared" ref="G37:T37" si="11">G38+G39</f>
        <v>0</v>
      </c>
      <c r="H37" s="168">
        <f t="shared" si="2"/>
        <v>0</v>
      </c>
      <c r="I37" s="95">
        <f t="shared" si="11"/>
        <v>0</v>
      </c>
      <c r="J37" s="96">
        <f t="shared" si="11"/>
        <v>0</v>
      </c>
      <c r="K37" s="96">
        <f t="shared" si="11"/>
        <v>0</v>
      </c>
      <c r="L37" s="96">
        <f t="shared" si="11"/>
        <v>0</v>
      </c>
      <c r="M37" s="96">
        <f t="shared" si="11"/>
        <v>0</v>
      </c>
      <c r="N37" s="99">
        <f t="shared" si="11"/>
        <v>0</v>
      </c>
      <c r="O37" s="96">
        <f t="shared" si="11"/>
        <v>0</v>
      </c>
      <c r="P37" s="98">
        <f t="shared" si="11"/>
        <v>0</v>
      </c>
      <c r="Q37" s="99">
        <f t="shared" si="11"/>
        <v>0</v>
      </c>
      <c r="R37" s="96">
        <f t="shared" si="11"/>
        <v>0</v>
      </c>
      <c r="S37" s="98">
        <f t="shared" si="11"/>
        <v>0</v>
      </c>
      <c r="T37" s="100">
        <f t="shared" si="11"/>
        <v>0</v>
      </c>
    </row>
    <row r="38" spans="1:20" s="41" customFormat="1" hidden="1" x14ac:dyDescent="0.25">
      <c r="A38" s="128" t="s">
        <v>171</v>
      </c>
      <c r="B38" s="53" t="s">
        <v>632</v>
      </c>
      <c r="C38" s="422" t="s">
        <v>172</v>
      </c>
      <c r="D38" s="423"/>
      <c r="E38" s="423"/>
      <c r="F38" s="266">
        <f t="shared" ref="F38:F39" si="12">SUM(I38:T38)</f>
        <v>0</v>
      </c>
      <c r="G38" s="158"/>
      <c r="H38" s="170">
        <f t="shared" si="2"/>
        <v>0</v>
      </c>
      <c r="I38" s="78"/>
      <c r="J38" s="13"/>
      <c r="K38" s="13"/>
      <c r="L38" s="13"/>
      <c r="M38" s="13"/>
      <c r="N38" s="83"/>
      <c r="O38" s="13"/>
      <c r="P38" s="43"/>
      <c r="Q38" s="83"/>
      <c r="R38" s="13"/>
      <c r="S38" s="43"/>
      <c r="T38" s="45"/>
    </row>
    <row r="39" spans="1:20" s="41" customFormat="1" hidden="1" x14ac:dyDescent="0.25">
      <c r="A39" s="128" t="s">
        <v>173</v>
      </c>
      <c r="B39" s="53" t="s">
        <v>633</v>
      </c>
      <c r="C39" s="422" t="s">
        <v>174</v>
      </c>
      <c r="D39" s="423"/>
      <c r="E39" s="423"/>
      <c r="F39" s="266">
        <f t="shared" si="12"/>
        <v>0</v>
      </c>
      <c r="G39" s="158"/>
      <c r="H39" s="170">
        <f t="shared" si="2"/>
        <v>0</v>
      </c>
      <c r="I39" s="78"/>
      <c r="J39" s="13"/>
      <c r="K39" s="13"/>
      <c r="L39" s="13"/>
      <c r="M39" s="13"/>
      <c r="N39" s="83"/>
      <c r="O39" s="13"/>
      <c r="P39" s="43"/>
      <c r="Q39" s="83"/>
      <c r="R39" s="13"/>
      <c r="S39" s="43"/>
      <c r="T39" s="45"/>
    </row>
    <row r="40" spans="1:20" hidden="1" x14ac:dyDescent="0.25">
      <c r="B40" s="93" t="s">
        <v>634</v>
      </c>
      <c r="C40" s="420" t="s">
        <v>175</v>
      </c>
      <c r="D40" s="421"/>
      <c r="E40" s="421"/>
      <c r="F40" s="260">
        <f>F41+F42+F43+F44+F45+F48+F49</f>
        <v>0</v>
      </c>
      <c r="G40" s="152">
        <f t="shared" ref="G40:T40" si="13">G41+G42+G43+G44+G45+G48+G49</f>
        <v>0</v>
      </c>
      <c r="H40" s="168">
        <f t="shared" si="2"/>
        <v>0</v>
      </c>
      <c r="I40" s="95">
        <f t="shared" si="13"/>
        <v>0</v>
      </c>
      <c r="J40" s="96">
        <f t="shared" si="13"/>
        <v>0</v>
      </c>
      <c r="K40" s="96">
        <f t="shared" si="13"/>
        <v>0</v>
      </c>
      <c r="L40" s="96">
        <f t="shared" si="13"/>
        <v>0</v>
      </c>
      <c r="M40" s="96">
        <f t="shared" si="13"/>
        <v>0</v>
      </c>
      <c r="N40" s="99">
        <f t="shared" si="13"/>
        <v>0</v>
      </c>
      <c r="O40" s="96">
        <f t="shared" si="13"/>
        <v>0</v>
      </c>
      <c r="P40" s="98">
        <f t="shared" si="13"/>
        <v>0</v>
      </c>
      <c r="Q40" s="99">
        <f t="shared" si="13"/>
        <v>0</v>
      </c>
      <c r="R40" s="96">
        <f t="shared" si="13"/>
        <v>0</v>
      </c>
      <c r="S40" s="98">
        <f t="shared" si="13"/>
        <v>0</v>
      </c>
      <c r="T40" s="100">
        <f t="shared" si="13"/>
        <v>0</v>
      </c>
    </row>
    <row r="41" spans="1:20" s="41" customFormat="1" hidden="1" x14ac:dyDescent="0.25">
      <c r="A41" s="128" t="s">
        <v>176</v>
      </c>
      <c r="B41" s="53" t="s">
        <v>635</v>
      </c>
      <c r="C41" s="422" t="s">
        <v>177</v>
      </c>
      <c r="D41" s="423"/>
      <c r="E41" s="423"/>
      <c r="F41" s="266">
        <f t="shared" ref="F41:F44" si="14">SUM(I41:T41)</f>
        <v>0</v>
      </c>
      <c r="G41" s="158"/>
      <c r="H41" s="170">
        <f t="shared" si="2"/>
        <v>0</v>
      </c>
      <c r="I41" s="78"/>
      <c r="J41" s="13"/>
      <c r="K41" s="13"/>
      <c r="L41" s="13"/>
      <c r="M41" s="13"/>
      <c r="N41" s="83"/>
      <c r="O41" s="13"/>
      <c r="P41" s="43"/>
      <c r="Q41" s="83"/>
      <c r="R41" s="13"/>
      <c r="S41" s="43"/>
      <c r="T41" s="45"/>
    </row>
    <row r="42" spans="1:20" s="41" customFormat="1" hidden="1" x14ac:dyDescent="0.25">
      <c r="A42" s="128" t="s">
        <v>178</v>
      </c>
      <c r="B42" s="53" t="s">
        <v>636</v>
      </c>
      <c r="C42" s="422" t="s">
        <v>179</v>
      </c>
      <c r="D42" s="423"/>
      <c r="E42" s="423"/>
      <c r="F42" s="266">
        <f t="shared" si="14"/>
        <v>0</v>
      </c>
      <c r="G42" s="158"/>
      <c r="H42" s="170">
        <f t="shared" si="2"/>
        <v>0</v>
      </c>
      <c r="I42" s="78"/>
      <c r="J42" s="13"/>
      <c r="K42" s="13"/>
      <c r="L42" s="13"/>
      <c r="M42" s="13"/>
      <c r="N42" s="83"/>
      <c r="O42" s="13"/>
      <c r="P42" s="43"/>
      <c r="Q42" s="83"/>
      <c r="R42" s="13"/>
      <c r="S42" s="43"/>
      <c r="T42" s="45"/>
    </row>
    <row r="43" spans="1:20" s="41" customFormat="1" hidden="1" x14ac:dyDescent="0.25">
      <c r="A43" s="128" t="s">
        <v>180</v>
      </c>
      <c r="B43" s="53" t="s">
        <v>637</v>
      </c>
      <c r="C43" s="422" t="s">
        <v>181</v>
      </c>
      <c r="D43" s="423"/>
      <c r="E43" s="423"/>
      <c r="F43" s="266">
        <f t="shared" si="14"/>
        <v>0</v>
      </c>
      <c r="G43" s="158"/>
      <c r="H43" s="170">
        <f t="shared" si="2"/>
        <v>0</v>
      </c>
      <c r="I43" s="78"/>
      <c r="J43" s="13"/>
      <c r="K43" s="13"/>
      <c r="L43" s="13"/>
      <c r="M43" s="13"/>
      <c r="N43" s="83"/>
      <c r="O43" s="13"/>
      <c r="P43" s="43"/>
      <c r="Q43" s="83"/>
      <c r="R43" s="13"/>
      <c r="S43" s="43"/>
      <c r="T43" s="45"/>
    </row>
    <row r="44" spans="1:20" s="41" customFormat="1" hidden="1" x14ac:dyDescent="0.25">
      <c r="A44" s="128" t="s">
        <v>182</v>
      </c>
      <c r="B44" s="53" t="s">
        <v>638</v>
      </c>
      <c r="C44" s="422" t="s">
        <v>183</v>
      </c>
      <c r="D44" s="423"/>
      <c r="E44" s="423"/>
      <c r="F44" s="266">
        <f t="shared" si="14"/>
        <v>0</v>
      </c>
      <c r="G44" s="158"/>
      <c r="H44" s="170">
        <f t="shared" si="2"/>
        <v>0</v>
      </c>
      <c r="I44" s="78"/>
      <c r="J44" s="13"/>
      <c r="K44" s="13"/>
      <c r="L44" s="13"/>
      <c r="M44" s="13"/>
      <c r="N44" s="83"/>
      <c r="O44" s="13"/>
      <c r="P44" s="43"/>
      <c r="Q44" s="83"/>
      <c r="R44" s="13"/>
      <c r="S44" s="43"/>
      <c r="T44" s="45"/>
    </row>
    <row r="45" spans="1:20" s="18" customFormat="1" hidden="1" x14ac:dyDescent="0.25">
      <c r="A45" s="128" t="s">
        <v>184</v>
      </c>
      <c r="B45" s="53" t="s">
        <v>639</v>
      </c>
      <c r="C45" s="422" t="s">
        <v>185</v>
      </c>
      <c r="D45" s="423"/>
      <c r="E45" s="423"/>
      <c r="F45" s="266">
        <f>F46+F47</f>
        <v>0</v>
      </c>
      <c r="G45" s="158">
        <f t="shared" ref="G45:T45" si="15">G46+G47</f>
        <v>0</v>
      </c>
      <c r="H45" s="170">
        <f t="shared" si="2"/>
        <v>0</v>
      </c>
      <c r="I45" s="78">
        <f t="shared" si="15"/>
        <v>0</v>
      </c>
      <c r="J45" s="13">
        <f t="shared" si="15"/>
        <v>0</v>
      </c>
      <c r="K45" s="13">
        <f t="shared" si="15"/>
        <v>0</v>
      </c>
      <c r="L45" s="13">
        <f t="shared" si="15"/>
        <v>0</v>
      </c>
      <c r="M45" s="13">
        <f t="shared" si="15"/>
        <v>0</v>
      </c>
      <c r="N45" s="83">
        <f t="shared" si="15"/>
        <v>0</v>
      </c>
      <c r="O45" s="13">
        <f t="shared" si="15"/>
        <v>0</v>
      </c>
      <c r="P45" s="43">
        <f t="shared" si="15"/>
        <v>0</v>
      </c>
      <c r="Q45" s="83">
        <f t="shared" si="15"/>
        <v>0</v>
      </c>
      <c r="R45" s="13">
        <f t="shared" si="15"/>
        <v>0</v>
      </c>
      <c r="S45" s="43">
        <f t="shared" si="15"/>
        <v>0</v>
      </c>
      <c r="T45" s="45">
        <f t="shared" si="15"/>
        <v>0</v>
      </c>
    </row>
    <row r="46" spans="1:20" hidden="1" x14ac:dyDescent="0.25">
      <c r="B46" s="55"/>
      <c r="C46" s="279"/>
      <c r="D46" s="427" t="s">
        <v>186</v>
      </c>
      <c r="E46" s="427"/>
      <c r="F46" s="259">
        <f t="shared" ref="F46:F49" si="16">SUM(I46:T46)</f>
        <v>0</v>
      </c>
      <c r="G46" s="151"/>
      <c r="H46" s="169">
        <f t="shared" si="2"/>
        <v>0</v>
      </c>
      <c r="I46" s="76"/>
      <c r="J46" s="1"/>
      <c r="K46" s="1"/>
      <c r="L46" s="1"/>
      <c r="M46" s="1"/>
      <c r="N46" s="82"/>
      <c r="O46" s="1"/>
      <c r="P46" s="42"/>
      <c r="Q46" s="82"/>
      <c r="R46" s="1"/>
      <c r="S46" s="42"/>
      <c r="T46" s="44"/>
    </row>
    <row r="47" spans="1:20" hidden="1" x14ac:dyDescent="0.25">
      <c r="B47" s="55"/>
      <c r="C47" s="279"/>
      <c r="D47" s="427" t="s">
        <v>187</v>
      </c>
      <c r="E47" s="427"/>
      <c r="F47" s="259">
        <f t="shared" si="16"/>
        <v>0</v>
      </c>
      <c r="G47" s="151"/>
      <c r="H47" s="169">
        <f t="shared" si="2"/>
        <v>0</v>
      </c>
      <c r="I47" s="76"/>
      <c r="J47" s="1"/>
      <c r="K47" s="1"/>
      <c r="L47" s="1"/>
      <c r="M47" s="1"/>
      <c r="N47" s="82"/>
      <c r="O47" s="1"/>
      <c r="P47" s="42"/>
      <c r="Q47" s="82"/>
      <c r="R47" s="1"/>
      <c r="S47" s="42"/>
      <c r="T47" s="44"/>
    </row>
    <row r="48" spans="1:20" s="41" customFormat="1" hidden="1" x14ac:dyDescent="0.25">
      <c r="A48" s="128" t="s">
        <v>188</v>
      </c>
      <c r="B48" s="53" t="s">
        <v>640</v>
      </c>
      <c r="C48" s="415" t="s">
        <v>189</v>
      </c>
      <c r="D48" s="416"/>
      <c r="E48" s="416"/>
      <c r="F48" s="266">
        <f t="shared" si="16"/>
        <v>0</v>
      </c>
      <c r="G48" s="158"/>
      <c r="H48" s="170">
        <f t="shared" si="2"/>
        <v>0</v>
      </c>
      <c r="I48" s="78"/>
      <c r="J48" s="13"/>
      <c r="K48" s="13"/>
      <c r="L48" s="13"/>
      <c r="M48" s="13"/>
      <c r="N48" s="83"/>
      <c r="O48" s="13"/>
      <c r="P48" s="43"/>
      <c r="Q48" s="83"/>
      <c r="R48" s="13"/>
      <c r="S48" s="43"/>
      <c r="T48" s="45"/>
    </row>
    <row r="49" spans="1:20" s="41" customFormat="1" hidden="1" x14ac:dyDescent="0.25">
      <c r="A49" s="128" t="s">
        <v>190</v>
      </c>
      <c r="B49" s="53" t="s">
        <v>641</v>
      </c>
      <c r="C49" s="415" t="s">
        <v>191</v>
      </c>
      <c r="D49" s="416"/>
      <c r="E49" s="416"/>
      <c r="F49" s="266">
        <f t="shared" si="16"/>
        <v>0</v>
      </c>
      <c r="G49" s="158"/>
      <c r="H49" s="170">
        <f t="shared" si="2"/>
        <v>0</v>
      </c>
      <c r="I49" s="78"/>
      <c r="J49" s="13"/>
      <c r="K49" s="13"/>
      <c r="L49" s="13"/>
      <c r="M49" s="13"/>
      <c r="N49" s="83"/>
      <c r="O49" s="13"/>
      <c r="P49" s="43"/>
      <c r="Q49" s="83"/>
      <c r="R49" s="13"/>
      <c r="S49" s="43"/>
      <c r="T49" s="45"/>
    </row>
    <row r="50" spans="1:20" hidden="1" x14ac:dyDescent="0.25">
      <c r="B50" s="93" t="s">
        <v>642</v>
      </c>
      <c r="C50" s="434" t="s">
        <v>192</v>
      </c>
      <c r="D50" s="435"/>
      <c r="E50" s="435"/>
      <c r="F50" s="260">
        <f>F51+F52</f>
        <v>0</v>
      </c>
      <c r="G50" s="152">
        <f t="shared" ref="G50:T50" si="17">G51+G52</f>
        <v>0</v>
      </c>
      <c r="H50" s="168">
        <f t="shared" si="2"/>
        <v>0</v>
      </c>
      <c r="I50" s="95">
        <f t="shared" si="17"/>
        <v>0</v>
      </c>
      <c r="J50" s="96">
        <f t="shared" si="17"/>
        <v>0</v>
      </c>
      <c r="K50" s="96">
        <f t="shared" si="17"/>
        <v>0</v>
      </c>
      <c r="L50" s="96">
        <f t="shared" si="17"/>
        <v>0</v>
      </c>
      <c r="M50" s="96">
        <f t="shared" si="17"/>
        <v>0</v>
      </c>
      <c r="N50" s="99">
        <f t="shared" si="17"/>
        <v>0</v>
      </c>
      <c r="O50" s="96">
        <f t="shared" si="17"/>
        <v>0</v>
      </c>
      <c r="P50" s="98">
        <f t="shared" si="17"/>
        <v>0</v>
      </c>
      <c r="Q50" s="99">
        <f t="shared" si="17"/>
        <v>0</v>
      </c>
      <c r="R50" s="96">
        <f t="shared" si="17"/>
        <v>0</v>
      </c>
      <c r="S50" s="98">
        <f t="shared" si="17"/>
        <v>0</v>
      </c>
      <c r="T50" s="100">
        <f t="shared" si="17"/>
        <v>0</v>
      </c>
    </row>
    <row r="51" spans="1:20" s="41" customFormat="1" hidden="1" x14ac:dyDescent="0.25">
      <c r="A51" s="128" t="s">
        <v>193</v>
      </c>
      <c r="B51" s="53" t="s">
        <v>643</v>
      </c>
      <c r="C51" s="415" t="s">
        <v>194</v>
      </c>
      <c r="D51" s="416"/>
      <c r="E51" s="416"/>
      <c r="F51" s="266">
        <f t="shared" ref="F51:F52" si="18">SUM(I51:T51)</f>
        <v>0</v>
      </c>
      <c r="G51" s="158"/>
      <c r="H51" s="170">
        <f t="shared" si="2"/>
        <v>0</v>
      </c>
      <c r="I51" s="78"/>
      <c r="J51" s="13"/>
      <c r="K51" s="13"/>
      <c r="L51" s="13"/>
      <c r="M51" s="13"/>
      <c r="N51" s="83"/>
      <c r="O51" s="13"/>
      <c r="P51" s="43"/>
      <c r="Q51" s="83"/>
      <c r="R51" s="13"/>
      <c r="S51" s="43"/>
      <c r="T51" s="45"/>
    </row>
    <row r="52" spans="1:20" s="41" customFormat="1" hidden="1" x14ac:dyDescent="0.25">
      <c r="A52" s="128" t="s">
        <v>195</v>
      </c>
      <c r="B52" s="53" t="s">
        <v>644</v>
      </c>
      <c r="C52" s="415" t="s">
        <v>196</v>
      </c>
      <c r="D52" s="416"/>
      <c r="E52" s="416"/>
      <c r="F52" s="266">
        <f t="shared" si="18"/>
        <v>0</v>
      </c>
      <c r="G52" s="158"/>
      <c r="H52" s="170">
        <f t="shared" si="2"/>
        <v>0</v>
      </c>
      <c r="I52" s="78"/>
      <c r="J52" s="13"/>
      <c r="K52" s="13"/>
      <c r="L52" s="13"/>
      <c r="M52" s="13"/>
      <c r="N52" s="83"/>
      <c r="O52" s="13"/>
      <c r="P52" s="43"/>
      <c r="Q52" s="83"/>
      <c r="R52" s="13"/>
      <c r="S52" s="43"/>
      <c r="T52" s="45"/>
    </row>
    <row r="53" spans="1:20" hidden="1" x14ac:dyDescent="0.25">
      <c r="B53" s="93" t="s">
        <v>645</v>
      </c>
      <c r="C53" s="434" t="s">
        <v>197</v>
      </c>
      <c r="D53" s="435"/>
      <c r="E53" s="435"/>
      <c r="F53" s="260">
        <f>F54+F55+F56+F57+F58</f>
        <v>0</v>
      </c>
      <c r="G53" s="152">
        <f t="shared" ref="G53:T53" si="19">G54+G55+G56+G57+G58</f>
        <v>0</v>
      </c>
      <c r="H53" s="168">
        <f t="shared" si="2"/>
        <v>0</v>
      </c>
      <c r="I53" s="95">
        <f t="shared" si="19"/>
        <v>0</v>
      </c>
      <c r="J53" s="96">
        <f t="shared" si="19"/>
        <v>0</v>
      </c>
      <c r="K53" s="96">
        <f t="shared" si="19"/>
        <v>0</v>
      </c>
      <c r="L53" s="96">
        <f t="shared" si="19"/>
        <v>0</v>
      </c>
      <c r="M53" s="96">
        <f t="shared" si="19"/>
        <v>0</v>
      </c>
      <c r="N53" s="99">
        <f t="shared" si="19"/>
        <v>0</v>
      </c>
      <c r="O53" s="96">
        <f t="shared" si="19"/>
        <v>0</v>
      </c>
      <c r="P53" s="98">
        <f t="shared" si="19"/>
        <v>0</v>
      </c>
      <c r="Q53" s="99">
        <f t="shared" si="19"/>
        <v>0</v>
      </c>
      <c r="R53" s="96">
        <f t="shared" si="19"/>
        <v>0</v>
      </c>
      <c r="S53" s="98">
        <f t="shared" si="19"/>
        <v>0</v>
      </c>
      <c r="T53" s="100">
        <f t="shared" si="19"/>
        <v>0</v>
      </c>
    </row>
    <row r="54" spans="1:20" s="41" customFormat="1" hidden="1" x14ac:dyDescent="0.25">
      <c r="A54" s="128" t="s">
        <v>198</v>
      </c>
      <c r="B54" s="53" t="s">
        <v>646</v>
      </c>
      <c r="C54" s="415" t="s">
        <v>878</v>
      </c>
      <c r="D54" s="416"/>
      <c r="E54" s="416"/>
      <c r="F54" s="266">
        <f t="shared" ref="F54:F58" si="20">SUM(I54:T54)</f>
        <v>0</v>
      </c>
      <c r="G54" s="158"/>
      <c r="H54" s="170">
        <f t="shared" si="2"/>
        <v>0</v>
      </c>
      <c r="I54" s="78"/>
      <c r="J54" s="13"/>
      <c r="K54" s="13"/>
      <c r="L54" s="13"/>
      <c r="M54" s="13"/>
      <c r="N54" s="83"/>
      <c r="O54" s="13"/>
      <c r="P54" s="43"/>
      <c r="Q54" s="83"/>
      <c r="R54" s="13"/>
      <c r="S54" s="43"/>
      <c r="T54" s="45"/>
    </row>
    <row r="55" spans="1:20" s="41" customFormat="1" hidden="1" x14ac:dyDescent="0.25">
      <c r="A55" s="128" t="s">
        <v>199</v>
      </c>
      <c r="B55" s="53" t="s">
        <v>647</v>
      </c>
      <c r="C55" s="415" t="s">
        <v>200</v>
      </c>
      <c r="D55" s="416"/>
      <c r="E55" s="416"/>
      <c r="F55" s="266">
        <f t="shared" si="20"/>
        <v>0</v>
      </c>
      <c r="G55" s="158"/>
      <c r="H55" s="170">
        <f t="shared" si="2"/>
        <v>0</v>
      </c>
      <c r="I55" s="78"/>
      <c r="J55" s="13"/>
      <c r="K55" s="13"/>
      <c r="L55" s="13"/>
      <c r="M55" s="13"/>
      <c r="N55" s="83"/>
      <c r="O55" s="13"/>
      <c r="P55" s="43"/>
      <c r="Q55" s="83"/>
      <c r="R55" s="13"/>
      <c r="S55" s="43"/>
      <c r="T55" s="45"/>
    </row>
    <row r="56" spans="1:20" s="41" customFormat="1" hidden="1" x14ac:dyDescent="0.25">
      <c r="A56" s="128" t="s">
        <v>201</v>
      </c>
      <c r="B56" s="53" t="s">
        <v>648</v>
      </c>
      <c r="C56" s="415" t="s">
        <v>202</v>
      </c>
      <c r="D56" s="416"/>
      <c r="E56" s="416"/>
      <c r="F56" s="266">
        <f t="shared" si="20"/>
        <v>0</v>
      </c>
      <c r="G56" s="158"/>
      <c r="H56" s="170">
        <f t="shared" si="2"/>
        <v>0</v>
      </c>
      <c r="I56" s="78"/>
      <c r="J56" s="13"/>
      <c r="K56" s="13"/>
      <c r="L56" s="13"/>
      <c r="M56" s="13"/>
      <c r="N56" s="83"/>
      <c r="O56" s="13"/>
      <c r="P56" s="43"/>
      <c r="Q56" s="83"/>
      <c r="R56" s="13"/>
      <c r="S56" s="43"/>
      <c r="T56" s="45"/>
    </row>
    <row r="57" spans="1:20" s="41" customFormat="1" hidden="1" x14ac:dyDescent="0.25">
      <c r="A57" s="128" t="s">
        <v>203</v>
      </c>
      <c r="B57" s="53" t="s">
        <v>649</v>
      </c>
      <c r="C57" s="415" t="s">
        <v>204</v>
      </c>
      <c r="D57" s="416"/>
      <c r="E57" s="416"/>
      <c r="F57" s="266">
        <f t="shared" si="20"/>
        <v>0</v>
      </c>
      <c r="G57" s="158"/>
      <c r="H57" s="170">
        <f t="shared" si="2"/>
        <v>0</v>
      </c>
      <c r="I57" s="78"/>
      <c r="J57" s="13"/>
      <c r="K57" s="13"/>
      <c r="L57" s="13"/>
      <c r="M57" s="13"/>
      <c r="N57" s="83"/>
      <c r="O57" s="13"/>
      <c r="P57" s="43"/>
      <c r="Q57" s="83"/>
      <c r="R57" s="13"/>
      <c r="S57" s="43"/>
      <c r="T57" s="45"/>
    </row>
    <row r="58" spans="1:20" s="41" customFormat="1" ht="15.75" hidden="1" thickBot="1" x14ac:dyDescent="0.3">
      <c r="A58" s="128" t="s">
        <v>205</v>
      </c>
      <c r="B58" s="198" t="s">
        <v>650</v>
      </c>
      <c r="C58" s="495" t="s">
        <v>206</v>
      </c>
      <c r="D58" s="496"/>
      <c r="E58" s="496"/>
      <c r="F58" s="283">
        <f t="shared" si="20"/>
        <v>0</v>
      </c>
      <c r="G58" s="199"/>
      <c r="H58" s="170">
        <f t="shared" si="2"/>
        <v>0</v>
      </c>
      <c r="I58" s="78"/>
      <c r="J58" s="13"/>
      <c r="K58" s="13"/>
      <c r="L58" s="13"/>
      <c r="M58" s="13"/>
      <c r="N58" s="83"/>
      <c r="O58" s="13"/>
      <c r="P58" s="43"/>
      <c r="Q58" s="83"/>
      <c r="R58" s="13"/>
      <c r="S58" s="43"/>
      <c r="T58" s="45"/>
    </row>
    <row r="59" spans="1:20" ht="15.75" thickBot="1" x14ac:dyDescent="0.3">
      <c r="B59" s="85" t="s">
        <v>207</v>
      </c>
      <c r="C59" s="430" t="s">
        <v>208</v>
      </c>
      <c r="D59" s="431"/>
      <c r="E59" s="431"/>
      <c r="F59" s="262">
        <f>F60+F61+F62+F63+F64+F65+F66+F70</f>
        <v>0</v>
      </c>
      <c r="G59" s="154">
        <f t="shared" ref="G59:T59" si="21">G60+G61+G62+G63+G64+G65+G66+G70</f>
        <v>0</v>
      </c>
      <c r="H59" s="166">
        <f t="shared" si="2"/>
        <v>0</v>
      </c>
      <c r="I59" s="87">
        <f t="shared" si="21"/>
        <v>0</v>
      </c>
      <c r="J59" s="88">
        <f t="shared" si="21"/>
        <v>0</v>
      </c>
      <c r="K59" s="88">
        <f t="shared" si="21"/>
        <v>0</v>
      </c>
      <c r="L59" s="88">
        <f t="shared" si="21"/>
        <v>0</v>
      </c>
      <c r="M59" s="88">
        <f t="shared" si="21"/>
        <v>0</v>
      </c>
      <c r="N59" s="91">
        <f t="shared" si="21"/>
        <v>0</v>
      </c>
      <c r="O59" s="88">
        <f t="shared" si="21"/>
        <v>0</v>
      </c>
      <c r="P59" s="90">
        <f t="shared" si="21"/>
        <v>0</v>
      </c>
      <c r="Q59" s="91">
        <f t="shared" si="21"/>
        <v>0</v>
      </c>
      <c r="R59" s="88">
        <f t="shared" si="21"/>
        <v>0</v>
      </c>
      <c r="S59" s="90">
        <f t="shared" si="21"/>
        <v>0</v>
      </c>
      <c r="T59" s="92">
        <f t="shared" si="21"/>
        <v>0</v>
      </c>
    </row>
    <row r="60" spans="1:20" s="18" customFormat="1" hidden="1" x14ac:dyDescent="0.25">
      <c r="A60" s="128" t="s">
        <v>879</v>
      </c>
      <c r="B60" s="117" t="s">
        <v>880</v>
      </c>
      <c r="C60" s="432" t="s">
        <v>881</v>
      </c>
      <c r="D60" s="433"/>
      <c r="E60" s="433"/>
      <c r="F60" s="258">
        <f t="shared" ref="F60:F65" si="22">SUM(I60:T60)</f>
        <v>0</v>
      </c>
      <c r="G60" s="150"/>
      <c r="H60" s="168">
        <f t="shared" si="2"/>
        <v>0</v>
      </c>
      <c r="I60" s="95"/>
      <c r="J60" s="96"/>
      <c r="K60" s="96"/>
      <c r="L60" s="96"/>
      <c r="M60" s="96"/>
      <c r="N60" s="99"/>
      <c r="O60" s="96"/>
      <c r="P60" s="98"/>
      <c r="Q60" s="99"/>
      <c r="R60" s="96"/>
      <c r="S60" s="98"/>
      <c r="T60" s="100"/>
    </row>
    <row r="61" spans="1:20" s="18" customFormat="1" hidden="1" x14ac:dyDescent="0.25">
      <c r="A61" s="128" t="s">
        <v>209</v>
      </c>
      <c r="B61" s="117" t="s">
        <v>651</v>
      </c>
      <c r="C61" s="432" t="s">
        <v>210</v>
      </c>
      <c r="D61" s="433"/>
      <c r="E61" s="433"/>
      <c r="F61" s="258">
        <f t="shared" si="22"/>
        <v>0</v>
      </c>
      <c r="G61" s="150"/>
      <c r="H61" s="168">
        <f t="shared" si="2"/>
        <v>0</v>
      </c>
      <c r="I61" s="95"/>
      <c r="J61" s="96"/>
      <c r="K61" s="96"/>
      <c r="L61" s="96"/>
      <c r="M61" s="96"/>
      <c r="N61" s="99"/>
      <c r="O61" s="96"/>
      <c r="P61" s="98"/>
      <c r="Q61" s="99"/>
      <c r="R61" s="96"/>
      <c r="S61" s="98"/>
      <c r="T61" s="100"/>
    </row>
    <row r="62" spans="1:20" s="18" customFormat="1" hidden="1" x14ac:dyDescent="0.25">
      <c r="A62" s="128" t="s">
        <v>211</v>
      </c>
      <c r="B62" s="93" t="s">
        <v>652</v>
      </c>
      <c r="C62" s="434" t="s">
        <v>352</v>
      </c>
      <c r="D62" s="435"/>
      <c r="E62" s="435"/>
      <c r="F62" s="260">
        <f t="shared" si="22"/>
        <v>0</v>
      </c>
      <c r="G62" s="152"/>
      <c r="H62" s="168">
        <f t="shared" si="2"/>
        <v>0</v>
      </c>
      <c r="I62" s="95"/>
      <c r="J62" s="96"/>
      <c r="K62" s="96"/>
      <c r="L62" s="96"/>
      <c r="M62" s="96"/>
      <c r="N62" s="99"/>
      <c r="O62" s="96"/>
      <c r="P62" s="98"/>
      <c r="Q62" s="99"/>
      <c r="R62" s="96"/>
      <c r="S62" s="98"/>
      <c r="T62" s="100"/>
    </row>
    <row r="63" spans="1:20" s="18" customFormat="1" hidden="1" x14ac:dyDescent="0.25">
      <c r="A63" s="128" t="s">
        <v>212</v>
      </c>
      <c r="B63" s="117" t="s">
        <v>653</v>
      </c>
      <c r="C63" s="434" t="s">
        <v>882</v>
      </c>
      <c r="D63" s="435"/>
      <c r="E63" s="435"/>
      <c r="F63" s="260">
        <f t="shared" si="22"/>
        <v>0</v>
      </c>
      <c r="G63" s="152"/>
      <c r="H63" s="168">
        <f t="shared" si="2"/>
        <v>0</v>
      </c>
      <c r="I63" s="95"/>
      <c r="J63" s="96"/>
      <c r="K63" s="96"/>
      <c r="L63" s="96"/>
      <c r="M63" s="96"/>
      <c r="N63" s="99"/>
      <c r="O63" s="96"/>
      <c r="P63" s="98"/>
      <c r="Q63" s="99"/>
      <c r="R63" s="96"/>
      <c r="S63" s="98"/>
      <c r="T63" s="100"/>
    </row>
    <row r="64" spans="1:20" s="18" customFormat="1" hidden="1" x14ac:dyDescent="0.25">
      <c r="A64" s="128" t="s">
        <v>213</v>
      </c>
      <c r="B64" s="93" t="s">
        <v>654</v>
      </c>
      <c r="C64" s="434" t="s">
        <v>883</v>
      </c>
      <c r="D64" s="435"/>
      <c r="E64" s="435"/>
      <c r="F64" s="260">
        <f t="shared" si="22"/>
        <v>0</v>
      </c>
      <c r="G64" s="152"/>
      <c r="H64" s="168">
        <f t="shared" si="2"/>
        <v>0</v>
      </c>
      <c r="I64" s="95"/>
      <c r="J64" s="96"/>
      <c r="K64" s="96"/>
      <c r="L64" s="96"/>
      <c r="M64" s="96"/>
      <c r="N64" s="99"/>
      <c r="O64" s="96"/>
      <c r="P64" s="98"/>
      <c r="Q64" s="99"/>
      <c r="R64" s="96"/>
      <c r="S64" s="98"/>
      <c r="T64" s="100"/>
    </row>
    <row r="65" spans="1:21" s="18" customFormat="1" hidden="1" x14ac:dyDescent="0.25">
      <c r="A65" s="128" t="s">
        <v>214</v>
      </c>
      <c r="B65" s="117" t="s">
        <v>655</v>
      </c>
      <c r="C65" s="434" t="s">
        <v>215</v>
      </c>
      <c r="D65" s="435"/>
      <c r="E65" s="435"/>
      <c r="F65" s="260">
        <f t="shared" si="22"/>
        <v>0</v>
      </c>
      <c r="G65" s="152"/>
      <c r="H65" s="168">
        <f t="shared" si="2"/>
        <v>0</v>
      </c>
      <c r="I65" s="95"/>
      <c r="J65" s="96"/>
      <c r="K65" s="96"/>
      <c r="L65" s="96"/>
      <c r="M65" s="96"/>
      <c r="N65" s="99"/>
      <c r="O65" s="96"/>
      <c r="P65" s="98"/>
      <c r="Q65" s="99"/>
      <c r="R65" s="96"/>
      <c r="S65" s="98"/>
      <c r="T65" s="100"/>
    </row>
    <row r="66" spans="1:21" s="18" customFormat="1" hidden="1" x14ac:dyDescent="0.25">
      <c r="A66" s="128" t="s">
        <v>216</v>
      </c>
      <c r="B66" s="93" t="s">
        <v>656</v>
      </c>
      <c r="C66" s="434" t="s">
        <v>217</v>
      </c>
      <c r="D66" s="435"/>
      <c r="E66" s="435"/>
      <c r="F66" s="260">
        <f>F67+F68+F69</f>
        <v>0</v>
      </c>
      <c r="G66" s="152">
        <f t="shared" ref="G66:T66" si="23">G67+G68+G69</f>
        <v>0</v>
      </c>
      <c r="H66" s="168">
        <f t="shared" si="2"/>
        <v>0</v>
      </c>
      <c r="I66" s="95">
        <f t="shared" si="23"/>
        <v>0</v>
      </c>
      <c r="J66" s="96">
        <f t="shared" si="23"/>
        <v>0</v>
      </c>
      <c r="K66" s="96">
        <f t="shared" si="23"/>
        <v>0</v>
      </c>
      <c r="L66" s="96">
        <f t="shared" si="23"/>
        <v>0</v>
      </c>
      <c r="M66" s="96">
        <f t="shared" si="23"/>
        <v>0</v>
      </c>
      <c r="N66" s="99">
        <f t="shared" si="23"/>
        <v>0</v>
      </c>
      <c r="O66" s="96">
        <f t="shared" si="23"/>
        <v>0</v>
      </c>
      <c r="P66" s="98">
        <f t="shared" si="23"/>
        <v>0</v>
      </c>
      <c r="Q66" s="99">
        <f t="shared" si="23"/>
        <v>0</v>
      </c>
      <c r="R66" s="96">
        <f t="shared" si="23"/>
        <v>0</v>
      </c>
      <c r="S66" s="98">
        <f t="shared" si="23"/>
        <v>0</v>
      </c>
      <c r="T66" s="100">
        <f t="shared" si="23"/>
        <v>0</v>
      </c>
    </row>
    <row r="67" spans="1:21" hidden="1" x14ac:dyDescent="0.25">
      <c r="B67" s="55"/>
      <c r="C67" s="2"/>
      <c r="D67" s="427" t="s">
        <v>343</v>
      </c>
      <c r="E67" s="427"/>
      <c r="F67" s="259">
        <f t="shared" ref="F67:F69" si="24">SUM(I67:T67)</f>
        <v>0</v>
      </c>
      <c r="G67" s="151"/>
      <c r="H67" s="169">
        <f t="shared" si="2"/>
        <v>0</v>
      </c>
      <c r="I67" s="76"/>
      <c r="J67" s="1"/>
      <c r="K67" s="1"/>
      <c r="L67" s="1"/>
      <c r="M67" s="1"/>
      <c r="N67" s="82"/>
      <c r="O67" s="1"/>
      <c r="P67" s="42"/>
      <c r="Q67" s="82"/>
      <c r="R67" s="1"/>
      <c r="S67" s="42"/>
      <c r="T67" s="44"/>
      <c r="U67" s="21"/>
    </row>
    <row r="68" spans="1:21" hidden="1" x14ac:dyDescent="0.25">
      <c r="B68" s="55"/>
      <c r="C68" s="2"/>
      <c r="D68" s="427" t="s">
        <v>344</v>
      </c>
      <c r="E68" s="427"/>
      <c r="F68" s="259">
        <f t="shared" si="24"/>
        <v>0</v>
      </c>
      <c r="G68" s="151"/>
      <c r="H68" s="169">
        <f t="shared" si="2"/>
        <v>0</v>
      </c>
      <c r="I68" s="76"/>
      <c r="J68" s="1"/>
      <c r="K68" s="1"/>
      <c r="L68" s="1"/>
      <c r="M68" s="1"/>
      <c r="N68" s="82"/>
      <c r="O68" s="1"/>
      <c r="P68" s="42"/>
      <c r="Q68" s="82"/>
      <c r="R68" s="1"/>
      <c r="S68" s="42"/>
      <c r="T68" s="44"/>
    </row>
    <row r="69" spans="1:21" hidden="1" x14ac:dyDescent="0.25">
      <c r="B69" s="55"/>
      <c r="C69" s="2"/>
      <c r="D69" s="427" t="s">
        <v>345</v>
      </c>
      <c r="E69" s="427"/>
      <c r="F69" s="259">
        <f t="shared" si="24"/>
        <v>0</v>
      </c>
      <c r="G69" s="151"/>
      <c r="H69" s="169">
        <f t="shared" si="2"/>
        <v>0</v>
      </c>
      <c r="I69" s="76"/>
      <c r="J69" s="1"/>
      <c r="K69" s="1"/>
      <c r="L69" s="1"/>
      <c r="M69" s="1"/>
      <c r="N69" s="82"/>
      <c r="O69" s="1"/>
      <c r="P69" s="42"/>
      <c r="Q69" s="82"/>
      <c r="R69" s="1"/>
      <c r="S69" s="42"/>
      <c r="T69" s="44"/>
    </row>
    <row r="70" spans="1:21" s="18" customFormat="1" hidden="1" x14ac:dyDescent="0.25">
      <c r="A70" s="128" t="s">
        <v>218</v>
      </c>
      <c r="B70" s="93" t="s">
        <v>657</v>
      </c>
      <c r="C70" s="434" t="s">
        <v>219</v>
      </c>
      <c r="D70" s="435"/>
      <c r="E70" s="435"/>
      <c r="F70" s="260">
        <f>F71+F72+F73+F74</f>
        <v>0</v>
      </c>
      <c r="G70" s="152">
        <f t="shared" ref="G70:T70" si="25">G71+G72+G73+G74</f>
        <v>0</v>
      </c>
      <c r="H70" s="168">
        <f t="shared" ref="H70:H133" si="26">SUM(F70:G70)</f>
        <v>0</v>
      </c>
      <c r="I70" s="95">
        <f t="shared" si="25"/>
        <v>0</v>
      </c>
      <c r="J70" s="96">
        <f t="shared" si="25"/>
        <v>0</v>
      </c>
      <c r="K70" s="96">
        <f t="shared" si="25"/>
        <v>0</v>
      </c>
      <c r="L70" s="96">
        <f t="shared" si="25"/>
        <v>0</v>
      </c>
      <c r="M70" s="96">
        <f t="shared" si="25"/>
        <v>0</v>
      </c>
      <c r="N70" s="99">
        <f t="shared" si="25"/>
        <v>0</v>
      </c>
      <c r="O70" s="96">
        <f t="shared" si="25"/>
        <v>0</v>
      </c>
      <c r="P70" s="98">
        <f t="shared" si="25"/>
        <v>0</v>
      </c>
      <c r="Q70" s="99">
        <f t="shared" si="25"/>
        <v>0</v>
      </c>
      <c r="R70" s="96">
        <f t="shared" si="25"/>
        <v>0</v>
      </c>
      <c r="S70" s="98">
        <f t="shared" si="25"/>
        <v>0</v>
      </c>
      <c r="T70" s="100">
        <f t="shared" si="25"/>
        <v>0</v>
      </c>
    </row>
    <row r="71" spans="1:21" hidden="1" x14ac:dyDescent="0.25">
      <c r="B71" s="55"/>
      <c r="C71" s="2"/>
      <c r="D71" s="427" t="s">
        <v>836</v>
      </c>
      <c r="E71" s="427"/>
      <c r="F71" s="259">
        <f t="shared" ref="F71:F74" si="27">SUM(I71:T71)</f>
        <v>0</v>
      </c>
      <c r="G71" s="151"/>
      <c r="H71" s="169">
        <f t="shared" si="26"/>
        <v>0</v>
      </c>
      <c r="I71" s="76"/>
      <c r="J71" s="1"/>
      <c r="K71" s="1"/>
      <c r="L71" s="1"/>
      <c r="M71" s="1"/>
      <c r="N71" s="82"/>
      <c r="O71" s="1"/>
      <c r="P71" s="42"/>
      <c r="Q71" s="82"/>
      <c r="R71" s="1"/>
      <c r="S71" s="42"/>
      <c r="T71" s="44"/>
    </row>
    <row r="72" spans="1:21" hidden="1" x14ac:dyDescent="0.25">
      <c r="B72" s="55"/>
      <c r="C72" s="2"/>
      <c r="D72" s="427" t="s">
        <v>346</v>
      </c>
      <c r="E72" s="427"/>
      <c r="F72" s="259">
        <f t="shared" si="27"/>
        <v>0</v>
      </c>
      <c r="G72" s="151"/>
      <c r="H72" s="169">
        <f t="shared" si="26"/>
        <v>0</v>
      </c>
      <c r="I72" s="76"/>
      <c r="J72" s="1"/>
      <c r="K72" s="1"/>
      <c r="L72" s="1"/>
      <c r="M72" s="1"/>
      <c r="N72" s="82"/>
      <c r="O72" s="1"/>
      <c r="P72" s="42"/>
      <c r="Q72" s="82"/>
      <c r="R72" s="1"/>
      <c r="S72" s="42"/>
      <c r="T72" s="44"/>
    </row>
    <row r="73" spans="1:21" hidden="1" x14ac:dyDescent="0.25">
      <c r="B73" s="55"/>
      <c r="C73" s="2"/>
      <c r="D73" s="427" t="s">
        <v>837</v>
      </c>
      <c r="E73" s="427"/>
      <c r="F73" s="259">
        <f t="shared" si="27"/>
        <v>0</v>
      </c>
      <c r="G73" s="151"/>
      <c r="H73" s="169">
        <f t="shared" si="26"/>
        <v>0</v>
      </c>
      <c r="I73" s="76"/>
      <c r="J73" s="1"/>
      <c r="K73" s="1"/>
      <c r="L73" s="1"/>
      <c r="M73" s="1"/>
      <c r="N73" s="82"/>
      <c r="O73" s="1"/>
      <c r="P73" s="42"/>
      <c r="Q73" s="82"/>
      <c r="R73" s="1"/>
      <c r="S73" s="42"/>
      <c r="T73" s="44"/>
    </row>
    <row r="74" spans="1:21" ht="15.75" hidden="1" thickBot="1" x14ac:dyDescent="0.3">
      <c r="B74" s="55"/>
      <c r="C74" s="2"/>
      <c r="D74" s="427" t="s">
        <v>835</v>
      </c>
      <c r="E74" s="427"/>
      <c r="F74" s="259">
        <f t="shared" si="27"/>
        <v>0</v>
      </c>
      <c r="G74" s="151"/>
      <c r="H74" s="169">
        <f t="shared" si="26"/>
        <v>0</v>
      </c>
      <c r="I74" s="76"/>
      <c r="J74" s="1"/>
      <c r="K74" s="1"/>
      <c r="L74" s="1"/>
      <c r="M74" s="1"/>
      <c r="N74" s="82"/>
      <c r="O74" s="1"/>
      <c r="P74" s="42"/>
      <c r="Q74" s="82"/>
      <c r="R74" s="1"/>
      <c r="S74" s="42"/>
      <c r="T74" s="44"/>
    </row>
    <row r="75" spans="1:21" ht="15.75" thickBot="1" x14ac:dyDescent="0.3">
      <c r="B75" s="101" t="s">
        <v>220</v>
      </c>
      <c r="C75" s="430" t="s">
        <v>221</v>
      </c>
      <c r="D75" s="431"/>
      <c r="E75" s="431"/>
      <c r="F75" s="262">
        <f>F76+F79+F83+F84+F95+F106+F117+F120+F132+F133+F134+F135+F146</f>
        <v>2287142</v>
      </c>
      <c r="G75" s="154">
        <f t="shared" ref="G75:T75" si="28">G76+G79+G83+G84+G95+G106+G117+G120+G132+G133+G134+G135+G146</f>
        <v>0</v>
      </c>
      <c r="H75" s="166">
        <f t="shared" si="26"/>
        <v>2287142</v>
      </c>
      <c r="I75" s="87">
        <f t="shared" si="28"/>
        <v>1394142</v>
      </c>
      <c r="J75" s="88">
        <f t="shared" si="28"/>
        <v>223250</v>
      </c>
      <c r="K75" s="88">
        <f t="shared" si="28"/>
        <v>0</v>
      </c>
      <c r="L75" s="88">
        <f t="shared" si="28"/>
        <v>0</v>
      </c>
      <c r="M75" s="88">
        <f t="shared" si="28"/>
        <v>0</v>
      </c>
      <c r="N75" s="91">
        <f t="shared" si="28"/>
        <v>223250</v>
      </c>
      <c r="O75" s="88">
        <f t="shared" si="28"/>
        <v>0</v>
      </c>
      <c r="P75" s="90">
        <f t="shared" si="28"/>
        <v>223250</v>
      </c>
      <c r="Q75" s="91">
        <f t="shared" si="28"/>
        <v>0</v>
      </c>
      <c r="R75" s="88">
        <f t="shared" si="28"/>
        <v>0</v>
      </c>
      <c r="S75" s="90">
        <f t="shared" si="28"/>
        <v>0</v>
      </c>
      <c r="T75" s="92">
        <f t="shared" si="28"/>
        <v>223250</v>
      </c>
    </row>
    <row r="76" spans="1:21" s="41" customFormat="1" hidden="1" x14ac:dyDescent="0.25">
      <c r="A76" s="128" t="s">
        <v>222</v>
      </c>
      <c r="B76" s="126" t="s">
        <v>658</v>
      </c>
      <c r="C76" s="449" t="s">
        <v>223</v>
      </c>
      <c r="D76" s="450"/>
      <c r="E76" s="450"/>
      <c r="F76" s="267">
        <f>F77+F78</f>
        <v>0</v>
      </c>
      <c r="G76" s="159">
        <f t="shared" ref="G76:T76" si="29">G77+G78</f>
        <v>0</v>
      </c>
      <c r="H76" s="171">
        <f t="shared" si="26"/>
        <v>0</v>
      </c>
      <c r="I76" s="173">
        <f t="shared" si="29"/>
        <v>0</v>
      </c>
      <c r="J76" s="134">
        <f t="shared" si="29"/>
        <v>0</v>
      </c>
      <c r="K76" s="134">
        <f t="shared" si="29"/>
        <v>0</v>
      </c>
      <c r="L76" s="134">
        <f t="shared" si="29"/>
        <v>0</v>
      </c>
      <c r="M76" s="134">
        <f t="shared" si="29"/>
        <v>0</v>
      </c>
      <c r="N76" s="135">
        <f t="shared" si="29"/>
        <v>0</v>
      </c>
      <c r="O76" s="134">
        <f t="shared" si="29"/>
        <v>0</v>
      </c>
      <c r="P76" s="133">
        <f t="shared" si="29"/>
        <v>0</v>
      </c>
      <c r="Q76" s="135">
        <f t="shared" si="29"/>
        <v>0</v>
      </c>
      <c r="R76" s="134">
        <f t="shared" si="29"/>
        <v>0</v>
      </c>
      <c r="S76" s="133">
        <f t="shared" si="29"/>
        <v>0</v>
      </c>
      <c r="T76" s="136">
        <f t="shared" si="29"/>
        <v>0</v>
      </c>
    </row>
    <row r="77" spans="1:21" hidden="1" x14ac:dyDescent="0.25">
      <c r="B77" s="55"/>
      <c r="C77" s="2"/>
      <c r="D77" s="427" t="s">
        <v>347</v>
      </c>
      <c r="E77" s="427"/>
      <c r="F77" s="259">
        <f t="shared" ref="F77:F78" si="30">SUM(I77:T77)</f>
        <v>0</v>
      </c>
      <c r="G77" s="151"/>
      <c r="H77" s="169">
        <f t="shared" si="26"/>
        <v>0</v>
      </c>
      <c r="I77" s="76"/>
      <c r="J77" s="1"/>
      <c r="K77" s="1"/>
      <c r="L77" s="1"/>
      <c r="M77" s="1"/>
      <c r="N77" s="82"/>
      <c r="O77" s="1"/>
      <c r="P77" s="42"/>
      <c r="Q77" s="82"/>
      <c r="R77" s="1"/>
      <c r="S77" s="42"/>
      <c r="T77" s="44"/>
    </row>
    <row r="78" spans="1:21" hidden="1" x14ac:dyDescent="0.25">
      <c r="B78" s="55"/>
      <c r="C78" s="2"/>
      <c r="D78" s="427" t="s">
        <v>348</v>
      </c>
      <c r="E78" s="427"/>
      <c r="F78" s="259">
        <f t="shared" si="30"/>
        <v>0</v>
      </c>
      <c r="G78" s="151"/>
      <c r="H78" s="169">
        <f t="shared" si="26"/>
        <v>0</v>
      </c>
      <c r="I78" s="76"/>
      <c r="J78" s="1"/>
      <c r="K78" s="1"/>
      <c r="L78" s="1"/>
      <c r="M78" s="1"/>
      <c r="N78" s="82"/>
      <c r="O78" s="1"/>
      <c r="P78" s="42"/>
      <c r="Q78" s="82"/>
      <c r="R78" s="1"/>
      <c r="S78" s="42"/>
      <c r="T78" s="44"/>
    </row>
    <row r="79" spans="1:21" hidden="1" x14ac:dyDescent="0.25">
      <c r="B79" s="126" t="s">
        <v>838</v>
      </c>
      <c r="C79" s="449" t="s">
        <v>839</v>
      </c>
      <c r="D79" s="450"/>
      <c r="E79" s="450"/>
      <c r="F79" s="267">
        <f>F80+F81+F82</f>
        <v>0</v>
      </c>
      <c r="G79" s="159">
        <f t="shared" ref="G79:T79" si="31">G80+G81+G82</f>
        <v>0</v>
      </c>
      <c r="H79" s="171">
        <f t="shared" si="26"/>
        <v>0</v>
      </c>
      <c r="I79" s="173">
        <f t="shared" si="31"/>
        <v>0</v>
      </c>
      <c r="J79" s="134">
        <f t="shared" si="31"/>
        <v>0</v>
      </c>
      <c r="K79" s="134">
        <f t="shared" si="31"/>
        <v>0</v>
      </c>
      <c r="L79" s="134">
        <f t="shared" si="31"/>
        <v>0</v>
      </c>
      <c r="M79" s="134">
        <f t="shared" si="31"/>
        <v>0</v>
      </c>
      <c r="N79" s="135">
        <f t="shared" si="31"/>
        <v>0</v>
      </c>
      <c r="O79" s="134">
        <f t="shared" si="31"/>
        <v>0</v>
      </c>
      <c r="P79" s="133">
        <f t="shared" si="31"/>
        <v>0</v>
      </c>
      <c r="Q79" s="135">
        <f t="shared" si="31"/>
        <v>0</v>
      </c>
      <c r="R79" s="134">
        <f t="shared" si="31"/>
        <v>0</v>
      </c>
      <c r="S79" s="133">
        <f t="shared" si="31"/>
        <v>0</v>
      </c>
      <c r="T79" s="136">
        <f t="shared" si="31"/>
        <v>0</v>
      </c>
    </row>
    <row r="80" spans="1:21" s="211" customFormat="1" hidden="1" x14ac:dyDescent="0.25">
      <c r="A80" s="128" t="s">
        <v>884</v>
      </c>
      <c r="B80" s="191" t="s">
        <v>885</v>
      </c>
      <c r="C80" s="204"/>
      <c r="D80" s="275" t="s">
        <v>976</v>
      </c>
      <c r="E80" s="301"/>
      <c r="F80" s="282">
        <f t="shared" ref="F80:F83" si="32">SUM(I80:T80)</f>
        <v>0</v>
      </c>
      <c r="G80" s="192"/>
      <c r="H80" s="193">
        <f t="shared" si="26"/>
        <v>0</v>
      </c>
      <c r="I80" s="201"/>
      <c r="J80" s="195"/>
      <c r="K80" s="195"/>
      <c r="L80" s="195"/>
      <c r="M80" s="195"/>
      <c r="N80" s="196"/>
      <c r="O80" s="195"/>
      <c r="P80" s="194"/>
      <c r="Q80" s="196"/>
      <c r="R80" s="195"/>
      <c r="S80" s="194"/>
      <c r="T80" s="197"/>
    </row>
    <row r="81" spans="1:20" s="211" customFormat="1" hidden="1" x14ac:dyDescent="0.25">
      <c r="A81" s="128" t="s">
        <v>224</v>
      </c>
      <c r="B81" s="191" t="s">
        <v>659</v>
      </c>
      <c r="C81" s="204"/>
      <c r="D81" s="275" t="s">
        <v>225</v>
      </c>
      <c r="E81" s="301"/>
      <c r="F81" s="282">
        <f t="shared" si="32"/>
        <v>0</v>
      </c>
      <c r="G81" s="192"/>
      <c r="H81" s="193">
        <f t="shared" si="26"/>
        <v>0</v>
      </c>
      <c r="I81" s="201"/>
      <c r="J81" s="195"/>
      <c r="K81" s="195"/>
      <c r="L81" s="195"/>
      <c r="M81" s="195"/>
      <c r="N81" s="196"/>
      <c r="O81" s="195"/>
      <c r="P81" s="194"/>
      <c r="Q81" s="196"/>
      <c r="R81" s="195"/>
      <c r="S81" s="194"/>
      <c r="T81" s="197"/>
    </row>
    <row r="82" spans="1:20" s="211" customFormat="1" hidden="1" x14ac:dyDescent="0.25">
      <c r="A82" s="128" t="s">
        <v>226</v>
      </c>
      <c r="B82" s="191" t="s">
        <v>660</v>
      </c>
      <c r="C82" s="204"/>
      <c r="D82" s="275" t="s">
        <v>227</v>
      </c>
      <c r="E82" s="301"/>
      <c r="F82" s="282">
        <f t="shared" si="32"/>
        <v>0</v>
      </c>
      <c r="G82" s="192"/>
      <c r="H82" s="193">
        <f t="shared" si="26"/>
        <v>0</v>
      </c>
      <c r="I82" s="201"/>
      <c r="J82" s="195"/>
      <c r="K82" s="195"/>
      <c r="L82" s="195"/>
      <c r="M82" s="195"/>
      <c r="N82" s="196"/>
      <c r="O82" s="195"/>
      <c r="P82" s="194"/>
      <c r="Q82" s="196"/>
      <c r="R82" s="195"/>
      <c r="S82" s="194"/>
      <c r="T82" s="197"/>
    </row>
    <row r="83" spans="1:20" s="41" customFormat="1" ht="27.75" hidden="1" customHeight="1" x14ac:dyDescent="0.25">
      <c r="A83" s="128" t="s">
        <v>228</v>
      </c>
      <c r="B83" s="109" t="s">
        <v>661</v>
      </c>
      <c r="C83" s="497" t="s">
        <v>353</v>
      </c>
      <c r="D83" s="498"/>
      <c r="E83" s="498"/>
      <c r="F83" s="268">
        <f t="shared" si="32"/>
        <v>0</v>
      </c>
      <c r="G83" s="160"/>
      <c r="H83" s="172">
        <f t="shared" si="26"/>
        <v>0</v>
      </c>
      <c r="I83" s="111"/>
      <c r="J83" s="112"/>
      <c r="K83" s="112"/>
      <c r="L83" s="112"/>
      <c r="M83" s="112"/>
      <c r="N83" s="115"/>
      <c r="O83" s="112"/>
      <c r="P83" s="114"/>
      <c r="Q83" s="115"/>
      <c r="R83" s="112"/>
      <c r="S83" s="114"/>
      <c r="T83" s="116"/>
    </row>
    <row r="84" spans="1:20" s="41" customFormat="1" hidden="1" x14ac:dyDescent="0.25">
      <c r="A84" s="128" t="s">
        <v>229</v>
      </c>
      <c r="B84" s="109" t="s">
        <v>662</v>
      </c>
      <c r="C84" s="497" t="s">
        <v>804</v>
      </c>
      <c r="D84" s="498"/>
      <c r="E84" s="498"/>
      <c r="F84" s="268">
        <f>F85+F86+F87+F88+F89+F90+F91+F92+F93+F94</f>
        <v>0</v>
      </c>
      <c r="G84" s="160">
        <f t="shared" ref="G84:T84" si="33">G85+G86+G87+G88+G89+G90+G91+G92+G93+G94</f>
        <v>0</v>
      </c>
      <c r="H84" s="172">
        <f t="shared" si="26"/>
        <v>0</v>
      </c>
      <c r="I84" s="111">
        <f t="shared" si="33"/>
        <v>0</v>
      </c>
      <c r="J84" s="112">
        <f t="shared" si="33"/>
        <v>0</v>
      </c>
      <c r="K84" s="112">
        <f t="shared" si="33"/>
        <v>0</v>
      </c>
      <c r="L84" s="112">
        <f t="shared" si="33"/>
        <v>0</v>
      </c>
      <c r="M84" s="112">
        <f t="shared" si="33"/>
        <v>0</v>
      </c>
      <c r="N84" s="115">
        <f t="shared" si="33"/>
        <v>0</v>
      </c>
      <c r="O84" s="112">
        <f t="shared" si="33"/>
        <v>0</v>
      </c>
      <c r="P84" s="114">
        <f t="shared" si="33"/>
        <v>0</v>
      </c>
      <c r="Q84" s="115">
        <f t="shared" si="33"/>
        <v>0</v>
      </c>
      <c r="R84" s="112">
        <f t="shared" si="33"/>
        <v>0</v>
      </c>
      <c r="S84" s="114">
        <f t="shared" si="33"/>
        <v>0</v>
      </c>
      <c r="T84" s="116">
        <f t="shared" si="33"/>
        <v>0</v>
      </c>
    </row>
    <row r="85" spans="1:20" hidden="1" x14ac:dyDescent="0.25">
      <c r="B85" s="55"/>
      <c r="C85" s="2"/>
      <c r="D85" s="427" t="s">
        <v>370</v>
      </c>
      <c r="E85" s="427"/>
      <c r="F85" s="259">
        <f t="shared" ref="F85:F94" si="34">SUM(I85:T85)</f>
        <v>0</v>
      </c>
      <c r="G85" s="151"/>
      <c r="H85" s="169">
        <f t="shared" si="26"/>
        <v>0</v>
      </c>
      <c r="I85" s="76"/>
      <c r="J85" s="1"/>
      <c r="K85" s="1"/>
      <c r="L85" s="1"/>
      <c r="M85" s="1"/>
      <c r="N85" s="82"/>
      <c r="O85" s="1"/>
      <c r="P85" s="42"/>
      <c r="Q85" s="82"/>
      <c r="R85" s="1"/>
      <c r="S85" s="42"/>
      <c r="T85" s="44"/>
    </row>
    <row r="86" spans="1:20" hidden="1" x14ac:dyDescent="0.25">
      <c r="B86" s="55"/>
      <c r="C86" s="2"/>
      <c r="D86" s="427" t="s">
        <v>506</v>
      </c>
      <c r="E86" s="427"/>
      <c r="F86" s="259">
        <f t="shared" si="34"/>
        <v>0</v>
      </c>
      <c r="G86" s="151"/>
      <c r="H86" s="169">
        <f t="shared" si="26"/>
        <v>0</v>
      </c>
      <c r="I86" s="76"/>
      <c r="J86" s="1"/>
      <c r="K86" s="1"/>
      <c r="L86" s="1"/>
      <c r="M86" s="1"/>
      <c r="N86" s="82"/>
      <c r="O86" s="1"/>
      <c r="P86" s="42"/>
      <c r="Q86" s="82"/>
      <c r="R86" s="1"/>
      <c r="S86" s="42"/>
      <c r="T86" s="44"/>
    </row>
    <row r="87" spans="1:20" hidden="1" x14ac:dyDescent="0.25">
      <c r="B87" s="55"/>
      <c r="C87" s="2"/>
      <c r="D87" s="427" t="s">
        <v>507</v>
      </c>
      <c r="E87" s="427"/>
      <c r="F87" s="259">
        <f t="shared" si="34"/>
        <v>0</v>
      </c>
      <c r="G87" s="151"/>
      <c r="H87" s="169">
        <f t="shared" si="26"/>
        <v>0</v>
      </c>
      <c r="I87" s="76"/>
      <c r="J87" s="1"/>
      <c r="K87" s="1"/>
      <c r="L87" s="1"/>
      <c r="M87" s="1"/>
      <c r="N87" s="82"/>
      <c r="O87" s="1"/>
      <c r="P87" s="42"/>
      <c r="Q87" s="82"/>
      <c r="R87" s="1"/>
      <c r="S87" s="42"/>
      <c r="T87" s="44"/>
    </row>
    <row r="88" spans="1:20" hidden="1" x14ac:dyDescent="0.25">
      <c r="B88" s="55"/>
      <c r="C88" s="2"/>
      <c r="D88" s="427" t="s">
        <v>508</v>
      </c>
      <c r="E88" s="427"/>
      <c r="F88" s="259">
        <f t="shared" si="34"/>
        <v>0</v>
      </c>
      <c r="G88" s="151"/>
      <c r="H88" s="169">
        <f t="shared" si="26"/>
        <v>0</v>
      </c>
      <c r="I88" s="76"/>
      <c r="J88" s="1"/>
      <c r="K88" s="1"/>
      <c r="L88" s="1"/>
      <c r="M88" s="1"/>
      <c r="N88" s="82"/>
      <c r="O88" s="1"/>
      <c r="P88" s="42"/>
      <c r="Q88" s="82"/>
      <c r="R88" s="1"/>
      <c r="S88" s="42"/>
      <c r="T88" s="44"/>
    </row>
    <row r="89" spans="1:20" hidden="1" x14ac:dyDescent="0.25">
      <c r="B89" s="55"/>
      <c r="C89" s="2"/>
      <c r="D89" s="427" t="s">
        <v>509</v>
      </c>
      <c r="E89" s="427"/>
      <c r="F89" s="259">
        <f t="shared" si="34"/>
        <v>0</v>
      </c>
      <c r="G89" s="151"/>
      <c r="H89" s="169">
        <f t="shared" si="26"/>
        <v>0</v>
      </c>
      <c r="I89" s="76"/>
      <c r="J89" s="1"/>
      <c r="K89" s="1"/>
      <c r="L89" s="1"/>
      <c r="M89" s="1"/>
      <c r="N89" s="82"/>
      <c r="O89" s="1"/>
      <c r="P89" s="42"/>
      <c r="Q89" s="82"/>
      <c r="R89" s="1"/>
      <c r="S89" s="42"/>
      <c r="T89" s="44"/>
    </row>
    <row r="90" spans="1:20" hidden="1" x14ac:dyDescent="0.25">
      <c r="B90" s="55"/>
      <c r="C90" s="2"/>
      <c r="D90" s="427" t="s">
        <v>510</v>
      </c>
      <c r="E90" s="427"/>
      <c r="F90" s="259">
        <f t="shared" si="34"/>
        <v>0</v>
      </c>
      <c r="G90" s="151"/>
      <c r="H90" s="169">
        <f t="shared" si="26"/>
        <v>0</v>
      </c>
      <c r="I90" s="76"/>
      <c r="J90" s="1"/>
      <c r="K90" s="1"/>
      <c r="L90" s="1"/>
      <c r="M90" s="1"/>
      <c r="N90" s="82"/>
      <c r="O90" s="1"/>
      <c r="P90" s="42"/>
      <c r="Q90" s="82"/>
      <c r="R90" s="1"/>
      <c r="S90" s="42"/>
      <c r="T90" s="44"/>
    </row>
    <row r="91" spans="1:20" ht="25.5" hidden="1" customHeight="1" x14ac:dyDescent="0.25">
      <c r="B91" s="55"/>
      <c r="C91" s="2"/>
      <c r="D91" s="428" t="s">
        <v>511</v>
      </c>
      <c r="E91" s="428"/>
      <c r="F91" s="269">
        <f t="shared" si="34"/>
        <v>0</v>
      </c>
      <c r="G91" s="161"/>
      <c r="H91" s="169">
        <f t="shared" si="26"/>
        <v>0</v>
      </c>
      <c r="I91" s="76"/>
      <c r="J91" s="1"/>
      <c r="K91" s="1"/>
      <c r="L91" s="1"/>
      <c r="M91" s="1"/>
      <c r="N91" s="82"/>
      <c r="O91" s="1"/>
      <c r="P91" s="42"/>
      <c r="Q91" s="82"/>
      <c r="R91" s="1"/>
      <c r="S91" s="42"/>
      <c r="T91" s="44"/>
    </row>
    <row r="92" spans="1:20" hidden="1" x14ac:dyDescent="0.25">
      <c r="B92" s="55"/>
      <c r="C92" s="2"/>
      <c r="D92" s="427" t="s">
        <v>805</v>
      </c>
      <c r="E92" s="427"/>
      <c r="F92" s="259">
        <f t="shared" si="34"/>
        <v>0</v>
      </c>
      <c r="G92" s="151"/>
      <c r="H92" s="169">
        <f t="shared" si="26"/>
        <v>0</v>
      </c>
      <c r="I92" s="76"/>
      <c r="J92" s="1"/>
      <c r="K92" s="1"/>
      <c r="L92" s="1"/>
      <c r="M92" s="1"/>
      <c r="N92" s="82"/>
      <c r="O92" s="1"/>
      <c r="P92" s="42"/>
      <c r="Q92" s="82"/>
      <c r="R92" s="1"/>
      <c r="S92" s="42"/>
      <c r="T92" s="44"/>
    </row>
    <row r="93" spans="1:20" ht="25.5" hidden="1" customHeight="1" x14ac:dyDescent="0.25">
      <c r="B93" s="55"/>
      <c r="C93" s="2"/>
      <c r="D93" s="428" t="s">
        <v>512</v>
      </c>
      <c r="E93" s="428"/>
      <c r="F93" s="269">
        <f t="shared" si="34"/>
        <v>0</v>
      </c>
      <c r="G93" s="161"/>
      <c r="H93" s="169">
        <f t="shared" si="26"/>
        <v>0</v>
      </c>
      <c r="I93" s="76"/>
      <c r="J93" s="1"/>
      <c r="K93" s="1"/>
      <c r="L93" s="1"/>
      <c r="M93" s="1"/>
      <c r="N93" s="82"/>
      <c r="O93" s="1"/>
      <c r="P93" s="42"/>
      <c r="Q93" s="82"/>
      <c r="R93" s="1"/>
      <c r="S93" s="42"/>
      <c r="T93" s="44"/>
    </row>
    <row r="94" spans="1:20" ht="25.5" hidden="1" customHeight="1" x14ac:dyDescent="0.25">
      <c r="B94" s="55"/>
      <c r="C94" s="2"/>
      <c r="D94" s="428" t="s">
        <v>513</v>
      </c>
      <c r="E94" s="428"/>
      <c r="F94" s="269">
        <f t="shared" si="34"/>
        <v>0</v>
      </c>
      <c r="G94" s="161"/>
      <c r="H94" s="169">
        <f t="shared" si="26"/>
        <v>0</v>
      </c>
      <c r="I94" s="76"/>
      <c r="J94" s="1"/>
      <c r="K94" s="1"/>
      <c r="L94" s="1"/>
      <c r="M94" s="1"/>
      <c r="N94" s="82"/>
      <c r="O94" s="1"/>
      <c r="P94" s="42"/>
      <c r="Q94" s="82"/>
      <c r="R94" s="1"/>
      <c r="S94" s="42"/>
      <c r="T94" s="44"/>
    </row>
    <row r="95" spans="1:20" s="41" customFormat="1" ht="15" hidden="1" customHeight="1" x14ac:dyDescent="0.25">
      <c r="A95" s="128" t="s">
        <v>230</v>
      </c>
      <c r="B95" s="109" t="s">
        <v>663</v>
      </c>
      <c r="C95" s="497" t="s">
        <v>806</v>
      </c>
      <c r="D95" s="498"/>
      <c r="E95" s="498"/>
      <c r="F95" s="268">
        <f>F96+F97+F98+F99+F100+F101+F102+F103+F104+F105</f>
        <v>0</v>
      </c>
      <c r="G95" s="160">
        <f t="shared" ref="G95:T95" si="35">G96+G97+G98+G99+G100+G101+G102+G103+G104+G105</f>
        <v>0</v>
      </c>
      <c r="H95" s="172">
        <f t="shared" si="26"/>
        <v>0</v>
      </c>
      <c r="I95" s="111">
        <f t="shared" si="35"/>
        <v>0</v>
      </c>
      <c r="J95" s="112">
        <f t="shared" si="35"/>
        <v>0</v>
      </c>
      <c r="K95" s="112">
        <f t="shared" si="35"/>
        <v>0</v>
      </c>
      <c r="L95" s="112">
        <f t="shared" si="35"/>
        <v>0</v>
      </c>
      <c r="M95" s="112">
        <f t="shared" si="35"/>
        <v>0</v>
      </c>
      <c r="N95" s="115">
        <f t="shared" si="35"/>
        <v>0</v>
      </c>
      <c r="O95" s="112">
        <f t="shared" si="35"/>
        <v>0</v>
      </c>
      <c r="P95" s="114">
        <f t="shared" si="35"/>
        <v>0</v>
      </c>
      <c r="Q95" s="115">
        <f t="shared" si="35"/>
        <v>0</v>
      </c>
      <c r="R95" s="112">
        <f t="shared" si="35"/>
        <v>0</v>
      </c>
      <c r="S95" s="114">
        <f t="shared" si="35"/>
        <v>0</v>
      </c>
      <c r="T95" s="116">
        <f t="shared" si="35"/>
        <v>0</v>
      </c>
    </row>
    <row r="96" spans="1:20" hidden="1" x14ac:dyDescent="0.25">
      <c r="B96" s="55"/>
      <c r="C96" s="2"/>
      <c r="D96" s="427" t="s">
        <v>369</v>
      </c>
      <c r="E96" s="427"/>
      <c r="F96" s="259">
        <f t="shared" ref="F96:F105" si="36">SUM(I96:T96)</f>
        <v>0</v>
      </c>
      <c r="G96" s="151"/>
      <c r="H96" s="169">
        <f t="shared" si="26"/>
        <v>0</v>
      </c>
      <c r="I96" s="76"/>
      <c r="J96" s="1"/>
      <c r="K96" s="1"/>
      <c r="L96" s="1"/>
      <c r="M96" s="1"/>
      <c r="N96" s="82"/>
      <c r="O96" s="1"/>
      <c r="P96" s="42"/>
      <c r="Q96" s="82"/>
      <c r="R96" s="1"/>
      <c r="S96" s="42"/>
      <c r="T96" s="44"/>
    </row>
    <row r="97" spans="1:20" hidden="1" x14ac:dyDescent="0.25">
      <c r="B97" s="55"/>
      <c r="C97" s="2"/>
      <c r="D97" s="427" t="s">
        <v>514</v>
      </c>
      <c r="E97" s="427"/>
      <c r="F97" s="259">
        <f t="shared" si="36"/>
        <v>0</v>
      </c>
      <c r="G97" s="151"/>
      <c r="H97" s="169">
        <f t="shared" si="26"/>
        <v>0</v>
      </c>
      <c r="I97" s="76"/>
      <c r="J97" s="1"/>
      <c r="K97" s="1"/>
      <c r="L97" s="1"/>
      <c r="M97" s="1"/>
      <c r="N97" s="82"/>
      <c r="O97" s="1"/>
      <c r="P97" s="42"/>
      <c r="Q97" s="82"/>
      <c r="R97" s="1"/>
      <c r="S97" s="42"/>
      <c r="T97" s="44"/>
    </row>
    <row r="98" spans="1:20" hidden="1" x14ac:dyDescent="0.25">
      <c r="B98" s="55"/>
      <c r="C98" s="2"/>
      <c r="D98" s="427" t="s">
        <v>516</v>
      </c>
      <c r="E98" s="427"/>
      <c r="F98" s="259">
        <f t="shared" si="36"/>
        <v>0</v>
      </c>
      <c r="G98" s="151"/>
      <c r="H98" s="169">
        <f t="shared" si="26"/>
        <v>0</v>
      </c>
      <c r="I98" s="76"/>
      <c r="J98" s="1"/>
      <c r="K98" s="1"/>
      <c r="L98" s="1"/>
      <c r="M98" s="1"/>
      <c r="N98" s="82"/>
      <c r="O98" s="1"/>
      <c r="P98" s="42"/>
      <c r="Q98" s="82"/>
      <c r="R98" s="1"/>
      <c r="S98" s="42"/>
      <c r="T98" s="44"/>
    </row>
    <row r="99" spans="1:20" hidden="1" x14ac:dyDescent="0.25">
      <c r="B99" s="55"/>
      <c r="C99" s="2"/>
      <c r="D99" s="427" t="s">
        <v>808</v>
      </c>
      <c r="E99" s="427"/>
      <c r="F99" s="259">
        <f t="shared" si="36"/>
        <v>0</v>
      </c>
      <c r="G99" s="151"/>
      <c r="H99" s="169">
        <f t="shared" si="26"/>
        <v>0</v>
      </c>
      <c r="I99" s="76"/>
      <c r="J99" s="1"/>
      <c r="K99" s="1"/>
      <c r="L99" s="1"/>
      <c r="M99" s="1"/>
      <c r="N99" s="82"/>
      <c r="O99" s="1"/>
      <c r="P99" s="42"/>
      <c r="Q99" s="82"/>
      <c r="R99" s="1"/>
      <c r="S99" s="42"/>
      <c r="T99" s="44"/>
    </row>
    <row r="100" spans="1:20" hidden="1" x14ac:dyDescent="0.25">
      <c r="B100" s="55"/>
      <c r="C100" s="2"/>
      <c r="D100" s="427" t="s">
        <v>521</v>
      </c>
      <c r="E100" s="427"/>
      <c r="F100" s="259">
        <f t="shared" si="36"/>
        <v>0</v>
      </c>
      <c r="G100" s="151"/>
      <c r="H100" s="169">
        <f t="shared" si="26"/>
        <v>0</v>
      </c>
      <c r="I100" s="76"/>
      <c r="J100" s="1"/>
      <c r="K100" s="1"/>
      <c r="L100" s="1"/>
      <c r="M100" s="1"/>
      <c r="N100" s="82"/>
      <c r="O100" s="1"/>
      <c r="P100" s="42"/>
      <c r="Q100" s="82"/>
      <c r="R100" s="1"/>
      <c r="S100" s="42"/>
      <c r="T100" s="44"/>
    </row>
    <row r="101" spans="1:20" hidden="1" x14ac:dyDescent="0.25">
      <c r="B101" s="55"/>
      <c r="C101" s="2"/>
      <c r="D101" s="427" t="s">
        <v>519</v>
      </c>
      <c r="E101" s="427"/>
      <c r="F101" s="259">
        <f t="shared" si="36"/>
        <v>0</v>
      </c>
      <c r="G101" s="151"/>
      <c r="H101" s="169">
        <f t="shared" si="26"/>
        <v>0</v>
      </c>
      <c r="I101" s="76"/>
      <c r="J101" s="1"/>
      <c r="K101" s="1"/>
      <c r="L101" s="1"/>
      <c r="M101" s="1"/>
      <c r="N101" s="82"/>
      <c r="O101" s="1"/>
      <c r="P101" s="42"/>
      <c r="Q101" s="82"/>
      <c r="R101" s="1"/>
      <c r="S101" s="42"/>
      <c r="T101" s="44"/>
    </row>
    <row r="102" spans="1:20" ht="25.5" hidden="1" customHeight="1" x14ac:dyDescent="0.25">
      <c r="B102" s="55"/>
      <c r="C102" s="2"/>
      <c r="D102" s="428" t="s">
        <v>523</v>
      </c>
      <c r="E102" s="428"/>
      <c r="F102" s="269">
        <f t="shared" si="36"/>
        <v>0</v>
      </c>
      <c r="G102" s="161"/>
      <c r="H102" s="169">
        <f t="shared" si="26"/>
        <v>0</v>
      </c>
      <c r="I102" s="76"/>
      <c r="J102" s="1"/>
      <c r="K102" s="1"/>
      <c r="L102" s="1"/>
      <c r="M102" s="1"/>
      <c r="N102" s="82"/>
      <c r="O102" s="1"/>
      <c r="P102" s="42"/>
      <c r="Q102" s="82"/>
      <c r="R102" s="1"/>
      <c r="S102" s="42"/>
      <c r="T102" s="44"/>
    </row>
    <row r="103" spans="1:20" hidden="1" x14ac:dyDescent="0.25">
      <c r="B103" s="55"/>
      <c r="C103" s="2"/>
      <c r="D103" s="427" t="s">
        <v>807</v>
      </c>
      <c r="E103" s="427"/>
      <c r="F103" s="259">
        <f t="shared" si="36"/>
        <v>0</v>
      </c>
      <c r="G103" s="151"/>
      <c r="H103" s="169">
        <f t="shared" si="26"/>
        <v>0</v>
      </c>
      <c r="I103" s="76"/>
      <c r="J103" s="1"/>
      <c r="K103" s="1"/>
      <c r="L103" s="1"/>
      <c r="M103" s="1"/>
      <c r="N103" s="82"/>
      <c r="O103" s="1"/>
      <c r="P103" s="42"/>
      <c r="Q103" s="82"/>
      <c r="R103" s="1"/>
      <c r="S103" s="42"/>
      <c r="T103" s="44"/>
    </row>
    <row r="104" spans="1:20" ht="25.5" hidden="1" customHeight="1" x14ac:dyDescent="0.25">
      <c r="B104" s="55"/>
      <c r="C104" s="2"/>
      <c r="D104" s="428" t="s">
        <v>526</v>
      </c>
      <c r="E104" s="428"/>
      <c r="F104" s="269">
        <f t="shared" si="36"/>
        <v>0</v>
      </c>
      <c r="G104" s="161"/>
      <c r="H104" s="169">
        <f t="shared" si="26"/>
        <v>0</v>
      </c>
      <c r="I104" s="76"/>
      <c r="J104" s="1"/>
      <c r="K104" s="1"/>
      <c r="L104" s="1"/>
      <c r="M104" s="1"/>
      <c r="N104" s="82"/>
      <c r="O104" s="1"/>
      <c r="P104" s="42"/>
      <c r="Q104" s="82"/>
      <c r="R104" s="1"/>
      <c r="S104" s="42"/>
      <c r="T104" s="44"/>
    </row>
    <row r="105" spans="1:20" ht="25.5" hidden="1" customHeight="1" x14ac:dyDescent="0.25">
      <c r="B105" s="55"/>
      <c r="C105" s="2"/>
      <c r="D105" s="428" t="s">
        <v>528</v>
      </c>
      <c r="E105" s="428"/>
      <c r="F105" s="269">
        <f t="shared" si="36"/>
        <v>0</v>
      </c>
      <c r="G105" s="161"/>
      <c r="H105" s="169">
        <f t="shared" si="26"/>
        <v>0</v>
      </c>
      <c r="I105" s="76"/>
      <c r="J105" s="1"/>
      <c r="K105" s="1"/>
      <c r="L105" s="1"/>
      <c r="M105" s="1"/>
      <c r="N105" s="82"/>
      <c r="O105" s="1"/>
      <c r="P105" s="42"/>
      <c r="Q105" s="82"/>
      <c r="R105" s="1"/>
      <c r="S105" s="42"/>
      <c r="T105" s="44"/>
    </row>
    <row r="106" spans="1:20" s="41" customFormat="1" hidden="1" x14ac:dyDescent="0.25">
      <c r="A106" s="128" t="s">
        <v>231</v>
      </c>
      <c r="B106" s="109" t="s">
        <v>664</v>
      </c>
      <c r="C106" s="445" t="s">
        <v>232</v>
      </c>
      <c r="D106" s="446"/>
      <c r="E106" s="446"/>
      <c r="F106" s="270">
        <f>F107+F108+F109+F110+F111+F112+F113+F114+F115+F116</f>
        <v>0</v>
      </c>
      <c r="G106" s="162">
        <f t="shared" ref="G106:T106" si="37">G107+G108+G109+G110+G111+G112+G113+G114+G115+G116</f>
        <v>0</v>
      </c>
      <c r="H106" s="172">
        <f t="shared" si="26"/>
        <v>0</v>
      </c>
      <c r="I106" s="111">
        <f t="shared" si="37"/>
        <v>0</v>
      </c>
      <c r="J106" s="112">
        <f t="shared" si="37"/>
        <v>0</v>
      </c>
      <c r="K106" s="112">
        <f t="shared" si="37"/>
        <v>0</v>
      </c>
      <c r="L106" s="112">
        <f t="shared" si="37"/>
        <v>0</v>
      </c>
      <c r="M106" s="112">
        <f t="shared" si="37"/>
        <v>0</v>
      </c>
      <c r="N106" s="115">
        <f t="shared" si="37"/>
        <v>0</v>
      </c>
      <c r="O106" s="112">
        <f t="shared" si="37"/>
        <v>0</v>
      </c>
      <c r="P106" s="114">
        <f t="shared" si="37"/>
        <v>0</v>
      </c>
      <c r="Q106" s="115">
        <f t="shared" si="37"/>
        <v>0</v>
      </c>
      <c r="R106" s="112">
        <f t="shared" si="37"/>
        <v>0</v>
      </c>
      <c r="S106" s="114">
        <f t="shared" si="37"/>
        <v>0</v>
      </c>
      <c r="T106" s="116">
        <f t="shared" si="37"/>
        <v>0</v>
      </c>
    </row>
    <row r="107" spans="1:20" hidden="1" x14ac:dyDescent="0.25">
      <c r="B107" s="55"/>
      <c r="C107" s="2"/>
      <c r="D107" s="427" t="s">
        <v>368</v>
      </c>
      <c r="E107" s="427"/>
      <c r="F107" s="259">
        <f t="shared" ref="F107:F116" si="38">SUM(I107:T107)</f>
        <v>0</v>
      </c>
      <c r="G107" s="151"/>
      <c r="H107" s="169">
        <f t="shared" si="26"/>
        <v>0</v>
      </c>
      <c r="I107" s="76"/>
      <c r="J107" s="1"/>
      <c r="K107" s="1"/>
      <c r="L107" s="1"/>
      <c r="M107" s="1"/>
      <c r="N107" s="82"/>
      <c r="O107" s="1"/>
      <c r="P107" s="42"/>
      <c r="Q107" s="82"/>
      <c r="R107" s="1"/>
      <c r="S107" s="42"/>
      <c r="T107" s="44"/>
    </row>
    <row r="108" spans="1:20" hidden="1" x14ac:dyDescent="0.25">
      <c r="B108" s="55"/>
      <c r="C108" s="2"/>
      <c r="D108" s="427" t="s">
        <v>515</v>
      </c>
      <c r="E108" s="427"/>
      <c r="F108" s="259">
        <f t="shared" si="38"/>
        <v>0</v>
      </c>
      <c r="G108" s="151"/>
      <c r="H108" s="169">
        <f t="shared" si="26"/>
        <v>0</v>
      </c>
      <c r="I108" s="76"/>
      <c r="J108" s="1"/>
      <c r="K108" s="1"/>
      <c r="L108" s="1"/>
      <c r="M108" s="1"/>
      <c r="N108" s="82"/>
      <c r="O108" s="1"/>
      <c r="P108" s="42"/>
      <c r="Q108" s="82"/>
      <c r="R108" s="1"/>
      <c r="S108" s="42"/>
      <c r="T108" s="44"/>
    </row>
    <row r="109" spans="1:20" hidden="1" x14ac:dyDescent="0.25">
      <c r="B109" s="55"/>
      <c r="C109" s="2"/>
      <c r="D109" s="427" t="s">
        <v>517</v>
      </c>
      <c r="E109" s="427"/>
      <c r="F109" s="259">
        <f t="shared" si="38"/>
        <v>0</v>
      </c>
      <c r="G109" s="151"/>
      <c r="H109" s="169">
        <f t="shared" si="26"/>
        <v>0</v>
      </c>
      <c r="I109" s="76"/>
      <c r="J109" s="1"/>
      <c r="K109" s="1"/>
      <c r="L109" s="1"/>
      <c r="M109" s="1"/>
      <c r="N109" s="82"/>
      <c r="O109" s="1"/>
      <c r="P109" s="42"/>
      <c r="Q109" s="82"/>
      <c r="R109" s="1"/>
      <c r="S109" s="42"/>
      <c r="T109" s="44"/>
    </row>
    <row r="110" spans="1:20" hidden="1" x14ac:dyDescent="0.25">
      <c r="B110" s="55"/>
      <c r="C110" s="2"/>
      <c r="D110" s="427" t="s">
        <v>518</v>
      </c>
      <c r="E110" s="427"/>
      <c r="F110" s="259">
        <f t="shared" si="38"/>
        <v>0</v>
      </c>
      <c r="G110" s="151"/>
      <c r="H110" s="169">
        <f t="shared" si="26"/>
        <v>0</v>
      </c>
      <c r="I110" s="76"/>
      <c r="J110" s="1"/>
      <c r="K110" s="1"/>
      <c r="L110" s="1"/>
      <c r="M110" s="1"/>
      <c r="N110" s="82"/>
      <c r="O110" s="1"/>
      <c r="P110" s="42"/>
      <c r="Q110" s="82"/>
      <c r="R110" s="1"/>
      <c r="S110" s="42"/>
      <c r="T110" s="44"/>
    </row>
    <row r="111" spans="1:20" hidden="1" x14ac:dyDescent="0.25">
      <c r="B111" s="55"/>
      <c r="C111" s="2"/>
      <c r="D111" s="427" t="s">
        <v>522</v>
      </c>
      <c r="E111" s="427"/>
      <c r="F111" s="259">
        <f t="shared" si="38"/>
        <v>0</v>
      </c>
      <c r="G111" s="151"/>
      <c r="H111" s="169">
        <f t="shared" si="26"/>
        <v>0</v>
      </c>
      <c r="I111" s="76"/>
      <c r="J111" s="1"/>
      <c r="K111" s="1"/>
      <c r="L111" s="1"/>
      <c r="M111" s="1"/>
      <c r="N111" s="82"/>
      <c r="O111" s="1"/>
      <c r="P111" s="42"/>
      <c r="Q111" s="82"/>
      <c r="R111" s="1"/>
      <c r="S111" s="42"/>
      <c r="T111" s="44"/>
    </row>
    <row r="112" spans="1:20" hidden="1" x14ac:dyDescent="0.25">
      <c r="B112" s="55"/>
      <c r="C112" s="2"/>
      <c r="D112" s="427" t="s">
        <v>520</v>
      </c>
      <c r="E112" s="427"/>
      <c r="F112" s="259">
        <f t="shared" si="38"/>
        <v>0</v>
      </c>
      <c r="G112" s="151"/>
      <c r="H112" s="169">
        <f t="shared" si="26"/>
        <v>0</v>
      </c>
      <c r="I112" s="76"/>
      <c r="J112" s="1"/>
      <c r="K112" s="1"/>
      <c r="L112" s="1"/>
      <c r="M112" s="1"/>
      <c r="N112" s="82"/>
      <c r="O112" s="1"/>
      <c r="P112" s="42"/>
      <c r="Q112" s="82"/>
      <c r="R112" s="1"/>
      <c r="S112" s="42"/>
      <c r="T112" s="44"/>
    </row>
    <row r="113" spans="1:20" ht="25.5" hidden="1" customHeight="1" x14ac:dyDescent="0.25">
      <c r="B113" s="55"/>
      <c r="C113" s="2"/>
      <c r="D113" s="428" t="s">
        <v>524</v>
      </c>
      <c r="E113" s="428"/>
      <c r="F113" s="269">
        <f t="shared" si="38"/>
        <v>0</v>
      </c>
      <c r="G113" s="161"/>
      <c r="H113" s="169">
        <f t="shared" si="26"/>
        <v>0</v>
      </c>
      <c r="I113" s="76"/>
      <c r="J113" s="1"/>
      <c r="K113" s="1"/>
      <c r="L113" s="1"/>
      <c r="M113" s="1"/>
      <c r="N113" s="82"/>
      <c r="O113" s="1"/>
      <c r="P113" s="42"/>
      <c r="Q113" s="82"/>
      <c r="R113" s="1"/>
      <c r="S113" s="42"/>
      <c r="T113" s="44"/>
    </row>
    <row r="114" spans="1:20" hidden="1" x14ac:dyDescent="0.25">
      <c r="B114" s="55"/>
      <c r="C114" s="2"/>
      <c r="D114" s="427" t="s">
        <v>525</v>
      </c>
      <c r="E114" s="427"/>
      <c r="F114" s="259">
        <f t="shared" si="38"/>
        <v>0</v>
      </c>
      <c r="G114" s="151"/>
      <c r="H114" s="169">
        <f t="shared" si="26"/>
        <v>0</v>
      </c>
      <c r="I114" s="76"/>
      <c r="J114" s="1"/>
      <c r="K114" s="1"/>
      <c r="L114" s="1"/>
      <c r="M114" s="1"/>
      <c r="N114" s="82"/>
      <c r="O114" s="1"/>
      <c r="P114" s="42"/>
      <c r="Q114" s="82"/>
      <c r="R114" s="1"/>
      <c r="S114" s="42"/>
      <c r="T114" s="44"/>
    </row>
    <row r="115" spans="1:20" ht="25.5" hidden="1" customHeight="1" x14ac:dyDescent="0.25">
      <c r="B115" s="55"/>
      <c r="C115" s="2"/>
      <c r="D115" s="428" t="s">
        <v>527</v>
      </c>
      <c r="E115" s="428"/>
      <c r="F115" s="269">
        <f t="shared" si="38"/>
        <v>0</v>
      </c>
      <c r="G115" s="161"/>
      <c r="H115" s="169">
        <f t="shared" si="26"/>
        <v>0</v>
      </c>
      <c r="I115" s="76"/>
      <c r="J115" s="1"/>
      <c r="K115" s="1"/>
      <c r="L115" s="1"/>
      <c r="M115" s="1"/>
      <c r="N115" s="82"/>
      <c r="O115" s="1"/>
      <c r="P115" s="42"/>
      <c r="Q115" s="82"/>
      <c r="R115" s="1"/>
      <c r="S115" s="42"/>
      <c r="T115" s="44"/>
    </row>
    <row r="116" spans="1:20" ht="25.5" hidden="1" customHeight="1" x14ac:dyDescent="0.25">
      <c r="B116" s="55"/>
      <c r="C116" s="2"/>
      <c r="D116" s="428" t="s">
        <v>529</v>
      </c>
      <c r="E116" s="428"/>
      <c r="F116" s="269">
        <f t="shared" si="38"/>
        <v>0</v>
      </c>
      <c r="G116" s="161"/>
      <c r="H116" s="169">
        <f t="shared" si="26"/>
        <v>0</v>
      </c>
      <c r="I116" s="76"/>
      <c r="J116" s="1"/>
      <c r="K116" s="1"/>
      <c r="L116" s="1"/>
      <c r="M116" s="1"/>
      <c r="N116" s="82"/>
      <c r="O116" s="1"/>
      <c r="P116" s="42"/>
      <c r="Q116" s="82"/>
      <c r="R116" s="1"/>
      <c r="S116" s="42"/>
      <c r="T116" s="44"/>
    </row>
    <row r="117" spans="1:20" s="41" customFormat="1" ht="27.75" hidden="1" customHeight="1" x14ac:dyDescent="0.25">
      <c r="A117" s="128" t="s">
        <v>233</v>
      </c>
      <c r="B117" s="109" t="s">
        <v>665</v>
      </c>
      <c r="C117" s="497" t="s">
        <v>809</v>
      </c>
      <c r="D117" s="498"/>
      <c r="E117" s="498"/>
      <c r="F117" s="268">
        <f>F118+F119</f>
        <v>0</v>
      </c>
      <c r="G117" s="160">
        <f t="shared" ref="G117:T117" si="39">G118+G119</f>
        <v>0</v>
      </c>
      <c r="H117" s="172">
        <f t="shared" si="26"/>
        <v>0</v>
      </c>
      <c r="I117" s="111">
        <f t="shared" si="39"/>
        <v>0</v>
      </c>
      <c r="J117" s="112">
        <f t="shared" si="39"/>
        <v>0</v>
      </c>
      <c r="K117" s="112">
        <f t="shared" si="39"/>
        <v>0</v>
      </c>
      <c r="L117" s="112">
        <f t="shared" si="39"/>
        <v>0</v>
      </c>
      <c r="M117" s="112">
        <f t="shared" si="39"/>
        <v>0</v>
      </c>
      <c r="N117" s="115">
        <f t="shared" si="39"/>
        <v>0</v>
      </c>
      <c r="O117" s="112">
        <f t="shared" si="39"/>
        <v>0</v>
      </c>
      <c r="P117" s="114">
        <f t="shared" si="39"/>
        <v>0</v>
      </c>
      <c r="Q117" s="115">
        <f t="shared" si="39"/>
        <v>0</v>
      </c>
      <c r="R117" s="112">
        <f t="shared" si="39"/>
        <v>0</v>
      </c>
      <c r="S117" s="114">
        <f t="shared" si="39"/>
        <v>0</v>
      </c>
      <c r="T117" s="116">
        <f t="shared" si="39"/>
        <v>0</v>
      </c>
    </row>
    <row r="118" spans="1:20" hidden="1" x14ac:dyDescent="0.25">
      <c r="B118" s="55"/>
      <c r="C118" s="2"/>
      <c r="D118" s="427" t="s">
        <v>531</v>
      </c>
      <c r="E118" s="427"/>
      <c r="F118" s="259">
        <f t="shared" ref="F118:F119" si="40">SUM(I118:T118)</f>
        <v>0</v>
      </c>
      <c r="G118" s="151"/>
      <c r="H118" s="169">
        <f t="shared" si="26"/>
        <v>0</v>
      </c>
      <c r="I118" s="76"/>
      <c r="J118" s="1"/>
      <c r="K118" s="1"/>
      <c r="L118" s="1"/>
      <c r="M118" s="1"/>
      <c r="N118" s="82"/>
      <c r="O118" s="1"/>
      <c r="P118" s="42"/>
      <c r="Q118" s="82"/>
      <c r="R118" s="1"/>
      <c r="S118" s="42"/>
      <c r="T118" s="44"/>
    </row>
    <row r="119" spans="1:20" ht="25.5" hidden="1" customHeight="1" x14ac:dyDescent="0.25">
      <c r="B119" s="55"/>
      <c r="C119" s="2"/>
      <c r="D119" s="428" t="s">
        <v>530</v>
      </c>
      <c r="E119" s="428"/>
      <c r="F119" s="269">
        <f t="shared" si="40"/>
        <v>0</v>
      </c>
      <c r="G119" s="161"/>
      <c r="H119" s="169">
        <f t="shared" si="26"/>
        <v>0</v>
      </c>
      <c r="I119" s="76"/>
      <c r="J119" s="1"/>
      <c r="K119" s="1"/>
      <c r="L119" s="1"/>
      <c r="M119" s="1"/>
      <c r="N119" s="82"/>
      <c r="O119" s="1"/>
      <c r="P119" s="42"/>
      <c r="Q119" s="82"/>
      <c r="R119" s="1"/>
      <c r="S119" s="42"/>
      <c r="T119" s="44"/>
    </row>
    <row r="120" spans="1:20" s="41" customFormat="1" hidden="1" x14ac:dyDescent="0.25">
      <c r="A120" s="128" t="s">
        <v>234</v>
      </c>
      <c r="B120" s="109" t="s">
        <v>667</v>
      </c>
      <c r="C120" s="497" t="s">
        <v>810</v>
      </c>
      <c r="D120" s="498"/>
      <c r="E120" s="498"/>
      <c r="F120" s="268">
        <f>F121+F122+F123+F124+F125+F126+F127+F128+F129+F130+F131</f>
        <v>0</v>
      </c>
      <c r="G120" s="160">
        <f t="shared" ref="G120:T120" si="41">G121+G122+G123+G124+G125+G126+G127+G128+G129+G130+G131</f>
        <v>0</v>
      </c>
      <c r="H120" s="172">
        <f t="shared" si="26"/>
        <v>0</v>
      </c>
      <c r="I120" s="111">
        <f t="shared" si="41"/>
        <v>0</v>
      </c>
      <c r="J120" s="112">
        <f t="shared" si="41"/>
        <v>0</v>
      </c>
      <c r="K120" s="112">
        <f t="shared" si="41"/>
        <v>0</v>
      </c>
      <c r="L120" s="112">
        <f t="shared" si="41"/>
        <v>0</v>
      </c>
      <c r="M120" s="112">
        <f t="shared" si="41"/>
        <v>0</v>
      </c>
      <c r="N120" s="115">
        <f t="shared" si="41"/>
        <v>0</v>
      </c>
      <c r="O120" s="112">
        <f t="shared" si="41"/>
        <v>0</v>
      </c>
      <c r="P120" s="114">
        <f t="shared" si="41"/>
        <v>0</v>
      </c>
      <c r="Q120" s="115">
        <f t="shared" si="41"/>
        <v>0</v>
      </c>
      <c r="R120" s="112">
        <f t="shared" si="41"/>
        <v>0</v>
      </c>
      <c r="S120" s="114">
        <f t="shared" si="41"/>
        <v>0</v>
      </c>
      <c r="T120" s="116">
        <f t="shared" si="41"/>
        <v>0</v>
      </c>
    </row>
    <row r="121" spans="1:20" hidden="1" x14ac:dyDescent="0.25">
      <c r="B121" s="55"/>
      <c r="C121" s="2"/>
      <c r="D121" s="427" t="s">
        <v>354</v>
      </c>
      <c r="E121" s="427"/>
      <c r="F121" s="259">
        <f t="shared" ref="F121:F134" si="42">SUM(I121:T121)</f>
        <v>0</v>
      </c>
      <c r="G121" s="151"/>
      <c r="H121" s="169">
        <f t="shared" si="26"/>
        <v>0</v>
      </c>
      <c r="I121" s="76"/>
      <c r="J121" s="1"/>
      <c r="K121" s="1"/>
      <c r="L121" s="1"/>
      <c r="M121" s="1"/>
      <c r="N121" s="82"/>
      <c r="O121" s="1"/>
      <c r="P121" s="42"/>
      <c r="Q121" s="82"/>
      <c r="R121" s="1"/>
      <c r="S121" s="42"/>
      <c r="T121" s="44"/>
    </row>
    <row r="122" spans="1:20" hidden="1" x14ac:dyDescent="0.25">
      <c r="B122" s="55"/>
      <c r="C122" s="2"/>
      <c r="D122" s="427" t="s">
        <v>357</v>
      </c>
      <c r="E122" s="427"/>
      <c r="F122" s="259">
        <f t="shared" si="42"/>
        <v>0</v>
      </c>
      <c r="G122" s="151"/>
      <c r="H122" s="169">
        <f t="shared" si="26"/>
        <v>0</v>
      </c>
      <c r="I122" s="76"/>
      <c r="J122" s="1"/>
      <c r="K122" s="1"/>
      <c r="L122" s="1"/>
      <c r="M122" s="1"/>
      <c r="N122" s="82"/>
      <c r="O122" s="1"/>
      <c r="P122" s="42"/>
      <c r="Q122" s="82"/>
      <c r="R122" s="1"/>
      <c r="S122" s="42"/>
      <c r="T122" s="44"/>
    </row>
    <row r="123" spans="1:20" hidden="1" x14ac:dyDescent="0.25">
      <c r="B123" s="55"/>
      <c r="C123" s="2"/>
      <c r="D123" s="427" t="s">
        <v>358</v>
      </c>
      <c r="E123" s="427"/>
      <c r="F123" s="259">
        <f t="shared" si="42"/>
        <v>0</v>
      </c>
      <c r="G123" s="151"/>
      <c r="H123" s="169">
        <f t="shared" si="26"/>
        <v>0</v>
      </c>
      <c r="I123" s="76"/>
      <c r="J123" s="1"/>
      <c r="K123" s="1"/>
      <c r="L123" s="1"/>
      <c r="M123" s="1"/>
      <c r="N123" s="82"/>
      <c r="O123" s="1"/>
      <c r="P123" s="42"/>
      <c r="Q123" s="82"/>
      <c r="R123" s="1"/>
      <c r="S123" s="42"/>
      <c r="T123" s="44"/>
    </row>
    <row r="124" spans="1:20" hidden="1" x14ac:dyDescent="0.25">
      <c r="B124" s="55"/>
      <c r="C124" s="2"/>
      <c r="D124" s="427" t="s">
        <v>355</v>
      </c>
      <c r="E124" s="427"/>
      <c r="F124" s="259">
        <f t="shared" si="42"/>
        <v>0</v>
      </c>
      <c r="G124" s="151"/>
      <c r="H124" s="169">
        <f t="shared" si="26"/>
        <v>0</v>
      </c>
      <c r="I124" s="76"/>
      <c r="J124" s="1"/>
      <c r="K124" s="1"/>
      <c r="L124" s="1"/>
      <c r="M124" s="1"/>
      <c r="N124" s="82"/>
      <c r="O124" s="1"/>
      <c r="P124" s="42"/>
      <c r="Q124" s="82"/>
      <c r="R124" s="1"/>
      <c r="S124" s="42"/>
      <c r="T124" s="44"/>
    </row>
    <row r="125" spans="1:20" hidden="1" x14ac:dyDescent="0.25">
      <c r="B125" s="55"/>
      <c r="C125" s="2"/>
      <c r="D125" s="427" t="s">
        <v>811</v>
      </c>
      <c r="E125" s="427"/>
      <c r="F125" s="259">
        <f t="shared" si="42"/>
        <v>0</v>
      </c>
      <c r="G125" s="151"/>
      <c r="H125" s="169">
        <f t="shared" si="26"/>
        <v>0</v>
      </c>
      <c r="I125" s="76"/>
      <c r="J125" s="1"/>
      <c r="K125" s="1"/>
      <c r="L125" s="1"/>
      <c r="M125" s="1"/>
      <c r="N125" s="82"/>
      <c r="O125" s="1"/>
      <c r="P125" s="42"/>
      <c r="Q125" s="82"/>
      <c r="R125" s="1"/>
      <c r="S125" s="42"/>
      <c r="T125" s="44"/>
    </row>
    <row r="126" spans="1:20" ht="25.5" hidden="1" customHeight="1" x14ac:dyDescent="0.25">
      <c r="B126" s="55"/>
      <c r="C126" s="2"/>
      <c r="D126" s="428" t="s">
        <v>532</v>
      </c>
      <c r="E126" s="428"/>
      <c r="F126" s="269">
        <f t="shared" si="42"/>
        <v>0</v>
      </c>
      <c r="G126" s="161"/>
      <c r="H126" s="169">
        <f t="shared" si="26"/>
        <v>0</v>
      </c>
      <c r="I126" s="76"/>
      <c r="J126" s="1"/>
      <c r="K126" s="1"/>
      <c r="L126" s="1"/>
      <c r="M126" s="1"/>
      <c r="N126" s="82"/>
      <c r="O126" s="1"/>
      <c r="P126" s="42"/>
      <c r="Q126" s="82"/>
      <c r="R126" s="1"/>
      <c r="S126" s="42"/>
      <c r="T126" s="44"/>
    </row>
    <row r="127" spans="1:20" ht="25.5" hidden="1" customHeight="1" x14ac:dyDescent="0.25">
      <c r="B127" s="55"/>
      <c r="C127" s="2"/>
      <c r="D127" s="428" t="s">
        <v>533</v>
      </c>
      <c r="E127" s="428"/>
      <c r="F127" s="269">
        <f t="shared" si="42"/>
        <v>0</v>
      </c>
      <c r="G127" s="161"/>
      <c r="H127" s="169">
        <f t="shared" si="26"/>
        <v>0</v>
      </c>
      <c r="I127" s="76"/>
      <c r="J127" s="1"/>
      <c r="K127" s="1"/>
      <c r="L127" s="1"/>
      <c r="M127" s="1"/>
      <c r="N127" s="82"/>
      <c r="O127" s="1"/>
      <c r="P127" s="42"/>
      <c r="Q127" s="82"/>
      <c r="R127" s="1"/>
      <c r="S127" s="42"/>
      <c r="T127" s="44"/>
    </row>
    <row r="128" spans="1:20" hidden="1" x14ac:dyDescent="0.25">
      <c r="B128" s="55"/>
      <c r="C128" s="2"/>
      <c r="D128" s="427" t="s">
        <v>364</v>
      </c>
      <c r="E128" s="427"/>
      <c r="F128" s="259">
        <f t="shared" si="42"/>
        <v>0</v>
      </c>
      <c r="G128" s="151"/>
      <c r="H128" s="169">
        <f t="shared" si="26"/>
        <v>0</v>
      </c>
      <c r="I128" s="76"/>
      <c r="J128" s="1"/>
      <c r="K128" s="1"/>
      <c r="L128" s="1"/>
      <c r="M128" s="1"/>
      <c r="N128" s="82"/>
      <c r="O128" s="1"/>
      <c r="P128" s="42"/>
      <c r="Q128" s="82"/>
      <c r="R128" s="1"/>
      <c r="S128" s="42"/>
      <c r="T128" s="44"/>
    </row>
    <row r="129" spans="1:20" hidden="1" x14ac:dyDescent="0.25">
      <c r="B129" s="55"/>
      <c r="C129" s="2"/>
      <c r="D129" s="427" t="s">
        <v>356</v>
      </c>
      <c r="E129" s="427"/>
      <c r="F129" s="259">
        <f t="shared" si="42"/>
        <v>0</v>
      </c>
      <c r="G129" s="151"/>
      <c r="H129" s="169">
        <f t="shared" si="26"/>
        <v>0</v>
      </c>
      <c r="I129" s="76"/>
      <c r="J129" s="1"/>
      <c r="K129" s="1"/>
      <c r="L129" s="1"/>
      <c r="M129" s="1"/>
      <c r="N129" s="82"/>
      <c r="O129" s="1"/>
      <c r="P129" s="42"/>
      <c r="Q129" s="82"/>
      <c r="R129" s="1"/>
      <c r="S129" s="42"/>
      <c r="T129" s="44"/>
    </row>
    <row r="130" spans="1:20" ht="25.5" hidden="1" customHeight="1" x14ac:dyDescent="0.25">
      <c r="B130" s="55"/>
      <c r="C130" s="2"/>
      <c r="D130" s="428" t="s">
        <v>534</v>
      </c>
      <c r="E130" s="428"/>
      <c r="F130" s="269">
        <f t="shared" si="42"/>
        <v>0</v>
      </c>
      <c r="G130" s="161"/>
      <c r="H130" s="169">
        <f t="shared" si="26"/>
        <v>0</v>
      </c>
      <c r="I130" s="76"/>
      <c r="J130" s="1"/>
      <c r="K130" s="1"/>
      <c r="L130" s="1"/>
      <c r="M130" s="1"/>
      <c r="N130" s="82"/>
      <c r="O130" s="1"/>
      <c r="P130" s="42"/>
      <c r="Q130" s="82"/>
      <c r="R130" s="1"/>
      <c r="S130" s="42"/>
      <c r="T130" s="44"/>
    </row>
    <row r="131" spans="1:20" hidden="1" x14ac:dyDescent="0.25">
      <c r="B131" s="55"/>
      <c r="C131" s="2"/>
      <c r="D131" s="427" t="s">
        <v>535</v>
      </c>
      <c r="E131" s="427"/>
      <c r="F131" s="259">
        <f t="shared" si="42"/>
        <v>0</v>
      </c>
      <c r="G131" s="151"/>
      <c r="H131" s="169">
        <f t="shared" si="26"/>
        <v>0</v>
      </c>
      <c r="I131" s="76"/>
      <c r="J131" s="1"/>
      <c r="K131" s="1"/>
      <c r="L131" s="1"/>
      <c r="M131" s="1"/>
      <c r="N131" s="82"/>
      <c r="O131" s="1"/>
      <c r="P131" s="42"/>
      <c r="Q131" s="82"/>
      <c r="R131" s="1"/>
      <c r="S131" s="42"/>
      <c r="T131" s="44"/>
    </row>
    <row r="132" spans="1:20" s="41" customFormat="1" hidden="1" x14ac:dyDescent="0.25">
      <c r="A132" s="128" t="s">
        <v>235</v>
      </c>
      <c r="B132" s="109" t="s">
        <v>666</v>
      </c>
      <c r="C132" s="445" t="s">
        <v>236</v>
      </c>
      <c r="D132" s="446"/>
      <c r="E132" s="446"/>
      <c r="F132" s="270">
        <f t="shared" si="42"/>
        <v>0</v>
      </c>
      <c r="G132" s="162"/>
      <c r="H132" s="172">
        <f t="shared" si="26"/>
        <v>0</v>
      </c>
      <c r="I132" s="111"/>
      <c r="J132" s="112"/>
      <c r="K132" s="112"/>
      <c r="L132" s="112"/>
      <c r="M132" s="112"/>
      <c r="N132" s="115"/>
      <c r="O132" s="112"/>
      <c r="P132" s="114"/>
      <c r="Q132" s="115"/>
      <c r="R132" s="112"/>
      <c r="S132" s="114"/>
      <c r="T132" s="116"/>
    </row>
    <row r="133" spans="1:20" s="41" customFormat="1" hidden="1" x14ac:dyDescent="0.25">
      <c r="A133" s="128" t="s">
        <v>237</v>
      </c>
      <c r="B133" s="109" t="s">
        <v>668</v>
      </c>
      <c r="C133" s="445" t="s">
        <v>238</v>
      </c>
      <c r="D133" s="446"/>
      <c r="E133" s="446"/>
      <c r="F133" s="270">
        <f t="shared" si="42"/>
        <v>0</v>
      </c>
      <c r="G133" s="162"/>
      <c r="H133" s="172">
        <f t="shared" si="26"/>
        <v>0</v>
      </c>
      <c r="I133" s="111"/>
      <c r="J133" s="112"/>
      <c r="K133" s="112"/>
      <c r="L133" s="112"/>
      <c r="M133" s="112"/>
      <c r="N133" s="115"/>
      <c r="O133" s="112"/>
      <c r="P133" s="114"/>
      <c r="Q133" s="115"/>
      <c r="R133" s="112"/>
      <c r="S133" s="114"/>
      <c r="T133" s="116"/>
    </row>
    <row r="134" spans="1:20" s="41" customFormat="1" hidden="1" x14ac:dyDescent="0.25">
      <c r="A134" s="128" t="s">
        <v>239</v>
      </c>
      <c r="B134" s="109" t="s">
        <v>669</v>
      </c>
      <c r="C134" s="445" t="s">
        <v>240</v>
      </c>
      <c r="D134" s="446"/>
      <c r="E134" s="446"/>
      <c r="F134" s="270">
        <f t="shared" si="42"/>
        <v>0</v>
      </c>
      <c r="G134" s="162"/>
      <c r="H134" s="172">
        <f t="shared" ref="H134:H197" si="43">SUM(F134:G134)</f>
        <v>0</v>
      </c>
      <c r="I134" s="111"/>
      <c r="J134" s="112"/>
      <c r="K134" s="112"/>
      <c r="L134" s="112"/>
      <c r="M134" s="112"/>
      <c r="N134" s="115"/>
      <c r="O134" s="112"/>
      <c r="P134" s="114"/>
      <c r="Q134" s="115"/>
      <c r="R134" s="112"/>
      <c r="S134" s="114"/>
      <c r="T134" s="116"/>
    </row>
    <row r="135" spans="1:20" s="41" customFormat="1" hidden="1" x14ac:dyDescent="0.25">
      <c r="A135" s="128" t="s">
        <v>241</v>
      </c>
      <c r="B135" s="109" t="s">
        <v>670</v>
      </c>
      <c r="C135" s="445" t="s">
        <v>242</v>
      </c>
      <c r="D135" s="446"/>
      <c r="E135" s="446"/>
      <c r="F135" s="270">
        <f>F136+F137+F138+F139+F140+F141+F142+F143+F144+F145</f>
        <v>0</v>
      </c>
      <c r="G135" s="162">
        <f t="shared" ref="G135:T135" si="44">G136+G137+G138+G139+G140+G141+G142+G143+G144+G145</f>
        <v>0</v>
      </c>
      <c r="H135" s="172">
        <f t="shared" si="43"/>
        <v>0</v>
      </c>
      <c r="I135" s="111">
        <f t="shared" si="44"/>
        <v>0</v>
      </c>
      <c r="J135" s="112">
        <f t="shared" si="44"/>
        <v>0</v>
      </c>
      <c r="K135" s="112">
        <f t="shared" si="44"/>
        <v>0</v>
      </c>
      <c r="L135" s="112">
        <f t="shared" si="44"/>
        <v>0</v>
      </c>
      <c r="M135" s="112">
        <f t="shared" si="44"/>
        <v>0</v>
      </c>
      <c r="N135" s="115">
        <f t="shared" si="44"/>
        <v>0</v>
      </c>
      <c r="O135" s="112">
        <f t="shared" si="44"/>
        <v>0</v>
      </c>
      <c r="P135" s="114">
        <f t="shared" si="44"/>
        <v>0</v>
      </c>
      <c r="Q135" s="115">
        <f t="shared" si="44"/>
        <v>0</v>
      </c>
      <c r="R135" s="112">
        <f t="shared" si="44"/>
        <v>0</v>
      </c>
      <c r="S135" s="114">
        <f t="shared" si="44"/>
        <v>0</v>
      </c>
      <c r="T135" s="116">
        <f t="shared" si="44"/>
        <v>0</v>
      </c>
    </row>
    <row r="136" spans="1:20" hidden="1" x14ac:dyDescent="0.25">
      <c r="B136" s="55"/>
      <c r="C136" s="2"/>
      <c r="D136" s="427" t="s">
        <v>359</v>
      </c>
      <c r="E136" s="427"/>
      <c r="F136" s="259">
        <f t="shared" ref="F136:F146" si="45">SUM(I136:T136)</f>
        <v>0</v>
      </c>
      <c r="G136" s="151"/>
      <c r="H136" s="169">
        <f t="shared" si="43"/>
        <v>0</v>
      </c>
      <c r="I136" s="76"/>
      <c r="J136" s="1"/>
      <c r="K136" s="1"/>
      <c r="L136" s="1"/>
      <c r="M136" s="1"/>
      <c r="N136" s="82"/>
      <c r="O136" s="1"/>
      <c r="P136" s="42"/>
      <c r="Q136" s="82"/>
      <c r="R136" s="1"/>
      <c r="S136" s="42"/>
      <c r="T136" s="44"/>
    </row>
    <row r="137" spans="1:20" hidden="1" x14ac:dyDescent="0.25">
      <c r="B137" s="55"/>
      <c r="C137" s="2"/>
      <c r="D137" s="427" t="s">
        <v>360</v>
      </c>
      <c r="E137" s="427"/>
      <c r="F137" s="259">
        <f t="shared" si="45"/>
        <v>0</v>
      </c>
      <c r="G137" s="151"/>
      <c r="H137" s="169">
        <f t="shared" si="43"/>
        <v>0</v>
      </c>
      <c r="I137" s="76"/>
      <c r="J137" s="1"/>
      <c r="K137" s="1"/>
      <c r="L137" s="1"/>
      <c r="M137" s="1"/>
      <c r="N137" s="82"/>
      <c r="O137" s="1"/>
      <c r="P137" s="42"/>
      <c r="Q137" s="82"/>
      <c r="R137" s="1"/>
      <c r="S137" s="42"/>
      <c r="T137" s="44"/>
    </row>
    <row r="138" spans="1:20" hidden="1" x14ac:dyDescent="0.25">
      <c r="B138" s="55"/>
      <c r="C138" s="2"/>
      <c r="D138" s="427" t="s">
        <v>361</v>
      </c>
      <c r="E138" s="427"/>
      <c r="F138" s="259">
        <f t="shared" si="45"/>
        <v>0</v>
      </c>
      <c r="G138" s="151"/>
      <c r="H138" s="169">
        <f t="shared" si="43"/>
        <v>0</v>
      </c>
      <c r="I138" s="76"/>
      <c r="J138" s="1"/>
      <c r="K138" s="1"/>
      <c r="L138" s="1"/>
      <c r="M138" s="1"/>
      <c r="N138" s="82"/>
      <c r="O138" s="1"/>
      <c r="P138" s="42"/>
      <c r="Q138" s="82"/>
      <c r="R138" s="1"/>
      <c r="S138" s="42"/>
      <c r="T138" s="44"/>
    </row>
    <row r="139" spans="1:20" hidden="1" x14ac:dyDescent="0.25">
      <c r="B139" s="55"/>
      <c r="C139" s="2"/>
      <c r="D139" s="427" t="s">
        <v>362</v>
      </c>
      <c r="E139" s="427"/>
      <c r="F139" s="259">
        <f t="shared" si="45"/>
        <v>0</v>
      </c>
      <c r="G139" s="151"/>
      <c r="H139" s="169">
        <f t="shared" si="43"/>
        <v>0</v>
      </c>
      <c r="I139" s="76"/>
      <c r="J139" s="1"/>
      <c r="K139" s="1"/>
      <c r="L139" s="1"/>
      <c r="M139" s="1"/>
      <c r="N139" s="82"/>
      <c r="O139" s="1"/>
      <c r="P139" s="42"/>
      <c r="Q139" s="82"/>
      <c r="R139" s="1"/>
      <c r="S139" s="42"/>
      <c r="T139" s="44"/>
    </row>
    <row r="140" spans="1:20" hidden="1" x14ac:dyDescent="0.25">
      <c r="B140" s="55"/>
      <c r="C140" s="2"/>
      <c r="D140" s="427" t="s">
        <v>363</v>
      </c>
      <c r="E140" s="427"/>
      <c r="F140" s="259">
        <f t="shared" si="45"/>
        <v>0</v>
      </c>
      <c r="G140" s="151"/>
      <c r="H140" s="169">
        <f t="shared" si="43"/>
        <v>0</v>
      </c>
      <c r="I140" s="76"/>
      <c r="J140" s="1"/>
      <c r="K140" s="1"/>
      <c r="L140" s="1"/>
      <c r="M140" s="1"/>
      <c r="N140" s="82"/>
      <c r="O140" s="1"/>
      <c r="P140" s="42"/>
      <c r="Q140" s="82"/>
      <c r="R140" s="1"/>
      <c r="S140" s="42"/>
      <c r="T140" s="44"/>
    </row>
    <row r="141" spans="1:20" ht="25.5" hidden="1" customHeight="1" x14ac:dyDescent="0.25">
      <c r="B141" s="55"/>
      <c r="C141" s="2"/>
      <c r="D141" s="428" t="s">
        <v>536</v>
      </c>
      <c r="E141" s="428"/>
      <c r="F141" s="269">
        <f t="shared" si="45"/>
        <v>0</v>
      </c>
      <c r="G141" s="161"/>
      <c r="H141" s="169">
        <f t="shared" si="43"/>
        <v>0</v>
      </c>
      <c r="I141" s="76"/>
      <c r="J141" s="1"/>
      <c r="K141" s="1"/>
      <c r="L141" s="1"/>
      <c r="M141" s="1"/>
      <c r="N141" s="82"/>
      <c r="O141" s="1"/>
      <c r="P141" s="42"/>
      <c r="Q141" s="82"/>
      <c r="R141" s="1"/>
      <c r="S141" s="42"/>
      <c r="T141" s="44"/>
    </row>
    <row r="142" spans="1:20" ht="25.5" hidden="1" customHeight="1" x14ac:dyDescent="0.25">
      <c r="B142" s="55"/>
      <c r="C142" s="2"/>
      <c r="D142" s="428" t="s">
        <v>539</v>
      </c>
      <c r="E142" s="428"/>
      <c r="F142" s="269">
        <f t="shared" si="45"/>
        <v>0</v>
      </c>
      <c r="G142" s="161"/>
      <c r="H142" s="169">
        <f t="shared" si="43"/>
        <v>0</v>
      </c>
      <c r="I142" s="76"/>
      <c r="J142" s="1"/>
      <c r="K142" s="1"/>
      <c r="L142" s="1"/>
      <c r="M142" s="1"/>
      <c r="N142" s="82"/>
      <c r="O142" s="1"/>
      <c r="P142" s="42"/>
      <c r="Q142" s="82"/>
      <c r="R142" s="1"/>
      <c r="S142" s="42"/>
      <c r="T142" s="44"/>
    </row>
    <row r="143" spans="1:20" hidden="1" x14ac:dyDescent="0.25">
      <c r="B143" s="55"/>
      <c r="C143" s="2"/>
      <c r="D143" s="427" t="s">
        <v>365</v>
      </c>
      <c r="E143" s="427"/>
      <c r="F143" s="259">
        <f t="shared" si="45"/>
        <v>0</v>
      </c>
      <c r="G143" s="151"/>
      <c r="H143" s="169">
        <f t="shared" si="43"/>
        <v>0</v>
      </c>
      <c r="I143" s="76"/>
      <c r="J143" s="1"/>
      <c r="K143" s="1"/>
      <c r="L143" s="1"/>
      <c r="M143" s="1"/>
      <c r="N143" s="82"/>
      <c r="O143" s="1"/>
      <c r="P143" s="42"/>
      <c r="Q143" s="82"/>
      <c r="R143" s="1"/>
      <c r="S143" s="42"/>
      <c r="T143" s="44"/>
    </row>
    <row r="144" spans="1:20" ht="25.5" hidden="1" customHeight="1" x14ac:dyDescent="0.25">
      <c r="B144" s="55"/>
      <c r="C144" s="2"/>
      <c r="D144" s="428" t="s">
        <v>542</v>
      </c>
      <c r="E144" s="428"/>
      <c r="F144" s="269">
        <f t="shared" si="45"/>
        <v>0</v>
      </c>
      <c r="G144" s="161"/>
      <c r="H144" s="169">
        <f t="shared" si="43"/>
        <v>0</v>
      </c>
      <c r="I144" s="76"/>
      <c r="J144" s="1"/>
      <c r="K144" s="1"/>
      <c r="L144" s="1"/>
      <c r="M144" s="1"/>
      <c r="N144" s="82"/>
      <c r="O144" s="1"/>
      <c r="P144" s="42"/>
      <c r="Q144" s="82"/>
      <c r="R144" s="1"/>
      <c r="S144" s="42"/>
      <c r="T144" s="44"/>
    </row>
    <row r="145" spans="1:20" hidden="1" x14ac:dyDescent="0.25">
      <c r="B145" s="55"/>
      <c r="C145" s="2"/>
      <c r="D145" s="427" t="s">
        <v>543</v>
      </c>
      <c r="E145" s="427"/>
      <c r="F145" s="259">
        <f t="shared" si="45"/>
        <v>0</v>
      </c>
      <c r="G145" s="151"/>
      <c r="H145" s="169">
        <f t="shared" si="43"/>
        <v>0</v>
      </c>
      <c r="I145" s="76"/>
      <c r="J145" s="1"/>
      <c r="K145" s="1"/>
      <c r="L145" s="1"/>
      <c r="M145" s="1"/>
      <c r="N145" s="82"/>
      <c r="O145" s="1"/>
      <c r="P145" s="42"/>
      <c r="Q145" s="82"/>
      <c r="R145" s="1"/>
      <c r="S145" s="42"/>
      <c r="T145" s="44"/>
    </row>
    <row r="146" spans="1:20" s="41" customFormat="1" ht="15.75" thickBot="1" x14ac:dyDescent="0.3">
      <c r="A146" s="128" t="s">
        <v>243</v>
      </c>
      <c r="B146" s="137" t="s">
        <v>671</v>
      </c>
      <c r="C146" s="499" t="s">
        <v>244</v>
      </c>
      <c r="D146" s="500"/>
      <c r="E146" s="500"/>
      <c r="F146" s="271">
        <f t="shared" si="45"/>
        <v>2287142</v>
      </c>
      <c r="G146" s="163"/>
      <c r="H146" s="172">
        <f t="shared" si="43"/>
        <v>2287142</v>
      </c>
      <c r="I146" s="111">
        <v>1394142</v>
      </c>
      <c r="J146" s="112">
        <v>223250</v>
      </c>
      <c r="K146" s="112"/>
      <c r="L146" s="112"/>
      <c r="M146" s="112"/>
      <c r="N146" s="115">
        <v>223250</v>
      </c>
      <c r="O146" s="112"/>
      <c r="P146" s="114">
        <v>223250</v>
      </c>
      <c r="Q146" s="115"/>
      <c r="R146" s="112"/>
      <c r="S146" s="114"/>
      <c r="T146" s="116">
        <v>223250</v>
      </c>
    </row>
    <row r="147" spans="1:20" ht="15.75" thickBot="1" x14ac:dyDescent="0.3">
      <c r="B147" s="101" t="s">
        <v>245</v>
      </c>
      <c r="C147" s="430" t="s">
        <v>246</v>
      </c>
      <c r="D147" s="431"/>
      <c r="E147" s="431"/>
      <c r="F147" s="262">
        <f>F148+F149+F152+F153+F154+F155+F156</f>
        <v>0</v>
      </c>
      <c r="G147" s="154">
        <f t="shared" ref="G147:T147" si="46">G148+G149+G152+G153+G154+G155+G156</f>
        <v>0</v>
      </c>
      <c r="H147" s="166">
        <f t="shared" si="43"/>
        <v>0</v>
      </c>
      <c r="I147" s="87">
        <f t="shared" si="46"/>
        <v>0</v>
      </c>
      <c r="J147" s="88">
        <f t="shared" si="46"/>
        <v>0</v>
      </c>
      <c r="K147" s="88">
        <f t="shared" si="46"/>
        <v>0</v>
      </c>
      <c r="L147" s="88">
        <f t="shared" si="46"/>
        <v>0</v>
      </c>
      <c r="M147" s="88">
        <f t="shared" si="46"/>
        <v>0</v>
      </c>
      <c r="N147" s="91">
        <f t="shared" si="46"/>
        <v>0</v>
      </c>
      <c r="O147" s="88">
        <f t="shared" si="46"/>
        <v>0</v>
      </c>
      <c r="P147" s="90">
        <f t="shared" si="46"/>
        <v>0</v>
      </c>
      <c r="Q147" s="91">
        <f t="shared" si="46"/>
        <v>0</v>
      </c>
      <c r="R147" s="88">
        <f t="shared" si="46"/>
        <v>0</v>
      </c>
      <c r="S147" s="90">
        <f t="shared" si="46"/>
        <v>0</v>
      </c>
      <c r="T147" s="92">
        <f t="shared" si="46"/>
        <v>0</v>
      </c>
    </row>
    <row r="148" spans="1:20" s="18" customFormat="1" hidden="1" x14ac:dyDescent="0.25">
      <c r="A148" s="128" t="s">
        <v>247</v>
      </c>
      <c r="B148" s="117" t="s">
        <v>672</v>
      </c>
      <c r="C148" s="432" t="s">
        <v>248</v>
      </c>
      <c r="D148" s="433"/>
      <c r="E148" s="433"/>
      <c r="F148" s="258">
        <f t="shared" ref="F148" si="47">SUM(I148:T148)</f>
        <v>0</v>
      </c>
      <c r="G148" s="150"/>
      <c r="H148" s="168">
        <f t="shared" si="43"/>
        <v>0</v>
      </c>
      <c r="I148" s="95"/>
      <c r="J148" s="96"/>
      <c r="K148" s="96"/>
      <c r="L148" s="96"/>
      <c r="M148" s="96"/>
      <c r="N148" s="99"/>
      <c r="O148" s="96"/>
      <c r="P148" s="98"/>
      <c r="Q148" s="99"/>
      <c r="R148" s="96"/>
      <c r="S148" s="98"/>
      <c r="T148" s="100"/>
    </row>
    <row r="149" spans="1:20" s="18" customFormat="1" hidden="1" x14ac:dyDescent="0.25">
      <c r="A149" s="128" t="s">
        <v>249</v>
      </c>
      <c r="B149" s="93" t="s">
        <v>673</v>
      </c>
      <c r="C149" s="434" t="s">
        <v>250</v>
      </c>
      <c r="D149" s="435"/>
      <c r="E149" s="435"/>
      <c r="F149" s="260">
        <f>F150+F151</f>
        <v>0</v>
      </c>
      <c r="G149" s="152">
        <f t="shared" ref="G149:T149" si="48">G150+G151</f>
        <v>0</v>
      </c>
      <c r="H149" s="168">
        <f t="shared" si="43"/>
        <v>0</v>
      </c>
      <c r="I149" s="95">
        <f t="shared" si="48"/>
        <v>0</v>
      </c>
      <c r="J149" s="96">
        <f t="shared" si="48"/>
        <v>0</v>
      </c>
      <c r="K149" s="96">
        <f t="shared" si="48"/>
        <v>0</v>
      </c>
      <c r="L149" s="96">
        <f t="shared" si="48"/>
        <v>0</v>
      </c>
      <c r="M149" s="96">
        <f t="shared" si="48"/>
        <v>0</v>
      </c>
      <c r="N149" s="99">
        <f t="shared" si="48"/>
        <v>0</v>
      </c>
      <c r="O149" s="96">
        <f t="shared" si="48"/>
        <v>0</v>
      </c>
      <c r="P149" s="98">
        <f t="shared" si="48"/>
        <v>0</v>
      </c>
      <c r="Q149" s="99">
        <f t="shared" si="48"/>
        <v>0</v>
      </c>
      <c r="R149" s="96">
        <f t="shared" si="48"/>
        <v>0</v>
      </c>
      <c r="S149" s="98">
        <f t="shared" si="48"/>
        <v>0</v>
      </c>
      <c r="T149" s="100">
        <f t="shared" si="48"/>
        <v>0</v>
      </c>
    </row>
    <row r="150" spans="1:20" hidden="1" x14ac:dyDescent="0.25">
      <c r="B150" s="55"/>
      <c r="C150" s="2"/>
      <c r="D150" s="427" t="s">
        <v>250</v>
      </c>
      <c r="E150" s="427"/>
      <c r="F150" s="259">
        <f t="shared" ref="F150:F156" si="49">SUM(I150:T150)</f>
        <v>0</v>
      </c>
      <c r="G150" s="151"/>
      <c r="H150" s="169">
        <f t="shared" si="43"/>
        <v>0</v>
      </c>
      <c r="I150" s="76"/>
      <c r="J150" s="1"/>
      <c r="K150" s="1"/>
      <c r="L150" s="1"/>
      <c r="M150" s="1"/>
      <c r="N150" s="82"/>
      <c r="O150" s="1"/>
      <c r="P150" s="42"/>
      <c r="Q150" s="82"/>
      <c r="R150" s="1"/>
      <c r="S150" s="42"/>
      <c r="T150" s="44"/>
    </row>
    <row r="151" spans="1:20" hidden="1" x14ac:dyDescent="0.25">
      <c r="B151" s="55"/>
      <c r="C151" s="2"/>
      <c r="D151" s="427" t="s">
        <v>349</v>
      </c>
      <c r="E151" s="427"/>
      <c r="F151" s="259">
        <f t="shared" si="49"/>
        <v>0</v>
      </c>
      <c r="G151" s="151"/>
      <c r="H151" s="169">
        <f t="shared" si="43"/>
        <v>0</v>
      </c>
      <c r="I151" s="76"/>
      <c r="J151" s="1"/>
      <c r="K151" s="1"/>
      <c r="L151" s="1"/>
      <c r="M151" s="1"/>
      <c r="N151" s="82"/>
      <c r="O151" s="1"/>
      <c r="P151" s="42"/>
      <c r="Q151" s="82"/>
      <c r="R151" s="1"/>
      <c r="S151" s="42"/>
      <c r="T151" s="44"/>
    </row>
    <row r="152" spans="1:20" s="18" customFormat="1" hidden="1" x14ac:dyDescent="0.25">
      <c r="A152" s="128" t="s">
        <v>251</v>
      </c>
      <c r="B152" s="93" t="s">
        <v>674</v>
      </c>
      <c r="C152" s="434" t="s">
        <v>252</v>
      </c>
      <c r="D152" s="435"/>
      <c r="E152" s="435"/>
      <c r="F152" s="260">
        <f t="shared" si="49"/>
        <v>0</v>
      </c>
      <c r="G152" s="152"/>
      <c r="H152" s="168">
        <f t="shared" si="43"/>
        <v>0</v>
      </c>
      <c r="I152" s="95"/>
      <c r="J152" s="96"/>
      <c r="K152" s="96"/>
      <c r="L152" s="96"/>
      <c r="M152" s="96"/>
      <c r="N152" s="99"/>
      <c r="O152" s="96"/>
      <c r="P152" s="98"/>
      <c r="Q152" s="99"/>
      <c r="R152" s="96"/>
      <c r="S152" s="98"/>
      <c r="T152" s="100"/>
    </row>
    <row r="153" spans="1:20" s="18" customFormat="1" hidden="1" x14ac:dyDescent="0.25">
      <c r="A153" s="128" t="s">
        <v>253</v>
      </c>
      <c r="B153" s="93" t="s">
        <v>675</v>
      </c>
      <c r="C153" s="434" t="s">
        <v>254</v>
      </c>
      <c r="D153" s="435"/>
      <c r="E153" s="435"/>
      <c r="F153" s="260">
        <f t="shared" si="49"/>
        <v>0</v>
      </c>
      <c r="G153" s="152"/>
      <c r="H153" s="168">
        <f t="shared" si="43"/>
        <v>0</v>
      </c>
      <c r="I153" s="95"/>
      <c r="J153" s="96"/>
      <c r="K153" s="96"/>
      <c r="L153" s="96"/>
      <c r="M153" s="96"/>
      <c r="N153" s="99"/>
      <c r="O153" s="96"/>
      <c r="P153" s="98"/>
      <c r="Q153" s="99"/>
      <c r="R153" s="96"/>
      <c r="S153" s="98"/>
      <c r="T153" s="100"/>
    </row>
    <row r="154" spans="1:20" s="18" customFormat="1" hidden="1" x14ac:dyDescent="0.25">
      <c r="A154" s="128" t="s">
        <v>255</v>
      </c>
      <c r="B154" s="93" t="s">
        <v>676</v>
      </c>
      <c r="C154" s="434" t="s">
        <v>256</v>
      </c>
      <c r="D154" s="435"/>
      <c r="E154" s="435"/>
      <c r="F154" s="260">
        <f t="shared" si="49"/>
        <v>0</v>
      </c>
      <c r="G154" s="152"/>
      <c r="H154" s="168">
        <f t="shared" si="43"/>
        <v>0</v>
      </c>
      <c r="I154" s="95"/>
      <c r="J154" s="96"/>
      <c r="K154" s="96"/>
      <c r="L154" s="96"/>
      <c r="M154" s="96"/>
      <c r="N154" s="99"/>
      <c r="O154" s="96"/>
      <c r="P154" s="98"/>
      <c r="Q154" s="99"/>
      <c r="R154" s="96"/>
      <c r="S154" s="98"/>
      <c r="T154" s="100"/>
    </row>
    <row r="155" spans="1:20" s="18" customFormat="1" hidden="1" x14ac:dyDescent="0.25">
      <c r="A155" s="128" t="s">
        <v>257</v>
      </c>
      <c r="B155" s="93" t="s">
        <v>677</v>
      </c>
      <c r="C155" s="434" t="s">
        <v>258</v>
      </c>
      <c r="D155" s="435"/>
      <c r="E155" s="435"/>
      <c r="F155" s="260">
        <f t="shared" si="49"/>
        <v>0</v>
      </c>
      <c r="G155" s="152"/>
      <c r="H155" s="168">
        <f t="shared" si="43"/>
        <v>0</v>
      </c>
      <c r="I155" s="95"/>
      <c r="J155" s="96"/>
      <c r="K155" s="96"/>
      <c r="L155" s="96"/>
      <c r="M155" s="96"/>
      <c r="N155" s="99"/>
      <c r="O155" s="96"/>
      <c r="P155" s="98"/>
      <c r="Q155" s="99"/>
      <c r="R155" s="96"/>
      <c r="S155" s="98"/>
      <c r="T155" s="100"/>
    </row>
    <row r="156" spans="1:20" s="18" customFormat="1" ht="15.75" hidden="1" thickBot="1" x14ac:dyDescent="0.3">
      <c r="A156" s="128" t="s">
        <v>259</v>
      </c>
      <c r="B156" s="127" t="s">
        <v>678</v>
      </c>
      <c r="C156" s="507" t="s">
        <v>260</v>
      </c>
      <c r="D156" s="508"/>
      <c r="E156" s="508"/>
      <c r="F156" s="272">
        <f t="shared" si="49"/>
        <v>0</v>
      </c>
      <c r="G156" s="164"/>
      <c r="H156" s="168">
        <f t="shared" si="43"/>
        <v>0</v>
      </c>
      <c r="I156" s="95"/>
      <c r="J156" s="96"/>
      <c r="K156" s="96"/>
      <c r="L156" s="96"/>
      <c r="M156" s="96"/>
      <c r="N156" s="99"/>
      <c r="O156" s="96"/>
      <c r="P156" s="98"/>
      <c r="Q156" s="99"/>
      <c r="R156" s="96"/>
      <c r="S156" s="98"/>
      <c r="T156" s="100"/>
    </row>
    <row r="157" spans="1:20" ht="15.75" thickBot="1" x14ac:dyDescent="0.3">
      <c r="B157" s="101" t="s">
        <v>261</v>
      </c>
      <c r="C157" s="430" t="s">
        <v>262</v>
      </c>
      <c r="D157" s="431"/>
      <c r="E157" s="431"/>
      <c r="F157" s="262">
        <f>F158+F159+F160+F161</f>
        <v>0</v>
      </c>
      <c r="G157" s="154">
        <f t="shared" ref="G157:T157" si="50">G158+G159+G160+G161</f>
        <v>0</v>
      </c>
      <c r="H157" s="166">
        <f t="shared" si="43"/>
        <v>0</v>
      </c>
      <c r="I157" s="87">
        <f t="shared" si="50"/>
        <v>0</v>
      </c>
      <c r="J157" s="88">
        <f t="shared" si="50"/>
        <v>0</v>
      </c>
      <c r="K157" s="88">
        <f t="shared" si="50"/>
        <v>0</v>
      </c>
      <c r="L157" s="88">
        <f t="shared" si="50"/>
        <v>0</v>
      </c>
      <c r="M157" s="88">
        <f t="shared" si="50"/>
        <v>0</v>
      </c>
      <c r="N157" s="91">
        <f t="shared" si="50"/>
        <v>0</v>
      </c>
      <c r="O157" s="88">
        <f t="shared" si="50"/>
        <v>0</v>
      </c>
      <c r="P157" s="90">
        <f t="shared" si="50"/>
        <v>0</v>
      </c>
      <c r="Q157" s="91">
        <f t="shared" si="50"/>
        <v>0</v>
      </c>
      <c r="R157" s="88">
        <f t="shared" si="50"/>
        <v>0</v>
      </c>
      <c r="S157" s="90">
        <f t="shared" si="50"/>
        <v>0</v>
      </c>
      <c r="T157" s="92">
        <f t="shared" si="50"/>
        <v>0</v>
      </c>
    </row>
    <row r="158" spans="1:20" s="18" customFormat="1" hidden="1" x14ac:dyDescent="0.25">
      <c r="A158" s="128" t="s">
        <v>263</v>
      </c>
      <c r="B158" s="284" t="s">
        <v>679</v>
      </c>
      <c r="C158" s="509" t="s">
        <v>264</v>
      </c>
      <c r="D158" s="510"/>
      <c r="E158" s="510"/>
      <c r="F158" s="285">
        <f t="shared" ref="F158:F161" si="51">SUM(I158:T158)</f>
        <v>0</v>
      </c>
      <c r="G158" s="286"/>
      <c r="H158" s="287">
        <f t="shared" si="43"/>
        <v>0</v>
      </c>
      <c r="I158" s="288"/>
      <c r="J158" s="289"/>
      <c r="K158" s="289"/>
      <c r="L158" s="289"/>
      <c r="M158" s="289"/>
      <c r="N158" s="290"/>
      <c r="O158" s="289"/>
      <c r="P158" s="291"/>
      <c r="Q158" s="290"/>
      <c r="R158" s="289"/>
      <c r="S158" s="291"/>
      <c r="T158" s="292"/>
    </row>
    <row r="159" spans="1:20" s="18" customFormat="1" hidden="1" x14ac:dyDescent="0.25">
      <c r="A159" s="128" t="s">
        <v>265</v>
      </c>
      <c r="B159" s="293" t="s">
        <v>680</v>
      </c>
      <c r="C159" s="501" t="s">
        <v>886</v>
      </c>
      <c r="D159" s="502"/>
      <c r="E159" s="502"/>
      <c r="F159" s="294">
        <f t="shared" si="51"/>
        <v>0</v>
      </c>
      <c r="G159" s="295"/>
      <c r="H159" s="287">
        <f t="shared" si="43"/>
        <v>0</v>
      </c>
      <c r="I159" s="288"/>
      <c r="J159" s="289"/>
      <c r="K159" s="289"/>
      <c r="L159" s="289"/>
      <c r="M159" s="289"/>
      <c r="N159" s="290"/>
      <c r="O159" s="289"/>
      <c r="P159" s="291"/>
      <c r="Q159" s="290"/>
      <c r="R159" s="289"/>
      <c r="S159" s="291"/>
      <c r="T159" s="292"/>
    </row>
    <row r="160" spans="1:20" s="18" customFormat="1" hidden="1" x14ac:dyDescent="0.25">
      <c r="A160" s="128" t="s">
        <v>266</v>
      </c>
      <c r="B160" s="293" t="s">
        <v>681</v>
      </c>
      <c r="C160" s="501" t="s">
        <v>267</v>
      </c>
      <c r="D160" s="502"/>
      <c r="E160" s="502"/>
      <c r="F160" s="294">
        <f t="shared" si="51"/>
        <v>0</v>
      </c>
      <c r="G160" s="295"/>
      <c r="H160" s="287">
        <f t="shared" si="43"/>
        <v>0</v>
      </c>
      <c r="I160" s="288"/>
      <c r="J160" s="289"/>
      <c r="K160" s="289"/>
      <c r="L160" s="289"/>
      <c r="M160" s="289"/>
      <c r="N160" s="290"/>
      <c r="O160" s="289"/>
      <c r="P160" s="291"/>
      <c r="Q160" s="290"/>
      <c r="R160" s="289"/>
      <c r="S160" s="291"/>
      <c r="T160" s="292"/>
    </row>
    <row r="161" spans="1:20" s="18" customFormat="1" ht="15.75" hidden="1" thickBot="1" x14ac:dyDescent="0.3">
      <c r="A161" s="128" t="s">
        <v>268</v>
      </c>
      <c r="B161" s="296" t="s">
        <v>682</v>
      </c>
      <c r="C161" s="503" t="s">
        <v>366</v>
      </c>
      <c r="D161" s="504"/>
      <c r="E161" s="504"/>
      <c r="F161" s="297">
        <f t="shared" si="51"/>
        <v>0</v>
      </c>
      <c r="G161" s="298"/>
      <c r="H161" s="287">
        <f t="shared" si="43"/>
        <v>0</v>
      </c>
      <c r="I161" s="288"/>
      <c r="J161" s="289"/>
      <c r="K161" s="289"/>
      <c r="L161" s="289"/>
      <c r="M161" s="289"/>
      <c r="N161" s="290"/>
      <c r="O161" s="289"/>
      <c r="P161" s="291"/>
      <c r="Q161" s="290"/>
      <c r="R161" s="289"/>
      <c r="S161" s="291"/>
      <c r="T161" s="292"/>
    </row>
    <row r="162" spans="1:20" ht="15.75" thickBot="1" x14ac:dyDescent="0.3">
      <c r="B162" s="101" t="s">
        <v>269</v>
      </c>
      <c r="C162" s="430" t="s">
        <v>270</v>
      </c>
      <c r="D162" s="431"/>
      <c r="E162" s="431"/>
      <c r="F162" s="262">
        <f>F163+F164+F175+F186+F197+F200+F212+F213+F214</f>
        <v>0</v>
      </c>
      <c r="G162" s="154">
        <f t="shared" ref="G162:T162" si="52">G163+G164+G175+G186+G197+G200+G212+G213+G214</f>
        <v>0</v>
      </c>
      <c r="H162" s="166">
        <f t="shared" si="43"/>
        <v>0</v>
      </c>
      <c r="I162" s="87">
        <f t="shared" si="52"/>
        <v>0</v>
      </c>
      <c r="J162" s="88">
        <f t="shared" si="52"/>
        <v>0</v>
      </c>
      <c r="K162" s="88">
        <f t="shared" si="52"/>
        <v>0</v>
      </c>
      <c r="L162" s="88">
        <f t="shared" si="52"/>
        <v>0</v>
      </c>
      <c r="M162" s="88">
        <f t="shared" si="52"/>
        <v>0</v>
      </c>
      <c r="N162" s="91">
        <f t="shared" si="52"/>
        <v>0</v>
      </c>
      <c r="O162" s="88">
        <f t="shared" si="52"/>
        <v>0</v>
      </c>
      <c r="P162" s="90">
        <f t="shared" si="52"/>
        <v>0</v>
      </c>
      <c r="Q162" s="91">
        <f t="shared" si="52"/>
        <v>0</v>
      </c>
      <c r="R162" s="88">
        <f t="shared" si="52"/>
        <v>0</v>
      </c>
      <c r="S162" s="90">
        <f t="shared" si="52"/>
        <v>0</v>
      </c>
      <c r="T162" s="92">
        <f t="shared" si="52"/>
        <v>0</v>
      </c>
    </row>
    <row r="163" spans="1:20" s="18" customFormat="1" ht="25.5" hidden="1" customHeight="1" x14ac:dyDescent="0.25">
      <c r="A163" s="128" t="s">
        <v>271</v>
      </c>
      <c r="B163" s="93" t="s">
        <v>683</v>
      </c>
      <c r="C163" s="436" t="s">
        <v>367</v>
      </c>
      <c r="D163" s="437"/>
      <c r="E163" s="437"/>
      <c r="F163" s="273">
        <f t="shared" ref="F163" si="53">SUM(I163:T163)</f>
        <v>0</v>
      </c>
      <c r="G163" s="165"/>
      <c r="H163" s="168">
        <f t="shared" si="43"/>
        <v>0</v>
      </c>
      <c r="I163" s="95"/>
      <c r="J163" s="96"/>
      <c r="K163" s="96"/>
      <c r="L163" s="96"/>
      <c r="M163" s="96"/>
      <c r="N163" s="99"/>
      <c r="O163" s="96"/>
      <c r="P163" s="98"/>
      <c r="Q163" s="99"/>
      <c r="R163" s="96"/>
      <c r="S163" s="98"/>
      <c r="T163" s="100"/>
    </row>
    <row r="164" spans="1:20" s="18" customFormat="1" ht="16.350000000000001" hidden="1" customHeight="1" x14ac:dyDescent="0.25">
      <c r="A164" s="128" t="s">
        <v>272</v>
      </c>
      <c r="B164" s="93" t="s">
        <v>684</v>
      </c>
      <c r="C164" s="505" t="s">
        <v>812</v>
      </c>
      <c r="D164" s="506"/>
      <c r="E164" s="506"/>
      <c r="F164" s="273">
        <f>F165+F166+F167+F168+F169+F170+F171+F172+F173+F174</f>
        <v>0</v>
      </c>
      <c r="G164" s="165">
        <f t="shared" ref="G164:T164" si="54">G165+G166+G167+G168+G169+G170+G171+G172+G173+G174</f>
        <v>0</v>
      </c>
      <c r="H164" s="168">
        <f t="shared" si="43"/>
        <v>0</v>
      </c>
      <c r="I164" s="95">
        <f t="shared" si="54"/>
        <v>0</v>
      </c>
      <c r="J164" s="96">
        <f t="shared" si="54"/>
        <v>0</v>
      </c>
      <c r="K164" s="96">
        <f t="shared" si="54"/>
        <v>0</v>
      </c>
      <c r="L164" s="96">
        <f t="shared" si="54"/>
        <v>0</v>
      </c>
      <c r="M164" s="96">
        <f t="shared" si="54"/>
        <v>0</v>
      </c>
      <c r="N164" s="99">
        <f t="shared" si="54"/>
        <v>0</v>
      </c>
      <c r="O164" s="96">
        <f t="shared" si="54"/>
        <v>0</v>
      </c>
      <c r="P164" s="98">
        <f t="shared" si="54"/>
        <v>0</v>
      </c>
      <c r="Q164" s="99">
        <f t="shared" si="54"/>
        <v>0</v>
      </c>
      <c r="R164" s="96">
        <f t="shared" si="54"/>
        <v>0</v>
      </c>
      <c r="S164" s="98">
        <f t="shared" si="54"/>
        <v>0</v>
      </c>
      <c r="T164" s="100">
        <f t="shared" si="54"/>
        <v>0</v>
      </c>
    </row>
    <row r="165" spans="1:20" hidden="1" x14ac:dyDescent="0.25">
      <c r="B165" s="55"/>
      <c r="C165" s="2"/>
      <c r="D165" s="427" t="s">
        <v>813</v>
      </c>
      <c r="E165" s="427"/>
      <c r="F165" s="259">
        <f t="shared" ref="F165:F174" si="55">SUM(I165:T165)</f>
        <v>0</v>
      </c>
      <c r="G165" s="151"/>
      <c r="H165" s="169">
        <f t="shared" si="43"/>
        <v>0</v>
      </c>
      <c r="I165" s="76"/>
      <c r="J165" s="1"/>
      <c r="K165" s="1"/>
      <c r="L165" s="1"/>
      <c r="M165" s="1"/>
      <c r="N165" s="82"/>
      <c r="O165" s="1"/>
      <c r="P165" s="42"/>
      <c r="Q165" s="82"/>
      <c r="R165" s="1"/>
      <c r="S165" s="42"/>
      <c r="T165" s="44"/>
    </row>
    <row r="166" spans="1:20" hidden="1" x14ac:dyDescent="0.25">
      <c r="B166" s="55"/>
      <c r="C166" s="2"/>
      <c r="D166" s="427" t="s">
        <v>814</v>
      </c>
      <c r="E166" s="427"/>
      <c r="F166" s="259">
        <f t="shared" si="55"/>
        <v>0</v>
      </c>
      <c r="G166" s="151"/>
      <c r="H166" s="169">
        <f t="shared" si="43"/>
        <v>0</v>
      </c>
      <c r="I166" s="76"/>
      <c r="J166" s="1"/>
      <c r="K166" s="1"/>
      <c r="L166" s="1"/>
      <c r="M166" s="1"/>
      <c r="N166" s="82"/>
      <c r="O166" s="1"/>
      <c r="P166" s="42"/>
      <c r="Q166" s="82"/>
      <c r="R166" s="1"/>
      <c r="S166" s="42"/>
      <c r="T166" s="44"/>
    </row>
    <row r="167" spans="1:20" hidden="1" x14ac:dyDescent="0.25">
      <c r="B167" s="55"/>
      <c r="C167" s="2"/>
      <c r="D167" s="427" t="s">
        <v>545</v>
      </c>
      <c r="E167" s="427"/>
      <c r="F167" s="259">
        <f t="shared" si="55"/>
        <v>0</v>
      </c>
      <c r="G167" s="151"/>
      <c r="H167" s="169">
        <f t="shared" si="43"/>
        <v>0</v>
      </c>
      <c r="I167" s="76"/>
      <c r="J167" s="1"/>
      <c r="K167" s="1"/>
      <c r="L167" s="1"/>
      <c r="M167" s="1"/>
      <c r="N167" s="82"/>
      <c r="O167" s="1"/>
      <c r="P167" s="42"/>
      <c r="Q167" s="82"/>
      <c r="R167" s="1"/>
      <c r="S167" s="42"/>
      <c r="T167" s="44"/>
    </row>
    <row r="168" spans="1:20" ht="25.5" hidden="1" customHeight="1" x14ac:dyDescent="0.25">
      <c r="B168" s="55"/>
      <c r="C168" s="2"/>
      <c r="D168" s="428" t="s">
        <v>548</v>
      </c>
      <c r="E168" s="428"/>
      <c r="F168" s="269">
        <f t="shared" si="55"/>
        <v>0</v>
      </c>
      <c r="G168" s="161"/>
      <c r="H168" s="169">
        <f t="shared" si="43"/>
        <v>0</v>
      </c>
      <c r="I168" s="76"/>
      <c r="J168" s="1"/>
      <c r="K168" s="1"/>
      <c r="L168" s="1"/>
      <c r="M168" s="1"/>
      <c r="N168" s="82"/>
      <c r="O168" s="1"/>
      <c r="P168" s="42"/>
      <c r="Q168" s="82"/>
      <c r="R168" s="1"/>
      <c r="S168" s="42"/>
      <c r="T168" s="44"/>
    </row>
    <row r="169" spans="1:20" hidden="1" x14ac:dyDescent="0.25">
      <c r="B169" s="55"/>
      <c r="C169" s="2"/>
      <c r="D169" s="427" t="s">
        <v>550</v>
      </c>
      <c r="E169" s="427"/>
      <c r="F169" s="259">
        <f t="shared" si="55"/>
        <v>0</v>
      </c>
      <c r="G169" s="151"/>
      <c r="H169" s="169">
        <f t="shared" si="43"/>
        <v>0</v>
      </c>
      <c r="I169" s="76"/>
      <c r="J169" s="1"/>
      <c r="K169" s="1"/>
      <c r="L169" s="1"/>
      <c r="M169" s="1"/>
      <c r="N169" s="82"/>
      <c r="O169" s="1"/>
      <c r="P169" s="42"/>
      <c r="Q169" s="82"/>
      <c r="R169" s="1"/>
      <c r="S169" s="42"/>
      <c r="T169" s="44"/>
    </row>
    <row r="170" spans="1:20" hidden="1" x14ac:dyDescent="0.25">
      <c r="B170" s="55"/>
      <c r="C170" s="2"/>
      <c r="D170" s="427" t="s">
        <v>551</v>
      </c>
      <c r="E170" s="427"/>
      <c r="F170" s="259">
        <f t="shared" si="55"/>
        <v>0</v>
      </c>
      <c r="G170" s="151"/>
      <c r="H170" s="169">
        <f t="shared" si="43"/>
        <v>0</v>
      </c>
      <c r="I170" s="76"/>
      <c r="J170" s="1"/>
      <c r="K170" s="1"/>
      <c r="L170" s="1"/>
      <c r="M170" s="1"/>
      <c r="N170" s="82"/>
      <c r="O170" s="1"/>
      <c r="P170" s="42"/>
      <c r="Q170" s="82"/>
      <c r="R170" s="1"/>
      <c r="S170" s="42"/>
      <c r="T170" s="44"/>
    </row>
    <row r="171" spans="1:20" ht="25.5" hidden="1" customHeight="1" x14ac:dyDescent="0.25">
      <c r="B171" s="55"/>
      <c r="C171" s="2"/>
      <c r="D171" s="428" t="s">
        <v>555</v>
      </c>
      <c r="E171" s="428"/>
      <c r="F171" s="269">
        <f t="shared" si="55"/>
        <v>0</v>
      </c>
      <c r="G171" s="161"/>
      <c r="H171" s="169">
        <f t="shared" si="43"/>
        <v>0</v>
      </c>
      <c r="I171" s="76"/>
      <c r="J171" s="1"/>
      <c r="K171" s="1"/>
      <c r="L171" s="1"/>
      <c r="M171" s="1"/>
      <c r="N171" s="82"/>
      <c r="O171" s="1"/>
      <c r="P171" s="42"/>
      <c r="Q171" s="82"/>
      <c r="R171" s="1"/>
      <c r="S171" s="42"/>
      <c r="T171" s="44"/>
    </row>
    <row r="172" spans="1:20" ht="25.5" hidden="1" customHeight="1" x14ac:dyDescent="0.25">
      <c r="B172" s="55"/>
      <c r="C172" s="2"/>
      <c r="D172" s="428" t="s">
        <v>558</v>
      </c>
      <c r="E172" s="428"/>
      <c r="F172" s="269">
        <f t="shared" si="55"/>
        <v>0</v>
      </c>
      <c r="G172" s="161"/>
      <c r="H172" s="169">
        <f t="shared" si="43"/>
        <v>0</v>
      </c>
      <c r="I172" s="76"/>
      <c r="J172" s="1"/>
      <c r="K172" s="1"/>
      <c r="L172" s="1"/>
      <c r="M172" s="1"/>
      <c r="N172" s="82"/>
      <c r="O172" s="1"/>
      <c r="P172" s="42"/>
      <c r="Q172" s="82"/>
      <c r="R172" s="1"/>
      <c r="S172" s="42"/>
      <c r="T172" s="44"/>
    </row>
    <row r="173" spans="1:20" ht="25.5" hidden="1" customHeight="1" x14ac:dyDescent="0.25">
      <c r="B173" s="55"/>
      <c r="C173" s="2"/>
      <c r="D173" s="428" t="s">
        <v>560</v>
      </c>
      <c r="E173" s="428"/>
      <c r="F173" s="269">
        <f t="shared" si="55"/>
        <v>0</v>
      </c>
      <c r="G173" s="161"/>
      <c r="H173" s="169">
        <f t="shared" si="43"/>
        <v>0</v>
      </c>
      <c r="I173" s="76"/>
      <c r="J173" s="1"/>
      <c r="K173" s="1"/>
      <c r="L173" s="1"/>
      <c r="M173" s="1"/>
      <c r="N173" s="82"/>
      <c r="O173" s="1"/>
      <c r="P173" s="42"/>
      <c r="Q173" s="82"/>
      <c r="R173" s="1"/>
      <c r="S173" s="42"/>
      <c r="T173" s="44"/>
    </row>
    <row r="174" spans="1:20" ht="25.5" hidden="1" customHeight="1" x14ac:dyDescent="0.25">
      <c r="B174" s="55"/>
      <c r="C174" s="2"/>
      <c r="D174" s="428" t="s">
        <v>563</v>
      </c>
      <c r="E174" s="428"/>
      <c r="F174" s="269">
        <f t="shared" si="55"/>
        <v>0</v>
      </c>
      <c r="G174" s="161"/>
      <c r="H174" s="169">
        <f t="shared" si="43"/>
        <v>0</v>
      </c>
      <c r="I174" s="76"/>
      <c r="J174" s="1"/>
      <c r="K174" s="1"/>
      <c r="L174" s="1"/>
      <c r="M174" s="1"/>
      <c r="N174" s="82"/>
      <c r="O174" s="1"/>
      <c r="P174" s="42"/>
      <c r="Q174" s="82"/>
      <c r="R174" s="1"/>
      <c r="S174" s="42"/>
      <c r="T174" s="44"/>
    </row>
    <row r="175" spans="1:20" s="18" customFormat="1" ht="25.5" hidden="1" customHeight="1" x14ac:dyDescent="0.25">
      <c r="A175" s="131" t="s">
        <v>273</v>
      </c>
      <c r="B175" s="93" t="s">
        <v>685</v>
      </c>
      <c r="C175" s="505" t="s">
        <v>606</v>
      </c>
      <c r="D175" s="506"/>
      <c r="E175" s="506"/>
      <c r="F175" s="273">
        <f>F176+F177+F178+F179+F180+F181+F182+F183+F184+F185</f>
        <v>0</v>
      </c>
      <c r="G175" s="165">
        <f t="shared" ref="G175:T175" si="56">G176+G177+G178+G179+G180+G181+G182+G183+G184+G185</f>
        <v>0</v>
      </c>
      <c r="H175" s="168">
        <f t="shared" si="43"/>
        <v>0</v>
      </c>
      <c r="I175" s="95">
        <f t="shared" si="56"/>
        <v>0</v>
      </c>
      <c r="J175" s="96">
        <f t="shared" si="56"/>
        <v>0</v>
      </c>
      <c r="K175" s="96">
        <f t="shared" si="56"/>
        <v>0</v>
      </c>
      <c r="L175" s="96">
        <f t="shared" si="56"/>
        <v>0</v>
      </c>
      <c r="M175" s="96">
        <f t="shared" si="56"/>
        <v>0</v>
      </c>
      <c r="N175" s="99">
        <f t="shared" si="56"/>
        <v>0</v>
      </c>
      <c r="O175" s="96">
        <f t="shared" si="56"/>
        <v>0</v>
      </c>
      <c r="P175" s="98">
        <f t="shared" si="56"/>
        <v>0</v>
      </c>
      <c r="Q175" s="99">
        <f t="shared" si="56"/>
        <v>0</v>
      </c>
      <c r="R175" s="96">
        <f t="shared" si="56"/>
        <v>0</v>
      </c>
      <c r="S175" s="98">
        <f t="shared" si="56"/>
        <v>0</v>
      </c>
      <c r="T175" s="100">
        <f t="shared" si="56"/>
        <v>0</v>
      </c>
    </row>
    <row r="176" spans="1:20" hidden="1" x14ac:dyDescent="0.25">
      <c r="B176" s="55"/>
      <c r="C176" s="2"/>
      <c r="D176" s="427" t="s">
        <v>815</v>
      </c>
      <c r="E176" s="427"/>
      <c r="F176" s="259">
        <f t="shared" ref="F176:F185" si="57">SUM(I176:T176)</f>
        <v>0</v>
      </c>
      <c r="G176" s="151"/>
      <c r="H176" s="169">
        <f t="shared" si="43"/>
        <v>0</v>
      </c>
      <c r="I176" s="76"/>
      <c r="J176" s="1"/>
      <c r="K176" s="1"/>
      <c r="L176" s="1"/>
      <c r="M176" s="1"/>
      <c r="N176" s="82"/>
      <c r="O176" s="1"/>
      <c r="P176" s="42"/>
      <c r="Q176" s="82"/>
      <c r="R176" s="1"/>
      <c r="S176" s="42"/>
      <c r="T176" s="44"/>
    </row>
    <row r="177" spans="1:20" hidden="1" x14ac:dyDescent="0.25">
      <c r="B177" s="55"/>
      <c r="C177" s="2"/>
      <c r="D177" s="427" t="s">
        <v>816</v>
      </c>
      <c r="E177" s="427"/>
      <c r="F177" s="259">
        <f t="shared" si="57"/>
        <v>0</v>
      </c>
      <c r="G177" s="151"/>
      <c r="H177" s="169">
        <f t="shared" si="43"/>
        <v>0</v>
      </c>
      <c r="I177" s="76"/>
      <c r="J177" s="1"/>
      <c r="K177" s="1"/>
      <c r="L177" s="1"/>
      <c r="M177" s="1"/>
      <c r="N177" s="82"/>
      <c r="O177" s="1"/>
      <c r="P177" s="42"/>
      <c r="Q177" s="82"/>
      <c r="R177" s="1"/>
      <c r="S177" s="42"/>
      <c r="T177" s="44"/>
    </row>
    <row r="178" spans="1:20" hidden="1" x14ac:dyDescent="0.25">
      <c r="B178" s="55"/>
      <c r="C178" s="2"/>
      <c r="D178" s="427" t="s">
        <v>546</v>
      </c>
      <c r="E178" s="427"/>
      <c r="F178" s="259">
        <f t="shared" si="57"/>
        <v>0</v>
      </c>
      <c r="G178" s="151"/>
      <c r="H178" s="169">
        <f t="shared" si="43"/>
        <v>0</v>
      </c>
      <c r="I178" s="76"/>
      <c r="J178" s="1"/>
      <c r="K178" s="1"/>
      <c r="L178" s="1"/>
      <c r="M178" s="1"/>
      <c r="N178" s="82"/>
      <c r="O178" s="1"/>
      <c r="P178" s="42"/>
      <c r="Q178" s="82"/>
      <c r="R178" s="1"/>
      <c r="S178" s="42"/>
      <c r="T178" s="44"/>
    </row>
    <row r="179" spans="1:20" ht="25.5" hidden="1" customHeight="1" x14ac:dyDescent="0.25">
      <c r="B179" s="55"/>
      <c r="C179" s="2"/>
      <c r="D179" s="428" t="s">
        <v>549</v>
      </c>
      <c r="E179" s="428"/>
      <c r="F179" s="269">
        <f t="shared" si="57"/>
        <v>0</v>
      </c>
      <c r="G179" s="161"/>
      <c r="H179" s="169">
        <f t="shared" si="43"/>
        <v>0</v>
      </c>
      <c r="I179" s="76"/>
      <c r="J179" s="1"/>
      <c r="K179" s="1"/>
      <c r="L179" s="1"/>
      <c r="M179" s="1"/>
      <c r="N179" s="82"/>
      <c r="O179" s="1"/>
      <c r="P179" s="42"/>
      <c r="Q179" s="82"/>
      <c r="R179" s="1"/>
      <c r="S179" s="42"/>
      <c r="T179" s="44"/>
    </row>
    <row r="180" spans="1:20" hidden="1" x14ac:dyDescent="0.25">
      <c r="B180" s="55"/>
      <c r="C180" s="2"/>
      <c r="D180" s="427" t="s">
        <v>552</v>
      </c>
      <c r="E180" s="427"/>
      <c r="F180" s="259">
        <f t="shared" si="57"/>
        <v>0</v>
      </c>
      <c r="G180" s="151"/>
      <c r="H180" s="169">
        <f t="shared" si="43"/>
        <v>0</v>
      </c>
      <c r="I180" s="76"/>
      <c r="J180" s="1"/>
      <c r="K180" s="1"/>
      <c r="L180" s="1"/>
      <c r="M180" s="1"/>
      <c r="N180" s="82"/>
      <c r="O180" s="1"/>
      <c r="P180" s="42"/>
      <c r="Q180" s="82"/>
      <c r="R180" s="1"/>
      <c r="S180" s="42"/>
      <c r="T180" s="44"/>
    </row>
    <row r="181" spans="1:20" hidden="1" x14ac:dyDescent="0.25">
      <c r="B181" s="55"/>
      <c r="C181" s="2"/>
      <c r="D181" s="427" t="s">
        <v>817</v>
      </c>
      <c r="E181" s="427"/>
      <c r="F181" s="259">
        <f t="shared" si="57"/>
        <v>0</v>
      </c>
      <c r="G181" s="151"/>
      <c r="H181" s="169">
        <f t="shared" si="43"/>
        <v>0</v>
      </c>
      <c r="I181" s="76"/>
      <c r="J181" s="1"/>
      <c r="K181" s="1"/>
      <c r="L181" s="1"/>
      <c r="M181" s="1"/>
      <c r="N181" s="82"/>
      <c r="O181" s="1"/>
      <c r="P181" s="42"/>
      <c r="Q181" s="82"/>
      <c r="R181" s="1"/>
      <c r="S181" s="42"/>
      <c r="T181" s="44"/>
    </row>
    <row r="182" spans="1:20" ht="25.5" hidden="1" customHeight="1" x14ac:dyDescent="0.25">
      <c r="B182" s="55"/>
      <c r="C182" s="2"/>
      <c r="D182" s="428" t="s">
        <v>556</v>
      </c>
      <c r="E182" s="428"/>
      <c r="F182" s="269">
        <f t="shared" si="57"/>
        <v>0</v>
      </c>
      <c r="G182" s="161"/>
      <c r="H182" s="169">
        <f t="shared" si="43"/>
        <v>0</v>
      </c>
      <c r="I182" s="76"/>
      <c r="J182" s="1"/>
      <c r="K182" s="1"/>
      <c r="L182" s="1"/>
      <c r="M182" s="1"/>
      <c r="N182" s="82"/>
      <c r="O182" s="1"/>
      <c r="P182" s="42"/>
      <c r="Q182" s="82"/>
      <c r="R182" s="1"/>
      <c r="S182" s="42"/>
      <c r="T182" s="44"/>
    </row>
    <row r="183" spans="1:20" ht="25.5" hidden="1" customHeight="1" x14ac:dyDescent="0.25">
      <c r="B183" s="55"/>
      <c r="C183" s="2"/>
      <c r="D183" s="428" t="s">
        <v>559</v>
      </c>
      <c r="E183" s="428"/>
      <c r="F183" s="269">
        <f t="shared" si="57"/>
        <v>0</v>
      </c>
      <c r="G183" s="161"/>
      <c r="H183" s="169">
        <f t="shared" si="43"/>
        <v>0</v>
      </c>
      <c r="I183" s="76"/>
      <c r="J183" s="1"/>
      <c r="K183" s="1"/>
      <c r="L183" s="1"/>
      <c r="M183" s="1"/>
      <c r="N183" s="82"/>
      <c r="O183" s="1"/>
      <c r="P183" s="42"/>
      <c r="Q183" s="82"/>
      <c r="R183" s="1"/>
      <c r="S183" s="42"/>
      <c r="T183" s="44"/>
    </row>
    <row r="184" spans="1:20" ht="25.5" hidden="1" customHeight="1" x14ac:dyDescent="0.25">
      <c r="B184" s="55"/>
      <c r="C184" s="2"/>
      <c r="D184" s="428" t="s">
        <v>561</v>
      </c>
      <c r="E184" s="428"/>
      <c r="F184" s="269">
        <f t="shared" si="57"/>
        <v>0</v>
      </c>
      <c r="G184" s="161"/>
      <c r="H184" s="169">
        <f t="shared" si="43"/>
        <v>0</v>
      </c>
      <c r="I184" s="76"/>
      <c r="J184" s="1"/>
      <c r="K184" s="1"/>
      <c r="L184" s="1"/>
      <c r="M184" s="1"/>
      <c r="N184" s="82"/>
      <c r="O184" s="1"/>
      <c r="P184" s="42"/>
      <c r="Q184" s="82"/>
      <c r="R184" s="1"/>
      <c r="S184" s="42"/>
      <c r="T184" s="44"/>
    </row>
    <row r="185" spans="1:20" ht="25.5" hidden="1" customHeight="1" x14ac:dyDescent="0.25">
      <c r="B185" s="55"/>
      <c r="C185" s="2"/>
      <c r="D185" s="428" t="s">
        <v>564</v>
      </c>
      <c r="E185" s="428"/>
      <c r="F185" s="269">
        <f t="shared" si="57"/>
        <v>0</v>
      </c>
      <c r="G185" s="161"/>
      <c r="H185" s="169">
        <f t="shared" si="43"/>
        <v>0</v>
      </c>
      <c r="I185" s="76"/>
      <c r="J185" s="1"/>
      <c r="K185" s="1"/>
      <c r="L185" s="1"/>
      <c r="M185" s="1"/>
      <c r="N185" s="82"/>
      <c r="O185" s="1"/>
      <c r="P185" s="42"/>
      <c r="Q185" s="82"/>
      <c r="R185" s="1"/>
      <c r="S185" s="42"/>
      <c r="T185" s="44"/>
    </row>
    <row r="186" spans="1:20" s="18" customFormat="1" hidden="1" x14ac:dyDescent="0.25">
      <c r="A186" s="128" t="s">
        <v>274</v>
      </c>
      <c r="B186" s="93" t="s">
        <v>686</v>
      </c>
      <c r="C186" s="434" t="s">
        <v>275</v>
      </c>
      <c r="D186" s="435"/>
      <c r="E186" s="435"/>
      <c r="F186" s="260">
        <f>F187+F188+F189+F190+F191+F192+F193+F194+F195+F196</f>
        <v>0</v>
      </c>
      <c r="G186" s="152">
        <f t="shared" ref="G186:T186" si="58">G187+G188+G189+G190+G191+G192+G193+G194+G195+G196</f>
        <v>0</v>
      </c>
      <c r="H186" s="168">
        <f t="shared" si="43"/>
        <v>0</v>
      </c>
      <c r="I186" s="95">
        <f t="shared" si="58"/>
        <v>0</v>
      </c>
      <c r="J186" s="96">
        <f t="shared" si="58"/>
        <v>0</v>
      </c>
      <c r="K186" s="96">
        <f t="shared" si="58"/>
        <v>0</v>
      </c>
      <c r="L186" s="96">
        <f t="shared" si="58"/>
        <v>0</v>
      </c>
      <c r="M186" s="96">
        <f t="shared" si="58"/>
        <v>0</v>
      </c>
      <c r="N186" s="99">
        <f t="shared" si="58"/>
        <v>0</v>
      </c>
      <c r="O186" s="96">
        <f t="shared" si="58"/>
        <v>0</v>
      </c>
      <c r="P186" s="98">
        <f t="shared" si="58"/>
        <v>0</v>
      </c>
      <c r="Q186" s="99">
        <f t="shared" si="58"/>
        <v>0</v>
      </c>
      <c r="R186" s="96">
        <f t="shared" si="58"/>
        <v>0</v>
      </c>
      <c r="S186" s="98">
        <f t="shared" si="58"/>
        <v>0</v>
      </c>
      <c r="T186" s="100">
        <f t="shared" si="58"/>
        <v>0</v>
      </c>
    </row>
    <row r="187" spans="1:20" hidden="1" x14ac:dyDescent="0.25">
      <c r="B187" s="55"/>
      <c r="C187" s="2"/>
      <c r="D187" s="427" t="s">
        <v>371</v>
      </c>
      <c r="E187" s="427"/>
      <c r="F187" s="259">
        <f t="shared" ref="F187:F196" si="59">SUM(I187:T187)</f>
        <v>0</v>
      </c>
      <c r="G187" s="151"/>
      <c r="H187" s="169">
        <f t="shared" si="43"/>
        <v>0</v>
      </c>
      <c r="I187" s="76"/>
      <c r="J187" s="1"/>
      <c r="K187" s="1"/>
      <c r="L187" s="1"/>
      <c r="M187" s="1"/>
      <c r="N187" s="82"/>
      <c r="O187" s="1"/>
      <c r="P187" s="42"/>
      <c r="Q187" s="82"/>
      <c r="R187" s="1"/>
      <c r="S187" s="42"/>
      <c r="T187" s="44"/>
    </row>
    <row r="188" spans="1:20" hidden="1" x14ac:dyDescent="0.25">
      <c r="B188" s="55"/>
      <c r="C188" s="2"/>
      <c r="D188" s="427" t="s">
        <v>544</v>
      </c>
      <c r="E188" s="427"/>
      <c r="F188" s="259">
        <f t="shared" si="59"/>
        <v>0</v>
      </c>
      <c r="G188" s="151"/>
      <c r="H188" s="169">
        <f t="shared" si="43"/>
        <v>0</v>
      </c>
      <c r="I188" s="76"/>
      <c r="J188" s="1"/>
      <c r="K188" s="1"/>
      <c r="L188" s="1"/>
      <c r="M188" s="1"/>
      <c r="N188" s="82"/>
      <c r="O188" s="1"/>
      <c r="P188" s="42"/>
      <c r="Q188" s="82"/>
      <c r="R188" s="1"/>
      <c r="S188" s="42"/>
      <c r="T188" s="44"/>
    </row>
    <row r="189" spans="1:20" hidden="1" x14ac:dyDescent="0.25">
      <c r="B189" s="55"/>
      <c r="C189" s="2"/>
      <c r="D189" s="427" t="s">
        <v>547</v>
      </c>
      <c r="E189" s="427"/>
      <c r="F189" s="259">
        <f t="shared" si="59"/>
        <v>0</v>
      </c>
      <c r="G189" s="151"/>
      <c r="H189" s="169">
        <f t="shared" si="43"/>
        <v>0</v>
      </c>
      <c r="I189" s="76"/>
      <c r="J189" s="1"/>
      <c r="K189" s="1"/>
      <c r="L189" s="1"/>
      <c r="M189" s="1"/>
      <c r="N189" s="82"/>
      <c r="O189" s="1"/>
      <c r="P189" s="42"/>
      <c r="Q189" s="82"/>
      <c r="R189" s="1"/>
      <c r="S189" s="42"/>
      <c r="T189" s="44"/>
    </row>
    <row r="190" spans="1:20" hidden="1" x14ac:dyDescent="0.25">
      <c r="B190" s="55"/>
      <c r="C190" s="2"/>
      <c r="D190" s="428" t="s">
        <v>818</v>
      </c>
      <c r="E190" s="428"/>
      <c r="F190" s="269">
        <f t="shared" si="59"/>
        <v>0</v>
      </c>
      <c r="G190" s="161"/>
      <c r="H190" s="169">
        <f t="shared" si="43"/>
        <v>0</v>
      </c>
      <c r="I190" s="76"/>
      <c r="J190" s="1"/>
      <c r="K190" s="1"/>
      <c r="L190" s="1"/>
      <c r="M190" s="1"/>
      <c r="N190" s="82"/>
      <c r="O190" s="1"/>
      <c r="P190" s="42"/>
      <c r="Q190" s="82"/>
      <c r="R190" s="1"/>
      <c r="S190" s="42"/>
      <c r="T190" s="44"/>
    </row>
    <row r="191" spans="1:20" hidden="1" x14ac:dyDescent="0.25">
      <c r="B191" s="55"/>
      <c r="C191" s="2"/>
      <c r="D191" s="427" t="s">
        <v>554</v>
      </c>
      <c r="E191" s="427"/>
      <c r="F191" s="259">
        <f t="shared" si="59"/>
        <v>0</v>
      </c>
      <c r="G191" s="151"/>
      <c r="H191" s="169">
        <f t="shared" si="43"/>
        <v>0</v>
      </c>
      <c r="I191" s="76"/>
      <c r="J191" s="1"/>
      <c r="K191" s="1"/>
      <c r="L191" s="1"/>
      <c r="M191" s="1"/>
      <c r="N191" s="82"/>
      <c r="O191" s="1"/>
      <c r="P191" s="42"/>
      <c r="Q191" s="82"/>
      <c r="R191" s="1"/>
      <c r="S191" s="42"/>
      <c r="T191" s="44"/>
    </row>
    <row r="192" spans="1:20" hidden="1" x14ac:dyDescent="0.25">
      <c r="B192" s="55"/>
      <c r="C192" s="2"/>
      <c r="D192" s="427" t="s">
        <v>553</v>
      </c>
      <c r="E192" s="427"/>
      <c r="F192" s="259">
        <f t="shared" si="59"/>
        <v>0</v>
      </c>
      <c r="G192" s="151"/>
      <c r="H192" s="169">
        <f t="shared" si="43"/>
        <v>0</v>
      </c>
      <c r="I192" s="76"/>
      <c r="J192" s="1"/>
      <c r="K192" s="1"/>
      <c r="L192" s="1"/>
      <c r="M192" s="1"/>
      <c r="N192" s="82"/>
      <c r="O192" s="1"/>
      <c r="P192" s="42"/>
      <c r="Q192" s="82"/>
      <c r="R192" s="1"/>
      <c r="S192" s="42"/>
      <c r="T192" s="44"/>
    </row>
    <row r="193" spans="1:20" ht="25.5" hidden="1" customHeight="1" x14ac:dyDescent="0.25">
      <c r="B193" s="55"/>
      <c r="C193" s="2"/>
      <c r="D193" s="428" t="s">
        <v>557</v>
      </c>
      <c r="E193" s="428"/>
      <c r="F193" s="269">
        <f t="shared" si="59"/>
        <v>0</v>
      </c>
      <c r="G193" s="161"/>
      <c r="H193" s="169">
        <f t="shared" si="43"/>
        <v>0</v>
      </c>
      <c r="I193" s="76"/>
      <c r="J193" s="1"/>
      <c r="K193" s="1"/>
      <c r="L193" s="1"/>
      <c r="M193" s="1"/>
      <c r="N193" s="82"/>
      <c r="O193" s="1"/>
      <c r="P193" s="42"/>
      <c r="Q193" s="82"/>
      <c r="R193" s="1"/>
      <c r="S193" s="42"/>
      <c r="T193" s="44"/>
    </row>
    <row r="194" spans="1:20" hidden="1" x14ac:dyDescent="0.25">
      <c r="B194" s="55"/>
      <c r="C194" s="2"/>
      <c r="D194" s="427" t="s">
        <v>819</v>
      </c>
      <c r="E194" s="427"/>
      <c r="F194" s="259">
        <f t="shared" si="59"/>
        <v>0</v>
      </c>
      <c r="G194" s="151"/>
      <c r="H194" s="169">
        <f t="shared" si="43"/>
        <v>0</v>
      </c>
      <c r="I194" s="76"/>
      <c r="J194" s="1"/>
      <c r="K194" s="1"/>
      <c r="L194" s="1"/>
      <c r="M194" s="1"/>
      <c r="N194" s="82"/>
      <c r="O194" s="1"/>
      <c r="P194" s="42"/>
      <c r="Q194" s="82"/>
      <c r="R194" s="1"/>
      <c r="S194" s="42"/>
      <c r="T194" s="44"/>
    </row>
    <row r="195" spans="1:20" ht="25.5" hidden="1" customHeight="1" x14ac:dyDescent="0.25">
      <c r="B195" s="55"/>
      <c r="C195" s="2"/>
      <c r="D195" s="428" t="s">
        <v>562</v>
      </c>
      <c r="E195" s="428"/>
      <c r="F195" s="269">
        <f t="shared" si="59"/>
        <v>0</v>
      </c>
      <c r="G195" s="161"/>
      <c r="H195" s="169">
        <f t="shared" si="43"/>
        <v>0</v>
      </c>
      <c r="I195" s="76"/>
      <c r="J195" s="1"/>
      <c r="K195" s="1"/>
      <c r="L195" s="1"/>
      <c r="M195" s="1"/>
      <c r="N195" s="82"/>
      <c r="O195" s="1"/>
      <c r="P195" s="42"/>
      <c r="Q195" s="82"/>
      <c r="R195" s="1"/>
      <c r="S195" s="42"/>
      <c r="T195" s="44"/>
    </row>
    <row r="196" spans="1:20" ht="25.5" hidden="1" customHeight="1" x14ac:dyDescent="0.25">
      <c r="B196" s="55"/>
      <c r="C196" s="2"/>
      <c r="D196" s="428" t="s">
        <v>565</v>
      </c>
      <c r="E196" s="428"/>
      <c r="F196" s="269">
        <f t="shared" si="59"/>
        <v>0</v>
      </c>
      <c r="G196" s="161"/>
      <c r="H196" s="169">
        <f t="shared" si="43"/>
        <v>0</v>
      </c>
      <c r="I196" s="76"/>
      <c r="J196" s="1"/>
      <c r="K196" s="1"/>
      <c r="L196" s="1"/>
      <c r="M196" s="1"/>
      <c r="N196" s="82"/>
      <c r="O196" s="1"/>
      <c r="P196" s="42"/>
      <c r="Q196" s="82"/>
      <c r="R196" s="1"/>
      <c r="S196" s="42"/>
      <c r="T196" s="44"/>
    </row>
    <row r="197" spans="1:20" s="18" customFormat="1" ht="25.5" hidden="1" customHeight="1" x14ac:dyDescent="0.25">
      <c r="A197" s="128" t="s">
        <v>276</v>
      </c>
      <c r="B197" s="93" t="s">
        <v>687</v>
      </c>
      <c r="C197" s="505" t="s">
        <v>607</v>
      </c>
      <c r="D197" s="506"/>
      <c r="E197" s="506"/>
      <c r="F197" s="273">
        <f>F198+F199</f>
        <v>0</v>
      </c>
      <c r="G197" s="165">
        <f t="shared" ref="G197:T197" si="60">G198+G199</f>
        <v>0</v>
      </c>
      <c r="H197" s="168">
        <f t="shared" si="43"/>
        <v>0</v>
      </c>
      <c r="I197" s="95">
        <f t="shared" si="60"/>
        <v>0</v>
      </c>
      <c r="J197" s="96">
        <f t="shared" si="60"/>
        <v>0</v>
      </c>
      <c r="K197" s="96">
        <f t="shared" si="60"/>
        <v>0</v>
      </c>
      <c r="L197" s="96">
        <f t="shared" si="60"/>
        <v>0</v>
      </c>
      <c r="M197" s="96">
        <f t="shared" si="60"/>
        <v>0</v>
      </c>
      <c r="N197" s="99">
        <f t="shared" si="60"/>
        <v>0</v>
      </c>
      <c r="O197" s="96">
        <f t="shared" si="60"/>
        <v>0</v>
      </c>
      <c r="P197" s="98">
        <f t="shared" si="60"/>
        <v>0</v>
      </c>
      <c r="Q197" s="99">
        <f t="shared" si="60"/>
        <v>0</v>
      </c>
      <c r="R197" s="96">
        <f t="shared" si="60"/>
        <v>0</v>
      </c>
      <c r="S197" s="98">
        <f t="shared" si="60"/>
        <v>0</v>
      </c>
      <c r="T197" s="100">
        <f t="shared" si="60"/>
        <v>0</v>
      </c>
    </row>
    <row r="198" spans="1:20" ht="25.5" hidden="1" customHeight="1" x14ac:dyDescent="0.25">
      <c r="B198" s="55"/>
      <c r="C198" s="2"/>
      <c r="D198" s="428" t="s">
        <v>568</v>
      </c>
      <c r="E198" s="428"/>
      <c r="F198" s="269">
        <f t="shared" ref="F198:F199" si="61">SUM(I198:T198)</f>
        <v>0</v>
      </c>
      <c r="G198" s="161"/>
      <c r="H198" s="169">
        <f t="shared" ref="H198:H255" si="62">SUM(F198:G198)</f>
        <v>0</v>
      </c>
      <c r="I198" s="76"/>
      <c r="J198" s="1"/>
      <c r="K198" s="1"/>
      <c r="L198" s="1"/>
      <c r="M198" s="1"/>
      <c r="N198" s="82"/>
      <c r="O198" s="1"/>
      <c r="P198" s="42"/>
      <c r="Q198" s="82"/>
      <c r="R198" s="1"/>
      <c r="S198" s="42"/>
      <c r="T198" s="44"/>
    </row>
    <row r="199" spans="1:20" ht="25.5" hidden="1" customHeight="1" x14ac:dyDescent="0.25">
      <c r="B199" s="55"/>
      <c r="C199" s="2"/>
      <c r="D199" s="428" t="s">
        <v>569</v>
      </c>
      <c r="E199" s="428"/>
      <c r="F199" s="269">
        <f t="shared" si="61"/>
        <v>0</v>
      </c>
      <c r="G199" s="161"/>
      <c r="H199" s="169">
        <f t="shared" si="62"/>
        <v>0</v>
      </c>
      <c r="I199" s="76"/>
      <c r="J199" s="1"/>
      <c r="K199" s="1"/>
      <c r="L199" s="1"/>
      <c r="M199" s="1"/>
      <c r="N199" s="82"/>
      <c r="O199" s="1"/>
      <c r="P199" s="42"/>
      <c r="Q199" s="82"/>
      <c r="R199" s="1"/>
      <c r="S199" s="42"/>
      <c r="T199" s="44"/>
    </row>
    <row r="200" spans="1:20" s="18" customFormat="1" ht="15" hidden="1" customHeight="1" x14ac:dyDescent="0.25">
      <c r="A200" s="128" t="s">
        <v>277</v>
      </c>
      <c r="B200" s="93" t="s">
        <v>688</v>
      </c>
      <c r="C200" s="505" t="s">
        <v>820</v>
      </c>
      <c r="D200" s="506"/>
      <c r="E200" s="506"/>
      <c r="F200" s="273">
        <f>F201+F202+F203+F204+F205+F206+F207+F208+F209+F210+F211</f>
        <v>0</v>
      </c>
      <c r="G200" s="165">
        <f t="shared" ref="G200:T200" si="63">G201+G202+G203+G204+G205+G206+G207+G208+G209+G210+G211</f>
        <v>0</v>
      </c>
      <c r="H200" s="168">
        <f t="shared" si="62"/>
        <v>0</v>
      </c>
      <c r="I200" s="95">
        <f t="shared" si="63"/>
        <v>0</v>
      </c>
      <c r="J200" s="96">
        <f t="shared" si="63"/>
        <v>0</v>
      </c>
      <c r="K200" s="96">
        <f t="shared" si="63"/>
        <v>0</v>
      </c>
      <c r="L200" s="96">
        <f t="shared" si="63"/>
        <v>0</v>
      </c>
      <c r="M200" s="96">
        <f t="shared" si="63"/>
        <v>0</v>
      </c>
      <c r="N200" s="99">
        <f t="shared" si="63"/>
        <v>0</v>
      </c>
      <c r="O200" s="96">
        <f t="shared" si="63"/>
        <v>0</v>
      </c>
      <c r="P200" s="98">
        <f t="shared" si="63"/>
        <v>0</v>
      </c>
      <c r="Q200" s="99">
        <f t="shared" si="63"/>
        <v>0</v>
      </c>
      <c r="R200" s="96">
        <f t="shared" si="63"/>
        <v>0</v>
      </c>
      <c r="S200" s="98">
        <f t="shared" si="63"/>
        <v>0</v>
      </c>
      <c r="T200" s="100">
        <f t="shared" si="63"/>
        <v>0</v>
      </c>
    </row>
    <row r="201" spans="1:20" hidden="1" x14ac:dyDescent="0.25">
      <c r="B201" s="55"/>
      <c r="C201" s="2"/>
      <c r="D201" s="427" t="s">
        <v>372</v>
      </c>
      <c r="E201" s="427"/>
      <c r="F201" s="259">
        <f t="shared" ref="F201:F213" si="64">SUM(I201:T201)</f>
        <v>0</v>
      </c>
      <c r="G201" s="151"/>
      <c r="H201" s="169">
        <f t="shared" si="62"/>
        <v>0</v>
      </c>
      <c r="I201" s="76"/>
      <c r="J201" s="1"/>
      <c r="K201" s="1"/>
      <c r="L201" s="1"/>
      <c r="M201" s="1"/>
      <c r="N201" s="82"/>
      <c r="O201" s="1"/>
      <c r="P201" s="42"/>
      <c r="Q201" s="82"/>
      <c r="R201" s="1"/>
      <c r="S201" s="42"/>
      <c r="T201" s="44"/>
    </row>
    <row r="202" spans="1:20" hidden="1" x14ac:dyDescent="0.25">
      <c r="B202" s="55"/>
      <c r="C202" s="2"/>
      <c r="D202" s="427" t="s">
        <v>821</v>
      </c>
      <c r="E202" s="427"/>
      <c r="F202" s="259">
        <f t="shared" si="64"/>
        <v>0</v>
      </c>
      <c r="G202" s="151"/>
      <c r="H202" s="169">
        <f t="shared" si="62"/>
        <v>0</v>
      </c>
      <c r="I202" s="76"/>
      <c r="J202" s="1"/>
      <c r="K202" s="1"/>
      <c r="L202" s="1"/>
      <c r="M202" s="1"/>
      <c r="N202" s="82"/>
      <c r="O202" s="1"/>
      <c r="P202" s="42"/>
      <c r="Q202" s="82"/>
      <c r="R202" s="1"/>
      <c r="S202" s="42"/>
      <c r="T202" s="44"/>
    </row>
    <row r="203" spans="1:20" hidden="1" x14ac:dyDescent="0.25">
      <c r="B203" s="55"/>
      <c r="C203" s="2"/>
      <c r="D203" s="427" t="s">
        <v>375</v>
      </c>
      <c r="E203" s="427"/>
      <c r="F203" s="259">
        <f t="shared" si="64"/>
        <v>0</v>
      </c>
      <c r="G203" s="151"/>
      <c r="H203" s="169">
        <f t="shared" si="62"/>
        <v>0</v>
      </c>
      <c r="I203" s="76"/>
      <c r="J203" s="1"/>
      <c r="K203" s="1"/>
      <c r="L203" s="1"/>
      <c r="M203" s="1"/>
      <c r="N203" s="82"/>
      <c r="O203" s="1"/>
      <c r="P203" s="42"/>
      <c r="Q203" s="82"/>
      <c r="R203" s="1"/>
      <c r="S203" s="42"/>
      <c r="T203" s="44"/>
    </row>
    <row r="204" spans="1:20" hidden="1" x14ac:dyDescent="0.25">
      <c r="B204" s="55"/>
      <c r="C204" s="2"/>
      <c r="D204" s="427" t="s">
        <v>373</v>
      </c>
      <c r="E204" s="427"/>
      <c r="F204" s="259">
        <f t="shared" si="64"/>
        <v>0</v>
      </c>
      <c r="G204" s="151"/>
      <c r="H204" s="169">
        <f t="shared" si="62"/>
        <v>0</v>
      </c>
      <c r="I204" s="76"/>
      <c r="J204" s="1"/>
      <c r="K204" s="1"/>
      <c r="L204" s="1"/>
      <c r="M204" s="1"/>
      <c r="N204" s="82"/>
      <c r="O204" s="1"/>
      <c r="P204" s="42"/>
      <c r="Q204" s="82"/>
      <c r="R204" s="1"/>
      <c r="S204" s="42"/>
      <c r="T204" s="44"/>
    </row>
    <row r="205" spans="1:20" hidden="1" x14ac:dyDescent="0.25">
      <c r="B205" s="55"/>
      <c r="C205" s="2"/>
      <c r="D205" s="427" t="s">
        <v>822</v>
      </c>
      <c r="E205" s="427"/>
      <c r="F205" s="259">
        <f t="shared" si="64"/>
        <v>0</v>
      </c>
      <c r="G205" s="151"/>
      <c r="H205" s="169">
        <f t="shared" si="62"/>
        <v>0</v>
      </c>
      <c r="I205" s="76"/>
      <c r="J205" s="1"/>
      <c r="K205" s="1"/>
      <c r="L205" s="1"/>
      <c r="M205" s="1"/>
      <c r="N205" s="82"/>
      <c r="O205" s="1"/>
      <c r="P205" s="42"/>
      <c r="Q205" s="82"/>
      <c r="R205" s="1"/>
      <c r="S205" s="42"/>
      <c r="T205" s="44"/>
    </row>
    <row r="206" spans="1:20" ht="25.5" hidden="1" customHeight="1" x14ac:dyDescent="0.25">
      <c r="B206" s="55"/>
      <c r="C206" s="2"/>
      <c r="D206" s="428" t="s">
        <v>537</v>
      </c>
      <c r="E206" s="428"/>
      <c r="F206" s="269">
        <f t="shared" si="64"/>
        <v>0</v>
      </c>
      <c r="G206" s="161"/>
      <c r="H206" s="169">
        <f t="shared" si="62"/>
        <v>0</v>
      </c>
      <c r="I206" s="76"/>
      <c r="J206" s="1"/>
      <c r="K206" s="1"/>
      <c r="L206" s="1"/>
      <c r="M206" s="1"/>
      <c r="N206" s="82"/>
      <c r="O206" s="1"/>
      <c r="P206" s="42"/>
      <c r="Q206" s="82"/>
      <c r="R206" s="1"/>
      <c r="S206" s="42"/>
      <c r="T206" s="44"/>
    </row>
    <row r="207" spans="1:20" ht="25.5" hidden="1" customHeight="1" x14ac:dyDescent="0.25">
      <c r="B207" s="55"/>
      <c r="C207" s="2"/>
      <c r="D207" s="428" t="s">
        <v>540</v>
      </c>
      <c r="E207" s="428"/>
      <c r="F207" s="269">
        <f t="shared" si="64"/>
        <v>0</v>
      </c>
      <c r="G207" s="161"/>
      <c r="H207" s="169">
        <f t="shared" si="62"/>
        <v>0</v>
      </c>
      <c r="I207" s="76"/>
      <c r="J207" s="1"/>
      <c r="K207" s="1"/>
      <c r="L207" s="1"/>
      <c r="M207" s="1"/>
      <c r="N207" s="82"/>
      <c r="O207" s="1"/>
      <c r="P207" s="42"/>
      <c r="Q207" s="82"/>
      <c r="R207" s="1"/>
      <c r="S207" s="42"/>
      <c r="T207" s="44"/>
    </row>
    <row r="208" spans="1:20" hidden="1" x14ac:dyDescent="0.25">
      <c r="B208" s="55"/>
      <c r="C208" s="2"/>
      <c r="D208" s="427" t="s">
        <v>823</v>
      </c>
      <c r="E208" s="427"/>
      <c r="F208" s="259">
        <f t="shared" si="64"/>
        <v>0</v>
      </c>
      <c r="G208" s="151"/>
      <c r="H208" s="169">
        <f t="shared" si="62"/>
        <v>0</v>
      </c>
      <c r="I208" s="76"/>
      <c r="J208" s="1"/>
      <c r="K208" s="1"/>
      <c r="L208" s="1"/>
      <c r="M208" s="1"/>
      <c r="N208" s="82"/>
      <c r="O208" s="1"/>
      <c r="P208" s="42"/>
      <c r="Q208" s="82"/>
      <c r="R208" s="1"/>
      <c r="S208" s="42"/>
      <c r="T208" s="44"/>
    </row>
    <row r="209" spans="1:20" hidden="1" x14ac:dyDescent="0.25">
      <c r="B209" s="55"/>
      <c r="C209" s="2"/>
      <c r="D209" s="427" t="s">
        <v>374</v>
      </c>
      <c r="E209" s="427"/>
      <c r="F209" s="259">
        <f t="shared" si="64"/>
        <v>0</v>
      </c>
      <c r="G209" s="151"/>
      <c r="H209" s="169">
        <f t="shared" si="62"/>
        <v>0</v>
      </c>
      <c r="I209" s="76"/>
      <c r="J209" s="1"/>
      <c r="K209" s="1"/>
      <c r="L209" s="1"/>
      <c r="M209" s="1"/>
      <c r="N209" s="82"/>
      <c r="O209" s="1"/>
      <c r="P209" s="42"/>
      <c r="Q209" s="82"/>
      <c r="R209" s="1"/>
      <c r="S209" s="42"/>
      <c r="T209" s="44"/>
    </row>
    <row r="210" spans="1:20" hidden="1" x14ac:dyDescent="0.25">
      <c r="B210" s="55"/>
      <c r="C210" s="2"/>
      <c r="D210" s="427" t="s">
        <v>824</v>
      </c>
      <c r="E210" s="427"/>
      <c r="F210" s="259">
        <f t="shared" si="64"/>
        <v>0</v>
      </c>
      <c r="G210" s="151"/>
      <c r="H210" s="169">
        <f t="shared" si="62"/>
        <v>0</v>
      </c>
      <c r="I210" s="76"/>
      <c r="J210" s="1"/>
      <c r="K210" s="1"/>
      <c r="L210" s="1"/>
      <c r="M210" s="1"/>
      <c r="N210" s="82"/>
      <c r="O210" s="1"/>
      <c r="P210" s="42"/>
      <c r="Q210" s="82"/>
      <c r="R210" s="1"/>
      <c r="S210" s="42"/>
      <c r="T210" s="44"/>
    </row>
    <row r="211" spans="1:20" hidden="1" x14ac:dyDescent="0.25">
      <c r="B211" s="55"/>
      <c r="C211" s="2"/>
      <c r="D211" s="427" t="s">
        <v>566</v>
      </c>
      <c r="E211" s="427"/>
      <c r="F211" s="259">
        <f t="shared" si="64"/>
        <v>0</v>
      </c>
      <c r="G211" s="151"/>
      <c r="H211" s="169">
        <f t="shared" si="62"/>
        <v>0</v>
      </c>
      <c r="I211" s="76"/>
      <c r="J211" s="1"/>
      <c r="K211" s="1"/>
      <c r="L211" s="1"/>
      <c r="M211" s="1"/>
      <c r="N211" s="82"/>
      <c r="O211" s="1"/>
      <c r="P211" s="42"/>
      <c r="Q211" s="82"/>
      <c r="R211" s="1"/>
      <c r="S211" s="42"/>
      <c r="T211" s="44"/>
    </row>
    <row r="212" spans="1:20" s="18" customFormat="1" hidden="1" x14ac:dyDescent="0.25">
      <c r="A212" s="128" t="s">
        <v>278</v>
      </c>
      <c r="B212" s="93" t="s">
        <v>689</v>
      </c>
      <c r="C212" s="434" t="s">
        <v>279</v>
      </c>
      <c r="D212" s="435"/>
      <c r="E212" s="435"/>
      <c r="F212" s="260">
        <f t="shared" si="64"/>
        <v>0</v>
      </c>
      <c r="G212" s="152"/>
      <c r="H212" s="168">
        <f t="shared" si="62"/>
        <v>0</v>
      </c>
      <c r="I212" s="95"/>
      <c r="J212" s="96"/>
      <c r="K212" s="96"/>
      <c r="L212" s="96"/>
      <c r="M212" s="96"/>
      <c r="N212" s="99"/>
      <c r="O212" s="96"/>
      <c r="P212" s="98"/>
      <c r="Q212" s="99"/>
      <c r="R212" s="96"/>
      <c r="S212" s="98"/>
      <c r="T212" s="100"/>
    </row>
    <row r="213" spans="1:20" s="18" customFormat="1" hidden="1" x14ac:dyDescent="0.25">
      <c r="A213" s="128" t="s">
        <v>280</v>
      </c>
      <c r="B213" s="93" t="s">
        <v>690</v>
      </c>
      <c r="C213" s="434" t="s">
        <v>281</v>
      </c>
      <c r="D213" s="435"/>
      <c r="E213" s="435"/>
      <c r="F213" s="260">
        <f t="shared" si="64"/>
        <v>0</v>
      </c>
      <c r="G213" s="152"/>
      <c r="H213" s="168">
        <f t="shared" si="62"/>
        <v>0</v>
      </c>
      <c r="I213" s="95"/>
      <c r="J213" s="96"/>
      <c r="K213" s="96"/>
      <c r="L213" s="96"/>
      <c r="M213" s="96"/>
      <c r="N213" s="99"/>
      <c r="O213" s="96"/>
      <c r="P213" s="98"/>
      <c r="Q213" s="99"/>
      <c r="R213" s="96"/>
      <c r="S213" s="98"/>
      <c r="T213" s="100"/>
    </row>
    <row r="214" spans="1:20" s="18" customFormat="1" hidden="1" x14ac:dyDescent="0.25">
      <c r="A214" s="128" t="s">
        <v>282</v>
      </c>
      <c r="B214" s="93" t="s">
        <v>691</v>
      </c>
      <c r="C214" s="434" t="s">
        <v>283</v>
      </c>
      <c r="D214" s="435"/>
      <c r="E214" s="435"/>
      <c r="F214" s="260">
        <f>F215+F216+F217+F218+F219+F220+F221+F222+F223+F224</f>
        <v>0</v>
      </c>
      <c r="G214" s="152">
        <f t="shared" ref="G214:T214" si="65">G215+G216+G217+G218+G219+G220+G221+G222+G223+G224</f>
        <v>0</v>
      </c>
      <c r="H214" s="168">
        <f t="shared" si="62"/>
        <v>0</v>
      </c>
      <c r="I214" s="95">
        <f t="shared" si="65"/>
        <v>0</v>
      </c>
      <c r="J214" s="96">
        <f t="shared" si="65"/>
        <v>0</v>
      </c>
      <c r="K214" s="96">
        <f t="shared" si="65"/>
        <v>0</v>
      </c>
      <c r="L214" s="96">
        <f t="shared" si="65"/>
        <v>0</v>
      </c>
      <c r="M214" s="96">
        <f t="shared" si="65"/>
        <v>0</v>
      </c>
      <c r="N214" s="99">
        <f t="shared" si="65"/>
        <v>0</v>
      </c>
      <c r="O214" s="96">
        <f t="shared" si="65"/>
        <v>0</v>
      </c>
      <c r="P214" s="98">
        <f t="shared" si="65"/>
        <v>0</v>
      </c>
      <c r="Q214" s="99">
        <f t="shared" si="65"/>
        <v>0</v>
      </c>
      <c r="R214" s="96">
        <f t="shared" si="65"/>
        <v>0</v>
      </c>
      <c r="S214" s="98">
        <f t="shared" si="65"/>
        <v>0</v>
      </c>
      <c r="T214" s="100">
        <f t="shared" si="65"/>
        <v>0</v>
      </c>
    </row>
    <row r="215" spans="1:20" hidden="1" x14ac:dyDescent="0.25">
      <c r="B215" s="55"/>
      <c r="C215" s="2"/>
      <c r="D215" s="427" t="s">
        <v>376</v>
      </c>
      <c r="E215" s="427"/>
      <c r="F215" s="259">
        <f t="shared" ref="F215:F224" si="66">SUM(I215:T215)</f>
        <v>0</v>
      </c>
      <c r="G215" s="151"/>
      <c r="H215" s="169">
        <f t="shared" si="62"/>
        <v>0</v>
      </c>
      <c r="I215" s="76"/>
      <c r="J215" s="1"/>
      <c r="K215" s="1"/>
      <c r="L215" s="1"/>
      <c r="M215" s="1"/>
      <c r="N215" s="82"/>
      <c r="O215" s="1"/>
      <c r="P215" s="42"/>
      <c r="Q215" s="82"/>
      <c r="R215" s="1"/>
      <c r="S215" s="42"/>
      <c r="T215" s="44"/>
    </row>
    <row r="216" spans="1:20" hidden="1" x14ac:dyDescent="0.25">
      <c r="B216" s="55"/>
      <c r="C216" s="2"/>
      <c r="D216" s="427" t="s">
        <v>377</v>
      </c>
      <c r="E216" s="427"/>
      <c r="F216" s="259">
        <f t="shared" si="66"/>
        <v>0</v>
      </c>
      <c r="G216" s="151"/>
      <c r="H216" s="169">
        <f t="shared" si="62"/>
        <v>0</v>
      </c>
      <c r="I216" s="76"/>
      <c r="J216" s="1"/>
      <c r="K216" s="1"/>
      <c r="L216" s="1"/>
      <c r="M216" s="1"/>
      <c r="N216" s="82"/>
      <c r="O216" s="1"/>
      <c r="P216" s="42"/>
      <c r="Q216" s="82"/>
      <c r="R216" s="1"/>
      <c r="S216" s="42"/>
      <c r="T216" s="44"/>
    </row>
    <row r="217" spans="1:20" hidden="1" x14ac:dyDescent="0.25">
      <c r="B217" s="55"/>
      <c r="C217" s="2"/>
      <c r="D217" s="427" t="s">
        <v>378</v>
      </c>
      <c r="E217" s="427"/>
      <c r="F217" s="259">
        <f t="shared" si="66"/>
        <v>0</v>
      </c>
      <c r="G217" s="151"/>
      <c r="H217" s="169">
        <f t="shared" si="62"/>
        <v>0</v>
      </c>
      <c r="I217" s="76"/>
      <c r="J217" s="1"/>
      <c r="K217" s="1"/>
      <c r="L217" s="1"/>
      <c r="M217" s="1"/>
      <c r="N217" s="82"/>
      <c r="O217" s="1"/>
      <c r="P217" s="42"/>
      <c r="Q217" s="82"/>
      <c r="R217" s="1"/>
      <c r="S217" s="42"/>
      <c r="T217" s="44"/>
    </row>
    <row r="218" spans="1:20" hidden="1" x14ac:dyDescent="0.25">
      <c r="B218" s="55"/>
      <c r="C218" s="2"/>
      <c r="D218" s="427" t="s">
        <v>379</v>
      </c>
      <c r="E218" s="427"/>
      <c r="F218" s="259">
        <f t="shared" si="66"/>
        <v>0</v>
      </c>
      <c r="G218" s="151"/>
      <c r="H218" s="169">
        <f t="shared" si="62"/>
        <v>0</v>
      </c>
      <c r="I218" s="76"/>
      <c r="J218" s="1"/>
      <c r="K218" s="1"/>
      <c r="L218" s="1"/>
      <c r="M218" s="1"/>
      <c r="N218" s="82"/>
      <c r="O218" s="1"/>
      <c r="P218" s="42"/>
      <c r="Q218" s="82"/>
      <c r="R218" s="1"/>
      <c r="S218" s="42"/>
      <c r="T218" s="44"/>
    </row>
    <row r="219" spans="1:20" hidden="1" x14ac:dyDescent="0.25">
      <c r="B219" s="55"/>
      <c r="C219" s="2"/>
      <c r="D219" s="427" t="s">
        <v>380</v>
      </c>
      <c r="E219" s="427"/>
      <c r="F219" s="259">
        <f t="shared" si="66"/>
        <v>0</v>
      </c>
      <c r="G219" s="151"/>
      <c r="H219" s="169">
        <f t="shared" si="62"/>
        <v>0</v>
      </c>
      <c r="I219" s="76"/>
      <c r="J219" s="1"/>
      <c r="K219" s="1"/>
      <c r="L219" s="1"/>
      <c r="M219" s="1"/>
      <c r="N219" s="82"/>
      <c r="O219" s="1"/>
      <c r="P219" s="42"/>
      <c r="Q219" s="82"/>
      <c r="R219" s="1"/>
      <c r="S219" s="42"/>
      <c r="T219" s="44"/>
    </row>
    <row r="220" spans="1:20" ht="25.5" hidden="1" customHeight="1" x14ac:dyDescent="0.25">
      <c r="B220" s="55"/>
      <c r="C220" s="2"/>
      <c r="D220" s="428" t="s">
        <v>538</v>
      </c>
      <c r="E220" s="428"/>
      <c r="F220" s="269">
        <f t="shared" si="66"/>
        <v>0</v>
      </c>
      <c r="G220" s="161"/>
      <c r="H220" s="169">
        <f t="shared" si="62"/>
        <v>0</v>
      </c>
      <c r="I220" s="76"/>
      <c r="J220" s="1"/>
      <c r="K220" s="1"/>
      <c r="L220" s="1"/>
      <c r="M220" s="1"/>
      <c r="N220" s="82"/>
      <c r="O220" s="1"/>
      <c r="P220" s="42"/>
      <c r="Q220" s="82"/>
      <c r="R220" s="1"/>
      <c r="S220" s="42"/>
      <c r="T220" s="44"/>
    </row>
    <row r="221" spans="1:20" ht="25.5" hidden="1" customHeight="1" x14ac:dyDescent="0.25">
      <c r="B221" s="55"/>
      <c r="C221" s="2"/>
      <c r="D221" s="428" t="s">
        <v>541</v>
      </c>
      <c r="E221" s="428"/>
      <c r="F221" s="269">
        <f t="shared" si="66"/>
        <v>0</v>
      </c>
      <c r="G221" s="161"/>
      <c r="H221" s="169">
        <f t="shared" si="62"/>
        <v>0</v>
      </c>
      <c r="I221" s="76"/>
      <c r="J221" s="1"/>
      <c r="K221" s="1"/>
      <c r="L221" s="1"/>
      <c r="M221" s="1"/>
      <c r="N221" s="82"/>
      <c r="O221" s="1"/>
      <c r="P221" s="42"/>
      <c r="Q221" s="82"/>
      <c r="R221" s="1"/>
      <c r="S221" s="42"/>
      <c r="T221" s="44"/>
    </row>
    <row r="222" spans="1:20" hidden="1" x14ac:dyDescent="0.25">
      <c r="B222" s="55"/>
      <c r="C222" s="2"/>
      <c r="D222" s="427" t="s">
        <v>381</v>
      </c>
      <c r="E222" s="427"/>
      <c r="F222" s="259">
        <f t="shared" si="66"/>
        <v>0</v>
      </c>
      <c r="G222" s="151"/>
      <c r="H222" s="169">
        <f t="shared" si="62"/>
        <v>0</v>
      </c>
      <c r="I222" s="76"/>
      <c r="J222" s="1"/>
      <c r="K222" s="1"/>
      <c r="L222" s="1"/>
      <c r="M222" s="1"/>
      <c r="N222" s="82"/>
      <c r="O222" s="1"/>
      <c r="P222" s="42"/>
      <c r="Q222" s="82"/>
      <c r="R222" s="1"/>
      <c r="S222" s="42"/>
      <c r="T222" s="44"/>
    </row>
    <row r="223" spans="1:20" hidden="1" x14ac:dyDescent="0.25">
      <c r="B223" s="55"/>
      <c r="C223" s="2"/>
      <c r="D223" s="427" t="s">
        <v>382</v>
      </c>
      <c r="E223" s="427"/>
      <c r="F223" s="259">
        <f t="shared" si="66"/>
        <v>0</v>
      </c>
      <c r="G223" s="151"/>
      <c r="H223" s="169">
        <f t="shared" si="62"/>
        <v>0</v>
      </c>
      <c r="I223" s="76"/>
      <c r="J223" s="1"/>
      <c r="K223" s="1"/>
      <c r="L223" s="1"/>
      <c r="M223" s="1"/>
      <c r="N223" s="82"/>
      <c r="O223" s="1"/>
      <c r="P223" s="42"/>
      <c r="Q223" s="82"/>
      <c r="R223" s="1"/>
      <c r="S223" s="42"/>
      <c r="T223" s="44"/>
    </row>
    <row r="224" spans="1:20" ht="15.75" hidden="1" thickBot="1" x14ac:dyDescent="0.3">
      <c r="B224" s="57"/>
      <c r="C224" s="20"/>
      <c r="D224" s="429" t="s">
        <v>567</v>
      </c>
      <c r="E224" s="429"/>
      <c r="F224" s="261">
        <f t="shared" si="66"/>
        <v>0</v>
      </c>
      <c r="G224" s="153"/>
      <c r="H224" s="169">
        <f t="shared" si="62"/>
        <v>0</v>
      </c>
      <c r="I224" s="76"/>
      <c r="J224" s="1"/>
      <c r="K224" s="1"/>
      <c r="L224" s="1"/>
      <c r="M224" s="1"/>
      <c r="N224" s="82"/>
      <c r="O224" s="1"/>
      <c r="P224" s="42"/>
      <c r="Q224" s="82"/>
      <c r="R224" s="1"/>
      <c r="S224" s="42"/>
      <c r="T224" s="44"/>
    </row>
    <row r="225" spans="1:20" ht="15.75" thickBot="1" x14ac:dyDescent="0.3">
      <c r="B225" s="101" t="s">
        <v>284</v>
      </c>
      <c r="C225" s="430" t="s">
        <v>285</v>
      </c>
      <c r="D225" s="431"/>
      <c r="E225" s="431"/>
      <c r="F225" s="262">
        <f>F226+F247+F253+F254</f>
        <v>0</v>
      </c>
      <c r="G225" s="154">
        <f t="shared" ref="G225:T225" si="67">G226+G247+G253+G254</f>
        <v>0</v>
      </c>
      <c r="H225" s="166">
        <f t="shared" si="62"/>
        <v>0</v>
      </c>
      <c r="I225" s="87">
        <f t="shared" si="67"/>
        <v>0</v>
      </c>
      <c r="J225" s="88">
        <f t="shared" si="67"/>
        <v>0</v>
      </c>
      <c r="K225" s="88">
        <f t="shared" si="67"/>
        <v>0</v>
      </c>
      <c r="L225" s="88">
        <f t="shared" si="67"/>
        <v>0</v>
      </c>
      <c r="M225" s="88">
        <f t="shared" si="67"/>
        <v>0</v>
      </c>
      <c r="N225" s="91">
        <f t="shared" si="67"/>
        <v>0</v>
      </c>
      <c r="O225" s="88">
        <f t="shared" si="67"/>
        <v>0</v>
      </c>
      <c r="P225" s="90">
        <f t="shared" si="67"/>
        <v>0</v>
      </c>
      <c r="Q225" s="91">
        <f t="shared" si="67"/>
        <v>0</v>
      </c>
      <c r="R225" s="88">
        <f t="shared" si="67"/>
        <v>0</v>
      </c>
      <c r="S225" s="90">
        <f t="shared" si="67"/>
        <v>0</v>
      </c>
      <c r="T225" s="92">
        <f t="shared" si="67"/>
        <v>0</v>
      </c>
    </row>
    <row r="226" spans="1:20" hidden="1" x14ac:dyDescent="0.25">
      <c r="B226" s="117" t="s">
        <v>692</v>
      </c>
      <c r="C226" s="432" t="s">
        <v>286</v>
      </c>
      <c r="D226" s="433"/>
      <c r="E226" s="433"/>
      <c r="F226" s="258">
        <f>F227+F231+F238+F239+F240+F241+F242+F243+F244</f>
        <v>0</v>
      </c>
      <c r="G226" s="150">
        <f t="shared" ref="G226:T226" si="68">G227+G231+G238+G239+G240+G241+G242+G243+G244</f>
        <v>0</v>
      </c>
      <c r="H226" s="167">
        <f t="shared" si="62"/>
        <v>0</v>
      </c>
      <c r="I226" s="119">
        <f t="shared" si="68"/>
        <v>0</v>
      </c>
      <c r="J226" s="120">
        <f t="shared" si="68"/>
        <v>0</v>
      </c>
      <c r="K226" s="120">
        <f t="shared" si="68"/>
        <v>0</v>
      </c>
      <c r="L226" s="120">
        <f t="shared" si="68"/>
        <v>0</v>
      </c>
      <c r="M226" s="120">
        <f t="shared" si="68"/>
        <v>0</v>
      </c>
      <c r="N226" s="123">
        <f t="shared" si="68"/>
        <v>0</v>
      </c>
      <c r="O226" s="120">
        <f t="shared" si="68"/>
        <v>0</v>
      </c>
      <c r="P226" s="122">
        <f t="shared" si="68"/>
        <v>0</v>
      </c>
      <c r="Q226" s="123">
        <f t="shared" si="68"/>
        <v>0</v>
      </c>
      <c r="R226" s="120">
        <f t="shared" si="68"/>
        <v>0</v>
      </c>
      <c r="S226" s="122">
        <f t="shared" si="68"/>
        <v>0</v>
      </c>
      <c r="T226" s="124">
        <f t="shared" si="68"/>
        <v>0</v>
      </c>
    </row>
    <row r="227" spans="1:20" s="18" customFormat="1" hidden="1" x14ac:dyDescent="0.25">
      <c r="A227" s="128"/>
      <c r="B227" s="53" t="s">
        <v>693</v>
      </c>
      <c r="C227" s="415" t="s">
        <v>287</v>
      </c>
      <c r="D227" s="416"/>
      <c r="E227" s="416"/>
      <c r="F227" s="266">
        <f>F228+F229+F230</f>
        <v>0</v>
      </c>
      <c r="G227" s="158">
        <f t="shared" ref="G227:T227" si="69">G228+G229+G230</f>
        <v>0</v>
      </c>
      <c r="H227" s="170">
        <f t="shared" si="62"/>
        <v>0</v>
      </c>
      <c r="I227" s="78">
        <f t="shared" si="69"/>
        <v>0</v>
      </c>
      <c r="J227" s="13">
        <f t="shared" si="69"/>
        <v>0</v>
      </c>
      <c r="K227" s="13">
        <f t="shared" si="69"/>
        <v>0</v>
      </c>
      <c r="L227" s="13">
        <f t="shared" si="69"/>
        <v>0</v>
      </c>
      <c r="M227" s="13">
        <f t="shared" si="69"/>
        <v>0</v>
      </c>
      <c r="N227" s="83">
        <f t="shared" si="69"/>
        <v>0</v>
      </c>
      <c r="O227" s="13">
        <f t="shared" si="69"/>
        <v>0</v>
      </c>
      <c r="P227" s="43">
        <f t="shared" si="69"/>
        <v>0</v>
      </c>
      <c r="Q227" s="83">
        <f t="shared" si="69"/>
        <v>0</v>
      </c>
      <c r="R227" s="13">
        <f t="shared" si="69"/>
        <v>0</v>
      </c>
      <c r="S227" s="43">
        <f t="shared" si="69"/>
        <v>0</v>
      </c>
      <c r="T227" s="45">
        <f t="shared" si="69"/>
        <v>0</v>
      </c>
    </row>
    <row r="228" spans="1:20" s="211" customFormat="1" hidden="1" x14ac:dyDescent="0.25">
      <c r="A228" s="128" t="s">
        <v>288</v>
      </c>
      <c r="B228" s="191" t="s">
        <v>694</v>
      </c>
      <c r="C228" s="253"/>
      <c r="D228" s="513" t="s">
        <v>706</v>
      </c>
      <c r="E228" s="513"/>
      <c r="F228" s="299">
        <f t="shared" ref="F228:F230" si="70">SUM(I228:T228)</f>
        <v>0</v>
      </c>
      <c r="G228" s="300"/>
      <c r="H228" s="193">
        <f t="shared" si="62"/>
        <v>0</v>
      </c>
      <c r="I228" s="201"/>
      <c r="J228" s="195"/>
      <c r="K228" s="195"/>
      <c r="L228" s="195"/>
      <c r="M228" s="195"/>
      <c r="N228" s="196"/>
      <c r="O228" s="195"/>
      <c r="P228" s="194"/>
      <c r="Q228" s="196"/>
      <c r="R228" s="195"/>
      <c r="S228" s="194"/>
      <c r="T228" s="197"/>
    </row>
    <row r="229" spans="1:20" s="211" customFormat="1" hidden="1" x14ac:dyDescent="0.25">
      <c r="A229" s="128" t="s">
        <v>289</v>
      </c>
      <c r="B229" s="191" t="s">
        <v>695</v>
      </c>
      <c r="C229" s="200"/>
      <c r="D229" s="417" t="s">
        <v>707</v>
      </c>
      <c r="E229" s="417"/>
      <c r="F229" s="282">
        <f t="shared" si="70"/>
        <v>0</v>
      </c>
      <c r="G229" s="192"/>
      <c r="H229" s="193">
        <f t="shared" si="62"/>
        <v>0</v>
      </c>
      <c r="I229" s="201"/>
      <c r="J229" s="195"/>
      <c r="K229" s="195"/>
      <c r="L229" s="195"/>
      <c r="M229" s="195"/>
      <c r="N229" s="196"/>
      <c r="O229" s="195"/>
      <c r="P229" s="194"/>
      <c r="Q229" s="196"/>
      <c r="R229" s="195"/>
      <c r="S229" s="194"/>
      <c r="T229" s="197"/>
    </row>
    <row r="230" spans="1:20" s="211" customFormat="1" hidden="1" x14ac:dyDescent="0.25">
      <c r="A230" s="128" t="s">
        <v>290</v>
      </c>
      <c r="B230" s="191" t="s">
        <v>696</v>
      </c>
      <c r="C230" s="200"/>
      <c r="D230" s="417" t="s">
        <v>708</v>
      </c>
      <c r="E230" s="417"/>
      <c r="F230" s="282">
        <f t="shared" si="70"/>
        <v>0</v>
      </c>
      <c r="G230" s="192"/>
      <c r="H230" s="193">
        <f t="shared" si="62"/>
        <v>0</v>
      </c>
      <c r="I230" s="201"/>
      <c r="J230" s="195"/>
      <c r="K230" s="195"/>
      <c r="L230" s="195"/>
      <c r="M230" s="195"/>
      <c r="N230" s="196"/>
      <c r="O230" s="195"/>
      <c r="P230" s="194"/>
      <c r="Q230" s="196"/>
      <c r="R230" s="195"/>
      <c r="S230" s="194"/>
      <c r="T230" s="197"/>
    </row>
    <row r="231" spans="1:20" s="18" customFormat="1" hidden="1" x14ac:dyDescent="0.25">
      <c r="A231" s="128"/>
      <c r="B231" s="53" t="s">
        <v>697</v>
      </c>
      <c r="C231" s="415" t="s">
        <v>291</v>
      </c>
      <c r="D231" s="416"/>
      <c r="E231" s="416"/>
      <c r="F231" s="266">
        <f>F232+F233+F234+F235+F236+F237</f>
        <v>0</v>
      </c>
      <c r="G231" s="158">
        <f t="shared" ref="G231:T231" si="71">G232+G233+G234+G235+G236+G237</f>
        <v>0</v>
      </c>
      <c r="H231" s="170">
        <f t="shared" si="62"/>
        <v>0</v>
      </c>
      <c r="I231" s="78">
        <f t="shared" si="71"/>
        <v>0</v>
      </c>
      <c r="J231" s="13">
        <f t="shared" si="71"/>
        <v>0</v>
      </c>
      <c r="K231" s="13">
        <f t="shared" si="71"/>
        <v>0</v>
      </c>
      <c r="L231" s="13">
        <f t="shared" si="71"/>
        <v>0</v>
      </c>
      <c r="M231" s="13">
        <f t="shared" si="71"/>
        <v>0</v>
      </c>
      <c r="N231" s="83">
        <f t="shared" si="71"/>
        <v>0</v>
      </c>
      <c r="O231" s="13">
        <f t="shared" si="71"/>
        <v>0</v>
      </c>
      <c r="P231" s="43">
        <f t="shared" si="71"/>
        <v>0</v>
      </c>
      <c r="Q231" s="83">
        <f t="shared" si="71"/>
        <v>0</v>
      </c>
      <c r="R231" s="13">
        <f t="shared" si="71"/>
        <v>0</v>
      </c>
      <c r="S231" s="43">
        <f t="shared" si="71"/>
        <v>0</v>
      </c>
      <c r="T231" s="45">
        <f t="shared" si="71"/>
        <v>0</v>
      </c>
    </row>
    <row r="232" spans="1:20" s="211" customFormat="1" hidden="1" x14ac:dyDescent="0.25">
      <c r="A232" s="128" t="s">
        <v>292</v>
      </c>
      <c r="B232" s="191" t="s">
        <v>698</v>
      </c>
      <c r="C232" s="200"/>
      <c r="D232" s="417" t="s">
        <v>383</v>
      </c>
      <c r="E232" s="417"/>
      <c r="F232" s="282">
        <f t="shared" ref="F232:F243" si="72">SUM(I232:T232)</f>
        <v>0</v>
      </c>
      <c r="G232" s="192"/>
      <c r="H232" s="193">
        <f t="shared" si="62"/>
        <v>0</v>
      </c>
      <c r="I232" s="201"/>
      <c r="J232" s="195"/>
      <c r="K232" s="195"/>
      <c r="L232" s="195"/>
      <c r="M232" s="195"/>
      <c r="N232" s="196"/>
      <c r="O232" s="195"/>
      <c r="P232" s="194"/>
      <c r="Q232" s="196"/>
      <c r="R232" s="195"/>
      <c r="S232" s="194"/>
      <c r="T232" s="197"/>
    </row>
    <row r="233" spans="1:20" s="211" customFormat="1" hidden="1" x14ac:dyDescent="0.25">
      <c r="A233" s="128" t="s">
        <v>293</v>
      </c>
      <c r="B233" s="191" t="s">
        <v>699</v>
      </c>
      <c r="C233" s="200"/>
      <c r="D233" s="417" t="s">
        <v>384</v>
      </c>
      <c r="E233" s="417"/>
      <c r="F233" s="282">
        <f t="shared" si="72"/>
        <v>0</v>
      </c>
      <c r="G233" s="192"/>
      <c r="H233" s="193">
        <f t="shared" si="62"/>
        <v>0</v>
      </c>
      <c r="I233" s="201"/>
      <c r="J233" s="195"/>
      <c r="K233" s="195"/>
      <c r="L233" s="195"/>
      <c r="M233" s="195"/>
      <c r="N233" s="196"/>
      <c r="O233" s="195"/>
      <c r="P233" s="194"/>
      <c r="Q233" s="196"/>
      <c r="R233" s="195"/>
      <c r="S233" s="194"/>
      <c r="T233" s="197"/>
    </row>
    <row r="234" spans="1:20" s="211" customFormat="1" hidden="1" x14ac:dyDescent="0.25">
      <c r="A234" s="128" t="s">
        <v>887</v>
      </c>
      <c r="B234" s="191" t="s">
        <v>888</v>
      </c>
      <c r="C234" s="200"/>
      <c r="D234" s="417" t="s">
        <v>889</v>
      </c>
      <c r="E234" s="417"/>
      <c r="F234" s="282">
        <f t="shared" si="72"/>
        <v>0</v>
      </c>
      <c r="G234" s="192"/>
      <c r="H234" s="193">
        <f t="shared" si="62"/>
        <v>0</v>
      </c>
      <c r="I234" s="201"/>
      <c r="J234" s="195"/>
      <c r="K234" s="195"/>
      <c r="L234" s="195"/>
      <c r="M234" s="195"/>
      <c r="N234" s="196"/>
      <c r="O234" s="195"/>
      <c r="P234" s="194"/>
      <c r="Q234" s="196"/>
      <c r="R234" s="195"/>
      <c r="S234" s="194"/>
      <c r="T234" s="197"/>
    </row>
    <row r="235" spans="1:20" s="211" customFormat="1" hidden="1" x14ac:dyDescent="0.25">
      <c r="A235" s="128" t="s">
        <v>294</v>
      </c>
      <c r="B235" s="191" t="s">
        <v>700</v>
      </c>
      <c r="C235" s="200"/>
      <c r="D235" s="417" t="s">
        <v>295</v>
      </c>
      <c r="E235" s="417"/>
      <c r="F235" s="282">
        <f t="shared" si="72"/>
        <v>0</v>
      </c>
      <c r="G235" s="192"/>
      <c r="H235" s="193">
        <f t="shared" si="62"/>
        <v>0</v>
      </c>
      <c r="I235" s="201"/>
      <c r="J235" s="195"/>
      <c r="K235" s="195"/>
      <c r="L235" s="195"/>
      <c r="M235" s="195"/>
      <c r="N235" s="196"/>
      <c r="O235" s="195"/>
      <c r="P235" s="194"/>
      <c r="Q235" s="196"/>
      <c r="R235" s="195"/>
      <c r="S235" s="194"/>
      <c r="T235" s="197"/>
    </row>
    <row r="236" spans="1:20" s="211" customFormat="1" hidden="1" x14ac:dyDescent="0.25">
      <c r="A236" s="128" t="s">
        <v>296</v>
      </c>
      <c r="B236" s="191" t="s">
        <v>701</v>
      </c>
      <c r="C236" s="200"/>
      <c r="D236" s="417" t="s">
        <v>297</v>
      </c>
      <c r="E236" s="417"/>
      <c r="F236" s="282">
        <f t="shared" si="72"/>
        <v>0</v>
      </c>
      <c r="G236" s="192"/>
      <c r="H236" s="193">
        <f t="shared" si="62"/>
        <v>0</v>
      </c>
      <c r="I236" s="201"/>
      <c r="J236" s="195"/>
      <c r="K236" s="195"/>
      <c r="L236" s="195"/>
      <c r="M236" s="195"/>
      <c r="N236" s="196"/>
      <c r="O236" s="195"/>
      <c r="P236" s="194"/>
      <c r="Q236" s="196"/>
      <c r="R236" s="195"/>
      <c r="S236" s="194"/>
      <c r="T236" s="197"/>
    </row>
    <row r="237" spans="1:20" s="211" customFormat="1" hidden="1" x14ac:dyDescent="0.25">
      <c r="A237" s="128" t="s">
        <v>890</v>
      </c>
      <c r="B237" s="191" t="s">
        <v>891</v>
      </c>
      <c r="C237" s="200"/>
      <c r="D237" s="417" t="s">
        <v>892</v>
      </c>
      <c r="E237" s="417"/>
      <c r="F237" s="282">
        <f t="shared" si="72"/>
        <v>0</v>
      </c>
      <c r="G237" s="192"/>
      <c r="H237" s="193">
        <f t="shared" si="62"/>
        <v>0</v>
      </c>
      <c r="I237" s="201"/>
      <c r="J237" s="195"/>
      <c r="K237" s="195"/>
      <c r="L237" s="195"/>
      <c r="M237" s="195"/>
      <c r="N237" s="196"/>
      <c r="O237" s="195"/>
      <c r="P237" s="194"/>
      <c r="Q237" s="196"/>
      <c r="R237" s="195"/>
      <c r="S237" s="194"/>
      <c r="T237" s="197"/>
    </row>
    <row r="238" spans="1:20" s="41" customFormat="1" hidden="1" x14ac:dyDescent="0.25">
      <c r="A238" s="128" t="s">
        <v>893</v>
      </c>
      <c r="B238" s="53" t="s">
        <v>894</v>
      </c>
      <c r="C238" s="415" t="s">
        <v>895</v>
      </c>
      <c r="D238" s="416"/>
      <c r="E238" s="416"/>
      <c r="F238" s="266">
        <f t="shared" si="72"/>
        <v>0</v>
      </c>
      <c r="G238" s="158"/>
      <c r="H238" s="170">
        <f t="shared" si="62"/>
        <v>0</v>
      </c>
      <c r="I238" s="78"/>
      <c r="J238" s="13"/>
      <c r="K238" s="13"/>
      <c r="L238" s="13"/>
      <c r="M238" s="13"/>
      <c r="N238" s="83"/>
      <c r="O238" s="13"/>
      <c r="P238" s="43"/>
      <c r="Q238" s="83"/>
      <c r="R238" s="13"/>
      <c r="S238" s="43"/>
      <c r="T238" s="45"/>
    </row>
    <row r="239" spans="1:20" s="41" customFormat="1" hidden="1" x14ac:dyDescent="0.25">
      <c r="A239" s="128" t="s">
        <v>298</v>
      </c>
      <c r="B239" s="53" t="s">
        <v>702</v>
      </c>
      <c r="C239" s="415" t="s">
        <v>299</v>
      </c>
      <c r="D239" s="416"/>
      <c r="E239" s="416"/>
      <c r="F239" s="266">
        <f t="shared" si="72"/>
        <v>0</v>
      </c>
      <c r="G239" s="158"/>
      <c r="H239" s="170">
        <f t="shared" si="62"/>
        <v>0</v>
      </c>
      <c r="I239" s="78"/>
      <c r="J239" s="13"/>
      <c r="K239" s="13"/>
      <c r="L239" s="13"/>
      <c r="M239" s="13"/>
      <c r="N239" s="83"/>
      <c r="O239" s="13"/>
      <c r="P239" s="43"/>
      <c r="Q239" s="83"/>
      <c r="R239" s="13"/>
      <c r="S239" s="43"/>
      <c r="T239" s="45"/>
    </row>
    <row r="240" spans="1:20" s="41" customFormat="1" hidden="1" x14ac:dyDescent="0.25">
      <c r="A240" s="128" t="s">
        <v>300</v>
      </c>
      <c r="B240" s="53" t="s">
        <v>703</v>
      </c>
      <c r="C240" s="415" t="s">
        <v>896</v>
      </c>
      <c r="D240" s="416"/>
      <c r="E240" s="416"/>
      <c r="F240" s="266">
        <f t="shared" si="72"/>
        <v>0</v>
      </c>
      <c r="G240" s="158"/>
      <c r="H240" s="170">
        <f t="shared" si="62"/>
        <v>0</v>
      </c>
      <c r="I240" s="78"/>
      <c r="J240" s="13"/>
      <c r="K240" s="13"/>
      <c r="L240" s="13"/>
      <c r="M240" s="13"/>
      <c r="N240" s="83"/>
      <c r="O240" s="13"/>
      <c r="P240" s="43"/>
      <c r="Q240" s="83"/>
      <c r="R240" s="13"/>
      <c r="S240" s="43"/>
      <c r="T240" s="45"/>
    </row>
    <row r="241" spans="1:20" s="41" customFormat="1" hidden="1" x14ac:dyDescent="0.25">
      <c r="A241" s="128" t="s">
        <v>301</v>
      </c>
      <c r="B241" s="53" t="s">
        <v>704</v>
      </c>
      <c r="C241" s="415" t="s">
        <v>897</v>
      </c>
      <c r="D241" s="416"/>
      <c r="E241" s="416"/>
      <c r="F241" s="266">
        <f t="shared" si="72"/>
        <v>0</v>
      </c>
      <c r="G241" s="158"/>
      <c r="H241" s="170">
        <f t="shared" si="62"/>
        <v>0</v>
      </c>
      <c r="I241" s="78"/>
      <c r="J241" s="13"/>
      <c r="K241" s="13"/>
      <c r="L241" s="13"/>
      <c r="M241" s="13"/>
      <c r="N241" s="83"/>
      <c r="O241" s="13"/>
      <c r="P241" s="43"/>
      <c r="Q241" s="83"/>
      <c r="R241" s="13"/>
      <c r="S241" s="43"/>
      <c r="T241" s="45"/>
    </row>
    <row r="242" spans="1:20" s="41" customFormat="1" hidden="1" x14ac:dyDescent="0.25">
      <c r="A242" s="128" t="s">
        <v>302</v>
      </c>
      <c r="B242" s="53" t="s">
        <v>705</v>
      </c>
      <c r="C242" s="415" t="s">
        <v>303</v>
      </c>
      <c r="D242" s="416"/>
      <c r="E242" s="416"/>
      <c r="F242" s="266">
        <f t="shared" si="72"/>
        <v>0</v>
      </c>
      <c r="G242" s="158"/>
      <c r="H242" s="170">
        <f t="shared" si="62"/>
        <v>0</v>
      </c>
      <c r="I242" s="78"/>
      <c r="J242" s="13"/>
      <c r="K242" s="13"/>
      <c r="L242" s="13"/>
      <c r="M242" s="13"/>
      <c r="N242" s="83"/>
      <c r="O242" s="13"/>
      <c r="P242" s="43"/>
      <c r="Q242" s="83"/>
      <c r="R242" s="13"/>
      <c r="S242" s="43"/>
      <c r="T242" s="45"/>
    </row>
    <row r="243" spans="1:20" s="41" customFormat="1" hidden="1" x14ac:dyDescent="0.25">
      <c r="A243" s="128" t="s">
        <v>898</v>
      </c>
      <c r="B243" s="53" t="s">
        <v>899</v>
      </c>
      <c r="C243" s="415" t="s">
        <v>901</v>
      </c>
      <c r="D243" s="416"/>
      <c r="E243" s="416"/>
      <c r="F243" s="266">
        <f t="shared" si="72"/>
        <v>0</v>
      </c>
      <c r="G243" s="158"/>
      <c r="H243" s="170">
        <f t="shared" si="62"/>
        <v>0</v>
      </c>
      <c r="I243" s="78"/>
      <c r="J243" s="13"/>
      <c r="K243" s="13"/>
      <c r="L243" s="13"/>
      <c r="M243" s="13"/>
      <c r="N243" s="83"/>
      <c r="O243" s="13"/>
      <c r="P243" s="43"/>
      <c r="Q243" s="83"/>
      <c r="R243" s="13"/>
      <c r="S243" s="43"/>
      <c r="T243" s="45"/>
    </row>
    <row r="244" spans="1:20" s="41" customFormat="1" hidden="1" x14ac:dyDescent="0.25">
      <c r="A244" s="128"/>
      <c r="B244" s="53" t="s">
        <v>900</v>
      </c>
      <c r="C244" s="415" t="s">
        <v>902</v>
      </c>
      <c r="D244" s="416"/>
      <c r="E244" s="416"/>
      <c r="F244" s="266">
        <f>F245+F246</f>
        <v>0</v>
      </c>
      <c r="G244" s="158">
        <f t="shared" ref="G244:T244" si="73">G245+G246</f>
        <v>0</v>
      </c>
      <c r="H244" s="170">
        <f t="shared" si="62"/>
        <v>0</v>
      </c>
      <c r="I244" s="78">
        <f t="shared" si="73"/>
        <v>0</v>
      </c>
      <c r="J244" s="13">
        <f t="shared" si="73"/>
        <v>0</v>
      </c>
      <c r="K244" s="13">
        <f t="shared" si="73"/>
        <v>0</v>
      </c>
      <c r="L244" s="13">
        <f t="shared" si="73"/>
        <v>0</v>
      </c>
      <c r="M244" s="13">
        <f t="shared" si="73"/>
        <v>0</v>
      </c>
      <c r="N244" s="83">
        <f t="shared" si="73"/>
        <v>0</v>
      </c>
      <c r="O244" s="13">
        <f t="shared" si="73"/>
        <v>0</v>
      </c>
      <c r="P244" s="43">
        <f t="shared" si="73"/>
        <v>0</v>
      </c>
      <c r="Q244" s="83">
        <f t="shared" si="73"/>
        <v>0</v>
      </c>
      <c r="R244" s="13">
        <f t="shared" si="73"/>
        <v>0</v>
      </c>
      <c r="S244" s="43">
        <f t="shared" si="73"/>
        <v>0</v>
      </c>
      <c r="T244" s="45">
        <f t="shared" si="73"/>
        <v>0</v>
      </c>
    </row>
    <row r="245" spans="1:20" s="211" customFormat="1" hidden="1" x14ac:dyDescent="0.25">
      <c r="A245" s="128" t="s">
        <v>904</v>
      </c>
      <c r="B245" s="191" t="s">
        <v>903</v>
      </c>
      <c r="C245" s="200"/>
      <c r="D245" s="417" t="s">
        <v>907</v>
      </c>
      <c r="E245" s="417"/>
      <c r="F245" s="282">
        <f t="shared" ref="F245:F246" si="74">SUM(I245:T245)</f>
        <v>0</v>
      </c>
      <c r="G245" s="192"/>
      <c r="H245" s="193">
        <f t="shared" si="62"/>
        <v>0</v>
      </c>
      <c r="I245" s="201"/>
      <c r="J245" s="195"/>
      <c r="K245" s="195"/>
      <c r="L245" s="195"/>
      <c r="M245" s="195"/>
      <c r="N245" s="196"/>
      <c r="O245" s="195"/>
      <c r="P245" s="194"/>
      <c r="Q245" s="196"/>
      <c r="R245" s="195"/>
      <c r="S245" s="194"/>
      <c r="T245" s="197"/>
    </row>
    <row r="246" spans="1:20" s="211" customFormat="1" hidden="1" x14ac:dyDescent="0.25">
      <c r="A246" s="128" t="s">
        <v>905</v>
      </c>
      <c r="B246" s="191" t="s">
        <v>906</v>
      </c>
      <c r="C246" s="200"/>
      <c r="D246" s="417" t="s">
        <v>908</v>
      </c>
      <c r="E246" s="417"/>
      <c r="F246" s="282">
        <f t="shared" si="74"/>
        <v>0</v>
      </c>
      <c r="G246" s="192"/>
      <c r="H246" s="193">
        <f t="shared" si="62"/>
        <v>0</v>
      </c>
      <c r="I246" s="201"/>
      <c r="J246" s="195"/>
      <c r="K246" s="195"/>
      <c r="L246" s="195"/>
      <c r="M246" s="195"/>
      <c r="N246" s="196"/>
      <c r="O246" s="195"/>
      <c r="P246" s="194"/>
      <c r="Q246" s="196"/>
      <c r="R246" s="195"/>
      <c r="S246" s="194"/>
      <c r="T246" s="197"/>
    </row>
    <row r="247" spans="1:20" hidden="1" x14ac:dyDescent="0.25">
      <c r="B247" s="93" t="s">
        <v>709</v>
      </c>
      <c r="C247" s="434" t="s">
        <v>304</v>
      </c>
      <c r="D247" s="435"/>
      <c r="E247" s="435"/>
      <c r="F247" s="260">
        <f>F248+F249+F250+F251+F252</f>
        <v>0</v>
      </c>
      <c r="G247" s="152">
        <f t="shared" ref="G247:T247" si="75">G248+G249+G250+G251+G252</f>
        <v>0</v>
      </c>
      <c r="H247" s="168">
        <f t="shared" si="62"/>
        <v>0</v>
      </c>
      <c r="I247" s="95">
        <f t="shared" si="75"/>
        <v>0</v>
      </c>
      <c r="J247" s="96">
        <f t="shared" si="75"/>
        <v>0</v>
      </c>
      <c r="K247" s="96">
        <f t="shared" si="75"/>
        <v>0</v>
      </c>
      <c r="L247" s="96">
        <f t="shared" si="75"/>
        <v>0</v>
      </c>
      <c r="M247" s="96">
        <f t="shared" si="75"/>
        <v>0</v>
      </c>
      <c r="N247" s="99">
        <f t="shared" si="75"/>
        <v>0</v>
      </c>
      <c r="O247" s="96">
        <f t="shared" si="75"/>
        <v>0</v>
      </c>
      <c r="P247" s="98">
        <f t="shared" si="75"/>
        <v>0</v>
      </c>
      <c r="Q247" s="99">
        <f t="shared" si="75"/>
        <v>0</v>
      </c>
      <c r="R247" s="96">
        <f t="shared" si="75"/>
        <v>0</v>
      </c>
      <c r="S247" s="98">
        <f t="shared" si="75"/>
        <v>0</v>
      </c>
      <c r="T247" s="100">
        <f t="shared" si="75"/>
        <v>0</v>
      </c>
    </row>
    <row r="248" spans="1:20" s="41" customFormat="1" hidden="1" x14ac:dyDescent="0.25">
      <c r="A248" s="128" t="s">
        <v>305</v>
      </c>
      <c r="B248" s="198" t="s">
        <v>710</v>
      </c>
      <c r="C248" s="495" t="s">
        <v>385</v>
      </c>
      <c r="D248" s="496"/>
      <c r="E248" s="496"/>
      <c r="F248" s="283">
        <f t="shared" ref="F248:F254" si="76">SUM(I248:T248)</f>
        <v>0</v>
      </c>
      <c r="G248" s="199"/>
      <c r="H248" s="213">
        <f t="shared" si="62"/>
        <v>0</v>
      </c>
      <c r="I248" s="214"/>
      <c r="J248" s="215"/>
      <c r="K248" s="215"/>
      <c r="L248" s="215"/>
      <c r="M248" s="215"/>
      <c r="N248" s="219"/>
      <c r="O248" s="215"/>
      <c r="P248" s="217"/>
      <c r="Q248" s="219"/>
      <c r="R248" s="215"/>
      <c r="S248" s="217"/>
      <c r="T248" s="216"/>
    </row>
    <row r="249" spans="1:20" s="41" customFormat="1" hidden="1" x14ac:dyDescent="0.25">
      <c r="A249" s="128" t="s">
        <v>306</v>
      </c>
      <c r="B249" s="198" t="s">
        <v>711</v>
      </c>
      <c r="C249" s="495" t="s">
        <v>386</v>
      </c>
      <c r="D249" s="496"/>
      <c r="E249" s="496"/>
      <c r="F249" s="283">
        <f t="shared" si="76"/>
        <v>0</v>
      </c>
      <c r="G249" s="199"/>
      <c r="H249" s="213">
        <f t="shared" si="62"/>
        <v>0</v>
      </c>
      <c r="I249" s="214"/>
      <c r="J249" s="215"/>
      <c r="K249" s="215"/>
      <c r="L249" s="215"/>
      <c r="M249" s="215"/>
      <c r="N249" s="219"/>
      <c r="O249" s="215"/>
      <c r="P249" s="217"/>
      <c r="Q249" s="219"/>
      <c r="R249" s="215"/>
      <c r="S249" s="217"/>
      <c r="T249" s="216"/>
    </row>
    <row r="250" spans="1:20" s="41" customFormat="1" hidden="1" x14ac:dyDescent="0.25">
      <c r="A250" s="128" t="s">
        <v>307</v>
      </c>
      <c r="B250" s="198" t="s">
        <v>712</v>
      </c>
      <c r="C250" s="495" t="s">
        <v>308</v>
      </c>
      <c r="D250" s="496"/>
      <c r="E250" s="496"/>
      <c r="F250" s="283">
        <f t="shared" si="76"/>
        <v>0</v>
      </c>
      <c r="G250" s="199"/>
      <c r="H250" s="213">
        <f t="shared" si="62"/>
        <v>0</v>
      </c>
      <c r="I250" s="214"/>
      <c r="J250" s="215"/>
      <c r="K250" s="215"/>
      <c r="L250" s="215"/>
      <c r="M250" s="215"/>
      <c r="N250" s="219"/>
      <c r="O250" s="215"/>
      <c r="P250" s="217"/>
      <c r="Q250" s="219"/>
      <c r="R250" s="215"/>
      <c r="S250" s="217"/>
      <c r="T250" s="216"/>
    </row>
    <row r="251" spans="1:20" s="41" customFormat="1" hidden="1" x14ac:dyDescent="0.25">
      <c r="A251" s="128" t="s">
        <v>309</v>
      </c>
      <c r="B251" s="198" t="s">
        <v>713</v>
      </c>
      <c r="C251" s="495" t="s">
        <v>310</v>
      </c>
      <c r="D251" s="496"/>
      <c r="E251" s="496"/>
      <c r="F251" s="283">
        <f t="shared" si="76"/>
        <v>0</v>
      </c>
      <c r="G251" s="199"/>
      <c r="H251" s="213">
        <f t="shared" si="62"/>
        <v>0</v>
      </c>
      <c r="I251" s="214"/>
      <c r="J251" s="215"/>
      <c r="K251" s="215"/>
      <c r="L251" s="215"/>
      <c r="M251" s="215"/>
      <c r="N251" s="219"/>
      <c r="O251" s="215"/>
      <c r="P251" s="217"/>
      <c r="Q251" s="219"/>
      <c r="R251" s="215"/>
      <c r="S251" s="217"/>
      <c r="T251" s="216"/>
    </row>
    <row r="252" spans="1:20" s="41" customFormat="1" hidden="1" x14ac:dyDescent="0.25">
      <c r="A252" s="128" t="s">
        <v>311</v>
      </c>
      <c r="B252" s="198" t="s">
        <v>714</v>
      </c>
      <c r="C252" s="495" t="s">
        <v>387</v>
      </c>
      <c r="D252" s="496"/>
      <c r="E252" s="496"/>
      <c r="F252" s="283">
        <f t="shared" si="76"/>
        <v>0</v>
      </c>
      <c r="G252" s="199"/>
      <c r="H252" s="213">
        <f t="shared" si="62"/>
        <v>0</v>
      </c>
      <c r="I252" s="214"/>
      <c r="J252" s="215"/>
      <c r="K252" s="215"/>
      <c r="L252" s="215"/>
      <c r="M252" s="215"/>
      <c r="N252" s="219"/>
      <c r="O252" s="215"/>
      <c r="P252" s="217"/>
      <c r="Q252" s="219"/>
      <c r="R252" s="215"/>
      <c r="S252" s="217"/>
      <c r="T252" s="216"/>
    </row>
    <row r="253" spans="1:20" hidden="1" x14ac:dyDescent="0.25">
      <c r="A253" s="128" t="s">
        <v>313</v>
      </c>
      <c r="B253" s="93" t="s">
        <v>715</v>
      </c>
      <c r="C253" s="434" t="s">
        <v>312</v>
      </c>
      <c r="D253" s="435"/>
      <c r="E253" s="435"/>
      <c r="F253" s="260">
        <f t="shared" si="76"/>
        <v>0</v>
      </c>
      <c r="G253" s="152"/>
      <c r="H253" s="168">
        <f t="shared" si="62"/>
        <v>0</v>
      </c>
      <c r="I253" s="95"/>
      <c r="J253" s="96"/>
      <c r="K253" s="96"/>
      <c r="L253" s="96"/>
      <c r="M253" s="96"/>
      <c r="N253" s="99"/>
      <c r="O253" s="96"/>
      <c r="P253" s="98"/>
      <c r="Q253" s="99"/>
      <c r="R253" s="96"/>
      <c r="S253" s="98"/>
      <c r="T253" s="100"/>
    </row>
    <row r="254" spans="1:20" ht="15.75" hidden="1" thickBot="1" x14ac:dyDescent="0.3">
      <c r="A254" s="128" t="s">
        <v>909</v>
      </c>
      <c r="B254" s="93" t="s">
        <v>910</v>
      </c>
      <c r="C254" s="434" t="s">
        <v>911</v>
      </c>
      <c r="D254" s="435"/>
      <c r="E254" s="435"/>
      <c r="F254" s="260">
        <f t="shared" si="76"/>
        <v>0</v>
      </c>
      <c r="G254" s="152"/>
      <c r="H254" s="168">
        <f t="shared" si="62"/>
        <v>0</v>
      </c>
      <c r="I254" s="95"/>
      <c r="J254" s="96"/>
      <c r="K254" s="96"/>
      <c r="L254" s="96"/>
      <c r="M254" s="96"/>
      <c r="N254" s="99"/>
      <c r="O254" s="96"/>
      <c r="P254" s="98"/>
      <c r="Q254" s="99"/>
      <c r="R254" s="96"/>
      <c r="S254" s="98"/>
      <c r="T254" s="100"/>
    </row>
    <row r="255" spans="1:20" ht="15.75" thickBot="1" x14ac:dyDescent="0.3">
      <c r="B255" s="511" t="s">
        <v>314</v>
      </c>
      <c r="C255" s="512"/>
      <c r="D255" s="512"/>
      <c r="E255" s="512"/>
      <c r="F255" s="257">
        <f>F5+F24+F32+F59+F75+F147+F157+F162+F225</f>
        <v>2287142</v>
      </c>
      <c r="G255" s="149">
        <f>G5+G24+G32+G59+G75+G147+G157+G162+G225</f>
        <v>0</v>
      </c>
      <c r="H255" s="166">
        <f t="shared" si="62"/>
        <v>2287142</v>
      </c>
      <c r="I255" s="87">
        <f t="shared" ref="I255:T255" si="77">I5+I24+I32+I59+I75+I147+I157+I162+I225</f>
        <v>1394142</v>
      </c>
      <c r="J255" s="88">
        <f t="shared" si="77"/>
        <v>223250</v>
      </c>
      <c r="K255" s="88">
        <f t="shared" si="77"/>
        <v>0</v>
      </c>
      <c r="L255" s="88">
        <f t="shared" si="77"/>
        <v>0</v>
      </c>
      <c r="M255" s="88">
        <f t="shared" si="77"/>
        <v>0</v>
      </c>
      <c r="N255" s="91">
        <f t="shared" si="77"/>
        <v>223250</v>
      </c>
      <c r="O255" s="88">
        <f t="shared" si="77"/>
        <v>0</v>
      </c>
      <c r="P255" s="90">
        <f t="shared" si="77"/>
        <v>223250</v>
      </c>
      <c r="Q255" s="91">
        <f t="shared" si="77"/>
        <v>0</v>
      </c>
      <c r="R255" s="88">
        <f t="shared" si="77"/>
        <v>0</v>
      </c>
      <c r="S255" s="90">
        <f t="shared" si="77"/>
        <v>0</v>
      </c>
      <c r="T255" s="92">
        <f t="shared" si="77"/>
        <v>223250</v>
      </c>
    </row>
    <row r="256" spans="1:20" x14ac:dyDescent="0.25">
      <c r="B256" s="22"/>
      <c r="C256" s="23"/>
      <c r="D256" s="23"/>
      <c r="E256" s="24"/>
      <c r="F256" s="24"/>
      <c r="G256" s="24"/>
      <c r="H256" s="60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x14ac:dyDescent="0.25">
      <c r="B257" s="25"/>
      <c r="C257" s="26"/>
      <c r="D257" s="26"/>
      <c r="E257" s="24"/>
      <c r="F257" s="24"/>
      <c r="G257" s="24"/>
      <c r="H257" s="60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x14ac:dyDescent="0.25">
      <c r="B258" s="27"/>
      <c r="C258" s="24"/>
      <c r="D258" s="24"/>
      <c r="E258" s="28"/>
      <c r="F258" s="28"/>
      <c r="G258" s="28"/>
      <c r="H258" s="60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x14ac:dyDescent="0.25">
      <c r="B259" s="27"/>
      <c r="C259" s="24"/>
      <c r="D259" s="24"/>
      <c r="E259" s="28"/>
      <c r="F259" s="28"/>
      <c r="G259" s="28"/>
      <c r="H259" s="60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x14ac:dyDescent="0.25">
      <c r="B260" s="27"/>
      <c r="C260" s="24"/>
      <c r="D260" s="24"/>
      <c r="E260" s="28"/>
      <c r="F260" s="28"/>
      <c r="G260" s="28"/>
      <c r="H260" s="60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x14ac:dyDescent="0.25">
      <c r="B261" s="27"/>
      <c r="C261" s="24"/>
      <c r="D261" s="24"/>
      <c r="E261" s="28"/>
      <c r="F261" s="28"/>
      <c r="G261" s="28"/>
      <c r="H261" s="60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x14ac:dyDescent="0.25">
      <c r="B262" s="27"/>
      <c r="C262" s="24"/>
      <c r="D262" s="24"/>
      <c r="E262" s="28"/>
      <c r="F262" s="28"/>
      <c r="G262" s="28"/>
      <c r="H262" s="60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x14ac:dyDescent="0.25">
      <c r="B263" s="27"/>
      <c r="C263" s="24"/>
      <c r="D263" s="24"/>
      <c r="E263" s="28"/>
      <c r="F263" s="28"/>
      <c r="G263" s="28"/>
      <c r="H263" s="60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x14ac:dyDescent="0.25">
      <c r="B264" s="27"/>
      <c r="C264" s="28"/>
      <c r="D264" s="28"/>
      <c r="E264" s="24"/>
      <c r="F264" s="24"/>
      <c r="G264" s="24"/>
      <c r="H264" s="60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x14ac:dyDescent="0.25">
      <c r="B265" s="27"/>
      <c r="C265" s="28"/>
      <c r="D265" s="28"/>
      <c r="E265" s="24"/>
      <c r="F265" s="24"/>
      <c r="G265" s="24"/>
      <c r="H265" s="60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x14ac:dyDescent="0.25">
      <c r="B266" s="27"/>
      <c r="C266" s="28"/>
      <c r="D266" s="28"/>
      <c r="E266" s="24"/>
      <c r="F266" s="24"/>
      <c r="G266" s="24"/>
      <c r="H266" s="60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x14ac:dyDescent="0.25">
      <c r="B267" s="27"/>
      <c r="C267" s="24"/>
      <c r="D267" s="24"/>
      <c r="E267" s="28"/>
      <c r="F267" s="28"/>
      <c r="G267" s="28"/>
      <c r="H267" s="60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x14ac:dyDescent="0.25">
      <c r="B268" s="27"/>
      <c r="C268" s="24"/>
      <c r="D268" s="24"/>
      <c r="E268" s="28"/>
      <c r="F268" s="28"/>
      <c r="G268" s="28"/>
      <c r="H268" s="6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x14ac:dyDescent="0.25">
      <c r="B269" s="27"/>
      <c r="C269" s="24"/>
      <c r="D269" s="24"/>
      <c r="E269" s="28"/>
      <c r="F269" s="28"/>
      <c r="G269" s="28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x14ac:dyDescent="0.25">
      <c r="A270" s="130"/>
      <c r="B270" s="27"/>
      <c r="C270" s="24"/>
      <c r="D270" s="24"/>
      <c r="E270" s="28"/>
      <c r="F270" s="28"/>
      <c r="G270" s="28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x14ac:dyDescent="0.25">
      <c r="A271" s="130"/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x14ac:dyDescent="0.25">
      <c r="A272" s="130"/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x14ac:dyDescent="0.25">
      <c r="A273" s="130"/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x14ac:dyDescent="0.25">
      <c r="A274" s="130"/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x14ac:dyDescent="0.25">
      <c r="A275" s="130"/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x14ac:dyDescent="0.25">
      <c r="A276" s="130"/>
      <c r="B276" s="27"/>
      <c r="C276" s="24"/>
      <c r="D276" s="24"/>
      <c r="E276" s="28"/>
      <c r="F276" s="28"/>
      <c r="G276" s="28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x14ac:dyDescent="0.25">
      <c r="A277" s="130"/>
      <c r="B277" s="27"/>
      <c r="C277" s="28"/>
      <c r="D277" s="28"/>
      <c r="E277" s="24"/>
      <c r="F277" s="24"/>
      <c r="G277" s="24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x14ac:dyDescent="0.25">
      <c r="A278" s="130"/>
      <c r="B278" s="27"/>
      <c r="C278" s="24"/>
      <c r="D278" s="24"/>
      <c r="E278" s="28"/>
      <c r="F278" s="28"/>
      <c r="G278" s="28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x14ac:dyDescent="0.25">
      <c r="A279" s="130"/>
      <c r="B279" s="27"/>
      <c r="C279" s="24"/>
      <c r="D279" s="24"/>
      <c r="E279" s="28"/>
      <c r="F279" s="28"/>
      <c r="G279" s="28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x14ac:dyDescent="0.25">
      <c r="A280" s="130"/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x14ac:dyDescent="0.25">
      <c r="A281" s="130"/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x14ac:dyDescent="0.25">
      <c r="A282" s="130"/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x14ac:dyDescent="0.25">
      <c r="A288" s="130"/>
      <c r="B288" s="27"/>
      <c r="C288" s="28"/>
      <c r="D288" s="28"/>
      <c r="E288" s="24"/>
      <c r="F288" s="24"/>
      <c r="G288" s="24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x14ac:dyDescent="0.25">
      <c r="A289" s="130"/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x14ac:dyDescent="0.25">
      <c r="A290" s="130"/>
      <c r="B290" s="27"/>
      <c r="C290" s="24"/>
      <c r="D290" s="24"/>
      <c r="E290" s="28"/>
      <c r="F290" s="28"/>
      <c r="G290" s="28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x14ac:dyDescent="0.25">
      <c r="A299" s="130"/>
      <c r="B299" s="29"/>
      <c r="C299" s="23"/>
      <c r="D299" s="23"/>
      <c r="E299" s="24"/>
      <c r="F299" s="24"/>
      <c r="G299" s="24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x14ac:dyDescent="0.25">
      <c r="A300" s="130"/>
      <c r="B300" s="27"/>
      <c r="C300" s="28"/>
      <c r="D300" s="28"/>
      <c r="E300" s="24"/>
      <c r="F300" s="24"/>
      <c r="G300" s="24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x14ac:dyDescent="0.25">
      <c r="A301" s="130"/>
      <c r="B301" s="27"/>
      <c r="C301" s="28"/>
      <c r="D301" s="28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x14ac:dyDescent="0.25">
      <c r="A302" s="130"/>
      <c r="B302" s="27"/>
      <c r="C302" s="28"/>
      <c r="D302" s="28"/>
      <c r="E302" s="24"/>
      <c r="F302" s="24"/>
      <c r="G302" s="24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x14ac:dyDescent="0.25">
      <c r="A312" s="130"/>
      <c r="B312" s="27"/>
      <c r="C312" s="24"/>
      <c r="D312" s="24"/>
      <c r="E312" s="28"/>
      <c r="F312" s="28"/>
      <c r="G312" s="28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x14ac:dyDescent="0.25">
      <c r="A313" s="130"/>
      <c r="B313" s="27"/>
      <c r="C313" s="28"/>
      <c r="D313" s="28"/>
      <c r="E313" s="24"/>
      <c r="F313" s="24"/>
      <c r="G313" s="24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x14ac:dyDescent="0.25">
      <c r="A317" s="130"/>
      <c r="B317" s="27"/>
      <c r="C317" s="24"/>
      <c r="D317" s="24"/>
      <c r="E317" s="28"/>
      <c r="F317" s="28"/>
      <c r="G317" s="28"/>
    </row>
    <row r="318" spans="1:20" x14ac:dyDescent="0.25">
      <c r="B318" s="27"/>
      <c r="C318" s="24"/>
      <c r="D318" s="24"/>
      <c r="E318" s="28"/>
      <c r="F318" s="28"/>
      <c r="G318" s="28"/>
      <c r="H318" s="18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s="12" customFormat="1" x14ac:dyDescent="0.25">
      <c r="A319" s="131"/>
      <c r="B319" s="27"/>
      <c r="C319" s="24"/>
      <c r="D319" s="24"/>
      <c r="E319" s="28"/>
      <c r="F319" s="28"/>
      <c r="G319" s="28"/>
      <c r="H319" s="49"/>
    </row>
    <row r="320" spans="1:20" s="12" customFormat="1" x14ac:dyDescent="0.25">
      <c r="A320" s="131"/>
      <c r="B320" s="27"/>
      <c r="C320" s="24"/>
      <c r="D320" s="24"/>
      <c r="E320" s="28"/>
      <c r="F320" s="28"/>
      <c r="G320" s="28"/>
      <c r="H320" s="49"/>
    </row>
    <row r="321" spans="1:20" s="12" customFormat="1" x14ac:dyDescent="0.25">
      <c r="A321" s="131"/>
      <c r="B321" s="27"/>
      <c r="C321" s="24"/>
      <c r="D321" s="24"/>
      <c r="E321" s="28"/>
      <c r="F321" s="28"/>
      <c r="G321" s="28"/>
      <c r="H321" s="49"/>
    </row>
    <row r="322" spans="1:20" s="12" customFormat="1" x14ac:dyDescent="0.25">
      <c r="A322" s="131"/>
      <c r="B322" s="27"/>
      <c r="C322" s="24"/>
      <c r="D322" s="24"/>
      <c r="E322" s="28"/>
      <c r="F322" s="28"/>
      <c r="G322" s="28"/>
      <c r="H322" s="49"/>
    </row>
    <row r="323" spans="1:20" s="12" customFormat="1" x14ac:dyDescent="0.25">
      <c r="A323" s="131"/>
      <c r="B323" s="27"/>
      <c r="C323" s="24"/>
      <c r="D323" s="24"/>
      <c r="E323" s="28"/>
      <c r="F323" s="28"/>
      <c r="G323" s="28"/>
      <c r="H323" s="49"/>
    </row>
    <row r="324" spans="1:20" s="12" customFormat="1" x14ac:dyDescent="0.25">
      <c r="A324" s="131"/>
      <c r="B324" s="27"/>
      <c r="C324" s="28"/>
      <c r="D324" s="28"/>
      <c r="E324" s="24"/>
      <c r="F324" s="24"/>
      <c r="G324" s="24"/>
      <c r="H324" s="49"/>
    </row>
    <row r="325" spans="1:20" s="12" customFormat="1" x14ac:dyDescent="0.25">
      <c r="A325" s="131"/>
      <c r="B325" s="27"/>
      <c r="C325" s="24"/>
      <c r="D325" s="24"/>
      <c r="E325" s="28"/>
      <c r="F325" s="28"/>
      <c r="G325" s="28"/>
      <c r="H325" s="49"/>
    </row>
    <row r="326" spans="1:20" s="12" customFormat="1" x14ac:dyDescent="0.25">
      <c r="A326" s="131"/>
      <c r="B326" s="27"/>
      <c r="C326" s="24"/>
      <c r="D326" s="24"/>
      <c r="E326" s="28"/>
      <c r="F326" s="28"/>
      <c r="G326" s="28"/>
      <c r="H326" s="49"/>
    </row>
    <row r="327" spans="1:20" s="12" customFormat="1" x14ac:dyDescent="0.25">
      <c r="A327" s="131"/>
      <c r="B327" s="27"/>
      <c r="C327" s="24"/>
      <c r="D327" s="24"/>
      <c r="E327" s="28"/>
      <c r="F327" s="28"/>
      <c r="G327" s="28"/>
      <c r="H327" s="49"/>
    </row>
    <row r="328" spans="1:20" s="12" customFormat="1" x14ac:dyDescent="0.25">
      <c r="A328" s="131"/>
      <c r="B328" s="27"/>
      <c r="C328" s="24"/>
      <c r="D328" s="24"/>
      <c r="E328" s="28"/>
      <c r="F328" s="28"/>
      <c r="G328" s="28"/>
      <c r="H328" s="49"/>
    </row>
    <row r="329" spans="1:20" s="12" customFormat="1" x14ac:dyDescent="0.25">
      <c r="A329" s="131"/>
      <c r="B329" s="27"/>
      <c r="C329" s="24"/>
      <c r="D329" s="24"/>
      <c r="E329" s="28"/>
      <c r="F329" s="28"/>
      <c r="G329" s="28"/>
      <c r="H329" s="49"/>
    </row>
    <row r="330" spans="1:20" s="12" customFormat="1" x14ac:dyDescent="0.25">
      <c r="A330" s="131"/>
      <c r="B330" s="27"/>
      <c r="C330" s="24"/>
      <c r="D330" s="24"/>
      <c r="E330" s="28"/>
      <c r="F330" s="28"/>
      <c r="G330" s="28"/>
      <c r="H330" s="49"/>
    </row>
    <row r="331" spans="1:20" s="12" customFormat="1" x14ac:dyDescent="0.25">
      <c r="A331" s="131"/>
      <c r="B331" s="27"/>
      <c r="C331" s="24"/>
      <c r="D331" s="24"/>
      <c r="E331" s="28"/>
      <c r="F331" s="28"/>
      <c r="G331" s="28"/>
      <c r="H331" s="49"/>
    </row>
    <row r="332" spans="1:20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20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20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20" x14ac:dyDescent="0.25">
      <c r="B335" s="29"/>
      <c r="C335" s="23"/>
      <c r="D335" s="23"/>
      <c r="E335" s="28"/>
      <c r="F335" s="28"/>
      <c r="G335" s="28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B336" s="30"/>
      <c r="C336" s="26"/>
      <c r="D336" s="26"/>
      <c r="E336" s="24"/>
      <c r="F336" s="24"/>
      <c r="G336" s="24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B337" s="27"/>
      <c r="C337" s="24"/>
      <c r="D337" s="24"/>
      <c r="E337" s="28"/>
      <c r="F337" s="28"/>
      <c r="G337" s="28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B338" s="27"/>
      <c r="C338" s="28"/>
      <c r="D338" s="28"/>
      <c r="E338" s="24"/>
      <c r="F338" s="24"/>
      <c r="G338" s="24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B339" s="27"/>
      <c r="C339" s="24"/>
      <c r="D339" s="24"/>
      <c r="E339" s="28"/>
      <c r="F339" s="28"/>
      <c r="G339" s="28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B340" s="27"/>
      <c r="C340" s="24"/>
      <c r="D340" s="24"/>
      <c r="E340" s="28"/>
      <c r="F340" s="28"/>
      <c r="G340" s="28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B341" s="27"/>
      <c r="C341" s="24"/>
      <c r="D341" s="24"/>
      <c r="E341" s="28"/>
      <c r="F341" s="28"/>
      <c r="G341" s="28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B342" s="27"/>
      <c r="C342" s="24"/>
      <c r="D342" s="24"/>
      <c r="E342" s="28"/>
      <c r="F342" s="28"/>
      <c r="G342" s="28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B343" s="27"/>
      <c r="C343" s="28"/>
      <c r="D343" s="28"/>
      <c r="E343" s="24"/>
      <c r="F343" s="24"/>
      <c r="G343" s="24"/>
      <c r="H343" s="6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x14ac:dyDescent="0.25">
      <c r="B344" s="27"/>
      <c r="C344" s="24"/>
      <c r="D344" s="24"/>
      <c r="E344" s="28"/>
      <c r="F344" s="28"/>
      <c r="G344" s="28"/>
      <c r="H344" s="6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x14ac:dyDescent="0.25">
      <c r="B345" s="27"/>
      <c r="C345" s="24"/>
      <c r="D345" s="24"/>
      <c r="E345" s="28"/>
      <c r="F345" s="28"/>
      <c r="G345" s="28"/>
      <c r="H345" s="6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x14ac:dyDescent="0.25">
      <c r="B346" s="27"/>
      <c r="C346" s="28"/>
      <c r="D346" s="28"/>
      <c r="E346" s="24"/>
      <c r="F346" s="24"/>
      <c r="G346" s="24"/>
      <c r="H346" s="6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x14ac:dyDescent="0.25">
      <c r="B347" s="27"/>
      <c r="C347" s="28"/>
      <c r="D347" s="28"/>
      <c r="E347" s="24"/>
      <c r="F347" s="24"/>
      <c r="G347" s="24"/>
      <c r="H347" s="6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x14ac:dyDescent="0.25">
      <c r="B348" s="27"/>
      <c r="C348" s="24"/>
      <c r="D348" s="24"/>
      <c r="E348" s="28"/>
      <c r="F348" s="28"/>
      <c r="G348" s="28"/>
      <c r="H348" s="6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x14ac:dyDescent="0.25">
      <c r="B349" s="27"/>
      <c r="C349" s="24"/>
      <c r="D349" s="24"/>
      <c r="E349" s="28"/>
      <c r="F349" s="28"/>
      <c r="G349" s="28"/>
      <c r="H349" s="6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x14ac:dyDescent="0.25">
      <c r="A350" s="130"/>
      <c r="B350" s="27"/>
      <c r="C350" s="24"/>
      <c r="D350" s="24"/>
      <c r="E350" s="28"/>
      <c r="F350" s="28"/>
      <c r="G350" s="28"/>
      <c r="H350" s="6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x14ac:dyDescent="0.25">
      <c r="A351" s="130"/>
      <c r="B351" s="27"/>
      <c r="C351" s="28"/>
      <c r="D351" s="28"/>
      <c r="E351" s="24"/>
      <c r="F351" s="24"/>
      <c r="G351" s="24"/>
      <c r="H351" s="6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x14ac:dyDescent="0.25">
      <c r="A352" s="130"/>
      <c r="B352" s="27"/>
      <c r="C352" s="24"/>
      <c r="D352" s="24"/>
      <c r="E352" s="28"/>
      <c r="F352" s="28"/>
      <c r="G352" s="28"/>
      <c r="H352" s="60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x14ac:dyDescent="0.25">
      <c r="A353" s="130"/>
      <c r="B353" s="27"/>
      <c r="C353" s="24"/>
      <c r="D353" s="24"/>
      <c r="E353" s="28"/>
      <c r="F353" s="28"/>
      <c r="G353" s="28"/>
      <c r="H353" s="60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x14ac:dyDescent="0.25">
      <c r="A354" s="130"/>
      <c r="B354" s="27"/>
      <c r="C354" s="24"/>
      <c r="D354" s="24"/>
      <c r="E354" s="28"/>
      <c r="F354" s="28"/>
      <c r="G354" s="28"/>
      <c r="H354" s="60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x14ac:dyDescent="0.25">
      <c r="A355" s="130"/>
      <c r="B355" s="27"/>
      <c r="C355" s="24"/>
      <c r="D355" s="24"/>
      <c r="E355" s="28"/>
      <c r="F355" s="28"/>
      <c r="G355" s="28"/>
      <c r="H355" s="6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x14ac:dyDescent="0.25">
      <c r="A356" s="130"/>
      <c r="B356" s="27"/>
      <c r="C356" s="24"/>
      <c r="D356" s="24"/>
      <c r="E356" s="28"/>
      <c r="F356" s="28"/>
      <c r="G356" s="28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x14ac:dyDescent="0.25">
      <c r="A357" s="130"/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x14ac:dyDescent="0.25">
      <c r="A358" s="130"/>
      <c r="B358" s="27"/>
      <c r="C358" s="24"/>
      <c r="D358" s="24"/>
      <c r="E358" s="28"/>
      <c r="F358" s="28"/>
      <c r="G358" s="28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x14ac:dyDescent="0.25">
      <c r="A359" s="130"/>
      <c r="B359" s="27"/>
      <c r="C359" s="24"/>
      <c r="D359" s="24"/>
      <c r="E359" s="28"/>
      <c r="F359" s="28"/>
      <c r="G359" s="28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x14ac:dyDescent="0.25">
      <c r="A360" s="130"/>
      <c r="B360" s="27"/>
      <c r="C360" s="24"/>
      <c r="D360" s="24"/>
      <c r="E360" s="28"/>
      <c r="F360" s="28"/>
      <c r="G360" s="28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x14ac:dyDescent="0.25">
      <c r="A361" s="130"/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x14ac:dyDescent="0.25">
      <c r="A362" s="130"/>
      <c r="B362" s="29"/>
      <c r="C362" s="23"/>
      <c r="D362" s="23"/>
      <c r="E362" s="24"/>
      <c r="F362" s="24"/>
      <c r="G362" s="24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x14ac:dyDescent="0.25">
      <c r="A363" s="130"/>
      <c r="B363" s="27"/>
      <c r="C363" s="28"/>
      <c r="D363" s="28"/>
      <c r="E363" s="24"/>
      <c r="F363" s="24"/>
      <c r="G363" s="24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x14ac:dyDescent="0.25">
      <c r="A364" s="130"/>
      <c r="B364" s="27"/>
      <c r="C364" s="28"/>
      <c r="D364" s="28"/>
      <c r="E364" s="24"/>
      <c r="F364" s="24"/>
      <c r="G364" s="24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x14ac:dyDescent="0.25">
      <c r="A365" s="130"/>
      <c r="B365" s="27"/>
      <c r="C365" s="24"/>
      <c r="D365" s="24"/>
      <c r="E365" s="28"/>
      <c r="F365" s="28"/>
      <c r="G365" s="28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x14ac:dyDescent="0.25">
      <c r="A366" s="130"/>
      <c r="B366" s="27"/>
      <c r="C366" s="24"/>
      <c r="D366" s="24"/>
      <c r="E366" s="28"/>
      <c r="F366" s="28"/>
      <c r="G366" s="28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x14ac:dyDescent="0.25">
      <c r="A368" s="130"/>
      <c r="B368" s="27"/>
      <c r="C368" s="28"/>
      <c r="D368" s="28"/>
      <c r="E368" s="24"/>
      <c r="F368" s="24"/>
      <c r="G368" s="24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x14ac:dyDescent="0.25">
      <c r="A370" s="130"/>
      <c r="B370" s="27"/>
      <c r="C370" s="24"/>
      <c r="D370" s="24"/>
      <c r="E370" s="28"/>
      <c r="F370" s="28"/>
      <c r="G370" s="28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x14ac:dyDescent="0.25">
      <c r="A371" s="130"/>
      <c r="B371" s="27"/>
      <c r="C371" s="28"/>
      <c r="D371" s="28"/>
      <c r="E371" s="24"/>
      <c r="F371" s="24"/>
      <c r="G371" s="24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x14ac:dyDescent="0.25">
      <c r="A373" s="130"/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x14ac:dyDescent="0.25">
      <c r="A374" s="130"/>
      <c r="B374" s="27"/>
      <c r="C374" s="24"/>
      <c r="D374" s="24"/>
      <c r="E374" s="28"/>
      <c r="F374" s="28"/>
      <c r="G374" s="28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x14ac:dyDescent="0.25">
      <c r="A375" s="130"/>
      <c r="B375" s="27"/>
      <c r="C375" s="24"/>
      <c r="D375" s="24"/>
      <c r="E375" s="28"/>
      <c r="F375" s="28"/>
      <c r="G375" s="28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x14ac:dyDescent="0.25">
      <c r="A376" s="130"/>
      <c r="B376" s="27"/>
      <c r="C376" s="24"/>
      <c r="D376" s="24"/>
      <c r="E376" s="28"/>
      <c r="F376" s="28"/>
      <c r="G376" s="28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x14ac:dyDescent="0.25">
      <c r="A377" s="130"/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x14ac:dyDescent="0.25">
      <c r="A379" s="130"/>
      <c r="B379" s="27"/>
      <c r="C379" s="28"/>
      <c r="D379" s="28"/>
      <c r="E379" s="24"/>
      <c r="F379" s="24"/>
      <c r="G379" s="24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x14ac:dyDescent="0.25">
      <c r="A380" s="130"/>
      <c r="B380" s="27"/>
      <c r="C380" s="28"/>
      <c r="D380" s="28"/>
      <c r="E380" s="24"/>
      <c r="F380" s="24"/>
      <c r="G380" s="24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5">
      <c r="A381" s="130"/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5">
      <c r="A382" s="130"/>
      <c r="B382" s="27"/>
      <c r="C382" s="28"/>
      <c r="D382" s="28"/>
      <c r="E382" s="24"/>
      <c r="F382" s="24"/>
      <c r="G382" s="24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5">
      <c r="A383" s="130"/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5">
      <c r="A384" s="130"/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x14ac:dyDescent="0.25">
      <c r="A387" s="130"/>
      <c r="B387" s="27"/>
      <c r="C387" s="28"/>
      <c r="D387" s="28"/>
      <c r="E387" s="24"/>
      <c r="F387" s="24"/>
      <c r="G387" s="24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x14ac:dyDescent="0.25">
      <c r="A392" s="130"/>
      <c r="B392" s="27"/>
      <c r="C392" s="24"/>
      <c r="D392" s="24"/>
      <c r="E392" s="28"/>
      <c r="F392" s="28"/>
      <c r="G392" s="28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x14ac:dyDescent="0.25">
      <c r="A393" s="130"/>
      <c r="B393" s="27"/>
      <c r="C393" s="28"/>
      <c r="D393" s="28"/>
      <c r="E393" s="24"/>
      <c r="F393" s="24"/>
      <c r="G393" s="24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x14ac:dyDescent="0.25">
      <c r="A394" s="130"/>
      <c r="B394" s="27"/>
      <c r="C394" s="28"/>
      <c r="D394" s="28"/>
      <c r="E394" s="24"/>
      <c r="F394" s="24"/>
      <c r="G394" s="24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x14ac:dyDescent="0.25">
      <c r="A398" s="130"/>
      <c r="B398" s="29"/>
      <c r="C398" s="23"/>
      <c r="D398" s="23"/>
      <c r="E398" s="24"/>
      <c r="F398" s="24"/>
      <c r="G398" s="24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x14ac:dyDescent="0.25">
      <c r="A400" s="130"/>
      <c r="B400" s="27"/>
      <c r="C400" s="28"/>
      <c r="D400" s="28"/>
      <c r="E400" s="24"/>
      <c r="F400" s="24"/>
      <c r="G400" s="24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x14ac:dyDescent="0.25">
      <c r="A403" s="130"/>
      <c r="B403" s="27"/>
      <c r="C403" s="28"/>
      <c r="D403" s="28"/>
      <c r="E403" s="24"/>
      <c r="F403" s="24"/>
      <c r="G403" s="24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x14ac:dyDescent="0.25">
      <c r="A404" s="130"/>
      <c r="B404" s="27"/>
      <c r="C404" s="28"/>
      <c r="D404" s="28"/>
      <c r="E404" s="24"/>
      <c r="F404" s="24"/>
      <c r="G404" s="24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x14ac:dyDescent="0.25">
      <c r="A406" s="130"/>
      <c r="B406" s="27"/>
      <c r="C406" s="24"/>
      <c r="D406" s="24"/>
      <c r="E406" s="28"/>
      <c r="F406" s="28"/>
      <c r="G406" s="28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x14ac:dyDescent="0.25">
      <c r="A407" s="130"/>
      <c r="B407" s="27"/>
      <c r="C407" s="28"/>
      <c r="D407" s="28"/>
      <c r="E407" s="24"/>
      <c r="F407" s="24"/>
      <c r="G407" s="24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x14ac:dyDescent="0.25">
      <c r="A408" s="130"/>
      <c r="B408" s="29"/>
      <c r="C408" s="23"/>
      <c r="D408" s="23"/>
      <c r="E408" s="24"/>
      <c r="F408" s="24"/>
      <c r="G408" s="24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x14ac:dyDescent="0.25">
      <c r="A409" s="130"/>
      <c r="B409" s="27"/>
      <c r="C409" s="28"/>
      <c r="D409" s="28"/>
      <c r="E409" s="24"/>
      <c r="F409" s="24"/>
      <c r="G409" s="24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x14ac:dyDescent="0.25">
      <c r="A410" s="130"/>
      <c r="B410" s="27"/>
      <c r="C410" s="28"/>
      <c r="D410" s="28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x14ac:dyDescent="0.25">
      <c r="A411" s="130"/>
      <c r="B411" s="27"/>
      <c r="C411" s="28"/>
      <c r="D411" s="28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x14ac:dyDescent="0.25">
      <c r="A415" s="130"/>
      <c r="B415" s="27"/>
      <c r="C415" s="24"/>
      <c r="D415" s="24"/>
      <c r="E415" s="28"/>
      <c r="F415" s="28"/>
      <c r="G415" s="28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x14ac:dyDescent="0.25">
      <c r="A416" s="130"/>
      <c r="B416" s="27"/>
      <c r="C416" s="24"/>
      <c r="D416" s="24"/>
      <c r="E416" s="28"/>
      <c r="F416" s="28"/>
      <c r="G416" s="28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x14ac:dyDescent="0.25">
      <c r="A421" s="130"/>
      <c r="B421" s="27"/>
      <c r="C421" s="24"/>
      <c r="D421" s="24"/>
      <c r="E421" s="28"/>
      <c r="F421" s="28"/>
      <c r="G421" s="28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x14ac:dyDescent="0.25">
      <c r="A424" s="130"/>
      <c r="B424" s="27"/>
      <c r="C424" s="24"/>
      <c r="D424" s="24"/>
      <c r="E424" s="28"/>
      <c r="F424" s="28"/>
      <c r="G424" s="28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x14ac:dyDescent="0.25">
      <c r="A434" s="130"/>
      <c r="B434" s="29"/>
      <c r="C434" s="23"/>
      <c r="D434" s="23"/>
      <c r="E434" s="24"/>
      <c r="F434" s="24"/>
      <c r="G434" s="24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x14ac:dyDescent="0.25">
      <c r="A436" s="130"/>
      <c r="B436" s="27"/>
      <c r="C436" s="28"/>
      <c r="D436" s="28"/>
      <c r="E436" s="24"/>
      <c r="F436" s="24"/>
      <c r="G436" s="24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x14ac:dyDescent="0.25">
      <c r="A437" s="130"/>
      <c r="B437" s="27"/>
      <c r="C437" s="28"/>
      <c r="D437" s="28"/>
      <c r="E437" s="24"/>
      <c r="F437" s="24"/>
      <c r="G437" s="24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x14ac:dyDescent="0.25">
      <c r="A439" s="130"/>
      <c r="B439" s="27"/>
      <c r="C439" s="24"/>
      <c r="D439" s="24"/>
      <c r="E439" s="28"/>
      <c r="F439" s="28"/>
      <c r="G439" s="28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x14ac:dyDescent="0.25">
      <c r="A447" s="130"/>
      <c r="B447" s="27"/>
      <c r="C447" s="24"/>
      <c r="D447" s="24"/>
      <c r="E447" s="28"/>
      <c r="F447" s="28"/>
      <c r="G447" s="28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x14ac:dyDescent="0.25">
      <c r="A448" s="130"/>
      <c r="B448" s="27"/>
      <c r="C448" s="28"/>
      <c r="D448" s="28"/>
      <c r="E448" s="24"/>
      <c r="F448" s="24"/>
      <c r="G448" s="24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x14ac:dyDescent="0.25">
      <c r="A450" s="130"/>
      <c r="B450" s="27"/>
      <c r="C450" s="24"/>
      <c r="D450" s="24"/>
      <c r="E450" s="28"/>
      <c r="F450" s="28"/>
      <c r="G450" s="28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x14ac:dyDescent="0.25">
      <c r="A460" s="130"/>
      <c r="B460" s="29"/>
      <c r="C460" s="23"/>
      <c r="D460" s="23"/>
      <c r="E460" s="24"/>
      <c r="F460" s="24"/>
      <c r="G460" s="24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x14ac:dyDescent="0.25">
      <c r="A461" s="130"/>
      <c r="B461" s="32"/>
      <c r="C461" s="33"/>
      <c r="D461" s="33"/>
      <c r="E461" s="24"/>
      <c r="F461" s="24"/>
      <c r="G461" s="24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x14ac:dyDescent="0.25">
      <c r="A462" s="130"/>
      <c r="B462" s="34"/>
      <c r="C462" s="35"/>
      <c r="D462" s="35"/>
      <c r="E462" s="36"/>
      <c r="F462" s="36"/>
      <c r="G462" s="36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x14ac:dyDescent="0.25">
      <c r="A463" s="130"/>
      <c r="B463" s="19"/>
      <c r="C463" s="37"/>
      <c r="D463" s="37"/>
      <c r="E463" s="24"/>
      <c r="F463" s="24"/>
      <c r="G463" s="24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x14ac:dyDescent="0.25">
      <c r="A464" s="130"/>
      <c r="B464" s="19"/>
      <c r="C464" s="37"/>
      <c r="D464" s="37"/>
      <c r="E464" s="24"/>
      <c r="F464" s="24"/>
      <c r="G464" s="24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x14ac:dyDescent="0.25">
      <c r="A465" s="130"/>
      <c r="B465" s="19"/>
      <c r="C465" s="37"/>
      <c r="D465" s="37"/>
      <c r="E465" s="24"/>
      <c r="F465" s="24"/>
      <c r="G465" s="24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x14ac:dyDescent="0.25">
      <c r="A466" s="130"/>
      <c r="B466" s="34"/>
      <c r="C466" s="35"/>
      <c r="D466" s="35"/>
      <c r="E466" s="36"/>
      <c r="F466" s="36"/>
      <c r="G466" s="36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x14ac:dyDescent="0.25">
      <c r="A467" s="130"/>
      <c r="B467" s="19"/>
      <c r="C467" s="37"/>
      <c r="D467" s="37"/>
      <c r="E467" s="24"/>
      <c r="F467" s="24"/>
      <c r="G467" s="24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x14ac:dyDescent="0.25">
      <c r="A468" s="130"/>
      <c r="B468" s="19"/>
      <c r="C468" s="24"/>
      <c r="D468" s="24"/>
      <c r="E468" s="37"/>
      <c r="F468" s="37"/>
      <c r="G468" s="37"/>
    </row>
    <row r="469" spans="1:20" x14ac:dyDescent="0.25">
      <c r="A469" s="130"/>
      <c r="B469" s="19"/>
      <c r="C469" s="24"/>
      <c r="D469" s="24"/>
      <c r="E469" s="37"/>
      <c r="F469" s="37"/>
      <c r="G469" s="37"/>
    </row>
    <row r="470" spans="1:20" x14ac:dyDescent="0.25">
      <c r="A470" s="130"/>
      <c r="B470" s="19"/>
      <c r="C470" s="24"/>
      <c r="D470" s="24"/>
      <c r="E470" s="37"/>
      <c r="F470" s="37"/>
      <c r="G470" s="37"/>
    </row>
    <row r="471" spans="1:20" x14ac:dyDescent="0.25">
      <c r="A471" s="130"/>
      <c r="B471" s="19"/>
      <c r="C471" s="24"/>
      <c r="D471" s="24"/>
      <c r="E471" s="37"/>
      <c r="F471" s="37"/>
      <c r="G471" s="37"/>
    </row>
    <row r="472" spans="1:20" x14ac:dyDescent="0.25">
      <c r="A472" s="130"/>
      <c r="B472" s="19"/>
      <c r="C472" s="24"/>
      <c r="D472" s="24"/>
      <c r="E472" s="37"/>
      <c r="F472" s="37"/>
      <c r="G472" s="37"/>
    </row>
    <row r="473" spans="1:20" x14ac:dyDescent="0.25">
      <c r="A473" s="130"/>
      <c r="B473" s="19"/>
      <c r="C473" s="24"/>
      <c r="D473" s="24"/>
      <c r="E473" s="37"/>
      <c r="F473" s="37"/>
      <c r="G473" s="37"/>
    </row>
    <row r="474" spans="1:20" x14ac:dyDescent="0.25">
      <c r="A474" s="130"/>
      <c r="B474" s="34"/>
      <c r="C474" s="35"/>
      <c r="D474" s="35"/>
      <c r="E474" s="36"/>
      <c r="F474" s="36"/>
      <c r="G474" s="36"/>
    </row>
    <row r="475" spans="1:20" x14ac:dyDescent="0.25">
      <c r="A475" s="130"/>
      <c r="B475" s="19"/>
      <c r="C475" s="37"/>
      <c r="D475" s="37"/>
      <c r="E475" s="24"/>
      <c r="F475" s="24"/>
      <c r="G475" s="24"/>
    </row>
    <row r="476" spans="1:20" x14ac:dyDescent="0.25">
      <c r="A476" s="130"/>
      <c r="B476" s="19"/>
      <c r="C476" s="37"/>
      <c r="D476" s="37"/>
      <c r="E476" s="24"/>
      <c r="F476" s="24"/>
      <c r="G476" s="24"/>
    </row>
    <row r="477" spans="1:20" x14ac:dyDescent="0.25">
      <c r="A477" s="130"/>
      <c r="B477" s="19"/>
      <c r="C477" s="37"/>
      <c r="D477" s="37"/>
      <c r="E477" s="24"/>
      <c r="F477" s="24"/>
      <c r="G477" s="24"/>
    </row>
    <row r="478" spans="1:20" x14ac:dyDescent="0.25">
      <c r="B478" s="19"/>
      <c r="C478" s="37"/>
      <c r="D478" s="37"/>
      <c r="E478" s="24"/>
      <c r="F478" s="24"/>
      <c r="G478" s="24"/>
      <c r="H478" s="18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s="12" customFormat="1" x14ac:dyDescent="0.25">
      <c r="A479" s="131"/>
      <c r="B479" s="19"/>
      <c r="C479" s="37"/>
      <c r="D479" s="37"/>
      <c r="E479" s="24"/>
      <c r="F479" s="24"/>
      <c r="G479" s="24"/>
      <c r="H479" s="49"/>
    </row>
    <row r="480" spans="1:20" s="12" customFormat="1" x14ac:dyDescent="0.25">
      <c r="A480" s="131"/>
      <c r="B480" s="32"/>
      <c r="C480" s="33"/>
      <c r="D480" s="33"/>
      <c r="E480" s="24"/>
      <c r="F480" s="24"/>
      <c r="G480" s="24"/>
      <c r="H480" s="49"/>
    </row>
    <row r="481" spans="1:20" s="12" customFormat="1" x14ac:dyDescent="0.25">
      <c r="A481" s="131"/>
      <c r="B481" s="19"/>
      <c r="C481" s="37"/>
      <c r="D481" s="37"/>
      <c r="E481" s="24"/>
      <c r="F481" s="24"/>
      <c r="G481" s="24"/>
      <c r="H481" s="49"/>
    </row>
    <row r="482" spans="1:20" s="12" customFormat="1" x14ac:dyDescent="0.25">
      <c r="A482" s="131"/>
      <c r="B482" s="19"/>
      <c r="C482" s="37"/>
      <c r="D482" s="37"/>
      <c r="E482" s="24"/>
      <c r="F482" s="24"/>
      <c r="G482" s="24"/>
      <c r="H482" s="49"/>
    </row>
    <row r="483" spans="1:20" s="12" customFormat="1" x14ac:dyDescent="0.25">
      <c r="A483" s="131"/>
      <c r="B483" s="19"/>
      <c r="C483" s="37"/>
      <c r="D483" s="37"/>
      <c r="E483" s="24"/>
      <c r="F483" s="24"/>
      <c r="G483" s="24"/>
      <c r="H483" s="49"/>
    </row>
    <row r="484" spans="1:20" s="12" customFormat="1" x14ac:dyDescent="0.25">
      <c r="A484" s="131"/>
      <c r="B484" s="19"/>
      <c r="C484" s="37"/>
      <c r="D484" s="37"/>
      <c r="E484" s="24"/>
      <c r="F484" s="24"/>
      <c r="G484" s="24"/>
      <c r="H484" s="49"/>
    </row>
    <row r="485" spans="1:20" s="12" customFormat="1" x14ac:dyDescent="0.25">
      <c r="A485" s="131"/>
      <c r="B485" s="19"/>
      <c r="C485" s="37"/>
      <c r="D485" s="37"/>
      <c r="E485" s="24"/>
      <c r="F485" s="24"/>
      <c r="G485" s="24"/>
      <c r="H485" s="49"/>
    </row>
    <row r="486" spans="1:20" s="12" customFormat="1" x14ac:dyDescent="0.25">
      <c r="A486" s="131"/>
      <c r="B486" s="19"/>
      <c r="C486" s="37"/>
      <c r="D486" s="37"/>
      <c r="E486" s="24"/>
      <c r="F486" s="24"/>
      <c r="G486" s="24"/>
      <c r="H486" s="49"/>
    </row>
    <row r="487" spans="1:20" x14ac:dyDescent="0.25">
      <c r="A487" s="130"/>
      <c r="B487" s="17"/>
      <c r="C487" s="17"/>
      <c r="D487" s="17"/>
      <c r="E487" s="17"/>
      <c r="F487" s="17"/>
      <c r="G487" s="17"/>
      <c r="H487" s="18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x14ac:dyDescent="0.25">
      <c r="A488" s="130"/>
      <c r="B488" s="17"/>
      <c r="C488" s="17"/>
      <c r="D488" s="17"/>
      <c r="E488" s="17"/>
      <c r="F488" s="17"/>
      <c r="G488" s="17"/>
      <c r="H488" s="18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x14ac:dyDescent="0.25">
      <c r="A489" s="130"/>
      <c r="B489" s="17"/>
      <c r="C489" s="17"/>
      <c r="D489" s="17"/>
      <c r="E489" s="17"/>
      <c r="F489" s="17"/>
      <c r="G489" s="17"/>
      <c r="H489" s="18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30"/>
      <c r="B490" s="17"/>
      <c r="C490" s="17"/>
      <c r="D490" s="17"/>
      <c r="E490" s="17"/>
      <c r="F490" s="17"/>
      <c r="G490" s="17"/>
      <c r="H490" s="18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30"/>
      <c r="B491" s="17"/>
      <c r="C491" s="17"/>
      <c r="D491" s="17"/>
      <c r="E491" s="17"/>
      <c r="F491" s="17"/>
      <c r="G491" s="17"/>
      <c r="H491" s="18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30"/>
      <c r="B492" s="17"/>
      <c r="C492" s="17"/>
      <c r="D492" s="17"/>
      <c r="E492" s="17"/>
      <c r="F492" s="17"/>
      <c r="G492" s="17"/>
      <c r="H492" s="18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30"/>
      <c r="B493" s="17"/>
      <c r="C493" s="17"/>
      <c r="D493" s="17"/>
      <c r="E493" s="17"/>
      <c r="F493" s="17"/>
      <c r="G493" s="17"/>
      <c r="H493" s="18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30"/>
      <c r="B494" s="17"/>
      <c r="C494" s="17"/>
      <c r="D494" s="17"/>
      <c r="E494" s="17"/>
      <c r="F494" s="17"/>
      <c r="G494" s="17"/>
      <c r="H494" s="18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30"/>
      <c r="B495" s="17"/>
      <c r="C495" s="17"/>
      <c r="D495" s="17"/>
      <c r="E495" s="17"/>
      <c r="F495" s="17"/>
      <c r="G495" s="17"/>
      <c r="H495" s="18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30"/>
      <c r="B496" s="17"/>
      <c r="C496" s="17"/>
      <c r="D496" s="17"/>
      <c r="E496" s="17"/>
      <c r="F496" s="17"/>
      <c r="G496" s="17"/>
      <c r="H496" s="18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30"/>
      <c r="B497" s="17"/>
      <c r="C497" s="17"/>
      <c r="D497" s="17"/>
      <c r="E497" s="17"/>
      <c r="F497" s="17"/>
      <c r="G497" s="17"/>
      <c r="H497" s="18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30"/>
      <c r="B498" s="17"/>
      <c r="C498" s="17"/>
      <c r="D498" s="17"/>
      <c r="E498" s="17"/>
      <c r="F498" s="17"/>
      <c r="G498" s="17"/>
      <c r="H498" s="18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30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</sheetData>
  <mergeCells count="241"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F2:H2"/>
    <mergeCell ref="I2:T3"/>
    <mergeCell ref="F3:F4"/>
    <mergeCell ref="G3:G4"/>
    <mergeCell ref="H3:H4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 013350 Az önkormányzati vagyonnal való gazdálkodással kapcsolatos feladatokKiadások - 2017. év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9"/>
  <sheetViews>
    <sheetView view="pageBreakPreview" zoomScale="6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58" sqref="J58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19" width="10.140625" style="12" bestFit="1" customWidth="1"/>
    <col min="20" max="20" width="11.28515625" style="12" bestFit="1" customWidth="1"/>
    <col min="21" max="16384" width="9.140625" style="17"/>
  </cols>
  <sheetData>
    <row r="1" spans="1:20" ht="15.75" thickBot="1" x14ac:dyDescent="0.3">
      <c r="T1" s="11" t="s">
        <v>828</v>
      </c>
    </row>
    <row r="2" spans="1:20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968</v>
      </c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</row>
    <row r="3" spans="1:20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1:20" ht="21" customHeight="1" thickBot="1" x14ac:dyDescent="0.3">
      <c r="B4" s="467"/>
      <c r="C4" s="468"/>
      <c r="D4" s="468"/>
      <c r="E4" s="468"/>
      <c r="F4" s="480"/>
      <c r="G4" s="482"/>
      <c r="H4" s="484"/>
      <c r="I4" s="132" t="s">
        <v>593</v>
      </c>
      <c r="J4" s="66" t="s">
        <v>594</v>
      </c>
      <c r="K4" s="66" t="s">
        <v>595</v>
      </c>
      <c r="L4" s="66" t="s">
        <v>596</v>
      </c>
      <c r="M4" s="66" t="s">
        <v>597</v>
      </c>
      <c r="N4" s="280" t="s">
        <v>598</v>
      </c>
      <c r="O4" s="84" t="s">
        <v>599</v>
      </c>
      <c r="P4" s="281" t="s">
        <v>600</v>
      </c>
      <c r="Q4" s="280" t="s">
        <v>601</v>
      </c>
      <c r="R4" s="84" t="s">
        <v>602</v>
      </c>
      <c r="S4" s="281" t="s">
        <v>603</v>
      </c>
      <c r="T4" s="67" t="s">
        <v>604</v>
      </c>
    </row>
    <row r="5" spans="1:20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0</v>
      </c>
      <c r="G5" s="149">
        <f t="shared" ref="G5:T5" si="0">G6+G20</f>
        <v>0</v>
      </c>
      <c r="H5" s="166">
        <f>SUM(F5:G5)</f>
        <v>0</v>
      </c>
      <c r="I5" s="87">
        <f t="shared" si="0"/>
        <v>0</v>
      </c>
      <c r="J5" s="88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91">
        <f t="shared" si="0"/>
        <v>0</v>
      </c>
      <c r="O5" s="88">
        <f t="shared" si="0"/>
        <v>0</v>
      </c>
      <c r="P5" s="90">
        <f t="shared" si="0"/>
        <v>0</v>
      </c>
      <c r="Q5" s="91">
        <f t="shared" si="0"/>
        <v>0</v>
      </c>
      <c r="R5" s="88">
        <f t="shared" si="0"/>
        <v>0</v>
      </c>
      <c r="S5" s="90">
        <f t="shared" si="0"/>
        <v>0</v>
      </c>
      <c r="T5" s="92">
        <f t="shared" si="0"/>
        <v>0</v>
      </c>
    </row>
    <row r="6" spans="1:20" hidden="1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0</v>
      </c>
      <c r="G6" s="150">
        <f t="shared" ref="G6:T6" si="1">G7+G8+G9+G10+G11+G12+G13+G14+G15+G16+G17+G18+G19</f>
        <v>0</v>
      </c>
      <c r="H6" s="167">
        <f t="shared" ref="H6:H69" si="2">SUM(F6:G6)</f>
        <v>0</v>
      </c>
      <c r="I6" s="119">
        <f t="shared" si="1"/>
        <v>0</v>
      </c>
      <c r="J6" s="120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3">
        <f t="shared" si="1"/>
        <v>0</v>
      </c>
      <c r="O6" s="120">
        <f t="shared" si="1"/>
        <v>0</v>
      </c>
      <c r="P6" s="122">
        <f t="shared" si="1"/>
        <v>0</v>
      </c>
      <c r="Q6" s="123">
        <f t="shared" si="1"/>
        <v>0</v>
      </c>
      <c r="R6" s="120">
        <f t="shared" si="1"/>
        <v>0</v>
      </c>
      <c r="S6" s="122">
        <f t="shared" si="1"/>
        <v>0</v>
      </c>
      <c r="T6" s="124">
        <f t="shared" si="1"/>
        <v>0</v>
      </c>
    </row>
    <row r="7" spans="1:20" s="211" customFormat="1" hidden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SUM(I7:T7)</f>
        <v>0</v>
      </c>
      <c r="G7" s="192"/>
      <c r="H7" s="193">
        <f t="shared" si="2"/>
        <v>0</v>
      </c>
      <c r="I7" s="201"/>
      <c r="J7" s="195"/>
      <c r="K7" s="195"/>
      <c r="L7" s="195"/>
      <c r="M7" s="195"/>
      <c r="N7" s="196"/>
      <c r="O7" s="195"/>
      <c r="P7" s="194"/>
      <c r="Q7" s="196"/>
      <c r="R7" s="195"/>
      <c r="S7" s="194"/>
      <c r="T7" s="197"/>
    </row>
    <row r="8" spans="1:20" s="211" customFormat="1" hidden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3">SUM(I8:T8)</f>
        <v>0</v>
      </c>
      <c r="G8" s="192"/>
      <c r="H8" s="193">
        <f t="shared" si="2"/>
        <v>0</v>
      </c>
      <c r="I8" s="201"/>
      <c r="J8" s="195"/>
      <c r="K8" s="195"/>
      <c r="L8" s="195"/>
      <c r="M8" s="195"/>
      <c r="N8" s="196"/>
      <c r="O8" s="195"/>
      <c r="P8" s="194"/>
      <c r="Q8" s="196"/>
      <c r="R8" s="195"/>
      <c r="S8" s="194"/>
      <c r="T8" s="197"/>
    </row>
    <row r="9" spans="1:20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3"/>
        <v>0</v>
      </c>
      <c r="G9" s="192"/>
      <c r="H9" s="193">
        <f t="shared" si="2"/>
        <v>0</v>
      </c>
      <c r="I9" s="201"/>
      <c r="J9" s="195"/>
      <c r="K9" s="195"/>
      <c r="L9" s="195"/>
      <c r="M9" s="195"/>
      <c r="N9" s="196"/>
      <c r="O9" s="195"/>
      <c r="P9" s="194"/>
      <c r="Q9" s="196"/>
      <c r="R9" s="195"/>
      <c r="S9" s="194"/>
      <c r="T9" s="197"/>
    </row>
    <row r="10" spans="1:20" s="211" customFormat="1" hidden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3"/>
        <v>0</v>
      </c>
      <c r="G10" s="192"/>
      <c r="H10" s="193">
        <f t="shared" si="2"/>
        <v>0</v>
      </c>
      <c r="I10" s="201"/>
      <c r="J10" s="195"/>
      <c r="K10" s="195"/>
      <c r="L10" s="195"/>
      <c r="M10" s="195"/>
      <c r="N10" s="196"/>
      <c r="O10" s="195"/>
      <c r="P10" s="194"/>
      <c r="Q10" s="196"/>
      <c r="R10" s="195"/>
      <c r="S10" s="194"/>
      <c r="T10" s="197"/>
    </row>
    <row r="11" spans="1:20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3"/>
        <v>0</v>
      </c>
      <c r="G11" s="192"/>
      <c r="H11" s="193">
        <f t="shared" si="2"/>
        <v>0</v>
      </c>
      <c r="I11" s="201"/>
      <c r="J11" s="195"/>
      <c r="K11" s="195"/>
      <c r="L11" s="195"/>
      <c r="M11" s="195"/>
      <c r="N11" s="196"/>
      <c r="O11" s="195"/>
      <c r="P11" s="194"/>
      <c r="Q11" s="196"/>
      <c r="R11" s="195"/>
      <c r="S11" s="194"/>
      <c r="T11" s="197"/>
    </row>
    <row r="12" spans="1:20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3"/>
        <v>0</v>
      </c>
      <c r="G12" s="192"/>
      <c r="H12" s="193">
        <f t="shared" si="2"/>
        <v>0</v>
      </c>
      <c r="I12" s="201"/>
      <c r="J12" s="195"/>
      <c r="K12" s="195"/>
      <c r="L12" s="195"/>
      <c r="M12" s="195"/>
      <c r="N12" s="196"/>
      <c r="O12" s="195"/>
      <c r="P12" s="194"/>
      <c r="Q12" s="196"/>
      <c r="R12" s="195"/>
      <c r="S12" s="194"/>
      <c r="T12" s="197"/>
    </row>
    <row r="13" spans="1:20" s="211" customFormat="1" hidden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3"/>
        <v>0</v>
      </c>
      <c r="G13" s="192"/>
      <c r="H13" s="193">
        <f t="shared" si="2"/>
        <v>0</v>
      </c>
      <c r="I13" s="201"/>
      <c r="J13" s="195"/>
      <c r="K13" s="195"/>
      <c r="L13" s="195"/>
      <c r="M13" s="195"/>
      <c r="N13" s="196"/>
      <c r="O13" s="195"/>
      <c r="P13" s="194"/>
      <c r="Q13" s="196"/>
      <c r="R13" s="195"/>
      <c r="S13" s="194"/>
      <c r="T13" s="197"/>
    </row>
    <row r="14" spans="1:20" s="211" customFormat="1" hidden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3"/>
        <v>0</v>
      </c>
      <c r="G14" s="192"/>
      <c r="H14" s="193">
        <f t="shared" si="2"/>
        <v>0</v>
      </c>
      <c r="I14" s="201"/>
      <c r="J14" s="195"/>
      <c r="K14" s="195"/>
      <c r="L14" s="195"/>
      <c r="M14" s="195"/>
      <c r="N14" s="196"/>
      <c r="O14" s="195"/>
      <c r="P14" s="194"/>
      <c r="Q14" s="196"/>
      <c r="R14" s="195"/>
      <c r="S14" s="194"/>
      <c r="T14" s="197"/>
    </row>
    <row r="15" spans="1:20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3"/>
        <v>0</v>
      </c>
      <c r="G15" s="192"/>
      <c r="H15" s="193">
        <f t="shared" si="2"/>
        <v>0</v>
      </c>
      <c r="I15" s="201"/>
      <c r="J15" s="195"/>
      <c r="K15" s="195"/>
      <c r="L15" s="195"/>
      <c r="M15" s="195"/>
      <c r="N15" s="196"/>
      <c r="O15" s="195"/>
      <c r="P15" s="194"/>
      <c r="Q15" s="196"/>
      <c r="R15" s="195"/>
      <c r="S15" s="194"/>
      <c r="T15" s="197"/>
    </row>
    <row r="16" spans="1:20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3"/>
        <v>0</v>
      </c>
      <c r="G16" s="192"/>
      <c r="H16" s="193">
        <f t="shared" si="2"/>
        <v>0</v>
      </c>
      <c r="I16" s="201"/>
      <c r="J16" s="195"/>
      <c r="K16" s="195"/>
      <c r="L16" s="195"/>
      <c r="M16" s="195"/>
      <c r="N16" s="196"/>
      <c r="O16" s="195"/>
      <c r="P16" s="194"/>
      <c r="Q16" s="196"/>
      <c r="R16" s="195"/>
      <c r="S16" s="194"/>
      <c r="T16" s="197"/>
    </row>
    <row r="17" spans="1:20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3"/>
        <v>0</v>
      </c>
      <c r="G17" s="192"/>
      <c r="H17" s="193">
        <f t="shared" si="2"/>
        <v>0</v>
      </c>
      <c r="I17" s="201"/>
      <c r="J17" s="195"/>
      <c r="K17" s="195"/>
      <c r="L17" s="195"/>
      <c r="M17" s="195"/>
      <c r="N17" s="196"/>
      <c r="O17" s="195"/>
      <c r="P17" s="194"/>
      <c r="Q17" s="196"/>
      <c r="R17" s="195"/>
      <c r="S17" s="194"/>
      <c r="T17" s="197"/>
    </row>
    <row r="18" spans="1:20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3"/>
        <v>0</v>
      </c>
      <c r="G18" s="192"/>
      <c r="H18" s="193">
        <f t="shared" si="2"/>
        <v>0</v>
      </c>
      <c r="I18" s="201"/>
      <c r="J18" s="195"/>
      <c r="K18" s="195"/>
      <c r="L18" s="195"/>
      <c r="M18" s="195"/>
      <c r="N18" s="196"/>
      <c r="O18" s="195"/>
      <c r="P18" s="194"/>
      <c r="Q18" s="196"/>
      <c r="R18" s="195"/>
      <c r="S18" s="194"/>
      <c r="T18" s="197"/>
    </row>
    <row r="19" spans="1:20" s="211" customFormat="1" hidden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3"/>
        <v>0</v>
      </c>
      <c r="G19" s="192"/>
      <c r="H19" s="193">
        <f t="shared" si="2"/>
        <v>0</v>
      </c>
      <c r="I19" s="201"/>
      <c r="J19" s="195"/>
      <c r="K19" s="195"/>
      <c r="L19" s="195"/>
      <c r="M19" s="195"/>
      <c r="N19" s="196"/>
      <c r="O19" s="195"/>
      <c r="P19" s="194"/>
      <c r="Q19" s="196"/>
      <c r="R19" s="195"/>
      <c r="S19" s="194"/>
      <c r="T19" s="197"/>
    </row>
    <row r="20" spans="1:20" hidden="1" x14ac:dyDescent="0.25">
      <c r="B20" s="93" t="s">
        <v>623</v>
      </c>
      <c r="C20" s="420" t="s">
        <v>146</v>
      </c>
      <c r="D20" s="421"/>
      <c r="E20" s="421"/>
      <c r="F20" s="260">
        <f>F21+F22+F23</f>
        <v>0</v>
      </c>
      <c r="G20" s="152">
        <f t="shared" ref="G20:T20" si="4">G21+G22+G23</f>
        <v>0</v>
      </c>
      <c r="H20" s="168">
        <f t="shared" si="2"/>
        <v>0</v>
      </c>
      <c r="I20" s="95">
        <f t="shared" si="4"/>
        <v>0</v>
      </c>
      <c r="J20" s="96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9">
        <f t="shared" si="4"/>
        <v>0</v>
      </c>
      <c r="O20" s="96">
        <f t="shared" si="4"/>
        <v>0</v>
      </c>
      <c r="P20" s="98">
        <f t="shared" si="4"/>
        <v>0</v>
      </c>
      <c r="Q20" s="99">
        <f t="shared" si="4"/>
        <v>0</v>
      </c>
      <c r="R20" s="96">
        <f t="shared" si="4"/>
        <v>0</v>
      </c>
      <c r="S20" s="98">
        <f t="shared" si="4"/>
        <v>0</v>
      </c>
      <c r="T20" s="100">
        <f t="shared" si="4"/>
        <v>0</v>
      </c>
    </row>
    <row r="21" spans="1:20" s="41" customFormat="1" hidden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5">SUM(I21:T21)</f>
        <v>0</v>
      </c>
      <c r="G21" s="158"/>
      <c r="H21" s="170">
        <f t="shared" si="2"/>
        <v>0</v>
      </c>
      <c r="I21" s="78"/>
      <c r="J21" s="13"/>
      <c r="K21" s="13"/>
      <c r="L21" s="13"/>
      <c r="M21" s="13"/>
      <c r="N21" s="83"/>
      <c r="O21" s="13"/>
      <c r="P21" s="43"/>
      <c r="Q21" s="83"/>
      <c r="R21" s="13"/>
      <c r="S21" s="43"/>
      <c r="T21" s="45"/>
    </row>
    <row r="22" spans="1:20" s="41" customFormat="1" ht="25.5" hidden="1" customHeight="1" x14ac:dyDescent="0.25">
      <c r="A22" s="128" t="s">
        <v>149</v>
      </c>
      <c r="B22" s="53" t="s">
        <v>625</v>
      </c>
      <c r="C22" s="424" t="s">
        <v>877</v>
      </c>
      <c r="D22" s="425"/>
      <c r="E22" s="425"/>
      <c r="F22" s="266">
        <f t="shared" si="5"/>
        <v>0</v>
      </c>
      <c r="G22" s="158"/>
      <c r="H22" s="170">
        <f t="shared" si="2"/>
        <v>0</v>
      </c>
      <c r="I22" s="78"/>
      <c r="J22" s="13"/>
      <c r="K22" s="13"/>
      <c r="L22" s="13"/>
      <c r="M22" s="13"/>
      <c r="N22" s="83"/>
      <c r="O22" s="13"/>
      <c r="P22" s="43"/>
      <c r="Q22" s="83"/>
      <c r="R22" s="13"/>
      <c r="S22" s="43"/>
      <c r="T22" s="45"/>
    </row>
    <row r="23" spans="1:20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5"/>
        <v>0</v>
      </c>
      <c r="G23" s="199"/>
      <c r="H23" s="170">
        <f t="shared" si="2"/>
        <v>0</v>
      </c>
      <c r="I23" s="78"/>
      <c r="J23" s="13"/>
      <c r="K23" s="13"/>
      <c r="L23" s="13"/>
      <c r="M23" s="13"/>
      <c r="N23" s="83"/>
      <c r="O23" s="13"/>
      <c r="P23" s="43"/>
      <c r="Q23" s="83"/>
      <c r="R23" s="13"/>
      <c r="S23" s="43"/>
      <c r="T23" s="45"/>
    </row>
    <row r="24" spans="1:20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0</v>
      </c>
      <c r="G24" s="154">
        <f t="shared" ref="G24:T24" si="6">G25+G26+G27+G28+G29+G30+G31</f>
        <v>0</v>
      </c>
      <c r="H24" s="166">
        <f t="shared" si="2"/>
        <v>0</v>
      </c>
      <c r="I24" s="87">
        <f t="shared" si="6"/>
        <v>0</v>
      </c>
      <c r="J24" s="88">
        <f t="shared" si="6"/>
        <v>0</v>
      </c>
      <c r="K24" s="88">
        <f t="shared" si="6"/>
        <v>0</v>
      </c>
      <c r="L24" s="88">
        <f t="shared" si="6"/>
        <v>0</v>
      </c>
      <c r="M24" s="88">
        <f t="shared" si="6"/>
        <v>0</v>
      </c>
      <c r="N24" s="91">
        <f t="shared" si="6"/>
        <v>0</v>
      </c>
      <c r="O24" s="88">
        <f t="shared" si="6"/>
        <v>0</v>
      </c>
      <c r="P24" s="90">
        <f t="shared" si="6"/>
        <v>0</v>
      </c>
      <c r="Q24" s="91">
        <f t="shared" si="6"/>
        <v>0</v>
      </c>
      <c r="R24" s="88">
        <f t="shared" si="6"/>
        <v>0</v>
      </c>
      <c r="S24" s="90">
        <f t="shared" si="6"/>
        <v>0</v>
      </c>
      <c r="T24" s="92">
        <f t="shared" si="6"/>
        <v>0</v>
      </c>
    </row>
    <row r="25" spans="1:20" hidden="1" x14ac:dyDescent="0.25">
      <c r="B25" s="61"/>
      <c r="C25" s="489" t="s">
        <v>154</v>
      </c>
      <c r="D25" s="490"/>
      <c r="E25" s="490"/>
      <c r="F25" s="263">
        <f t="shared" ref="F25:F31" si="7">SUM(I25:T25)</f>
        <v>0</v>
      </c>
      <c r="G25" s="155"/>
      <c r="H25" s="169">
        <f t="shared" si="2"/>
        <v>0</v>
      </c>
      <c r="I25" s="76"/>
      <c r="J25" s="1"/>
      <c r="K25" s="1"/>
      <c r="L25" s="1"/>
      <c r="M25" s="1"/>
      <c r="N25" s="82"/>
      <c r="O25" s="1"/>
      <c r="P25" s="42"/>
      <c r="Q25" s="82"/>
      <c r="R25" s="1"/>
      <c r="S25" s="42"/>
      <c r="T25" s="44"/>
    </row>
    <row r="26" spans="1:20" hidden="1" x14ac:dyDescent="0.25">
      <c r="B26" s="62"/>
      <c r="C26" s="491" t="s">
        <v>155</v>
      </c>
      <c r="D26" s="492"/>
      <c r="E26" s="492"/>
      <c r="F26" s="264">
        <f t="shared" si="7"/>
        <v>0</v>
      </c>
      <c r="G26" s="156"/>
      <c r="H26" s="169">
        <f t="shared" si="2"/>
        <v>0</v>
      </c>
      <c r="I26" s="76"/>
      <c r="J26" s="1"/>
      <c r="K26" s="1"/>
      <c r="L26" s="1"/>
      <c r="M26" s="1"/>
      <c r="N26" s="82"/>
      <c r="O26" s="1"/>
      <c r="P26" s="42"/>
      <c r="Q26" s="82"/>
      <c r="R26" s="1"/>
      <c r="S26" s="42"/>
      <c r="T26" s="44"/>
    </row>
    <row r="27" spans="1:20" hidden="1" x14ac:dyDescent="0.25">
      <c r="B27" s="62"/>
      <c r="C27" s="491" t="s">
        <v>156</v>
      </c>
      <c r="D27" s="492"/>
      <c r="E27" s="492"/>
      <c r="F27" s="264">
        <f t="shared" si="7"/>
        <v>0</v>
      </c>
      <c r="G27" s="156"/>
      <c r="H27" s="169">
        <f t="shared" si="2"/>
        <v>0</v>
      </c>
      <c r="I27" s="76"/>
      <c r="J27" s="1"/>
      <c r="K27" s="1"/>
      <c r="L27" s="1"/>
      <c r="M27" s="1"/>
      <c r="N27" s="82"/>
      <c r="O27" s="1"/>
      <c r="P27" s="42"/>
      <c r="Q27" s="82"/>
      <c r="R27" s="1"/>
      <c r="S27" s="42"/>
      <c r="T27" s="44"/>
    </row>
    <row r="28" spans="1:20" hidden="1" x14ac:dyDescent="0.25">
      <c r="B28" s="62"/>
      <c r="C28" s="491" t="s">
        <v>157</v>
      </c>
      <c r="D28" s="492"/>
      <c r="E28" s="492"/>
      <c r="F28" s="264">
        <f t="shared" si="7"/>
        <v>0</v>
      </c>
      <c r="G28" s="156"/>
      <c r="H28" s="169">
        <f t="shared" si="2"/>
        <v>0</v>
      </c>
      <c r="I28" s="76"/>
      <c r="J28" s="1"/>
      <c r="K28" s="1"/>
      <c r="L28" s="1"/>
      <c r="M28" s="1"/>
      <c r="N28" s="82"/>
      <c r="O28" s="1"/>
      <c r="P28" s="42"/>
      <c r="Q28" s="82"/>
      <c r="R28" s="1"/>
      <c r="S28" s="42"/>
      <c r="T28" s="44"/>
    </row>
    <row r="29" spans="1:20" hidden="1" x14ac:dyDescent="0.25">
      <c r="B29" s="62"/>
      <c r="C29" s="491" t="s">
        <v>158</v>
      </c>
      <c r="D29" s="492"/>
      <c r="E29" s="492"/>
      <c r="F29" s="264">
        <f t="shared" si="7"/>
        <v>0</v>
      </c>
      <c r="G29" s="156"/>
      <c r="H29" s="169">
        <f t="shared" si="2"/>
        <v>0</v>
      </c>
      <c r="I29" s="76"/>
      <c r="J29" s="1"/>
      <c r="K29" s="1"/>
      <c r="L29" s="1"/>
      <c r="M29" s="1"/>
      <c r="N29" s="82"/>
      <c r="O29" s="1"/>
      <c r="P29" s="42"/>
      <c r="Q29" s="82"/>
      <c r="R29" s="1"/>
      <c r="S29" s="42"/>
      <c r="T29" s="44"/>
    </row>
    <row r="30" spans="1:20" hidden="1" x14ac:dyDescent="0.25">
      <c r="B30" s="62"/>
      <c r="C30" s="491" t="s">
        <v>159</v>
      </c>
      <c r="D30" s="492"/>
      <c r="E30" s="492"/>
      <c r="F30" s="264">
        <f t="shared" si="7"/>
        <v>0</v>
      </c>
      <c r="G30" s="156"/>
      <c r="H30" s="169">
        <f t="shared" si="2"/>
        <v>0</v>
      </c>
      <c r="I30" s="76"/>
      <c r="J30" s="1"/>
      <c r="K30" s="1"/>
      <c r="L30" s="1"/>
      <c r="M30" s="1"/>
      <c r="N30" s="82"/>
      <c r="O30" s="1"/>
      <c r="P30" s="42"/>
      <c r="Q30" s="82"/>
      <c r="R30" s="1"/>
      <c r="S30" s="42"/>
      <c r="T30" s="44"/>
    </row>
    <row r="31" spans="1:20" ht="15.75" hidden="1" thickBot="1" x14ac:dyDescent="0.3">
      <c r="B31" s="63"/>
      <c r="C31" s="493" t="s">
        <v>160</v>
      </c>
      <c r="D31" s="494"/>
      <c r="E31" s="494"/>
      <c r="F31" s="265">
        <f t="shared" si="7"/>
        <v>0</v>
      </c>
      <c r="G31" s="157"/>
      <c r="H31" s="169">
        <f t="shared" si="2"/>
        <v>0</v>
      </c>
      <c r="I31" s="76"/>
      <c r="J31" s="1"/>
      <c r="K31" s="1"/>
      <c r="L31" s="1"/>
      <c r="M31" s="1"/>
      <c r="N31" s="82"/>
      <c r="O31" s="1"/>
      <c r="P31" s="42"/>
      <c r="Q31" s="82"/>
      <c r="R31" s="1"/>
      <c r="S31" s="42"/>
      <c r="T31" s="44"/>
    </row>
    <row r="32" spans="1:20" ht="15.75" thickBot="1" x14ac:dyDescent="0.3">
      <c r="B32" s="85" t="s">
        <v>161</v>
      </c>
      <c r="C32" s="438" t="s">
        <v>162</v>
      </c>
      <c r="D32" s="439"/>
      <c r="E32" s="439"/>
      <c r="F32" s="262">
        <f>F33+F37+F40+F50+F53</f>
        <v>572500</v>
      </c>
      <c r="G32" s="154">
        <f t="shared" ref="G32:T32" si="8">G33+G37+G40+G50+G53</f>
        <v>0</v>
      </c>
      <c r="H32" s="166">
        <f t="shared" si="2"/>
        <v>572500</v>
      </c>
      <c r="I32" s="87">
        <f t="shared" si="8"/>
        <v>0</v>
      </c>
      <c r="J32" s="88">
        <f t="shared" si="8"/>
        <v>8400</v>
      </c>
      <c r="K32" s="88">
        <f t="shared" si="8"/>
        <v>182100</v>
      </c>
      <c r="L32" s="88">
        <f t="shared" si="8"/>
        <v>0</v>
      </c>
      <c r="M32" s="88">
        <f t="shared" si="8"/>
        <v>0</v>
      </c>
      <c r="N32" s="91">
        <f t="shared" si="8"/>
        <v>0</v>
      </c>
      <c r="O32" s="88">
        <f t="shared" si="8"/>
        <v>0</v>
      </c>
      <c r="P32" s="90">
        <f t="shared" si="8"/>
        <v>381000</v>
      </c>
      <c r="Q32" s="91">
        <f t="shared" si="8"/>
        <v>0</v>
      </c>
      <c r="R32" s="88">
        <f t="shared" si="8"/>
        <v>0</v>
      </c>
      <c r="S32" s="90">
        <f t="shared" si="8"/>
        <v>0</v>
      </c>
      <c r="T32" s="92">
        <f t="shared" si="8"/>
        <v>1000</v>
      </c>
    </row>
    <row r="33" spans="1:20" x14ac:dyDescent="0.25">
      <c r="B33" s="125" t="s">
        <v>627</v>
      </c>
      <c r="C33" s="443" t="s">
        <v>163</v>
      </c>
      <c r="D33" s="444"/>
      <c r="E33" s="444"/>
      <c r="F33" s="258">
        <f>F34+F35+F36</f>
        <v>150000</v>
      </c>
      <c r="G33" s="150">
        <f t="shared" ref="G33:T33" si="9">G34+G35+G36</f>
        <v>0</v>
      </c>
      <c r="H33" s="167">
        <f t="shared" si="2"/>
        <v>150000</v>
      </c>
      <c r="I33" s="119">
        <f t="shared" si="9"/>
        <v>0</v>
      </c>
      <c r="J33" s="120">
        <f t="shared" si="9"/>
        <v>6614</v>
      </c>
      <c r="K33" s="120">
        <f t="shared" si="9"/>
        <v>143386</v>
      </c>
      <c r="L33" s="120">
        <f t="shared" si="9"/>
        <v>0</v>
      </c>
      <c r="M33" s="120">
        <f t="shared" si="9"/>
        <v>0</v>
      </c>
      <c r="N33" s="123">
        <f t="shared" si="9"/>
        <v>0</v>
      </c>
      <c r="O33" s="120">
        <f t="shared" si="9"/>
        <v>0</v>
      </c>
      <c r="P33" s="122">
        <f t="shared" si="9"/>
        <v>0</v>
      </c>
      <c r="Q33" s="123">
        <f t="shared" si="9"/>
        <v>0</v>
      </c>
      <c r="R33" s="120">
        <f t="shared" si="9"/>
        <v>0</v>
      </c>
      <c r="S33" s="122">
        <f t="shared" si="9"/>
        <v>0</v>
      </c>
      <c r="T33" s="124">
        <f t="shared" si="9"/>
        <v>0</v>
      </c>
    </row>
    <row r="34" spans="1:20" s="41" customFormat="1" hidden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6" si="10">SUM(I34:T34)</f>
        <v>0</v>
      </c>
      <c r="G34" s="158"/>
      <c r="H34" s="170">
        <f t="shared" si="2"/>
        <v>0</v>
      </c>
      <c r="I34" s="78"/>
      <c r="J34" s="13"/>
      <c r="K34" s="13"/>
      <c r="L34" s="13"/>
      <c r="M34" s="13"/>
      <c r="N34" s="83"/>
      <c r="O34" s="13"/>
      <c r="P34" s="43"/>
      <c r="Q34" s="83"/>
      <c r="R34" s="13"/>
      <c r="S34" s="43"/>
      <c r="T34" s="45"/>
    </row>
    <row r="35" spans="1:20" s="41" customFormat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 t="shared" si="10"/>
        <v>150000</v>
      </c>
      <c r="G35" s="158"/>
      <c r="H35" s="170">
        <f t="shared" si="2"/>
        <v>150000</v>
      </c>
      <c r="I35" s="78"/>
      <c r="J35" s="13">
        <v>6614</v>
      </c>
      <c r="K35" s="13">
        <v>143386</v>
      </c>
      <c r="L35" s="13"/>
      <c r="M35" s="13"/>
      <c r="N35" s="83"/>
      <c r="O35" s="13"/>
      <c r="P35" s="43"/>
      <c r="Q35" s="83"/>
      <c r="R35" s="13"/>
      <c r="S35" s="43"/>
      <c r="T35" s="45"/>
    </row>
    <row r="36" spans="1:20" s="41" customFormat="1" hidden="1" x14ac:dyDescent="0.25">
      <c r="A36" s="128" t="s">
        <v>168</v>
      </c>
      <c r="B36" s="53" t="s">
        <v>630</v>
      </c>
      <c r="C36" s="422" t="s">
        <v>169</v>
      </c>
      <c r="D36" s="423"/>
      <c r="E36" s="423"/>
      <c r="F36" s="266">
        <f t="shared" si="10"/>
        <v>0</v>
      </c>
      <c r="G36" s="158"/>
      <c r="H36" s="170">
        <f t="shared" si="2"/>
        <v>0</v>
      </c>
      <c r="I36" s="78"/>
      <c r="J36" s="13"/>
      <c r="K36" s="13"/>
      <c r="L36" s="13"/>
      <c r="M36" s="13"/>
      <c r="N36" s="83"/>
      <c r="O36" s="13"/>
      <c r="P36" s="43"/>
      <c r="Q36" s="83"/>
      <c r="R36" s="13"/>
      <c r="S36" s="43"/>
      <c r="T36" s="45"/>
    </row>
    <row r="37" spans="1:20" hidden="1" x14ac:dyDescent="0.25">
      <c r="B37" s="93" t="s">
        <v>631</v>
      </c>
      <c r="C37" s="420" t="s">
        <v>170</v>
      </c>
      <c r="D37" s="421"/>
      <c r="E37" s="421"/>
      <c r="F37" s="260">
        <f>F38+F39</f>
        <v>0</v>
      </c>
      <c r="G37" s="152">
        <f t="shared" ref="G37:T37" si="11">G38+G39</f>
        <v>0</v>
      </c>
      <c r="H37" s="168">
        <f t="shared" si="2"/>
        <v>0</v>
      </c>
      <c r="I37" s="95">
        <f t="shared" si="11"/>
        <v>0</v>
      </c>
      <c r="J37" s="96">
        <f t="shared" si="11"/>
        <v>0</v>
      </c>
      <c r="K37" s="96">
        <f t="shared" si="11"/>
        <v>0</v>
      </c>
      <c r="L37" s="96">
        <f t="shared" si="11"/>
        <v>0</v>
      </c>
      <c r="M37" s="96">
        <f t="shared" si="11"/>
        <v>0</v>
      </c>
      <c r="N37" s="99">
        <f t="shared" si="11"/>
        <v>0</v>
      </c>
      <c r="O37" s="96">
        <f t="shared" si="11"/>
        <v>0</v>
      </c>
      <c r="P37" s="98">
        <f t="shared" si="11"/>
        <v>0</v>
      </c>
      <c r="Q37" s="99">
        <f t="shared" si="11"/>
        <v>0</v>
      </c>
      <c r="R37" s="96">
        <f t="shared" si="11"/>
        <v>0</v>
      </c>
      <c r="S37" s="98">
        <f t="shared" si="11"/>
        <v>0</v>
      </c>
      <c r="T37" s="100">
        <f t="shared" si="11"/>
        <v>0</v>
      </c>
    </row>
    <row r="38" spans="1:20" s="41" customFormat="1" hidden="1" x14ac:dyDescent="0.25">
      <c r="A38" s="128" t="s">
        <v>171</v>
      </c>
      <c r="B38" s="53" t="s">
        <v>632</v>
      </c>
      <c r="C38" s="422" t="s">
        <v>172</v>
      </c>
      <c r="D38" s="423"/>
      <c r="E38" s="423"/>
      <c r="F38" s="266">
        <f t="shared" ref="F38:F39" si="12">SUM(I38:T38)</f>
        <v>0</v>
      </c>
      <c r="G38" s="158"/>
      <c r="H38" s="170">
        <f t="shared" si="2"/>
        <v>0</v>
      </c>
      <c r="I38" s="78"/>
      <c r="J38" s="13"/>
      <c r="K38" s="13"/>
      <c r="L38" s="13"/>
      <c r="M38" s="13"/>
      <c r="N38" s="83"/>
      <c r="O38" s="13"/>
      <c r="P38" s="43"/>
      <c r="Q38" s="83"/>
      <c r="R38" s="13"/>
      <c r="S38" s="43"/>
      <c r="T38" s="45"/>
    </row>
    <row r="39" spans="1:20" s="41" customFormat="1" hidden="1" x14ac:dyDescent="0.25">
      <c r="A39" s="128" t="s">
        <v>173</v>
      </c>
      <c r="B39" s="53" t="s">
        <v>633</v>
      </c>
      <c r="C39" s="422" t="s">
        <v>174</v>
      </c>
      <c r="D39" s="423"/>
      <c r="E39" s="423"/>
      <c r="F39" s="266">
        <f t="shared" si="12"/>
        <v>0</v>
      </c>
      <c r="G39" s="158"/>
      <c r="H39" s="170">
        <f t="shared" si="2"/>
        <v>0</v>
      </c>
      <c r="I39" s="78"/>
      <c r="J39" s="13"/>
      <c r="K39" s="13"/>
      <c r="L39" s="13"/>
      <c r="M39" s="13"/>
      <c r="N39" s="83"/>
      <c r="O39" s="13"/>
      <c r="P39" s="43"/>
      <c r="Q39" s="83"/>
      <c r="R39" s="13"/>
      <c r="S39" s="43"/>
      <c r="T39" s="45"/>
    </row>
    <row r="40" spans="1:20" x14ac:dyDescent="0.25">
      <c r="B40" s="93" t="s">
        <v>634</v>
      </c>
      <c r="C40" s="420" t="s">
        <v>175</v>
      </c>
      <c r="D40" s="421"/>
      <c r="E40" s="421"/>
      <c r="F40" s="260">
        <f>F41+F42+F43+F44+F45+F48+F49</f>
        <v>300000</v>
      </c>
      <c r="G40" s="152">
        <f t="shared" ref="G40:T40" si="13">G41+G42+G43+G44+G45+G48+G49</f>
        <v>0</v>
      </c>
      <c r="H40" s="168">
        <f t="shared" si="2"/>
        <v>300000</v>
      </c>
      <c r="I40" s="95">
        <f t="shared" si="13"/>
        <v>0</v>
      </c>
      <c r="J40" s="96">
        <f t="shared" si="13"/>
        <v>0</v>
      </c>
      <c r="K40" s="96">
        <f t="shared" si="13"/>
        <v>0</v>
      </c>
      <c r="L40" s="96">
        <f t="shared" si="13"/>
        <v>0</v>
      </c>
      <c r="M40" s="96">
        <f t="shared" si="13"/>
        <v>0</v>
      </c>
      <c r="N40" s="99">
        <f t="shared" si="13"/>
        <v>0</v>
      </c>
      <c r="O40" s="96">
        <f t="shared" si="13"/>
        <v>0</v>
      </c>
      <c r="P40" s="98">
        <f t="shared" si="13"/>
        <v>300000</v>
      </c>
      <c r="Q40" s="99">
        <f t="shared" si="13"/>
        <v>0</v>
      </c>
      <c r="R40" s="96">
        <f t="shared" si="13"/>
        <v>0</v>
      </c>
      <c r="S40" s="98">
        <f t="shared" si="13"/>
        <v>0</v>
      </c>
      <c r="T40" s="100">
        <f t="shared" si="13"/>
        <v>0</v>
      </c>
    </row>
    <row r="41" spans="1:20" s="41" customFormat="1" hidden="1" x14ac:dyDescent="0.25">
      <c r="A41" s="128" t="s">
        <v>176</v>
      </c>
      <c r="B41" s="53" t="s">
        <v>635</v>
      </c>
      <c r="C41" s="422" t="s">
        <v>177</v>
      </c>
      <c r="D41" s="423"/>
      <c r="E41" s="423"/>
      <c r="F41" s="266">
        <f t="shared" ref="F41:F44" si="14">SUM(I41:T41)</f>
        <v>0</v>
      </c>
      <c r="G41" s="158"/>
      <c r="H41" s="170">
        <f t="shared" si="2"/>
        <v>0</v>
      </c>
      <c r="I41" s="78"/>
      <c r="J41" s="13"/>
      <c r="K41" s="13"/>
      <c r="L41" s="13"/>
      <c r="M41" s="13"/>
      <c r="N41" s="83"/>
      <c r="O41" s="13"/>
      <c r="P41" s="43"/>
      <c r="Q41" s="83"/>
      <c r="R41" s="13"/>
      <c r="S41" s="43"/>
      <c r="T41" s="45"/>
    </row>
    <row r="42" spans="1:20" s="41" customFormat="1" hidden="1" x14ac:dyDescent="0.25">
      <c r="A42" s="128" t="s">
        <v>178</v>
      </c>
      <c r="B42" s="53" t="s">
        <v>636</v>
      </c>
      <c r="C42" s="422" t="s">
        <v>179</v>
      </c>
      <c r="D42" s="423"/>
      <c r="E42" s="423"/>
      <c r="F42" s="266">
        <f t="shared" si="14"/>
        <v>0</v>
      </c>
      <c r="G42" s="158"/>
      <c r="H42" s="170">
        <f t="shared" si="2"/>
        <v>0</v>
      </c>
      <c r="I42" s="78"/>
      <c r="J42" s="13"/>
      <c r="K42" s="13"/>
      <c r="L42" s="13"/>
      <c r="M42" s="13"/>
      <c r="N42" s="83"/>
      <c r="O42" s="13"/>
      <c r="P42" s="43"/>
      <c r="Q42" s="83"/>
      <c r="R42" s="13"/>
      <c r="S42" s="43"/>
      <c r="T42" s="45"/>
    </row>
    <row r="43" spans="1:20" s="41" customFormat="1" hidden="1" x14ac:dyDescent="0.25">
      <c r="A43" s="128" t="s">
        <v>180</v>
      </c>
      <c r="B43" s="53" t="s">
        <v>637</v>
      </c>
      <c r="C43" s="422" t="s">
        <v>181</v>
      </c>
      <c r="D43" s="423"/>
      <c r="E43" s="423"/>
      <c r="F43" s="266">
        <f t="shared" si="14"/>
        <v>0</v>
      </c>
      <c r="G43" s="158"/>
      <c r="H43" s="170">
        <f t="shared" si="2"/>
        <v>0</v>
      </c>
      <c r="I43" s="78"/>
      <c r="J43" s="13"/>
      <c r="K43" s="13"/>
      <c r="L43" s="13"/>
      <c r="M43" s="13"/>
      <c r="N43" s="83"/>
      <c r="O43" s="13"/>
      <c r="P43" s="43"/>
      <c r="Q43" s="83"/>
      <c r="R43" s="13"/>
      <c r="S43" s="43"/>
      <c r="T43" s="45"/>
    </row>
    <row r="44" spans="1:20" s="41" customFormat="1" x14ac:dyDescent="0.25">
      <c r="A44" s="128" t="s">
        <v>182</v>
      </c>
      <c r="B44" s="53" t="s">
        <v>638</v>
      </c>
      <c r="C44" s="422" t="s">
        <v>183</v>
      </c>
      <c r="D44" s="423"/>
      <c r="E44" s="423"/>
      <c r="F44" s="266">
        <f t="shared" si="14"/>
        <v>300000</v>
      </c>
      <c r="G44" s="158"/>
      <c r="H44" s="170">
        <f t="shared" si="2"/>
        <v>300000</v>
      </c>
      <c r="I44" s="78"/>
      <c r="J44" s="13"/>
      <c r="K44" s="13"/>
      <c r="L44" s="13"/>
      <c r="M44" s="13"/>
      <c r="N44" s="83"/>
      <c r="O44" s="13"/>
      <c r="P44" s="43">
        <v>300000</v>
      </c>
      <c r="Q44" s="83"/>
      <c r="R44" s="13"/>
      <c r="S44" s="43"/>
      <c r="T44" s="45"/>
    </row>
    <row r="45" spans="1:20" s="18" customFormat="1" hidden="1" x14ac:dyDescent="0.25">
      <c r="A45" s="128" t="s">
        <v>184</v>
      </c>
      <c r="B45" s="53" t="s">
        <v>639</v>
      </c>
      <c r="C45" s="422" t="s">
        <v>185</v>
      </c>
      <c r="D45" s="423"/>
      <c r="E45" s="423"/>
      <c r="F45" s="266">
        <f>F46+F47</f>
        <v>0</v>
      </c>
      <c r="G45" s="158">
        <f t="shared" ref="G45:T45" si="15">G46+G47</f>
        <v>0</v>
      </c>
      <c r="H45" s="170">
        <f t="shared" si="2"/>
        <v>0</v>
      </c>
      <c r="I45" s="78">
        <f t="shared" si="15"/>
        <v>0</v>
      </c>
      <c r="J45" s="13">
        <f t="shared" si="15"/>
        <v>0</v>
      </c>
      <c r="K45" s="13">
        <f t="shared" si="15"/>
        <v>0</v>
      </c>
      <c r="L45" s="13">
        <f t="shared" si="15"/>
        <v>0</v>
      </c>
      <c r="M45" s="13">
        <f t="shared" si="15"/>
        <v>0</v>
      </c>
      <c r="N45" s="83">
        <f t="shared" si="15"/>
        <v>0</v>
      </c>
      <c r="O45" s="13">
        <f t="shared" si="15"/>
        <v>0</v>
      </c>
      <c r="P45" s="43">
        <f t="shared" si="15"/>
        <v>0</v>
      </c>
      <c r="Q45" s="83">
        <f t="shared" si="15"/>
        <v>0</v>
      </c>
      <c r="R45" s="13">
        <f t="shared" si="15"/>
        <v>0</v>
      </c>
      <c r="S45" s="43">
        <f t="shared" si="15"/>
        <v>0</v>
      </c>
      <c r="T45" s="45">
        <f t="shared" si="15"/>
        <v>0</v>
      </c>
    </row>
    <row r="46" spans="1:20" hidden="1" x14ac:dyDescent="0.25">
      <c r="B46" s="55"/>
      <c r="C46" s="279"/>
      <c r="D46" s="427" t="s">
        <v>186</v>
      </c>
      <c r="E46" s="427"/>
      <c r="F46" s="259">
        <f t="shared" ref="F46:F49" si="16">SUM(I46:T46)</f>
        <v>0</v>
      </c>
      <c r="G46" s="151"/>
      <c r="H46" s="169">
        <f t="shared" si="2"/>
        <v>0</v>
      </c>
      <c r="I46" s="76"/>
      <c r="J46" s="1"/>
      <c r="K46" s="1"/>
      <c r="L46" s="1"/>
      <c r="M46" s="1"/>
      <c r="N46" s="82"/>
      <c r="O46" s="1"/>
      <c r="P46" s="42"/>
      <c r="Q46" s="82"/>
      <c r="R46" s="1"/>
      <c r="S46" s="42"/>
      <c r="T46" s="44"/>
    </row>
    <row r="47" spans="1:20" hidden="1" x14ac:dyDescent="0.25">
      <c r="B47" s="55"/>
      <c r="C47" s="279"/>
      <c r="D47" s="427" t="s">
        <v>187</v>
      </c>
      <c r="E47" s="427"/>
      <c r="F47" s="259">
        <f t="shared" si="16"/>
        <v>0</v>
      </c>
      <c r="G47" s="151"/>
      <c r="H47" s="169">
        <f t="shared" si="2"/>
        <v>0</v>
      </c>
      <c r="I47" s="76"/>
      <c r="J47" s="1"/>
      <c r="K47" s="1"/>
      <c r="L47" s="1"/>
      <c r="M47" s="1"/>
      <c r="N47" s="82"/>
      <c r="O47" s="1"/>
      <c r="P47" s="42"/>
      <c r="Q47" s="82"/>
      <c r="R47" s="1"/>
      <c r="S47" s="42"/>
      <c r="T47" s="44"/>
    </row>
    <row r="48" spans="1:20" s="41" customFormat="1" hidden="1" x14ac:dyDescent="0.25">
      <c r="A48" s="128" t="s">
        <v>188</v>
      </c>
      <c r="B48" s="53" t="s">
        <v>640</v>
      </c>
      <c r="C48" s="415" t="s">
        <v>189</v>
      </c>
      <c r="D48" s="416"/>
      <c r="E48" s="416"/>
      <c r="F48" s="266">
        <f t="shared" si="16"/>
        <v>0</v>
      </c>
      <c r="G48" s="158"/>
      <c r="H48" s="170">
        <f t="shared" si="2"/>
        <v>0</v>
      </c>
      <c r="I48" s="78"/>
      <c r="J48" s="13"/>
      <c r="K48" s="13"/>
      <c r="L48" s="13"/>
      <c r="M48" s="13"/>
      <c r="N48" s="83"/>
      <c r="O48" s="13"/>
      <c r="P48" s="43"/>
      <c r="Q48" s="83"/>
      <c r="R48" s="13"/>
      <c r="S48" s="43"/>
      <c r="T48" s="45"/>
    </row>
    <row r="49" spans="1:20" s="41" customFormat="1" hidden="1" x14ac:dyDescent="0.25">
      <c r="A49" s="128" t="s">
        <v>190</v>
      </c>
      <c r="B49" s="53" t="s">
        <v>641</v>
      </c>
      <c r="C49" s="415" t="s">
        <v>191</v>
      </c>
      <c r="D49" s="416"/>
      <c r="E49" s="416"/>
      <c r="F49" s="266">
        <f t="shared" si="16"/>
        <v>0</v>
      </c>
      <c r="G49" s="158"/>
      <c r="H49" s="170">
        <f t="shared" si="2"/>
        <v>0</v>
      </c>
      <c r="I49" s="78"/>
      <c r="J49" s="13"/>
      <c r="K49" s="13"/>
      <c r="L49" s="13"/>
      <c r="M49" s="13"/>
      <c r="N49" s="83"/>
      <c r="O49" s="13"/>
      <c r="P49" s="43"/>
      <c r="Q49" s="83"/>
      <c r="R49" s="13"/>
      <c r="S49" s="43"/>
      <c r="T49" s="45"/>
    </row>
    <row r="50" spans="1:20" hidden="1" x14ac:dyDescent="0.25">
      <c r="B50" s="93" t="s">
        <v>642</v>
      </c>
      <c r="C50" s="434" t="s">
        <v>192</v>
      </c>
      <c r="D50" s="435"/>
      <c r="E50" s="435"/>
      <c r="F50" s="260">
        <f>F51+F52</f>
        <v>0</v>
      </c>
      <c r="G50" s="152">
        <f t="shared" ref="G50:T50" si="17">G51+G52</f>
        <v>0</v>
      </c>
      <c r="H50" s="168">
        <f t="shared" si="2"/>
        <v>0</v>
      </c>
      <c r="I50" s="95">
        <f t="shared" si="17"/>
        <v>0</v>
      </c>
      <c r="J50" s="96">
        <f t="shared" si="17"/>
        <v>0</v>
      </c>
      <c r="K50" s="96">
        <f t="shared" si="17"/>
        <v>0</v>
      </c>
      <c r="L50" s="96">
        <f t="shared" si="17"/>
        <v>0</v>
      </c>
      <c r="M50" s="96">
        <f t="shared" si="17"/>
        <v>0</v>
      </c>
      <c r="N50" s="99">
        <f t="shared" si="17"/>
        <v>0</v>
      </c>
      <c r="O50" s="96">
        <f t="shared" si="17"/>
        <v>0</v>
      </c>
      <c r="P50" s="98">
        <f t="shared" si="17"/>
        <v>0</v>
      </c>
      <c r="Q50" s="99">
        <f t="shared" si="17"/>
        <v>0</v>
      </c>
      <c r="R50" s="96">
        <f t="shared" si="17"/>
        <v>0</v>
      </c>
      <c r="S50" s="98">
        <f t="shared" si="17"/>
        <v>0</v>
      </c>
      <c r="T50" s="100">
        <f t="shared" si="17"/>
        <v>0</v>
      </c>
    </row>
    <row r="51" spans="1:20" s="41" customFormat="1" hidden="1" x14ac:dyDescent="0.25">
      <c r="A51" s="128" t="s">
        <v>193</v>
      </c>
      <c r="B51" s="53" t="s">
        <v>643</v>
      </c>
      <c r="C51" s="415" t="s">
        <v>194</v>
      </c>
      <c r="D51" s="416"/>
      <c r="E51" s="416"/>
      <c r="F51" s="266">
        <f t="shared" ref="F51:F52" si="18">SUM(I51:T51)</f>
        <v>0</v>
      </c>
      <c r="G51" s="158"/>
      <c r="H51" s="170">
        <f t="shared" si="2"/>
        <v>0</v>
      </c>
      <c r="I51" s="78"/>
      <c r="J51" s="13"/>
      <c r="K51" s="13"/>
      <c r="L51" s="13"/>
      <c r="M51" s="13"/>
      <c r="N51" s="83"/>
      <c r="O51" s="13"/>
      <c r="P51" s="43"/>
      <c r="Q51" s="83"/>
      <c r="R51" s="13"/>
      <c r="S51" s="43"/>
      <c r="T51" s="45"/>
    </row>
    <row r="52" spans="1:20" s="41" customFormat="1" hidden="1" x14ac:dyDescent="0.25">
      <c r="A52" s="128" t="s">
        <v>195</v>
      </c>
      <c r="B52" s="53" t="s">
        <v>644</v>
      </c>
      <c r="C52" s="415" t="s">
        <v>196</v>
      </c>
      <c r="D52" s="416"/>
      <c r="E52" s="416"/>
      <c r="F52" s="266">
        <f t="shared" si="18"/>
        <v>0</v>
      </c>
      <c r="G52" s="158"/>
      <c r="H52" s="170">
        <f t="shared" si="2"/>
        <v>0</v>
      </c>
      <c r="I52" s="78"/>
      <c r="J52" s="13"/>
      <c r="K52" s="13"/>
      <c r="L52" s="13"/>
      <c r="M52" s="13"/>
      <c r="N52" s="83"/>
      <c r="O52" s="13"/>
      <c r="P52" s="43"/>
      <c r="Q52" s="83"/>
      <c r="R52" s="13"/>
      <c r="S52" s="43"/>
      <c r="T52" s="45"/>
    </row>
    <row r="53" spans="1:20" x14ac:dyDescent="0.25">
      <c r="B53" s="93" t="s">
        <v>645</v>
      </c>
      <c r="C53" s="434" t="s">
        <v>197</v>
      </c>
      <c r="D53" s="435"/>
      <c r="E53" s="435"/>
      <c r="F53" s="260">
        <f>F54+F55+F56+F57+F58</f>
        <v>122500</v>
      </c>
      <c r="G53" s="152">
        <f t="shared" ref="G53:T53" si="19">G54+G55+G56+G57+G58</f>
        <v>0</v>
      </c>
      <c r="H53" s="168">
        <f t="shared" si="2"/>
        <v>122500</v>
      </c>
      <c r="I53" s="95">
        <f t="shared" si="19"/>
        <v>0</v>
      </c>
      <c r="J53" s="96">
        <f t="shared" si="19"/>
        <v>1786</v>
      </c>
      <c r="K53" s="96">
        <f t="shared" si="19"/>
        <v>38714</v>
      </c>
      <c r="L53" s="96">
        <f t="shared" si="19"/>
        <v>0</v>
      </c>
      <c r="M53" s="96">
        <f t="shared" si="19"/>
        <v>0</v>
      </c>
      <c r="N53" s="99">
        <f t="shared" si="19"/>
        <v>0</v>
      </c>
      <c r="O53" s="96">
        <f t="shared" si="19"/>
        <v>0</v>
      </c>
      <c r="P53" s="98">
        <f t="shared" si="19"/>
        <v>81000</v>
      </c>
      <c r="Q53" s="99">
        <f t="shared" si="19"/>
        <v>0</v>
      </c>
      <c r="R53" s="96">
        <f t="shared" si="19"/>
        <v>0</v>
      </c>
      <c r="S53" s="98">
        <f t="shared" si="19"/>
        <v>0</v>
      </c>
      <c r="T53" s="100">
        <f t="shared" si="19"/>
        <v>1000</v>
      </c>
    </row>
    <row r="54" spans="1:20" s="41" customFormat="1" x14ac:dyDescent="0.25">
      <c r="A54" s="128" t="s">
        <v>198</v>
      </c>
      <c r="B54" s="53" t="s">
        <v>646</v>
      </c>
      <c r="C54" s="415" t="s">
        <v>878</v>
      </c>
      <c r="D54" s="416"/>
      <c r="E54" s="416"/>
      <c r="F54" s="266">
        <f t="shared" ref="F54:F58" si="20">SUM(I54:T54)</f>
        <v>121500</v>
      </c>
      <c r="G54" s="158"/>
      <c r="H54" s="170">
        <f t="shared" si="2"/>
        <v>121500</v>
      </c>
      <c r="I54" s="78"/>
      <c r="J54" s="13">
        <v>1786</v>
      </c>
      <c r="K54" s="13">
        <v>38714</v>
      </c>
      <c r="L54" s="13"/>
      <c r="M54" s="13"/>
      <c r="N54" s="83"/>
      <c r="O54" s="13"/>
      <c r="P54" s="43">
        <v>81000</v>
      </c>
      <c r="Q54" s="83"/>
      <c r="R54" s="13"/>
      <c r="S54" s="43"/>
      <c r="T54" s="45"/>
    </row>
    <row r="55" spans="1:20" s="41" customFormat="1" hidden="1" x14ac:dyDescent="0.25">
      <c r="A55" s="128" t="s">
        <v>199</v>
      </c>
      <c r="B55" s="53" t="s">
        <v>647</v>
      </c>
      <c r="C55" s="415" t="s">
        <v>200</v>
      </c>
      <c r="D55" s="416"/>
      <c r="E55" s="416"/>
      <c r="F55" s="266">
        <f t="shared" si="20"/>
        <v>0</v>
      </c>
      <c r="G55" s="158"/>
      <c r="H55" s="170">
        <f t="shared" si="2"/>
        <v>0</v>
      </c>
      <c r="I55" s="78"/>
      <c r="J55" s="13"/>
      <c r="K55" s="13"/>
      <c r="L55" s="13"/>
      <c r="M55" s="13"/>
      <c r="N55" s="83"/>
      <c r="O55" s="13"/>
      <c r="P55" s="43"/>
      <c r="Q55" s="83"/>
      <c r="R55" s="13"/>
      <c r="S55" s="43"/>
      <c r="T55" s="45"/>
    </row>
    <row r="56" spans="1:20" s="41" customFormat="1" hidden="1" x14ac:dyDescent="0.25">
      <c r="A56" s="128" t="s">
        <v>201</v>
      </c>
      <c r="B56" s="53" t="s">
        <v>648</v>
      </c>
      <c r="C56" s="415" t="s">
        <v>202</v>
      </c>
      <c r="D56" s="416"/>
      <c r="E56" s="416"/>
      <c r="F56" s="266">
        <f t="shared" si="20"/>
        <v>0</v>
      </c>
      <c r="G56" s="158"/>
      <c r="H56" s="170">
        <f t="shared" si="2"/>
        <v>0</v>
      </c>
      <c r="I56" s="78"/>
      <c r="J56" s="13"/>
      <c r="K56" s="13"/>
      <c r="L56" s="13"/>
      <c r="M56" s="13"/>
      <c r="N56" s="83"/>
      <c r="O56" s="13"/>
      <c r="P56" s="43"/>
      <c r="Q56" s="83"/>
      <c r="R56" s="13"/>
      <c r="S56" s="43"/>
      <c r="T56" s="45"/>
    </row>
    <row r="57" spans="1:20" s="41" customFormat="1" hidden="1" x14ac:dyDescent="0.25">
      <c r="A57" s="128" t="s">
        <v>203</v>
      </c>
      <c r="B57" s="53" t="s">
        <v>649</v>
      </c>
      <c r="C57" s="415" t="s">
        <v>204</v>
      </c>
      <c r="D57" s="416"/>
      <c r="E57" s="416"/>
      <c r="F57" s="266">
        <f t="shared" si="20"/>
        <v>0</v>
      </c>
      <c r="G57" s="158"/>
      <c r="H57" s="170">
        <f t="shared" si="2"/>
        <v>0</v>
      </c>
      <c r="I57" s="78"/>
      <c r="J57" s="13"/>
      <c r="K57" s="13"/>
      <c r="L57" s="13"/>
      <c r="M57" s="13"/>
      <c r="N57" s="83"/>
      <c r="O57" s="13"/>
      <c r="P57" s="43"/>
      <c r="Q57" s="83"/>
      <c r="R57" s="13"/>
      <c r="S57" s="43"/>
      <c r="T57" s="45"/>
    </row>
    <row r="58" spans="1:20" s="41" customFormat="1" ht="15.75" thickBot="1" x14ac:dyDescent="0.3">
      <c r="A58" s="128" t="s">
        <v>205</v>
      </c>
      <c r="B58" s="198" t="s">
        <v>650</v>
      </c>
      <c r="C58" s="495" t="s">
        <v>206</v>
      </c>
      <c r="D58" s="496"/>
      <c r="E58" s="496"/>
      <c r="F58" s="283">
        <f t="shared" si="20"/>
        <v>1000</v>
      </c>
      <c r="G58" s="199"/>
      <c r="H58" s="170">
        <f t="shared" si="2"/>
        <v>1000</v>
      </c>
      <c r="I58" s="78"/>
      <c r="J58" s="13"/>
      <c r="K58" s="13"/>
      <c r="L58" s="13"/>
      <c r="M58" s="13"/>
      <c r="N58" s="83"/>
      <c r="O58" s="13"/>
      <c r="P58" s="43"/>
      <c r="Q58" s="83"/>
      <c r="R58" s="13"/>
      <c r="S58" s="43"/>
      <c r="T58" s="45">
        <v>1000</v>
      </c>
    </row>
    <row r="59" spans="1:20" ht="15.75" thickBot="1" x14ac:dyDescent="0.3">
      <c r="B59" s="85" t="s">
        <v>207</v>
      </c>
      <c r="C59" s="430" t="s">
        <v>208</v>
      </c>
      <c r="D59" s="431"/>
      <c r="E59" s="431"/>
      <c r="F59" s="262">
        <f>F60+F61+F62+F63+F64+F65+F66+F70</f>
        <v>0</v>
      </c>
      <c r="G59" s="154">
        <f t="shared" ref="G59:T59" si="21">G60+G61+G62+G63+G64+G65+G66+G70</f>
        <v>0</v>
      </c>
      <c r="H59" s="166">
        <f t="shared" si="2"/>
        <v>0</v>
      </c>
      <c r="I59" s="87">
        <f t="shared" si="21"/>
        <v>0</v>
      </c>
      <c r="J59" s="88">
        <f t="shared" si="21"/>
        <v>0</v>
      </c>
      <c r="K59" s="88">
        <f t="shared" si="21"/>
        <v>0</v>
      </c>
      <c r="L59" s="88">
        <f t="shared" si="21"/>
        <v>0</v>
      </c>
      <c r="M59" s="88">
        <f t="shared" si="21"/>
        <v>0</v>
      </c>
      <c r="N59" s="91">
        <f t="shared" si="21"/>
        <v>0</v>
      </c>
      <c r="O59" s="88">
        <f t="shared" si="21"/>
        <v>0</v>
      </c>
      <c r="P59" s="90">
        <f t="shared" si="21"/>
        <v>0</v>
      </c>
      <c r="Q59" s="91">
        <f t="shared" si="21"/>
        <v>0</v>
      </c>
      <c r="R59" s="88">
        <f t="shared" si="21"/>
        <v>0</v>
      </c>
      <c r="S59" s="90">
        <f t="shared" si="21"/>
        <v>0</v>
      </c>
      <c r="T59" s="92">
        <f t="shared" si="21"/>
        <v>0</v>
      </c>
    </row>
    <row r="60" spans="1:20" s="18" customFormat="1" hidden="1" x14ac:dyDescent="0.25">
      <c r="A60" s="128" t="s">
        <v>879</v>
      </c>
      <c r="B60" s="117" t="s">
        <v>880</v>
      </c>
      <c r="C60" s="432" t="s">
        <v>881</v>
      </c>
      <c r="D60" s="433"/>
      <c r="E60" s="433"/>
      <c r="F60" s="258">
        <f t="shared" ref="F60:F65" si="22">SUM(I60:T60)</f>
        <v>0</v>
      </c>
      <c r="G60" s="150"/>
      <c r="H60" s="168">
        <f t="shared" si="2"/>
        <v>0</v>
      </c>
      <c r="I60" s="95"/>
      <c r="J60" s="96"/>
      <c r="K60" s="96"/>
      <c r="L60" s="96"/>
      <c r="M60" s="96"/>
      <c r="N60" s="99"/>
      <c r="O60" s="96"/>
      <c r="P60" s="98"/>
      <c r="Q60" s="99"/>
      <c r="R60" s="96"/>
      <c r="S60" s="98"/>
      <c r="T60" s="100"/>
    </row>
    <row r="61" spans="1:20" s="18" customFormat="1" hidden="1" x14ac:dyDescent="0.25">
      <c r="A61" s="128" t="s">
        <v>209</v>
      </c>
      <c r="B61" s="117" t="s">
        <v>651</v>
      </c>
      <c r="C61" s="432" t="s">
        <v>210</v>
      </c>
      <c r="D61" s="433"/>
      <c r="E61" s="433"/>
      <c r="F61" s="258">
        <f t="shared" si="22"/>
        <v>0</v>
      </c>
      <c r="G61" s="150"/>
      <c r="H61" s="168">
        <f t="shared" si="2"/>
        <v>0</v>
      </c>
      <c r="I61" s="95"/>
      <c r="J61" s="96"/>
      <c r="K61" s="96"/>
      <c r="L61" s="96"/>
      <c r="M61" s="96"/>
      <c r="N61" s="99"/>
      <c r="O61" s="96"/>
      <c r="P61" s="98"/>
      <c r="Q61" s="99"/>
      <c r="R61" s="96"/>
      <c r="S61" s="98"/>
      <c r="T61" s="100"/>
    </row>
    <row r="62" spans="1:20" s="18" customFormat="1" hidden="1" x14ac:dyDescent="0.25">
      <c r="A62" s="128" t="s">
        <v>211</v>
      </c>
      <c r="B62" s="93" t="s">
        <v>652</v>
      </c>
      <c r="C62" s="434" t="s">
        <v>352</v>
      </c>
      <c r="D62" s="435"/>
      <c r="E62" s="435"/>
      <c r="F62" s="260">
        <f t="shared" si="22"/>
        <v>0</v>
      </c>
      <c r="G62" s="152"/>
      <c r="H62" s="168">
        <f t="shared" si="2"/>
        <v>0</v>
      </c>
      <c r="I62" s="95"/>
      <c r="J62" s="96"/>
      <c r="K62" s="96"/>
      <c r="L62" s="96"/>
      <c r="M62" s="96"/>
      <c r="N62" s="99"/>
      <c r="O62" s="96"/>
      <c r="P62" s="98"/>
      <c r="Q62" s="99"/>
      <c r="R62" s="96"/>
      <c r="S62" s="98"/>
      <c r="T62" s="100"/>
    </row>
    <row r="63" spans="1:20" s="18" customFormat="1" hidden="1" x14ac:dyDescent="0.25">
      <c r="A63" s="128" t="s">
        <v>212</v>
      </c>
      <c r="B63" s="117" t="s">
        <v>653</v>
      </c>
      <c r="C63" s="434" t="s">
        <v>882</v>
      </c>
      <c r="D63" s="435"/>
      <c r="E63" s="435"/>
      <c r="F63" s="260">
        <f t="shared" si="22"/>
        <v>0</v>
      </c>
      <c r="G63" s="152"/>
      <c r="H63" s="168">
        <f t="shared" si="2"/>
        <v>0</v>
      </c>
      <c r="I63" s="95"/>
      <c r="J63" s="96"/>
      <c r="K63" s="96"/>
      <c r="L63" s="96"/>
      <c r="M63" s="96"/>
      <c r="N63" s="99"/>
      <c r="O63" s="96"/>
      <c r="P63" s="98"/>
      <c r="Q63" s="99"/>
      <c r="R63" s="96"/>
      <c r="S63" s="98"/>
      <c r="T63" s="100"/>
    </row>
    <row r="64" spans="1:20" s="18" customFormat="1" hidden="1" x14ac:dyDescent="0.25">
      <c r="A64" s="128" t="s">
        <v>213</v>
      </c>
      <c r="B64" s="93" t="s">
        <v>654</v>
      </c>
      <c r="C64" s="434" t="s">
        <v>883</v>
      </c>
      <c r="D64" s="435"/>
      <c r="E64" s="435"/>
      <c r="F64" s="260">
        <f t="shared" si="22"/>
        <v>0</v>
      </c>
      <c r="G64" s="152"/>
      <c r="H64" s="168">
        <f t="shared" si="2"/>
        <v>0</v>
      </c>
      <c r="I64" s="95"/>
      <c r="J64" s="96"/>
      <c r="K64" s="96"/>
      <c r="L64" s="96"/>
      <c r="M64" s="96"/>
      <c r="N64" s="99"/>
      <c r="O64" s="96"/>
      <c r="P64" s="98"/>
      <c r="Q64" s="99"/>
      <c r="R64" s="96"/>
      <c r="S64" s="98"/>
      <c r="T64" s="100"/>
    </row>
    <row r="65" spans="1:21" s="18" customFormat="1" hidden="1" x14ac:dyDescent="0.25">
      <c r="A65" s="128" t="s">
        <v>214</v>
      </c>
      <c r="B65" s="117" t="s">
        <v>655</v>
      </c>
      <c r="C65" s="434" t="s">
        <v>215</v>
      </c>
      <c r="D65" s="435"/>
      <c r="E65" s="435"/>
      <c r="F65" s="260">
        <f t="shared" si="22"/>
        <v>0</v>
      </c>
      <c r="G65" s="152"/>
      <c r="H65" s="168">
        <f t="shared" si="2"/>
        <v>0</v>
      </c>
      <c r="I65" s="95"/>
      <c r="J65" s="96"/>
      <c r="K65" s="96"/>
      <c r="L65" s="96"/>
      <c r="M65" s="96"/>
      <c r="N65" s="99"/>
      <c r="O65" s="96"/>
      <c r="P65" s="98"/>
      <c r="Q65" s="99"/>
      <c r="R65" s="96"/>
      <c r="S65" s="98"/>
      <c r="T65" s="100"/>
    </row>
    <row r="66" spans="1:21" s="18" customFormat="1" hidden="1" x14ac:dyDescent="0.25">
      <c r="A66" s="128" t="s">
        <v>216</v>
      </c>
      <c r="B66" s="93" t="s">
        <v>656</v>
      </c>
      <c r="C66" s="434" t="s">
        <v>217</v>
      </c>
      <c r="D66" s="435"/>
      <c r="E66" s="435"/>
      <c r="F66" s="260">
        <f>F67+F68+F69</f>
        <v>0</v>
      </c>
      <c r="G66" s="152">
        <f t="shared" ref="G66:T66" si="23">G67+G68+G69</f>
        <v>0</v>
      </c>
      <c r="H66" s="168">
        <f t="shared" si="2"/>
        <v>0</v>
      </c>
      <c r="I66" s="95">
        <f t="shared" si="23"/>
        <v>0</v>
      </c>
      <c r="J66" s="96">
        <f t="shared" si="23"/>
        <v>0</v>
      </c>
      <c r="K66" s="96">
        <f t="shared" si="23"/>
        <v>0</v>
      </c>
      <c r="L66" s="96">
        <f t="shared" si="23"/>
        <v>0</v>
      </c>
      <c r="M66" s="96">
        <f t="shared" si="23"/>
        <v>0</v>
      </c>
      <c r="N66" s="99">
        <f t="shared" si="23"/>
        <v>0</v>
      </c>
      <c r="O66" s="96">
        <f t="shared" si="23"/>
        <v>0</v>
      </c>
      <c r="P66" s="98">
        <f t="shared" si="23"/>
        <v>0</v>
      </c>
      <c r="Q66" s="99">
        <f t="shared" si="23"/>
        <v>0</v>
      </c>
      <c r="R66" s="96">
        <f t="shared" si="23"/>
        <v>0</v>
      </c>
      <c r="S66" s="98">
        <f t="shared" si="23"/>
        <v>0</v>
      </c>
      <c r="T66" s="100">
        <f t="shared" si="23"/>
        <v>0</v>
      </c>
    </row>
    <row r="67" spans="1:21" hidden="1" x14ac:dyDescent="0.25">
      <c r="B67" s="55"/>
      <c r="C67" s="2"/>
      <c r="D67" s="427" t="s">
        <v>343</v>
      </c>
      <c r="E67" s="427"/>
      <c r="F67" s="259">
        <f t="shared" ref="F67:F69" si="24">SUM(I67:T67)</f>
        <v>0</v>
      </c>
      <c r="G67" s="151"/>
      <c r="H67" s="169">
        <f t="shared" si="2"/>
        <v>0</v>
      </c>
      <c r="I67" s="76"/>
      <c r="J67" s="1"/>
      <c r="K67" s="1"/>
      <c r="L67" s="1"/>
      <c r="M67" s="1"/>
      <c r="N67" s="82"/>
      <c r="O67" s="1"/>
      <c r="P67" s="42"/>
      <c r="Q67" s="82"/>
      <c r="R67" s="1"/>
      <c r="S67" s="42"/>
      <c r="T67" s="44"/>
      <c r="U67" s="21"/>
    </row>
    <row r="68" spans="1:21" hidden="1" x14ac:dyDescent="0.25">
      <c r="B68" s="55"/>
      <c r="C68" s="2"/>
      <c r="D68" s="427" t="s">
        <v>344</v>
      </c>
      <c r="E68" s="427"/>
      <c r="F68" s="259">
        <f t="shared" si="24"/>
        <v>0</v>
      </c>
      <c r="G68" s="151"/>
      <c r="H68" s="169">
        <f t="shared" si="2"/>
        <v>0</v>
      </c>
      <c r="I68" s="76"/>
      <c r="J68" s="1"/>
      <c r="K68" s="1"/>
      <c r="L68" s="1"/>
      <c r="M68" s="1"/>
      <c r="N68" s="82"/>
      <c r="O68" s="1"/>
      <c r="P68" s="42"/>
      <c r="Q68" s="82"/>
      <c r="R68" s="1"/>
      <c r="S68" s="42"/>
      <c r="T68" s="44"/>
    </row>
    <row r="69" spans="1:21" hidden="1" x14ac:dyDescent="0.25">
      <c r="B69" s="55"/>
      <c r="C69" s="2"/>
      <c r="D69" s="427" t="s">
        <v>345</v>
      </c>
      <c r="E69" s="427"/>
      <c r="F69" s="259">
        <f t="shared" si="24"/>
        <v>0</v>
      </c>
      <c r="G69" s="151"/>
      <c r="H69" s="169">
        <f t="shared" si="2"/>
        <v>0</v>
      </c>
      <c r="I69" s="76"/>
      <c r="J69" s="1"/>
      <c r="K69" s="1"/>
      <c r="L69" s="1"/>
      <c r="M69" s="1"/>
      <c r="N69" s="82"/>
      <c r="O69" s="1"/>
      <c r="P69" s="42"/>
      <c r="Q69" s="82"/>
      <c r="R69" s="1"/>
      <c r="S69" s="42"/>
      <c r="T69" s="44"/>
    </row>
    <row r="70" spans="1:21" s="18" customFormat="1" hidden="1" x14ac:dyDescent="0.25">
      <c r="A70" s="128" t="s">
        <v>218</v>
      </c>
      <c r="B70" s="93" t="s">
        <v>657</v>
      </c>
      <c r="C70" s="434" t="s">
        <v>219</v>
      </c>
      <c r="D70" s="435"/>
      <c r="E70" s="435"/>
      <c r="F70" s="260">
        <f>F71+F72+F73+F74</f>
        <v>0</v>
      </c>
      <c r="G70" s="152">
        <f t="shared" ref="G70:T70" si="25">G71+G72+G73+G74</f>
        <v>0</v>
      </c>
      <c r="H70" s="168">
        <f t="shared" ref="H70:H133" si="26">SUM(F70:G70)</f>
        <v>0</v>
      </c>
      <c r="I70" s="95">
        <f t="shared" si="25"/>
        <v>0</v>
      </c>
      <c r="J70" s="96">
        <f t="shared" si="25"/>
        <v>0</v>
      </c>
      <c r="K70" s="96">
        <f t="shared" si="25"/>
        <v>0</v>
      </c>
      <c r="L70" s="96">
        <f t="shared" si="25"/>
        <v>0</v>
      </c>
      <c r="M70" s="96">
        <f t="shared" si="25"/>
        <v>0</v>
      </c>
      <c r="N70" s="99">
        <f t="shared" si="25"/>
        <v>0</v>
      </c>
      <c r="O70" s="96">
        <f t="shared" si="25"/>
        <v>0</v>
      </c>
      <c r="P70" s="98">
        <f t="shared" si="25"/>
        <v>0</v>
      </c>
      <c r="Q70" s="99">
        <f t="shared" si="25"/>
        <v>0</v>
      </c>
      <c r="R70" s="96">
        <f t="shared" si="25"/>
        <v>0</v>
      </c>
      <c r="S70" s="98">
        <f t="shared" si="25"/>
        <v>0</v>
      </c>
      <c r="T70" s="100">
        <f t="shared" si="25"/>
        <v>0</v>
      </c>
    </row>
    <row r="71" spans="1:21" hidden="1" x14ac:dyDescent="0.25">
      <c r="B71" s="55"/>
      <c r="C71" s="2"/>
      <c r="D71" s="427" t="s">
        <v>836</v>
      </c>
      <c r="E71" s="427"/>
      <c r="F71" s="259">
        <f t="shared" ref="F71:F74" si="27">SUM(I71:T71)</f>
        <v>0</v>
      </c>
      <c r="G71" s="151"/>
      <c r="H71" s="169">
        <f t="shared" si="26"/>
        <v>0</v>
      </c>
      <c r="I71" s="76"/>
      <c r="J71" s="1"/>
      <c r="K71" s="1"/>
      <c r="L71" s="1"/>
      <c r="M71" s="1"/>
      <c r="N71" s="82"/>
      <c r="O71" s="1"/>
      <c r="P71" s="42"/>
      <c r="Q71" s="82"/>
      <c r="R71" s="1"/>
      <c r="S71" s="42"/>
      <c r="T71" s="44"/>
    </row>
    <row r="72" spans="1:21" hidden="1" x14ac:dyDescent="0.25">
      <c r="B72" s="55"/>
      <c r="C72" s="2"/>
      <c r="D72" s="427" t="s">
        <v>346</v>
      </c>
      <c r="E72" s="427"/>
      <c r="F72" s="259">
        <f t="shared" si="27"/>
        <v>0</v>
      </c>
      <c r="G72" s="151"/>
      <c r="H72" s="169">
        <f t="shared" si="26"/>
        <v>0</v>
      </c>
      <c r="I72" s="76"/>
      <c r="J72" s="1"/>
      <c r="K72" s="1"/>
      <c r="L72" s="1"/>
      <c r="M72" s="1"/>
      <c r="N72" s="82"/>
      <c r="O72" s="1"/>
      <c r="P72" s="42"/>
      <c r="Q72" s="82"/>
      <c r="R72" s="1"/>
      <c r="S72" s="42"/>
      <c r="T72" s="44"/>
    </row>
    <row r="73" spans="1:21" hidden="1" x14ac:dyDescent="0.25">
      <c r="B73" s="55"/>
      <c r="C73" s="2"/>
      <c r="D73" s="427" t="s">
        <v>837</v>
      </c>
      <c r="E73" s="427"/>
      <c r="F73" s="259">
        <f t="shared" si="27"/>
        <v>0</v>
      </c>
      <c r="G73" s="151"/>
      <c r="H73" s="169">
        <f t="shared" si="26"/>
        <v>0</v>
      </c>
      <c r="I73" s="76"/>
      <c r="J73" s="1"/>
      <c r="K73" s="1"/>
      <c r="L73" s="1"/>
      <c r="M73" s="1"/>
      <c r="N73" s="82"/>
      <c r="O73" s="1"/>
      <c r="P73" s="42"/>
      <c r="Q73" s="82"/>
      <c r="R73" s="1"/>
      <c r="S73" s="42"/>
      <c r="T73" s="44"/>
    </row>
    <row r="74" spans="1:21" ht="15.75" hidden="1" thickBot="1" x14ac:dyDescent="0.3">
      <c r="B74" s="55"/>
      <c r="C74" s="2"/>
      <c r="D74" s="427" t="s">
        <v>835</v>
      </c>
      <c r="E74" s="427"/>
      <c r="F74" s="259">
        <f t="shared" si="27"/>
        <v>0</v>
      </c>
      <c r="G74" s="151"/>
      <c r="H74" s="169">
        <f t="shared" si="26"/>
        <v>0</v>
      </c>
      <c r="I74" s="76"/>
      <c r="J74" s="1"/>
      <c r="K74" s="1"/>
      <c r="L74" s="1"/>
      <c r="M74" s="1"/>
      <c r="N74" s="82"/>
      <c r="O74" s="1"/>
      <c r="P74" s="42"/>
      <c r="Q74" s="82"/>
      <c r="R74" s="1"/>
      <c r="S74" s="42"/>
      <c r="T74" s="44"/>
    </row>
    <row r="75" spans="1:21" ht="15.75" thickBot="1" x14ac:dyDescent="0.3">
      <c r="B75" s="101" t="s">
        <v>220</v>
      </c>
      <c r="C75" s="430" t="s">
        <v>221</v>
      </c>
      <c r="D75" s="431"/>
      <c r="E75" s="431"/>
      <c r="F75" s="262">
        <f>F76+F79+F83+F84+F95+F106+F117+F120+F132+F133+F134+F135+F146</f>
        <v>0</v>
      </c>
      <c r="G75" s="154">
        <f t="shared" ref="G75:T75" si="28">G76+G79+G83+G84+G95+G106+G117+G120+G132+G133+G134+G135+G146</f>
        <v>0</v>
      </c>
      <c r="H75" s="166">
        <f t="shared" si="26"/>
        <v>0</v>
      </c>
      <c r="I75" s="87">
        <f t="shared" si="28"/>
        <v>0</v>
      </c>
      <c r="J75" s="88">
        <f t="shared" si="28"/>
        <v>0</v>
      </c>
      <c r="K75" s="88">
        <f t="shared" si="28"/>
        <v>0</v>
      </c>
      <c r="L75" s="88">
        <f t="shared" si="28"/>
        <v>0</v>
      </c>
      <c r="M75" s="88">
        <f t="shared" si="28"/>
        <v>0</v>
      </c>
      <c r="N75" s="91">
        <f t="shared" si="28"/>
        <v>0</v>
      </c>
      <c r="O75" s="88">
        <f t="shared" si="28"/>
        <v>0</v>
      </c>
      <c r="P75" s="90">
        <f t="shared" si="28"/>
        <v>0</v>
      </c>
      <c r="Q75" s="91">
        <f t="shared" si="28"/>
        <v>0</v>
      </c>
      <c r="R75" s="88">
        <f t="shared" si="28"/>
        <v>0</v>
      </c>
      <c r="S75" s="90">
        <f t="shared" si="28"/>
        <v>0</v>
      </c>
      <c r="T75" s="92">
        <f t="shared" si="28"/>
        <v>0</v>
      </c>
    </row>
    <row r="76" spans="1:21" s="41" customFormat="1" hidden="1" x14ac:dyDescent="0.25">
      <c r="A76" s="128" t="s">
        <v>222</v>
      </c>
      <c r="B76" s="126" t="s">
        <v>658</v>
      </c>
      <c r="C76" s="449" t="s">
        <v>223</v>
      </c>
      <c r="D76" s="450"/>
      <c r="E76" s="450"/>
      <c r="F76" s="267">
        <f>F77+F78</f>
        <v>0</v>
      </c>
      <c r="G76" s="159">
        <f t="shared" ref="G76:T76" si="29">G77+G78</f>
        <v>0</v>
      </c>
      <c r="H76" s="171">
        <f t="shared" si="26"/>
        <v>0</v>
      </c>
      <c r="I76" s="173">
        <f t="shared" si="29"/>
        <v>0</v>
      </c>
      <c r="J76" s="134">
        <f t="shared" si="29"/>
        <v>0</v>
      </c>
      <c r="K76" s="134">
        <f t="shared" si="29"/>
        <v>0</v>
      </c>
      <c r="L76" s="134">
        <f t="shared" si="29"/>
        <v>0</v>
      </c>
      <c r="M76" s="134">
        <f t="shared" si="29"/>
        <v>0</v>
      </c>
      <c r="N76" s="135">
        <f t="shared" si="29"/>
        <v>0</v>
      </c>
      <c r="O76" s="134">
        <f t="shared" si="29"/>
        <v>0</v>
      </c>
      <c r="P76" s="133">
        <f t="shared" si="29"/>
        <v>0</v>
      </c>
      <c r="Q76" s="135">
        <f t="shared" si="29"/>
        <v>0</v>
      </c>
      <c r="R76" s="134">
        <f t="shared" si="29"/>
        <v>0</v>
      </c>
      <c r="S76" s="133">
        <f t="shared" si="29"/>
        <v>0</v>
      </c>
      <c r="T76" s="136">
        <f t="shared" si="29"/>
        <v>0</v>
      </c>
    </row>
    <row r="77" spans="1:21" hidden="1" x14ac:dyDescent="0.25">
      <c r="B77" s="55"/>
      <c r="C77" s="2"/>
      <c r="D77" s="427" t="s">
        <v>347</v>
      </c>
      <c r="E77" s="427"/>
      <c r="F77" s="259">
        <f t="shared" ref="F77:F78" si="30">SUM(I77:T77)</f>
        <v>0</v>
      </c>
      <c r="G77" s="151"/>
      <c r="H77" s="169">
        <f t="shared" si="26"/>
        <v>0</v>
      </c>
      <c r="I77" s="76"/>
      <c r="J77" s="1"/>
      <c r="K77" s="1"/>
      <c r="L77" s="1"/>
      <c r="M77" s="1"/>
      <c r="N77" s="82"/>
      <c r="O77" s="1"/>
      <c r="P77" s="42"/>
      <c r="Q77" s="82"/>
      <c r="R77" s="1"/>
      <c r="S77" s="42"/>
      <c r="T77" s="44"/>
    </row>
    <row r="78" spans="1:21" hidden="1" x14ac:dyDescent="0.25">
      <c r="B78" s="55"/>
      <c r="C78" s="2"/>
      <c r="D78" s="427" t="s">
        <v>348</v>
      </c>
      <c r="E78" s="427"/>
      <c r="F78" s="259">
        <f t="shared" si="30"/>
        <v>0</v>
      </c>
      <c r="G78" s="151"/>
      <c r="H78" s="169">
        <f t="shared" si="26"/>
        <v>0</v>
      </c>
      <c r="I78" s="76"/>
      <c r="J78" s="1"/>
      <c r="K78" s="1"/>
      <c r="L78" s="1"/>
      <c r="M78" s="1"/>
      <c r="N78" s="82"/>
      <c r="O78" s="1"/>
      <c r="P78" s="42"/>
      <c r="Q78" s="82"/>
      <c r="R78" s="1"/>
      <c r="S78" s="42"/>
      <c r="T78" s="44"/>
    </row>
    <row r="79" spans="1:21" hidden="1" x14ac:dyDescent="0.25">
      <c r="B79" s="126" t="s">
        <v>838</v>
      </c>
      <c r="C79" s="449" t="s">
        <v>839</v>
      </c>
      <c r="D79" s="450"/>
      <c r="E79" s="450"/>
      <c r="F79" s="267">
        <f>F80+F81+F82</f>
        <v>0</v>
      </c>
      <c r="G79" s="159">
        <f t="shared" ref="G79:T79" si="31">G80+G81+G82</f>
        <v>0</v>
      </c>
      <c r="H79" s="171">
        <f t="shared" si="26"/>
        <v>0</v>
      </c>
      <c r="I79" s="173">
        <f t="shared" si="31"/>
        <v>0</v>
      </c>
      <c r="J79" s="134">
        <f t="shared" si="31"/>
        <v>0</v>
      </c>
      <c r="K79" s="134">
        <f t="shared" si="31"/>
        <v>0</v>
      </c>
      <c r="L79" s="134">
        <f t="shared" si="31"/>
        <v>0</v>
      </c>
      <c r="M79" s="134">
        <f t="shared" si="31"/>
        <v>0</v>
      </c>
      <c r="N79" s="135">
        <f t="shared" si="31"/>
        <v>0</v>
      </c>
      <c r="O79" s="134">
        <f t="shared" si="31"/>
        <v>0</v>
      </c>
      <c r="P79" s="133">
        <f t="shared" si="31"/>
        <v>0</v>
      </c>
      <c r="Q79" s="135">
        <f t="shared" si="31"/>
        <v>0</v>
      </c>
      <c r="R79" s="134">
        <f t="shared" si="31"/>
        <v>0</v>
      </c>
      <c r="S79" s="133">
        <f t="shared" si="31"/>
        <v>0</v>
      </c>
      <c r="T79" s="136">
        <f t="shared" si="31"/>
        <v>0</v>
      </c>
    </row>
    <row r="80" spans="1:21" s="211" customFormat="1" hidden="1" x14ac:dyDescent="0.25">
      <c r="A80" s="128" t="s">
        <v>884</v>
      </c>
      <c r="B80" s="191" t="s">
        <v>885</v>
      </c>
      <c r="C80" s="204"/>
      <c r="D80" s="275" t="s">
        <v>976</v>
      </c>
      <c r="E80" s="301"/>
      <c r="F80" s="282">
        <f t="shared" ref="F80:F83" si="32">SUM(I80:T80)</f>
        <v>0</v>
      </c>
      <c r="G80" s="192"/>
      <c r="H80" s="193">
        <f t="shared" si="26"/>
        <v>0</v>
      </c>
      <c r="I80" s="201"/>
      <c r="J80" s="195"/>
      <c r="K80" s="195"/>
      <c r="L80" s="195"/>
      <c r="M80" s="195"/>
      <c r="N80" s="196"/>
      <c r="O80" s="195"/>
      <c r="P80" s="194"/>
      <c r="Q80" s="196"/>
      <c r="R80" s="195"/>
      <c r="S80" s="194"/>
      <c r="T80" s="197"/>
    </row>
    <row r="81" spans="1:20" s="211" customFormat="1" hidden="1" x14ac:dyDescent="0.25">
      <c r="A81" s="128" t="s">
        <v>224</v>
      </c>
      <c r="B81" s="191" t="s">
        <v>659</v>
      </c>
      <c r="C81" s="204"/>
      <c r="D81" s="275" t="s">
        <v>225</v>
      </c>
      <c r="E81" s="301"/>
      <c r="F81" s="282">
        <f t="shared" si="32"/>
        <v>0</v>
      </c>
      <c r="G81" s="192"/>
      <c r="H81" s="193">
        <f t="shared" si="26"/>
        <v>0</v>
      </c>
      <c r="I81" s="201"/>
      <c r="J81" s="195"/>
      <c r="K81" s="195"/>
      <c r="L81" s="195"/>
      <c r="M81" s="195"/>
      <c r="N81" s="196"/>
      <c r="O81" s="195"/>
      <c r="P81" s="194"/>
      <c r="Q81" s="196"/>
      <c r="R81" s="195"/>
      <c r="S81" s="194"/>
      <c r="T81" s="197"/>
    </row>
    <row r="82" spans="1:20" s="211" customFormat="1" hidden="1" x14ac:dyDescent="0.25">
      <c r="A82" s="128" t="s">
        <v>226</v>
      </c>
      <c r="B82" s="191" t="s">
        <v>660</v>
      </c>
      <c r="C82" s="204"/>
      <c r="D82" s="275" t="s">
        <v>227</v>
      </c>
      <c r="E82" s="301"/>
      <c r="F82" s="282">
        <f t="shared" si="32"/>
        <v>0</v>
      </c>
      <c r="G82" s="192"/>
      <c r="H82" s="193">
        <f t="shared" si="26"/>
        <v>0</v>
      </c>
      <c r="I82" s="201"/>
      <c r="J82" s="195"/>
      <c r="K82" s="195"/>
      <c r="L82" s="195"/>
      <c r="M82" s="195"/>
      <c r="N82" s="196"/>
      <c r="O82" s="195"/>
      <c r="P82" s="194"/>
      <c r="Q82" s="196"/>
      <c r="R82" s="195"/>
      <c r="S82" s="194"/>
      <c r="T82" s="197"/>
    </row>
    <row r="83" spans="1:20" s="41" customFormat="1" ht="27.75" hidden="1" customHeight="1" x14ac:dyDescent="0.25">
      <c r="A83" s="128" t="s">
        <v>228</v>
      </c>
      <c r="B83" s="109" t="s">
        <v>661</v>
      </c>
      <c r="C83" s="497" t="s">
        <v>353</v>
      </c>
      <c r="D83" s="498"/>
      <c r="E83" s="498"/>
      <c r="F83" s="268">
        <f t="shared" si="32"/>
        <v>0</v>
      </c>
      <c r="G83" s="160"/>
      <c r="H83" s="172">
        <f t="shared" si="26"/>
        <v>0</v>
      </c>
      <c r="I83" s="111"/>
      <c r="J83" s="112"/>
      <c r="K83" s="112"/>
      <c r="L83" s="112"/>
      <c r="M83" s="112"/>
      <c r="N83" s="115"/>
      <c r="O83" s="112"/>
      <c r="P83" s="114"/>
      <c r="Q83" s="115"/>
      <c r="R83" s="112"/>
      <c r="S83" s="114"/>
      <c r="T83" s="116"/>
    </row>
    <row r="84" spans="1:20" s="41" customFormat="1" hidden="1" x14ac:dyDescent="0.25">
      <c r="A84" s="128" t="s">
        <v>229</v>
      </c>
      <c r="B84" s="109" t="s">
        <v>662</v>
      </c>
      <c r="C84" s="497" t="s">
        <v>804</v>
      </c>
      <c r="D84" s="498"/>
      <c r="E84" s="498"/>
      <c r="F84" s="268">
        <f>F85+F86+F87+F88+F89+F90+F91+F92+F93+F94</f>
        <v>0</v>
      </c>
      <c r="G84" s="160">
        <f t="shared" ref="G84:T84" si="33">G85+G86+G87+G88+G89+G90+G91+G92+G93+G94</f>
        <v>0</v>
      </c>
      <c r="H84" s="172">
        <f t="shared" si="26"/>
        <v>0</v>
      </c>
      <c r="I84" s="111">
        <f t="shared" si="33"/>
        <v>0</v>
      </c>
      <c r="J84" s="112">
        <f t="shared" si="33"/>
        <v>0</v>
      </c>
      <c r="K84" s="112">
        <f t="shared" si="33"/>
        <v>0</v>
      </c>
      <c r="L84" s="112">
        <f t="shared" si="33"/>
        <v>0</v>
      </c>
      <c r="M84" s="112">
        <f t="shared" si="33"/>
        <v>0</v>
      </c>
      <c r="N84" s="115">
        <f t="shared" si="33"/>
        <v>0</v>
      </c>
      <c r="O84" s="112">
        <f t="shared" si="33"/>
        <v>0</v>
      </c>
      <c r="P84" s="114">
        <f t="shared" si="33"/>
        <v>0</v>
      </c>
      <c r="Q84" s="115">
        <f t="shared" si="33"/>
        <v>0</v>
      </c>
      <c r="R84" s="112">
        <f t="shared" si="33"/>
        <v>0</v>
      </c>
      <c r="S84" s="114">
        <f t="shared" si="33"/>
        <v>0</v>
      </c>
      <c r="T84" s="116">
        <f t="shared" si="33"/>
        <v>0</v>
      </c>
    </row>
    <row r="85" spans="1:20" hidden="1" x14ac:dyDescent="0.25">
      <c r="B85" s="55"/>
      <c r="C85" s="2"/>
      <c r="D85" s="427" t="s">
        <v>370</v>
      </c>
      <c r="E85" s="427"/>
      <c r="F85" s="259">
        <f t="shared" ref="F85:F94" si="34">SUM(I85:T85)</f>
        <v>0</v>
      </c>
      <c r="G85" s="151"/>
      <c r="H85" s="169">
        <f t="shared" si="26"/>
        <v>0</v>
      </c>
      <c r="I85" s="76"/>
      <c r="J85" s="1"/>
      <c r="K85" s="1"/>
      <c r="L85" s="1"/>
      <c r="M85" s="1"/>
      <c r="N85" s="82"/>
      <c r="O85" s="1"/>
      <c r="P85" s="42"/>
      <c r="Q85" s="82"/>
      <c r="R85" s="1"/>
      <c r="S85" s="42"/>
      <c r="T85" s="44"/>
    </row>
    <row r="86" spans="1:20" hidden="1" x14ac:dyDescent="0.25">
      <c r="B86" s="55"/>
      <c r="C86" s="2"/>
      <c r="D86" s="427" t="s">
        <v>506</v>
      </c>
      <c r="E86" s="427"/>
      <c r="F86" s="259">
        <f t="shared" si="34"/>
        <v>0</v>
      </c>
      <c r="G86" s="151"/>
      <c r="H86" s="169">
        <f t="shared" si="26"/>
        <v>0</v>
      </c>
      <c r="I86" s="76"/>
      <c r="J86" s="1"/>
      <c r="K86" s="1"/>
      <c r="L86" s="1"/>
      <c r="M86" s="1"/>
      <c r="N86" s="82"/>
      <c r="O86" s="1"/>
      <c r="P86" s="42"/>
      <c r="Q86" s="82"/>
      <c r="R86" s="1"/>
      <c r="S86" s="42"/>
      <c r="T86" s="44"/>
    </row>
    <row r="87" spans="1:20" hidden="1" x14ac:dyDescent="0.25">
      <c r="B87" s="55"/>
      <c r="C87" s="2"/>
      <c r="D87" s="427" t="s">
        <v>507</v>
      </c>
      <c r="E87" s="427"/>
      <c r="F87" s="259">
        <f t="shared" si="34"/>
        <v>0</v>
      </c>
      <c r="G87" s="151"/>
      <c r="H87" s="169">
        <f t="shared" si="26"/>
        <v>0</v>
      </c>
      <c r="I87" s="76"/>
      <c r="J87" s="1"/>
      <c r="K87" s="1"/>
      <c r="L87" s="1"/>
      <c r="M87" s="1"/>
      <c r="N87" s="82"/>
      <c r="O87" s="1"/>
      <c r="P87" s="42"/>
      <c r="Q87" s="82"/>
      <c r="R87" s="1"/>
      <c r="S87" s="42"/>
      <c r="T87" s="44"/>
    </row>
    <row r="88" spans="1:20" hidden="1" x14ac:dyDescent="0.25">
      <c r="B88" s="55"/>
      <c r="C88" s="2"/>
      <c r="D88" s="427" t="s">
        <v>508</v>
      </c>
      <c r="E88" s="427"/>
      <c r="F88" s="259">
        <f t="shared" si="34"/>
        <v>0</v>
      </c>
      <c r="G88" s="151"/>
      <c r="H88" s="169">
        <f t="shared" si="26"/>
        <v>0</v>
      </c>
      <c r="I88" s="76"/>
      <c r="J88" s="1"/>
      <c r="K88" s="1"/>
      <c r="L88" s="1"/>
      <c r="M88" s="1"/>
      <c r="N88" s="82"/>
      <c r="O88" s="1"/>
      <c r="P88" s="42"/>
      <c r="Q88" s="82"/>
      <c r="R88" s="1"/>
      <c r="S88" s="42"/>
      <c r="T88" s="44"/>
    </row>
    <row r="89" spans="1:20" hidden="1" x14ac:dyDescent="0.25">
      <c r="B89" s="55"/>
      <c r="C89" s="2"/>
      <c r="D89" s="427" t="s">
        <v>509</v>
      </c>
      <c r="E89" s="427"/>
      <c r="F89" s="259">
        <f t="shared" si="34"/>
        <v>0</v>
      </c>
      <c r="G89" s="151"/>
      <c r="H89" s="169">
        <f t="shared" si="26"/>
        <v>0</v>
      </c>
      <c r="I89" s="76"/>
      <c r="J89" s="1"/>
      <c r="K89" s="1"/>
      <c r="L89" s="1"/>
      <c r="M89" s="1"/>
      <c r="N89" s="82"/>
      <c r="O89" s="1"/>
      <c r="P89" s="42"/>
      <c r="Q89" s="82"/>
      <c r="R89" s="1"/>
      <c r="S89" s="42"/>
      <c r="T89" s="44"/>
    </row>
    <row r="90" spans="1:20" hidden="1" x14ac:dyDescent="0.25">
      <c r="B90" s="55"/>
      <c r="C90" s="2"/>
      <c r="D90" s="427" t="s">
        <v>510</v>
      </c>
      <c r="E90" s="427"/>
      <c r="F90" s="259">
        <f t="shared" si="34"/>
        <v>0</v>
      </c>
      <c r="G90" s="151"/>
      <c r="H90" s="169">
        <f t="shared" si="26"/>
        <v>0</v>
      </c>
      <c r="I90" s="76"/>
      <c r="J90" s="1"/>
      <c r="K90" s="1"/>
      <c r="L90" s="1"/>
      <c r="M90" s="1"/>
      <c r="N90" s="82"/>
      <c r="O90" s="1"/>
      <c r="P90" s="42"/>
      <c r="Q90" s="82"/>
      <c r="R90" s="1"/>
      <c r="S90" s="42"/>
      <c r="T90" s="44"/>
    </row>
    <row r="91" spans="1:20" ht="25.5" hidden="1" customHeight="1" x14ac:dyDescent="0.25">
      <c r="B91" s="55"/>
      <c r="C91" s="2"/>
      <c r="D91" s="428" t="s">
        <v>511</v>
      </c>
      <c r="E91" s="428"/>
      <c r="F91" s="269">
        <f t="shared" si="34"/>
        <v>0</v>
      </c>
      <c r="G91" s="161"/>
      <c r="H91" s="169">
        <f t="shared" si="26"/>
        <v>0</v>
      </c>
      <c r="I91" s="76"/>
      <c r="J91" s="1"/>
      <c r="K91" s="1"/>
      <c r="L91" s="1"/>
      <c r="M91" s="1"/>
      <c r="N91" s="82"/>
      <c r="O91" s="1"/>
      <c r="P91" s="42"/>
      <c r="Q91" s="82"/>
      <c r="R91" s="1"/>
      <c r="S91" s="42"/>
      <c r="T91" s="44"/>
    </row>
    <row r="92" spans="1:20" hidden="1" x14ac:dyDescent="0.25">
      <c r="B92" s="55"/>
      <c r="C92" s="2"/>
      <c r="D92" s="427" t="s">
        <v>805</v>
      </c>
      <c r="E92" s="427"/>
      <c r="F92" s="259">
        <f t="shared" si="34"/>
        <v>0</v>
      </c>
      <c r="G92" s="151"/>
      <c r="H92" s="169">
        <f t="shared" si="26"/>
        <v>0</v>
      </c>
      <c r="I92" s="76"/>
      <c r="J92" s="1"/>
      <c r="K92" s="1"/>
      <c r="L92" s="1"/>
      <c r="M92" s="1"/>
      <c r="N92" s="82"/>
      <c r="O92" s="1"/>
      <c r="P92" s="42"/>
      <c r="Q92" s="82"/>
      <c r="R92" s="1"/>
      <c r="S92" s="42"/>
      <c r="T92" s="44"/>
    </row>
    <row r="93" spans="1:20" ht="25.5" hidden="1" customHeight="1" x14ac:dyDescent="0.25">
      <c r="B93" s="55"/>
      <c r="C93" s="2"/>
      <c r="D93" s="428" t="s">
        <v>512</v>
      </c>
      <c r="E93" s="428"/>
      <c r="F93" s="269">
        <f t="shared" si="34"/>
        <v>0</v>
      </c>
      <c r="G93" s="161"/>
      <c r="H93" s="169">
        <f t="shared" si="26"/>
        <v>0</v>
      </c>
      <c r="I93" s="76"/>
      <c r="J93" s="1"/>
      <c r="K93" s="1"/>
      <c r="L93" s="1"/>
      <c r="M93" s="1"/>
      <c r="N93" s="82"/>
      <c r="O93" s="1"/>
      <c r="P93" s="42"/>
      <c r="Q93" s="82"/>
      <c r="R93" s="1"/>
      <c r="S93" s="42"/>
      <c r="T93" s="44"/>
    </row>
    <row r="94" spans="1:20" ht="25.5" hidden="1" customHeight="1" x14ac:dyDescent="0.25">
      <c r="B94" s="55"/>
      <c r="C94" s="2"/>
      <c r="D94" s="428" t="s">
        <v>513</v>
      </c>
      <c r="E94" s="428"/>
      <c r="F94" s="269">
        <f t="shared" si="34"/>
        <v>0</v>
      </c>
      <c r="G94" s="161"/>
      <c r="H94" s="169">
        <f t="shared" si="26"/>
        <v>0</v>
      </c>
      <c r="I94" s="76"/>
      <c r="J94" s="1"/>
      <c r="K94" s="1"/>
      <c r="L94" s="1"/>
      <c r="M94" s="1"/>
      <c r="N94" s="82"/>
      <c r="O94" s="1"/>
      <c r="P94" s="42"/>
      <c r="Q94" s="82"/>
      <c r="R94" s="1"/>
      <c r="S94" s="42"/>
      <c r="T94" s="44"/>
    </row>
    <row r="95" spans="1:20" s="41" customFormat="1" ht="15" hidden="1" customHeight="1" x14ac:dyDescent="0.25">
      <c r="A95" s="128" t="s">
        <v>230</v>
      </c>
      <c r="B95" s="109" t="s">
        <v>663</v>
      </c>
      <c r="C95" s="497" t="s">
        <v>806</v>
      </c>
      <c r="D95" s="498"/>
      <c r="E95" s="498"/>
      <c r="F95" s="268">
        <f>F96+F97+F98+F99+F100+F101+F102+F103+F104+F105</f>
        <v>0</v>
      </c>
      <c r="G95" s="160">
        <f t="shared" ref="G95:T95" si="35">G96+G97+G98+G99+G100+G101+G102+G103+G104+G105</f>
        <v>0</v>
      </c>
      <c r="H95" s="172">
        <f t="shared" si="26"/>
        <v>0</v>
      </c>
      <c r="I95" s="111">
        <f t="shared" si="35"/>
        <v>0</v>
      </c>
      <c r="J95" s="112">
        <f t="shared" si="35"/>
        <v>0</v>
      </c>
      <c r="K95" s="112">
        <f t="shared" si="35"/>
        <v>0</v>
      </c>
      <c r="L95" s="112">
        <f t="shared" si="35"/>
        <v>0</v>
      </c>
      <c r="M95" s="112">
        <f t="shared" si="35"/>
        <v>0</v>
      </c>
      <c r="N95" s="115">
        <f t="shared" si="35"/>
        <v>0</v>
      </c>
      <c r="O95" s="112">
        <f t="shared" si="35"/>
        <v>0</v>
      </c>
      <c r="P95" s="114">
        <f t="shared" si="35"/>
        <v>0</v>
      </c>
      <c r="Q95" s="115">
        <f t="shared" si="35"/>
        <v>0</v>
      </c>
      <c r="R95" s="112">
        <f t="shared" si="35"/>
        <v>0</v>
      </c>
      <c r="S95" s="114">
        <f t="shared" si="35"/>
        <v>0</v>
      </c>
      <c r="T95" s="116">
        <f t="shared" si="35"/>
        <v>0</v>
      </c>
    </row>
    <row r="96" spans="1:20" hidden="1" x14ac:dyDescent="0.25">
      <c r="B96" s="55"/>
      <c r="C96" s="2"/>
      <c r="D96" s="427" t="s">
        <v>369</v>
      </c>
      <c r="E96" s="427"/>
      <c r="F96" s="259">
        <f t="shared" ref="F96:F105" si="36">SUM(I96:T96)</f>
        <v>0</v>
      </c>
      <c r="G96" s="151"/>
      <c r="H96" s="169">
        <f t="shared" si="26"/>
        <v>0</v>
      </c>
      <c r="I96" s="76"/>
      <c r="J96" s="1"/>
      <c r="K96" s="1"/>
      <c r="L96" s="1"/>
      <c r="M96" s="1"/>
      <c r="N96" s="82"/>
      <c r="O96" s="1"/>
      <c r="P96" s="42"/>
      <c r="Q96" s="82"/>
      <c r="R96" s="1"/>
      <c r="S96" s="42"/>
      <c r="T96" s="44"/>
    </row>
    <row r="97" spans="1:20" hidden="1" x14ac:dyDescent="0.25">
      <c r="B97" s="55"/>
      <c r="C97" s="2"/>
      <c r="D97" s="427" t="s">
        <v>514</v>
      </c>
      <c r="E97" s="427"/>
      <c r="F97" s="259">
        <f t="shared" si="36"/>
        <v>0</v>
      </c>
      <c r="G97" s="151"/>
      <c r="H97" s="169">
        <f t="shared" si="26"/>
        <v>0</v>
      </c>
      <c r="I97" s="76"/>
      <c r="J97" s="1"/>
      <c r="K97" s="1"/>
      <c r="L97" s="1"/>
      <c r="M97" s="1"/>
      <c r="N97" s="82"/>
      <c r="O97" s="1"/>
      <c r="P97" s="42"/>
      <c r="Q97" s="82"/>
      <c r="R97" s="1"/>
      <c r="S97" s="42"/>
      <c r="T97" s="44"/>
    </row>
    <row r="98" spans="1:20" hidden="1" x14ac:dyDescent="0.25">
      <c r="B98" s="55"/>
      <c r="C98" s="2"/>
      <c r="D98" s="427" t="s">
        <v>516</v>
      </c>
      <c r="E98" s="427"/>
      <c r="F98" s="259">
        <f t="shared" si="36"/>
        <v>0</v>
      </c>
      <c r="G98" s="151"/>
      <c r="H98" s="169">
        <f t="shared" si="26"/>
        <v>0</v>
      </c>
      <c r="I98" s="76"/>
      <c r="J98" s="1"/>
      <c r="K98" s="1"/>
      <c r="L98" s="1"/>
      <c r="M98" s="1"/>
      <c r="N98" s="82"/>
      <c r="O98" s="1"/>
      <c r="P98" s="42"/>
      <c r="Q98" s="82"/>
      <c r="R98" s="1"/>
      <c r="S98" s="42"/>
      <c r="T98" s="44"/>
    </row>
    <row r="99" spans="1:20" hidden="1" x14ac:dyDescent="0.25">
      <c r="B99" s="55"/>
      <c r="C99" s="2"/>
      <c r="D99" s="427" t="s">
        <v>808</v>
      </c>
      <c r="E99" s="427"/>
      <c r="F99" s="259">
        <f t="shared" si="36"/>
        <v>0</v>
      </c>
      <c r="G99" s="151"/>
      <c r="H99" s="169">
        <f t="shared" si="26"/>
        <v>0</v>
      </c>
      <c r="I99" s="76"/>
      <c r="J99" s="1"/>
      <c r="K99" s="1"/>
      <c r="L99" s="1"/>
      <c r="M99" s="1"/>
      <c r="N99" s="82"/>
      <c r="O99" s="1"/>
      <c r="P99" s="42"/>
      <c r="Q99" s="82"/>
      <c r="R99" s="1"/>
      <c r="S99" s="42"/>
      <c r="T99" s="44"/>
    </row>
    <row r="100" spans="1:20" hidden="1" x14ac:dyDescent="0.25">
      <c r="B100" s="55"/>
      <c r="C100" s="2"/>
      <c r="D100" s="427" t="s">
        <v>521</v>
      </c>
      <c r="E100" s="427"/>
      <c r="F100" s="259">
        <f t="shared" si="36"/>
        <v>0</v>
      </c>
      <c r="G100" s="151"/>
      <c r="H100" s="169">
        <f t="shared" si="26"/>
        <v>0</v>
      </c>
      <c r="I100" s="76"/>
      <c r="J100" s="1"/>
      <c r="K100" s="1"/>
      <c r="L100" s="1"/>
      <c r="M100" s="1"/>
      <c r="N100" s="82"/>
      <c r="O100" s="1"/>
      <c r="P100" s="42"/>
      <c r="Q100" s="82"/>
      <c r="R100" s="1"/>
      <c r="S100" s="42"/>
      <c r="T100" s="44"/>
    </row>
    <row r="101" spans="1:20" hidden="1" x14ac:dyDescent="0.25">
      <c r="B101" s="55"/>
      <c r="C101" s="2"/>
      <c r="D101" s="427" t="s">
        <v>519</v>
      </c>
      <c r="E101" s="427"/>
      <c r="F101" s="259">
        <f t="shared" si="36"/>
        <v>0</v>
      </c>
      <c r="G101" s="151"/>
      <c r="H101" s="169">
        <f t="shared" si="26"/>
        <v>0</v>
      </c>
      <c r="I101" s="76"/>
      <c r="J101" s="1"/>
      <c r="K101" s="1"/>
      <c r="L101" s="1"/>
      <c r="M101" s="1"/>
      <c r="N101" s="82"/>
      <c r="O101" s="1"/>
      <c r="P101" s="42"/>
      <c r="Q101" s="82"/>
      <c r="R101" s="1"/>
      <c r="S101" s="42"/>
      <c r="T101" s="44"/>
    </row>
    <row r="102" spans="1:20" ht="25.5" hidden="1" customHeight="1" x14ac:dyDescent="0.25">
      <c r="B102" s="55"/>
      <c r="C102" s="2"/>
      <c r="D102" s="428" t="s">
        <v>523</v>
      </c>
      <c r="E102" s="428"/>
      <c r="F102" s="269">
        <f t="shared" si="36"/>
        <v>0</v>
      </c>
      <c r="G102" s="161"/>
      <c r="H102" s="169">
        <f t="shared" si="26"/>
        <v>0</v>
      </c>
      <c r="I102" s="76"/>
      <c r="J102" s="1"/>
      <c r="K102" s="1"/>
      <c r="L102" s="1"/>
      <c r="M102" s="1"/>
      <c r="N102" s="82"/>
      <c r="O102" s="1"/>
      <c r="P102" s="42"/>
      <c r="Q102" s="82"/>
      <c r="R102" s="1"/>
      <c r="S102" s="42"/>
      <c r="T102" s="44"/>
    </row>
    <row r="103" spans="1:20" hidden="1" x14ac:dyDescent="0.25">
      <c r="B103" s="55"/>
      <c r="C103" s="2"/>
      <c r="D103" s="427" t="s">
        <v>807</v>
      </c>
      <c r="E103" s="427"/>
      <c r="F103" s="259">
        <f t="shared" si="36"/>
        <v>0</v>
      </c>
      <c r="G103" s="151"/>
      <c r="H103" s="169">
        <f t="shared" si="26"/>
        <v>0</v>
      </c>
      <c r="I103" s="76"/>
      <c r="J103" s="1"/>
      <c r="K103" s="1"/>
      <c r="L103" s="1"/>
      <c r="M103" s="1"/>
      <c r="N103" s="82"/>
      <c r="O103" s="1"/>
      <c r="P103" s="42"/>
      <c r="Q103" s="82"/>
      <c r="R103" s="1"/>
      <c r="S103" s="42"/>
      <c r="T103" s="44"/>
    </row>
    <row r="104" spans="1:20" ht="25.5" hidden="1" customHeight="1" x14ac:dyDescent="0.25">
      <c r="B104" s="55"/>
      <c r="C104" s="2"/>
      <c r="D104" s="428" t="s">
        <v>526</v>
      </c>
      <c r="E104" s="428"/>
      <c r="F104" s="269">
        <f t="shared" si="36"/>
        <v>0</v>
      </c>
      <c r="G104" s="161"/>
      <c r="H104" s="169">
        <f t="shared" si="26"/>
        <v>0</v>
      </c>
      <c r="I104" s="76"/>
      <c r="J104" s="1"/>
      <c r="K104" s="1"/>
      <c r="L104" s="1"/>
      <c r="M104" s="1"/>
      <c r="N104" s="82"/>
      <c r="O104" s="1"/>
      <c r="P104" s="42"/>
      <c r="Q104" s="82"/>
      <c r="R104" s="1"/>
      <c r="S104" s="42"/>
      <c r="T104" s="44"/>
    </row>
    <row r="105" spans="1:20" ht="25.5" hidden="1" customHeight="1" x14ac:dyDescent="0.25">
      <c r="B105" s="55"/>
      <c r="C105" s="2"/>
      <c r="D105" s="428" t="s">
        <v>528</v>
      </c>
      <c r="E105" s="428"/>
      <c r="F105" s="269">
        <f t="shared" si="36"/>
        <v>0</v>
      </c>
      <c r="G105" s="161"/>
      <c r="H105" s="169">
        <f t="shared" si="26"/>
        <v>0</v>
      </c>
      <c r="I105" s="76"/>
      <c r="J105" s="1"/>
      <c r="K105" s="1"/>
      <c r="L105" s="1"/>
      <c r="M105" s="1"/>
      <c r="N105" s="82"/>
      <c r="O105" s="1"/>
      <c r="P105" s="42"/>
      <c r="Q105" s="82"/>
      <c r="R105" s="1"/>
      <c r="S105" s="42"/>
      <c r="T105" s="44"/>
    </row>
    <row r="106" spans="1:20" s="41" customFormat="1" hidden="1" x14ac:dyDescent="0.25">
      <c r="A106" s="128" t="s">
        <v>231</v>
      </c>
      <c r="B106" s="109" t="s">
        <v>664</v>
      </c>
      <c r="C106" s="445" t="s">
        <v>232</v>
      </c>
      <c r="D106" s="446"/>
      <c r="E106" s="446"/>
      <c r="F106" s="270">
        <f>F107+F108+F109+F110+F111+F112+F113+F114+F115+F116</f>
        <v>0</v>
      </c>
      <c r="G106" s="162">
        <f t="shared" ref="G106:T106" si="37">G107+G108+G109+G110+G111+G112+G113+G114+G115+G116</f>
        <v>0</v>
      </c>
      <c r="H106" s="172">
        <f t="shared" si="26"/>
        <v>0</v>
      </c>
      <c r="I106" s="111">
        <f t="shared" si="37"/>
        <v>0</v>
      </c>
      <c r="J106" s="112">
        <f t="shared" si="37"/>
        <v>0</v>
      </c>
      <c r="K106" s="112">
        <f t="shared" si="37"/>
        <v>0</v>
      </c>
      <c r="L106" s="112">
        <f t="shared" si="37"/>
        <v>0</v>
      </c>
      <c r="M106" s="112">
        <f t="shared" si="37"/>
        <v>0</v>
      </c>
      <c r="N106" s="115">
        <f t="shared" si="37"/>
        <v>0</v>
      </c>
      <c r="O106" s="112">
        <f t="shared" si="37"/>
        <v>0</v>
      </c>
      <c r="P106" s="114">
        <f t="shared" si="37"/>
        <v>0</v>
      </c>
      <c r="Q106" s="115">
        <f t="shared" si="37"/>
        <v>0</v>
      </c>
      <c r="R106" s="112">
        <f t="shared" si="37"/>
        <v>0</v>
      </c>
      <c r="S106" s="114">
        <f t="shared" si="37"/>
        <v>0</v>
      </c>
      <c r="T106" s="116">
        <f t="shared" si="37"/>
        <v>0</v>
      </c>
    </row>
    <row r="107" spans="1:20" hidden="1" x14ac:dyDescent="0.25">
      <c r="B107" s="55"/>
      <c r="C107" s="2"/>
      <c r="D107" s="427" t="s">
        <v>368</v>
      </c>
      <c r="E107" s="427"/>
      <c r="F107" s="259">
        <f t="shared" ref="F107:F116" si="38">SUM(I107:T107)</f>
        <v>0</v>
      </c>
      <c r="G107" s="151"/>
      <c r="H107" s="169">
        <f t="shared" si="26"/>
        <v>0</v>
      </c>
      <c r="I107" s="76"/>
      <c r="J107" s="1"/>
      <c r="K107" s="1"/>
      <c r="L107" s="1"/>
      <c r="M107" s="1"/>
      <c r="N107" s="82"/>
      <c r="O107" s="1"/>
      <c r="P107" s="42"/>
      <c r="Q107" s="82"/>
      <c r="R107" s="1"/>
      <c r="S107" s="42"/>
      <c r="T107" s="44"/>
    </row>
    <row r="108" spans="1:20" hidden="1" x14ac:dyDescent="0.25">
      <c r="B108" s="55"/>
      <c r="C108" s="2"/>
      <c r="D108" s="427" t="s">
        <v>515</v>
      </c>
      <c r="E108" s="427"/>
      <c r="F108" s="259">
        <f t="shared" si="38"/>
        <v>0</v>
      </c>
      <c r="G108" s="151"/>
      <c r="H108" s="169">
        <f t="shared" si="26"/>
        <v>0</v>
      </c>
      <c r="I108" s="76"/>
      <c r="J108" s="1"/>
      <c r="K108" s="1"/>
      <c r="L108" s="1"/>
      <c r="M108" s="1"/>
      <c r="N108" s="82"/>
      <c r="O108" s="1"/>
      <c r="P108" s="42"/>
      <c r="Q108" s="82"/>
      <c r="R108" s="1"/>
      <c r="S108" s="42"/>
      <c r="T108" s="44"/>
    </row>
    <row r="109" spans="1:20" hidden="1" x14ac:dyDescent="0.25">
      <c r="B109" s="55"/>
      <c r="C109" s="2"/>
      <c r="D109" s="427" t="s">
        <v>517</v>
      </c>
      <c r="E109" s="427"/>
      <c r="F109" s="259">
        <f t="shared" si="38"/>
        <v>0</v>
      </c>
      <c r="G109" s="151"/>
      <c r="H109" s="169">
        <f t="shared" si="26"/>
        <v>0</v>
      </c>
      <c r="I109" s="76"/>
      <c r="J109" s="1"/>
      <c r="K109" s="1"/>
      <c r="L109" s="1"/>
      <c r="M109" s="1"/>
      <c r="N109" s="82"/>
      <c r="O109" s="1"/>
      <c r="P109" s="42"/>
      <c r="Q109" s="82"/>
      <c r="R109" s="1"/>
      <c r="S109" s="42"/>
      <c r="T109" s="44"/>
    </row>
    <row r="110" spans="1:20" hidden="1" x14ac:dyDescent="0.25">
      <c r="B110" s="55"/>
      <c r="C110" s="2"/>
      <c r="D110" s="427" t="s">
        <v>518</v>
      </c>
      <c r="E110" s="427"/>
      <c r="F110" s="259">
        <f t="shared" si="38"/>
        <v>0</v>
      </c>
      <c r="G110" s="151"/>
      <c r="H110" s="169">
        <f t="shared" si="26"/>
        <v>0</v>
      </c>
      <c r="I110" s="76"/>
      <c r="J110" s="1"/>
      <c r="K110" s="1"/>
      <c r="L110" s="1"/>
      <c r="M110" s="1"/>
      <c r="N110" s="82"/>
      <c r="O110" s="1"/>
      <c r="P110" s="42"/>
      <c r="Q110" s="82"/>
      <c r="R110" s="1"/>
      <c r="S110" s="42"/>
      <c r="T110" s="44"/>
    </row>
    <row r="111" spans="1:20" hidden="1" x14ac:dyDescent="0.25">
      <c r="B111" s="55"/>
      <c r="C111" s="2"/>
      <c r="D111" s="427" t="s">
        <v>522</v>
      </c>
      <c r="E111" s="427"/>
      <c r="F111" s="259">
        <f t="shared" si="38"/>
        <v>0</v>
      </c>
      <c r="G111" s="151"/>
      <c r="H111" s="169">
        <f t="shared" si="26"/>
        <v>0</v>
      </c>
      <c r="I111" s="76"/>
      <c r="J111" s="1"/>
      <c r="K111" s="1"/>
      <c r="L111" s="1"/>
      <c r="M111" s="1"/>
      <c r="N111" s="82"/>
      <c r="O111" s="1"/>
      <c r="P111" s="42"/>
      <c r="Q111" s="82"/>
      <c r="R111" s="1"/>
      <c r="S111" s="42"/>
      <c r="T111" s="44"/>
    </row>
    <row r="112" spans="1:20" hidden="1" x14ac:dyDescent="0.25">
      <c r="B112" s="55"/>
      <c r="C112" s="2"/>
      <c r="D112" s="427" t="s">
        <v>520</v>
      </c>
      <c r="E112" s="427"/>
      <c r="F112" s="259">
        <f t="shared" si="38"/>
        <v>0</v>
      </c>
      <c r="G112" s="151"/>
      <c r="H112" s="169">
        <f t="shared" si="26"/>
        <v>0</v>
      </c>
      <c r="I112" s="76"/>
      <c r="J112" s="1"/>
      <c r="K112" s="1"/>
      <c r="L112" s="1"/>
      <c r="M112" s="1"/>
      <c r="N112" s="82"/>
      <c r="O112" s="1"/>
      <c r="P112" s="42"/>
      <c r="Q112" s="82"/>
      <c r="R112" s="1"/>
      <c r="S112" s="42"/>
      <c r="T112" s="44"/>
    </row>
    <row r="113" spans="1:20" ht="25.5" hidden="1" customHeight="1" x14ac:dyDescent="0.25">
      <c r="B113" s="55"/>
      <c r="C113" s="2"/>
      <c r="D113" s="428" t="s">
        <v>524</v>
      </c>
      <c r="E113" s="428"/>
      <c r="F113" s="269">
        <f t="shared" si="38"/>
        <v>0</v>
      </c>
      <c r="G113" s="161"/>
      <c r="H113" s="169">
        <f t="shared" si="26"/>
        <v>0</v>
      </c>
      <c r="I113" s="76"/>
      <c r="J113" s="1"/>
      <c r="K113" s="1"/>
      <c r="L113" s="1"/>
      <c r="M113" s="1"/>
      <c r="N113" s="82"/>
      <c r="O113" s="1"/>
      <c r="P113" s="42"/>
      <c r="Q113" s="82"/>
      <c r="R113" s="1"/>
      <c r="S113" s="42"/>
      <c r="T113" s="44"/>
    </row>
    <row r="114" spans="1:20" hidden="1" x14ac:dyDescent="0.25">
      <c r="B114" s="55"/>
      <c r="C114" s="2"/>
      <c r="D114" s="427" t="s">
        <v>525</v>
      </c>
      <c r="E114" s="427"/>
      <c r="F114" s="259">
        <f t="shared" si="38"/>
        <v>0</v>
      </c>
      <c r="G114" s="151"/>
      <c r="H114" s="169">
        <f t="shared" si="26"/>
        <v>0</v>
      </c>
      <c r="I114" s="76"/>
      <c r="J114" s="1"/>
      <c r="K114" s="1"/>
      <c r="L114" s="1"/>
      <c r="M114" s="1"/>
      <c r="N114" s="82"/>
      <c r="O114" s="1"/>
      <c r="P114" s="42"/>
      <c r="Q114" s="82"/>
      <c r="R114" s="1"/>
      <c r="S114" s="42"/>
      <c r="T114" s="44"/>
    </row>
    <row r="115" spans="1:20" ht="25.5" hidden="1" customHeight="1" x14ac:dyDescent="0.25">
      <c r="B115" s="55"/>
      <c r="C115" s="2"/>
      <c r="D115" s="428" t="s">
        <v>527</v>
      </c>
      <c r="E115" s="428"/>
      <c r="F115" s="269">
        <f t="shared" si="38"/>
        <v>0</v>
      </c>
      <c r="G115" s="161"/>
      <c r="H115" s="169">
        <f t="shared" si="26"/>
        <v>0</v>
      </c>
      <c r="I115" s="76"/>
      <c r="J115" s="1"/>
      <c r="K115" s="1"/>
      <c r="L115" s="1"/>
      <c r="M115" s="1"/>
      <c r="N115" s="82"/>
      <c r="O115" s="1"/>
      <c r="P115" s="42"/>
      <c r="Q115" s="82"/>
      <c r="R115" s="1"/>
      <c r="S115" s="42"/>
      <c r="T115" s="44"/>
    </row>
    <row r="116" spans="1:20" ht="25.5" hidden="1" customHeight="1" x14ac:dyDescent="0.25">
      <c r="B116" s="55"/>
      <c r="C116" s="2"/>
      <c r="D116" s="428" t="s">
        <v>529</v>
      </c>
      <c r="E116" s="428"/>
      <c r="F116" s="269">
        <f t="shared" si="38"/>
        <v>0</v>
      </c>
      <c r="G116" s="161"/>
      <c r="H116" s="169">
        <f t="shared" si="26"/>
        <v>0</v>
      </c>
      <c r="I116" s="76"/>
      <c r="J116" s="1"/>
      <c r="K116" s="1"/>
      <c r="L116" s="1"/>
      <c r="M116" s="1"/>
      <c r="N116" s="82"/>
      <c r="O116" s="1"/>
      <c r="P116" s="42"/>
      <c r="Q116" s="82"/>
      <c r="R116" s="1"/>
      <c r="S116" s="42"/>
      <c r="T116" s="44"/>
    </row>
    <row r="117" spans="1:20" s="41" customFormat="1" ht="27.75" hidden="1" customHeight="1" x14ac:dyDescent="0.25">
      <c r="A117" s="128" t="s">
        <v>233</v>
      </c>
      <c r="B117" s="109" t="s">
        <v>665</v>
      </c>
      <c r="C117" s="497" t="s">
        <v>809</v>
      </c>
      <c r="D117" s="498"/>
      <c r="E117" s="498"/>
      <c r="F117" s="268">
        <f>F118+F119</f>
        <v>0</v>
      </c>
      <c r="G117" s="160">
        <f t="shared" ref="G117:T117" si="39">G118+G119</f>
        <v>0</v>
      </c>
      <c r="H117" s="172">
        <f t="shared" si="26"/>
        <v>0</v>
      </c>
      <c r="I117" s="111">
        <f t="shared" si="39"/>
        <v>0</v>
      </c>
      <c r="J117" s="112">
        <f t="shared" si="39"/>
        <v>0</v>
      </c>
      <c r="K117" s="112">
        <f t="shared" si="39"/>
        <v>0</v>
      </c>
      <c r="L117" s="112">
        <f t="shared" si="39"/>
        <v>0</v>
      </c>
      <c r="M117" s="112">
        <f t="shared" si="39"/>
        <v>0</v>
      </c>
      <c r="N117" s="115">
        <f t="shared" si="39"/>
        <v>0</v>
      </c>
      <c r="O117" s="112">
        <f t="shared" si="39"/>
        <v>0</v>
      </c>
      <c r="P117" s="114">
        <f t="shared" si="39"/>
        <v>0</v>
      </c>
      <c r="Q117" s="115">
        <f t="shared" si="39"/>
        <v>0</v>
      </c>
      <c r="R117" s="112">
        <f t="shared" si="39"/>
        <v>0</v>
      </c>
      <c r="S117" s="114">
        <f t="shared" si="39"/>
        <v>0</v>
      </c>
      <c r="T117" s="116">
        <f t="shared" si="39"/>
        <v>0</v>
      </c>
    </row>
    <row r="118" spans="1:20" hidden="1" x14ac:dyDescent="0.25">
      <c r="B118" s="55"/>
      <c r="C118" s="2"/>
      <c r="D118" s="427" t="s">
        <v>531</v>
      </c>
      <c r="E118" s="427"/>
      <c r="F118" s="259">
        <f t="shared" ref="F118:F119" si="40">SUM(I118:T118)</f>
        <v>0</v>
      </c>
      <c r="G118" s="151"/>
      <c r="H118" s="169">
        <f t="shared" si="26"/>
        <v>0</v>
      </c>
      <c r="I118" s="76"/>
      <c r="J118" s="1"/>
      <c r="K118" s="1"/>
      <c r="L118" s="1"/>
      <c r="M118" s="1"/>
      <c r="N118" s="82"/>
      <c r="O118" s="1"/>
      <c r="P118" s="42"/>
      <c r="Q118" s="82"/>
      <c r="R118" s="1"/>
      <c r="S118" s="42"/>
      <c r="T118" s="44"/>
    </row>
    <row r="119" spans="1:20" ht="25.5" hidden="1" customHeight="1" x14ac:dyDescent="0.25">
      <c r="B119" s="55"/>
      <c r="C119" s="2"/>
      <c r="D119" s="428" t="s">
        <v>530</v>
      </c>
      <c r="E119" s="428"/>
      <c r="F119" s="269">
        <f t="shared" si="40"/>
        <v>0</v>
      </c>
      <c r="G119" s="161"/>
      <c r="H119" s="169">
        <f t="shared" si="26"/>
        <v>0</v>
      </c>
      <c r="I119" s="76"/>
      <c r="J119" s="1"/>
      <c r="K119" s="1"/>
      <c r="L119" s="1"/>
      <c r="M119" s="1"/>
      <c r="N119" s="82"/>
      <c r="O119" s="1"/>
      <c r="P119" s="42"/>
      <c r="Q119" s="82"/>
      <c r="R119" s="1"/>
      <c r="S119" s="42"/>
      <c r="T119" s="44"/>
    </row>
    <row r="120" spans="1:20" s="41" customFormat="1" hidden="1" x14ac:dyDescent="0.25">
      <c r="A120" s="128" t="s">
        <v>234</v>
      </c>
      <c r="B120" s="109" t="s">
        <v>667</v>
      </c>
      <c r="C120" s="497" t="s">
        <v>810</v>
      </c>
      <c r="D120" s="498"/>
      <c r="E120" s="498"/>
      <c r="F120" s="268">
        <f>F121+F122+F123+F124+F125+F126+F127+F128+F129+F130+F131</f>
        <v>0</v>
      </c>
      <c r="G120" s="160">
        <f t="shared" ref="G120:T120" si="41">G121+G122+G123+G124+G125+G126+G127+G128+G129+G130+G131</f>
        <v>0</v>
      </c>
      <c r="H120" s="172">
        <f t="shared" si="26"/>
        <v>0</v>
      </c>
      <c r="I120" s="111">
        <f t="shared" si="41"/>
        <v>0</v>
      </c>
      <c r="J120" s="112">
        <f t="shared" si="41"/>
        <v>0</v>
      </c>
      <c r="K120" s="112">
        <f t="shared" si="41"/>
        <v>0</v>
      </c>
      <c r="L120" s="112">
        <f t="shared" si="41"/>
        <v>0</v>
      </c>
      <c r="M120" s="112">
        <f t="shared" si="41"/>
        <v>0</v>
      </c>
      <c r="N120" s="115">
        <f t="shared" si="41"/>
        <v>0</v>
      </c>
      <c r="O120" s="112">
        <f t="shared" si="41"/>
        <v>0</v>
      </c>
      <c r="P120" s="114">
        <f t="shared" si="41"/>
        <v>0</v>
      </c>
      <c r="Q120" s="115">
        <f t="shared" si="41"/>
        <v>0</v>
      </c>
      <c r="R120" s="112">
        <f t="shared" si="41"/>
        <v>0</v>
      </c>
      <c r="S120" s="114">
        <f t="shared" si="41"/>
        <v>0</v>
      </c>
      <c r="T120" s="116">
        <f t="shared" si="41"/>
        <v>0</v>
      </c>
    </row>
    <row r="121" spans="1:20" hidden="1" x14ac:dyDescent="0.25">
      <c r="B121" s="55"/>
      <c r="C121" s="2"/>
      <c r="D121" s="427" t="s">
        <v>354</v>
      </c>
      <c r="E121" s="427"/>
      <c r="F121" s="259">
        <f t="shared" ref="F121:F134" si="42">SUM(I121:T121)</f>
        <v>0</v>
      </c>
      <c r="G121" s="151"/>
      <c r="H121" s="169">
        <f t="shared" si="26"/>
        <v>0</v>
      </c>
      <c r="I121" s="76"/>
      <c r="J121" s="1"/>
      <c r="K121" s="1"/>
      <c r="L121" s="1"/>
      <c r="M121" s="1"/>
      <c r="N121" s="82"/>
      <c r="O121" s="1"/>
      <c r="P121" s="42"/>
      <c r="Q121" s="82"/>
      <c r="R121" s="1"/>
      <c r="S121" s="42"/>
      <c r="T121" s="44"/>
    </row>
    <row r="122" spans="1:20" hidden="1" x14ac:dyDescent="0.25">
      <c r="B122" s="55"/>
      <c r="C122" s="2"/>
      <c r="D122" s="427" t="s">
        <v>357</v>
      </c>
      <c r="E122" s="427"/>
      <c r="F122" s="259">
        <f t="shared" si="42"/>
        <v>0</v>
      </c>
      <c r="G122" s="151"/>
      <c r="H122" s="169">
        <f t="shared" si="26"/>
        <v>0</v>
      </c>
      <c r="I122" s="76"/>
      <c r="J122" s="1"/>
      <c r="K122" s="1"/>
      <c r="L122" s="1"/>
      <c r="M122" s="1"/>
      <c r="N122" s="82"/>
      <c r="O122" s="1"/>
      <c r="P122" s="42"/>
      <c r="Q122" s="82"/>
      <c r="R122" s="1"/>
      <c r="S122" s="42"/>
      <c r="T122" s="44"/>
    </row>
    <row r="123" spans="1:20" hidden="1" x14ac:dyDescent="0.25">
      <c r="B123" s="55"/>
      <c r="C123" s="2"/>
      <c r="D123" s="427" t="s">
        <v>358</v>
      </c>
      <c r="E123" s="427"/>
      <c r="F123" s="259">
        <f t="shared" si="42"/>
        <v>0</v>
      </c>
      <c r="G123" s="151"/>
      <c r="H123" s="169">
        <f t="shared" si="26"/>
        <v>0</v>
      </c>
      <c r="I123" s="76"/>
      <c r="J123" s="1"/>
      <c r="K123" s="1"/>
      <c r="L123" s="1"/>
      <c r="M123" s="1"/>
      <c r="N123" s="82"/>
      <c r="O123" s="1"/>
      <c r="P123" s="42"/>
      <c r="Q123" s="82"/>
      <c r="R123" s="1"/>
      <c r="S123" s="42"/>
      <c r="T123" s="44"/>
    </row>
    <row r="124" spans="1:20" hidden="1" x14ac:dyDescent="0.25">
      <c r="B124" s="55"/>
      <c r="C124" s="2"/>
      <c r="D124" s="427" t="s">
        <v>355</v>
      </c>
      <c r="E124" s="427"/>
      <c r="F124" s="259">
        <f t="shared" si="42"/>
        <v>0</v>
      </c>
      <c r="G124" s="151"/>
      <c r="H124" s="169">
        <f t="shared" si="26"/>
        <v>0</v>
      </c>
      <c r="I124" s="76"/>
      <c r="J124" s="1"/>
      <c r="K124" s="1"/>
      <c r="L124" s="1"/>
      <c r="M124" s="1"/>
      <c r="N124" s="82"/>
      <c r="O124" s="1"/>
      <c r="P124" s="42"/>
      <c r="Q124" s="82"/>
      <c r="R124" s="1"/>
      <c r="S124" s="42"/>
      <c r="T124" s="44"/>
    </row>
    <row r="125" spans="1:20" hidden="1" x14ac:dyDescent="0.25">
      <c r="B125" s="55"/>
      <c r="C125" s="2"/>
      <c r="D125" s="427" t="s">
        <v>811</v>
      </c>
      <c r="E125" s="427"/>
      <c r="F125" s="259">
        <f t="shared" si="42"/>
        <v>0</v>
      </c>
      <c r="G125" s="151"/>
      <c r="H125" s="169">
        <f t="shared" si="26"/>
        <v>0</v>
      </c>
      <c r="I125" s="76"/>
      <c r="J125" s="1"/>
      <c r="K125" s="1"/>
      <c r="L125" s="1"/>
      <c r="M125" s="1"/>
      <c r="N125" s="82"/>
      <c r="O125" s="1"/>
      <c r="P125" s="42"/>
      <c r="Q125" s="82"/>
      <c r="R125" s="1"/>
      <c r="S125" s="42"/>
      <c r="T125" s="44"/>
    </row>
    <row r="126" spans="1:20" ht="25.5" hidden="1" customHeight="1" x14ac:dyDescent="0.25">
      <c r="B126" s="55"/>
      <c r="C126" s="2"/>
      <c r="D126" s="428" t="s">
        <v>532</v>
      </c>
      <c r="E126" s="428"/>
      <c r="F126" s="269">
        <f t="shared" si="42"/>
        <v>0</v>
      </c>
      <c r="G126" s="161"/>
      <c r="H126" s="169">
        <f t="shared" si="26"/>
        <v>0</v>
      </c>
      <c r="I126" s="76"/>
      <c r="J126" s="1"/>
      <c r="K126" s="1"/>
      <c r="L126" s="1"/>
      <c r="M126" s="1"/>
      <c r="N126" s="82"/>
      <c r="O126" s="1"/>
      <c r="P126" s="42"/>
      <c r="Q126" s="82"/>
      <c r="R126" s="1"/>
      <c r="S126" s="42"/>
      <c r="T126" s="44"/>
    </row>
    <row r="127" spans="1:20" ht="25.5" hidden="1" customHeight="1" x14ac:dyDescent="0.25">
      <c r="B127" s="55"/>
      <c r="C127" s="2"/>
      <c r="D127" s="428" t="s">
        <v>533</v>
      </c>
      <c r="E127" s="428"/>
      <c r="F127" s="269">
        <f t="shared" si="42"/>
        <v>0</v>
      </c>
      <c r="G127" s="161"/>
      <c r="H127" s="169">
        <f t="shared" si="26"/>
        <v>0</v>
      </c>
      <c r="I127" s="76"/>
      <c r="J127" s="1"/>
      <c r="K127" s="1"/>
      <c r="L127" s="1"/>
      <c r="M127" s="1"/>
      <c r="N127" s="82"/>
      <c r="O127" s="1"/>
      <c r="P127" s="42"/>
      <c r="Q127" s="82"/>
      <c r="R127" s="1"/>
      <c r="S127" s="42"/>
      <c r="T127" s="44"/>
    </row>
    <row r="128" spans="1:20" hidden="1" x14ac:dyDescent="0.25">
      <c r="B128" s="55"/>
      <c r="C128" s="2"/>
      <c r="D128" s="427" t="s">
        <v>364</v>
      </c>
      <c r="E128" s="427"/>
      <c r="F128" s="259">
        <f t="shared" si="42"/>
        <v>0</v>
      </c>
      <c r="G128" s="151"/>
      <c r="H128" s="169">
        <f t="shared" si="26"/>
        <v>0</v>
      </c>
      <c r="I128" s="76"/>
      <c r="J128" s="1"/>
      <c r="K128" s="1"/>
      <c r="L128" s="1"/>
      <c r="M128" s="1"/>
      <c r="N128" s="82"/>
      <c r="O128" s="1"/>
      <c r="P128" s="42"/>
      <c r="Q128" s="82"/>
      <c r="R128" s="1"/>
      <c r="S128" s="42"/>
      <c r="T128" s="44"/>
    </row>
    <row r="129" spans="1:20" hidden="1" x14ac:dyDescent="0.25">
      <c r="B129" s="55"/>
      <c r="C129" s="2"/>
      <c r="D129" s="427" t="s">
        <v>356</v>
      </c>
      <c r="E129" s="427"/>
      <c r="F129" s="259">
        <f t="shared" si="42"/>
        <v>0</v>
      </c>
      <c r="G129" s="151"/>
      <c r="H129" s="169">
        <f t="shared" si="26"/>
        <v>0</v>
      </c>
      <c r="I129" s="76"/>
      <c r="J129" s="1"/>
      <c r="K129" s="1"/>
      <c r="L129" s="1"/>
      <c r="M129" s="1"/>
      <c r="N129" s="82"/>
      <c r="O129" s="1"/>
      <c r="P129" s="42"/>
      <c r="Q129" s="82"/>
      <c r="R129" s="1"/>
      <c r="S129" s="42"/>
      <c r="T129" s="44"/>
    </row>
    <row r="130" spans="1:20" ht="25.5" hidden="1" customHeight="1" x14ac:dyDescent="0.25">
      <c r="B130" s="55"/>
      <c r="C130" s="2"/>
      <c r="D130" s="428" t="s">
        <v>534</v>
      </c>
      <c r="E130" s="428"/>
      <c r="F130" s="269">
        <f t="shared" si="42"/>
        <v>0</v>
      </c>
      <c r="G130" s="161"/>
      <c r="H130" s="169">
        <f t="shared" si="26"/>
        <v>0</v>
      </c>
      <c r="I130" s="76"/>
      <c r="J130" s="1"/>
      <c r="K130" s="1"/>
      <c r="L130" s="1"/>
      <c r="M130" s="1"/>
      <c r="N130" s="82"/>
      <c r="O130" s="1"/>
      <c r="P130" s="42"/>
      <c r="Q130" s="82"/>
      <c r="R130" s="1"/>
      <c r="S130" s="42"/>
      <c r="T130" s="44"/>
    </row>
    <row r="131" spans="1:20" hidden="1" x14ac:dyDescent="0.25">
      <c r="B131" s="55"/>
      <c r="C131" s="2"/>
      <c r="D131" s="427" t="s">
        <v>535</v>
      </c>
      <c r="E131" s="427"/>
      <c r="F131" s="259">
        <f t="shared" si="42"/>
        <v>0</v>
      </c>
      <c r="G131" s="151"/>
      <c r="H131" s="169">
        <f t="shared" si="26"/>
        <v>0</v>
      </c>
      <c r="I131" s="76"/>
      <c r="J131" s="1"/>
      <c r="K131" s="1"/>
      <c r="L131" s="1"/>
      <c r="M131" s="1"/>
      <c r="N131" s="82"/>
      <c r="O131" s="1"/>
      <c r="P131" s="42"/>
      <c r="Q131" s="82"/>
      <c r="R131" s="1"/>
      <c r="S131" s="42"/>
      <c r="T131" s="44"/>
    </row>
    <row r="132" spans="1:20" s="41" customFormat="1" hidden="1" x14ac:dyDescent="0.25">
      <c r="A132" s="128" t="s">
        <v>235</v>
      </c>
      <c r="B132" s="109" t="s">
        <v>666</v>
      </c>
      <c r="C132" s="445" t="s">
        <v>236</v>
      </c>
      <c r="D132" s="446"/>
      <c r="E132" s="446"/>
      <c r="F132" s="270">
        <f t="shared" si="42"/>
        <v>0</v>
      </c>
      <c r="G132" s="162"/>
      <c r="H132" s="172">
        <f t="shared" si="26"/>
        <v>0</v>
      </c>
      <c r="I132" s="111"/>
      <c r="J132" s="112"/>
      <c r="K132" s="112"/>
      <c r="L132" s="112"/>
      <c r="M132" s="112"/>
      <c r="N132" s="115"/>
      <c r="O132" s="112"/>
      <c r="P132" s="114"/>
      <c r="Q132" s="115"/>
      <c r="R132" s="112"/>
      <c r="S132" s="114"/>
      <c r="T132" s="116"/>
    </row>
    <row r="133" spans="1:20" s="41" customFormat="1" hidden="1" x14ac:dyDescent="0.25">
      <c r="A133" s="128" t="s">
        <v>237</v>
      </c>
      <c r="B133" s="109" t="s">
        <v>668</v>
      </c>
      <c r="C133" s="445" t="s">
        <v>238</v>
      </c>
      <c r="D133" s="446"/>
      <c r="E133" s="446"/>
      <c r="F133" s="270">
        <f t="shared" si="42"/>
        <v>0</v>
      </c>
      <c r="G133" s="162"/>
      <c r="H133" s="172">
        <f t="shared" si="26"/>
        <v>0</v>
      </c>
      <c r="I133" s="111"/>
      <c r="J133" s="112"/>
      <c r="K133" s="112"/>
      <c r="L133" s="112"/>
      <c r="M133" s="112"/>
      <c r="N133" s="115"/>
      <c r="O133" s="112"/>
      <c r="P133" s="114"/>
      <c r="Q133" s="115"/>
      <c r="R133" s="112"/>
      <c r="S133" s="114"/>
      <c r="T133" s="116"/>
    </row>
    <row r="134" spans="1:20" s="41" customFormat="1" hidden="1" x14ac:dyDescent="0.25">
      <c r="A134" s="128" t="s">
        <v>239</v>
      </c>
      <c r="B134" s="109" t="s">
        <v>669</v>
      </c>
      <c r="C134" s="445" t="s">
        <v>240</v>
      </c>
      <c r="D134" s="446"/>
      <c r="E134" s="446"/>
      <c r="F134" s="270">
        <f t="shared" si="42"/>
        <v>0</v>
      </c>
      <c r="G134" s="162"/>
      <c r="H134" s="172">
        <f t="shared" ref="H134:H197" si="43">SUM(F134:G134)</f>
        <v>0</v>
      </c>
      <c r="I134" s="111"/>
      <c r="J134" s="112"/>
      <c r="K134" s="112"/>
      <c r="L134" s="112"/>
      <c r="M134" s="112"/>
      <c r="N134" s="115"/>
      <c r="O134" s="112"/>
      <c r="P134" s="114"/>
      <c r="Q134" s="115"/>
      <c r="R134" s="112"/>
      <c r="S134" s="114"/>
      <c r="T134" s="116"/>
    </row>
    <row r="135" spans="1:20" s="41" customFormat="1" hidden="1" x14ac:dyDescent="0.25">
      <c r="A135" s="128" t="s">
        <v>241</v>
      </c>
      <c r="B135" s="109" t="s">
        <v>670</v>
      </c>
      <c r="C135" s="445" t="s">
        <v>242</v>
      </c>
      <c r="D135" s="446"/>
      <c r="E135" s="446"/>
      <c r="F135" s="270">
        <f>F136+F137+F138+F139+F140+F141+F142+F143+F144+F145</f>
        <v>0</v>
      </c>
      <c r="G135" s="162">
        <f t="shared" ref="G135:T135" si="44">G136+G137+G138+G139+G140+G141+G142+G143+G144+G145</f>
        <v>0</v>
      </c>
      <c r="H135" s="172">
        <f t="shared" si="43"/>
        <v>0</v>
      </c>
      <c r="I135" s="111">
        <f t="shared" si="44"/>
        <v>0</v>
      </c>
      <c r="J135" s="112">
        <f t="shared" si="44"/>
        <v>0</v>
      </c>
      <c r="K135" s="112">
        <f t="shared" si="44"/>
        <v>0</v>
      </c>
      <c r="L135" s="112">
        <f t="shared" si="44"/>
        <v>0</v>
      </c>
      <c r="M135" s="112">
        <f t="shared" si="44"/>
        <v>0</v>
      </c>
      <c r="N135" s="115">
        <f t="shared" si="44"/>
        <v>0</v>
      </c>
      <c r="O135" s="112">
        <f t="shared" si="44"/>
        <v>0</v>
      </c>
      <c r="P135" s="114">
        <f t="shared" si="44"/>
        <v>0</v>
      </c>
      <c r="Q135" s="115">
        <f t="shared" si="44"/>
        <v>0</v>
      </c>
      <c r="R135" s="112">
        <f t="shared" si="44"/>
        <v>0</v>
      </c>
      <c r="S135" s="114">
        <f t="shared" si="44"/>
        <v>0</v>
      </c>
      <c r="T135" s="116">
        <f t="shared" si="44"/>
        <v>0</v>
      </c>
    </row>
    <row r="136" spans="1:20" hidden="1" x14ac:dyDescent="0.25">
      <c r="B136" s="55"/>
      <c r="C136" s="2"/>
      <c r="D136" s="427" t="s">
        <v>359</v>
      </c>
      <c r="E136" s="427"/>
      <c r="F136" s="259">
        <f t="shared" ref="F136:F146" si="45">SUM(I136:T136)</f>
        <v>0</v>
      </c>
      <c r="G136" s="151"/>
      <c r="H136" s="169">
        <f t="shared" si="43"/>
        <v>0</v>
      </c>
      <c r="I136" s="76"/>
      <c r="J136" s="1"/>
      <c r="K136" s="1"/>
      <c r="L136" s="1"/>
      <c r="M136" s="1"/>
      <c r="N136" s="82"/>
      <c r="O136" s="1"/>
      <c r="P136" s="42"/>
      <c r="Q136" s="82"/>
      <c r="R136" s="1"/>
      <c r="S136" s="42"/>
      <c r="T136" s="44"/>
    </row>
    <row r="137" spans="1:20" hidden="1" x14ac:dyDescent="0.25">
      <c r="B137" s="55"/>
      <c r="C137" s="2"/>
      <c r="D137" s="427" t="s">
        <v>360</v>
      </c>
      <c r="E137" s="427"/>
      <c r="F137" s="259">
        <f t="shared" si="45"/>
        <v>0</v>
      </c>
      <c r="G137" s="151"/>
      <c r="H137" s="169">
        <f t="shared" si="43"/>
        <v>0</v>
      </c>
      <c r="I137" s="76"/>
      <c r="J137" s="1"/>
      <c r="K137" s="1"/>
      <c r="L137" s="1"/>
      <c r="M137" s="1"/>
      <c r="N137" s="82"/>
      <c r="O137" s="1"/>
      <c r="P137" s="42"/>
      <c r="Q137" s="82"/>
      <c r="R137" s="1"/>
      <c r="S137" s="42"/>
      <c r="T137" s="44"/>
    </row>
    <row r="138" spans="1:20" hidden="1" x14ac:dyDescent="0.25">
      <c r="B138" s="55"/>
      <c r="C138" s="2"/>
      <c r="D138" s="427" t="s">
        <v>361</v>
      </c>
      <c r="E138" s="427"/>
      <c r="F138" s="259">
        <f t="shared" si="45"/>
        <v>0</v>
      </c>
      <c r="G138" s="151"/>
      <c r="H138" s="169">
        <f t="shared" si="43"/>
        <v>0</v>
      </c>
      <c r="I138" s="76"/>
      <c r="J138" s="1"/>
      <c r="K138" s="1"/>
      <c r="L138" s="1"/>
      <c r="M138" s="1"/>
      <c r="N138" s="82"/>
      <c r="O138" s="1"/>
      <c r="P138" s="42"/>
      <c r="Q138" s="82"/>
      <c r="R138" s="1"/>
      <c r="S138" s="42"/>
      <c r="T138" s="44"/>
    </row>
    <row r="139" spans="1:20" hidden="1" x14ac:dyDescent="0.25">
      <c r="B139" s="55"/>
      <c r="C139" s="2"/>
      <c r="D139" s="427" t="s">
        <v>362</v>
      </c>
      <c r="E139" s="427"/>
      <c r="F139" s="259">
        <f t="shared" si="45"/>
        <v>0</v>
      </c>
      <c r="G139" s="151"/>
      <c r="H139" s="169">
        <f t="shared" si="43"/>
        <v>0</v>
      </c>
      <c r="I139" s="76"/>
      <c r="J139" s="1"/>
      <c r="K139" s="1"/>
      <c r="L139" s="1"/>
      <c r="M139" s="1"/>
      <c r="N139" s="82"/>
      <c r="O139" s="1"/>
      <c r="P139" s="42"/>
      <c r="Q139" s="82"/>
      <c r="R139" s="1"/>
      <c r="S139" s="42"/>
      <c r="T139" s="44"/>
    </row>
    <row r="140" spans="1:20" hidden="1" x14ac:dyDescent="0.25">
      <c r="B140" s="55"/>
      <c r="C140" s="2"/>
      <c r="D140" s="427" t="s">
        <v>363</v>
      </c>
      <c r="E140" s="427"/>
      <c r="F140" s="259">
        <f t="shared" si="45"/>
        <v>0</v>
      </c>
      <c r="G140" s="151"/>
      <c r="H140" s="169">
        <f t="shared" si="43"/>
        <v>0</v>
      </c>
      <c r="I140" s="76"/>
      <c r="J140" s="1"/>
      <c r="K140" s="1"/>
      <c r="L140" s="1"/>
      <c r="M140" s="1"/>
      <c r="N140" s="82"/>
      <c r="O140" s="1"/>
      <c r="P140" s="42"/>
      <c r="Q140" s="82"/>
      <c r="R140" s="1"/>
      <c r="S140" s="42"/>
      <c r="T140" s="44"/>
    </row>
    <row r="141" spans="1:20" ht="25.5" hidden="1" customHeight="1" x14ac:dyDescent="0.25">
      <c r="B141" s="55"/>
      <c r="C141" s="2"/>
      <c r="D141" s="428" t="s">
        <v>536</v>
      </c>
      <c r="E141" s="428"/>
      <c r="F141" s="269">
        <f t="shared" si="45"/>
        <v>0</v>
      </c>
      <c r="G141" s="161"/>
      <c r="H141" s="169">
        <f t="shared" si="43"/>
        <v>0</v>
      </c>
      <c r="I141" s="76"/>
      <c r="J141" s="1"/>
      <c r="K141" s="1"/>
      <c r="L141" s="1"/>
      <c r="M141" s="1"/>
      <c r="N141" s="82"/>
      <c r="O141" s="1"/>
      <c r="P141" s="42"/>
      <c r="Q141" s="82"/>
      <c r="R141" s="1"/>
      <c r="S141" s="42"/>
      <c r="T141" s="44"/>
    </row>
    <row r="142" spans="1:20" ht="25.5" hidden="1" customHeight="1" x14ac:dyDescent="0.25">
      <c r="B142" s="55"/>
      <c r="C142" s="2"/>
      <c r="D142" s="428" t="s">
        <v>539</v>
      </c>
      <c r="E142" s="428"/>
      <c r="F142" s="269">
        <f t="shared" si="45"/>
        <v>0</v>
      </c>
      <c r="G142" s="161"/>
      <c r="H142" s="169">
        <f t="shared" si="43"/>
        <v>0</v>
      </c>
      <c r="I142" s="76"/>
      <c r="J142" s="1"/>
      <c r="K142" s="1"/>
      <c r="L142" s="1"/>
      <c r="M142" s="1"/>
      <c r="N142" s="82"/>
      <c r="O142" s="1"/>
      <c r="P142" s="42"/>
      <c r="Q142" s="82"/>
      <c r="R142" s="1"/>
      <c r="S142" s="42"/>
      <c r="T142" s="44"/>
    </row>
    <row r="143" spans="1:20" hidden="1" x14ac:dyDescent="0.25">
      <c r="B143" s="55"/>
      <c r="C143" s="2"/>
      <c r="D143" s="427" t="s">
        <v>365</v>
      </c>
      <c r="E143" s="427"/>
      <c r="F143" s="259">
        <f t="shared" si="45"/>
        <v>0</v>
      </c>
      <c r="G143" s="151"/>
      <c r="H143" s="169">
        <f t="shared" si="43"/>
        <v>0</v>
      </c>
      <c r="I143" s="76"/>
      <c r="J143" s="1"/>
      <c r="K143" s="1"/>
      <c r="L143" s="1"/>
      <c r="M143" s="1"/>
      <c r="N143" s="82"/>
      <c r="O143" s="1"/>
      <c r="P143" s="42"/>
      <c r="Q143" s="82"/>
      <c r="R143" s="1"/>
      <c r="S143" s="42"/>
      <c r="T143" s="44"/>
    </row>
    <row r="144" spans="1:20" ht="25.5" hidden="1" customHeight="1" x14ac:dyDescent="0.25">
      <c r="B144" s="55"/>
      <c r="C144" s="2"/>
      <c r="D144" s="428" t="s">
        <v>542</v>
      </c>
      <c r="E144" s="428"/>
      <c r="F144" s="269">
        <f t="shared" si="45"/>
        <v>0</v>
      </c>
      <c r="G144" s="161"/>
      <c r="H144" s="169">
        <f t="shared" si="43"/>
        <v>0</v>
      </c>
      <c r="I144" s="76"/>
      <c r="J144" s="1"/>
      <c r="K144" s="1"/>
      <c r="L144" s="1"/>
      <c r="M144" s="1"/>
      <c r="N144" s="82"/>
      <c r="O144" s="1"/>
      <c r="P144" s="42"/>
      <c r="Q144" s="82"/>
      <c r="R144" s="1"/>
      <c r="S144" s="42"/>
      <c r="T144" s="44"/>
    </row>
    <row r="145" spans="1:20" hidden="1" x14ac:dyDescent="0.25">
      <c r="B145" s="55"/>
      <c r="C145" s="2"/>
      <c r="D145" s="427" t="s">
        <v>543</v>
      </c>
      <c r="E145" s="427"/>
      <c r="F145" s="259">
        <f t="shared" si="45"/>
        <v>0</v>
      </c>
      <c r="G145" s="151"/>
      <c r="H145" s="169">
        <f t="shared" si="43"/>
        <v>0</v>
      </c>
      <c r="I145" s="76"/>
      <c r="J145" s="1"/>
      <c r="K145" s="1"/>
      <c r="L145" s="1"/>
      <c r="M145" s="1"/>
      <c r="N145" s="82"/>
      <c r="O145" s="1"/>
      <c r="P145" s="42"/>
      <c r="Q145" s="82"/>
      <c r="R145" s="1"/>
      <c r="S145" s="42"/>
      <c r="T145" s="44"/>
    </row>
    <row r="146" spans="1:20" s="41" customFormat="1" ht="15.75" hidden="1" thickBot="1" x14ac:dyDescent="0.3">
      <c r="A146" s="128" t="s">
        <v>243</v>
      </c>
      <c r="B146" s="137" t="s">
        <v>671</v>
      </c>
      <c r="C146" s="499" t="s">
        <v>244</v>
      </c>
      <c r="D146" s="500"/>
      <c r="E146" s="500"/>
      <c r="F146" s="271">
        <f t="shared" si="45"/>
        <v>0</v>
      </c>
      <c r="G146" s="163"/>
      <c r="H146" s="172">
        <f t="shared" si="43"/>
        <v>0</v>
      </c>
      <c r="I146" s="111"/>
      <c r="J146" s="112"/>
      <c r="K146" s="112"/>
      <c r="L146" s="112"/>
      <c r="M146" s="112"/>
      <c r="N146" s="115"/>
      <c r="O146" s="112"/>
      <c r="P146" s="114"/>
      <c r="Q146" s="115"/>
      <c r="R146" s="112"/>
      <c r="S146" s="114"/>
      <c r="T146" s="116"/>
    </row>
    <row r="147" spans="1:20" ht="15.75" thickBot="1" x14ac:dyDescent="0.3">
      <c r="B147" s="101" t="s">
        <v>245</v>
      </c>
      <c r="C147" s="430" t="s">
        <v>246</v>
      </c>
      <c r="D147" s="431"/>
      <c r="E147" s="431"/>
      <c r="F147" s="262">
        <f>F148+F149+F152+F153+F154+F155+F156</f>
        <v>0</v>
      </c>
      <c r="G147" s="154">
        <f t="shared" ref="G147:T147" si="46">G148+G149+G152+G153+G154+G155+G156</f>
        <v>0</v>
      </c>
      <c r="H147" s="166">
        <f t="shared" si="43"/>
        <v>0</v>
      </c>
      <c r="I147" s="87">
        <f t="shared" si="46"/>
        <v>0</v>
      </c>
      <c r="J147" s="88">
        <f t="shared" si="46"/>
        <v>0</v>
      </c>
      <c r="K147" s="88">
        <f t="shared" si="46"/>
        <v>0</v>
      </c>
      <c r="L147" s="88">
        <f t="shared" si="46"/>
        <v>0</v>
      </c>
      <c r="M147" s="88">
        <f t="shared" si="46"/>
        <v>0</v>
      </c>
      <c r="N147" s="91">
        <f t="shared" si="46"/>
        <v>0</v>
      </c>
      <c r="O147" s="88">
        <f t="shared" si="46"/>
        <v>0</v>
      </c>
      <c r="P147" s="90">
        <f t="shared" si="46"/>
        <v>0</v>
      </c>
      <c r="Q147" s="91">
        <f t="shared" si="46"/>
        <v>0</v>
      </c>
      <c r="R147" s="88">
        <f t="shared" si="46"/>
        <v>0</v>
      </c>
      <c r="S147" s="90">
        <f t="shared" si="46"/>
        <v>0</v>
      </c>
      <c r="T147" s="92">
        <f t="shared" si="46"/>
        <v>0</v>
      </c>
    </row>
    <row r="148" spans="1:20" s="18" customFormat="1" hidden="1" x14ac:dyDescent="0.25">
      <c r="A148" s="128" t="s">
        <v>247</v>
      </c>
      <c r="B148" s="117" t="s">
        <v>672</v>
      </c>
      <c r="C148" s="432" t="s">
        <v>248</v>
      </c>
      <c r="D148" s="433"/>
      <c r="E148" s="433"/>
      <c r="F148" s="258">
        <f t="shared" ref="F148" si="47">SUM(I148:T148)</f>
        <v>0</v>
      </c>
      <c r="G148" s="150"/>
      <c r="H148" s="168">
        <f t="shared" si="43"/>
        <v>0</v>
      </c>
      <c r="I148" s="95"/>
      <c r="J148" s="96"/>
      <c r="K148" s="96"/>
      <c r="L148" s="96"/>
      <c r="M148" s="96"/>
      <c r="N148" s="99"/>
      <c r="O148" s="96"/>
      <c r="P148" s="98"/>
      <c r="Q148" s="99"/>
      <c r="R148" s="96"/>
      <c r="S148" s="98"/>
      <c r="T148" s="100"/>
    </row>
    <row r="149" spans="1:20" s="18" customFormat="1" hidden="1" x14ac:dyDescent="0.25">
      <c r="A149" s="128" t="s">
        <v>249</v>
      </c>
      <c r="B149" s="93" t="s">
        <v>673</v>
      </c>
      <c r="C149" s="434" t="s">
        <v>250</v>
      </c>
      <c r="D149" s="435"/>
      <c r="E149" s="435"/>
      <c r="F149" s="260">
        <f>F150+F151</f>
        <v>0</v>
      </c>
      <c r="G149" s="152">
        <f t="shared" ref="G149:T149" si="48">G150+G151</f>
        <v>0</v>
      </c>
      <c r="H149" s="168">
        <f t="shared" si="43"/>
        <v>0</v>
      </c>
      <c r="I149" s="95">
        <f t="shared" si="48"/>
        <v>0</v>
      </c>
      <c r="J149" s="96">
        <f t="shared" si="48"/>
        <v>0</v>
      </c>
      <c r="K149" s="96">
        <f t="shared" si="48"/>
        <v>0</v>
      </c>
      <c r="L149" s="96">
        <f t="shared" si="48"/>
        <v>0</v>
      </c>
      <c r="M149" s="96">
        <f t="shared" si="48"/>
        <v>0</v>
      </c>
      <c r="N149" s="99">
        <f t="shared" si="48"/>
        <v>0</v>
      </c>
      <c r="O149" s="96">
        <f t="shared" si="48"/>
        <v>0</v>
      </c>
      <c r="P149" s="98">
        <f t="shared" si="48"/>
        <v>0</v>
      </c>
      <c r="Q149" s="99">
        <f t="shared" si="48"/>
        <v>0</v>
      </c>
      <c r="R149" s="96">
        <f t="shared" si="48"/>
        <v>0</v>
      </c>
      <c r="S149" s="98">
        <f t="shared" si="48"/>
        <v>0</v>
      </c>
      <c r="T149" s="100">
        <f t="shared" si="48"/>
        <v>0</v>
      </c>
    </row>
    <row r="150" spans="1:20" hidden="1" x14ac:dyDescent="0.25">
      <c r="B150" s="55"/>
      <c r="C150" s="2"/>
      <c r="D150" s="427" t="s">
        <v>250</v>
      </c>
      <c r="E150" s="427"/>
      <c r="F150" s="259">
        <f t="shared" ref="F150:F156" si="49">SUM(I150:T150)</f>
        <v>0</v>
      </c>
      <c r="G150" s="151"/>
      <c r="H150" s="169">
        <f t="shared" si="43"/>
        <v>0</v>
      </c>
      <c r="I150" s="76"/>
      <c r="J150" s="1"/>
      <c r="K150" s="1"/>
      <c r="L150" s="1"/>
      <c r="M150" s="1"/>
      <c r="N150" s="82"/>
      <c r="O150" s="1"/>
      <c r="P150" s="42"/>
      <c r="Q150" s="82"/>
      <c r="R150" s="1"/>
      <c r="S150" s="42"/>
      <c r="T150" s="44"/>
    </row>
    <row r="151" spans="1:20" hidden="1" x14ac:dyDescent="0.25">
      <c r="B151" s="55"/>
      <c r="C151" s="2"/>
      <c r="D151" s="427" t="s">
        <v>349</v>
      </c>
      <c r="E151" s="427"/>
      <c r="F151" s="259">
        <f t="shared" si="49"/>
        <v>0</v>
      </c>
      <c r="G151" s="151"/>
      <c r="H151" s="169">
        <f t="shared" si="43"/>
        <v>0</v>
      </c>
      <c r="I151" s="76"/>
      <c r="J151" s="1"/>
      <c r="K151" s="1"/>
      <c r="L151" s="1"/>
      <c r="M151" s="1"/>
      <c r="N151" s="82"/>
      <c r="O151" s="1"/>
      <c r="P151" s="42"/>
      <c r="Q151" s="82"/>
      <c r="R151" s="1"/>
      <c r="S151" s="42"/>
      <c r="T151" s="44"/>
    </row>
    <row r="152" spans="1:20" s="18" customFormat="1" hidden="1" x14ac:dyDescent="0.25">
      <c r="A152" s="128" t="s">
        <v>251</v>
      </c>
      <c r="B152" s="93" t="s">
        <v>674</v>
      </c>
      <c r="C152" s="434" t="s">
        <v>252</v>
      </c>
      <c r="D152" s="435"/>
      <c r="E152" s="435"/>
      <c r="F152" s="260">
        <f t="shared" si="49"/>
        <v>0</v>
      </c>
      <c r="G152" s="152"/>
      <c r="H152" s="168">
        <f t="shared" si="43"/>
        <v>0</v>
      </c>
      <c r="I152" s="95"/>
      <c r="J152" s="96"/>
      <c r="K152" s="96"/>
      <c r="L152" s="96"/>
      <c r="M152" s="96"/>
      <c r="N152" s="99"/>
      <c r="O152" s="96"/>
      <c r="P152" s="98"/>
      <c r="Q152" s="99"/>
      <c r="R152" s="96"/>
      <c r="S152" s="98"/>
      <c r="T152" s="100"/>
    </row>
    <row r="153" spans="1:20" s="18" customFormat="1" hidden="1" x14ac:dyDescent="0.25">
      <c r="A153" s="128" t="s">
        <v>253</v>
      </c>
      <c r="B153" s="93" t="s">
        <v>675</v>
      </c>
      <c r="C153" s="434" t="s">
        <v>254</v>
      </c>
      <c r="D153" s="435"/>
      <c r="E153" s="435"/>
      <c r="F153" s="260">
        <f t="shared" si="49"/>
        <v>0</v>
      </c>
      <c r="G153" s="152"/>
      <c r="H153" s="168">
        <f t="shared" si="43"/>
        <v>0</v>
      </c>
      <c r="I153" s="95"/>
      <c r="J153" s="96"/>
      <c r="K153" s="96"/>
      <c r="L153" s="96"/>
      <c r="M153" s="96"/>
      <c r="N153" s="99"/>
      <c r="O153" s="96"/>
      <c r="P153" s="98"/>
      <c r="Q153" s="99"/>
      <c r="R153" s="96"/>
      <c r="S153" s="98"/>
      <c r="T153" s="100"/>
    </row>
    <row r="154" spans="1:20" s="18" customFormat="1" hidden="1" x14ac:dyDescent="0.25">
      <c r="A154" s="128" t="s">
        <v>255</v>
      </c>
      <c r="B154" s="93" t="s">
        <v>676</v>
      </c>
      <c r="C154" s="434" t="s">
        <v>256</v>
      </c>
      <c r="D154" s="435"/>
      <c r="E154" s="435"/>
      <c r="F154" s="260">
        <f t="shared" si="49"/>
        <v>0</v>
      </c>
      <c r="G154" s="152"/>
      <c r="H154" s="168">
        <f t="shared" si="43"/>
        <v>0</v>
      </c>
      <c r="I154" s="95"/>
      <c r="J154" s="96"/>
      <c r="K154" s="96"/>
      <c r="L154" s="96"/>
      <c r="M154" s="96"/>
      <c r="N154" s="99"/>
      <c r="O154" s="96"/>
      <c r="P154" s="98"/>
      <c r="Q154" s="99"/>
      <c r="R154" s="96"/>
      <c r="S154" s="98"/>
      <c r="T154" s="100"/>
    </row>
    <row r="155" spans="1:20" s="18" customFormat="1" hidden="1" x14ac:dyDescent="0.25">
      <c r="A155" s="128" t="s">
        <v>257</v>
      </c>
      <c r="B155" s="93" t="s">
        <v>677</v>
      </c>
      <c r="C155" s="434" t="s">
        <v>258</v>
      </c>
      <c r="D155" s="435"/>
      <c r="E155" s="435"/>
      <c r="F155" s="260">
        <f t="shared" si="49"/>
        <v>0</v>
      </c>
      <c r="G155" s="152"/>
      <c r="H155" s="168">
        <f t="shared" si="43"/>
        <v>0</v>
      </c>
      <c r="I155" s="95"/>
      <c r="J155" s="96"/>
      <c r="K155" s="96"/>
      <c r="L155" s="96"/>
      <c r="M155" s="96"/>
      <c r="N155" s="99"/>
      <c r="O155" s="96"/>
      <c r="P155" s="98"/>
      <c r="Q155" s="99"/>
      <c r="R155" s="96"/>
      <c r="S155" s="98"/>
      <c r="T155" s="100"/>
    </row>
    <row r="156" spans="1:20" s="18" customFormat="1" ht="15.75" hidden="1" thickBot="1" x14ac:dyDescent="0.3">
      <c r="A156" s="128" t="s">
        <v>259</v>
      </c>
      <c r="B156" s="127" t="s">
        <v>678</v>
      </c>
      <c r="C156" s="507" t="s">
        <v>260</v>
      </c>
      <c r="D156" s="508"/>
      <c r="E156" s="508"/>
      <c r="F156" s="272">
        <f t="shared" si="49"/>
        <v>0</v>
      </c>
      <c r="G156" s="164"/>
      <c r="H156" s="168">
        <f t="shared" si="43"/>
        <v>0</v>
      </c>
      <c r="I156" s="95"/>
      <c r="J156" s="96"/>
      <c r="K156" s="96"/>
      <c r="L156" s="96"/>
      <c r="M156" s="96"/>
      <c r="N156" s="99"/>
      <c r="O156" s="96"/>
      <c r="P156" s="98"/>
      <c r="Q156" s="99"/>
      <c r="R156" s="96"/>
      <c r="S156" s="98"/>
      <c r="T156" s="100"/>
    </row>
    <row r="157" spans="1:20" ht="15.75" thickBot="1" x14ac:dyDescent="0.3">
      <c r="B157" s="101" t="s">
        <v>261</v>
      </c>
      <c r="C157" s="430" t="s">
        <v>262</v>
      </c>
      <c r="D157" s="431"/>
      <c r="E157" s="431"/>
      <c r="F157" s="262">
        <f>F158+F159+F160+F161</f>
        <v>0</v>
      </c>
      <c r="G157" s="154">
        <f t="shared" ref="G157:T157" si="50">G158+G159+G160+G161</f>
        <v>0</v>
      </c>
      <c r="H157" s="166">
        <f t="shared" si="43"/>
        <v>0</v>
      </c>
      <c r="I157" s="87">
        <f t="shared" si="50"/>
        <v>0</v>
      </c>
      <c r="J157" s="88">
        <f t="shared" si="50"/>
        <v>0</v>
      </c>
      <c r="K157" s="88">
        <f t="shared" si="50"/>
        <v>0</v>
      </c>
      <c r="L157" s="88">
        <f t="shared" si="50"/>
        <v>0</v>
      </c>
      <c r="M157" s="88">
        <f t="shared" si="50"/>
        <v>0</v>
      </c>
      <c r="N157" s="91">
        <f t="shared" si="50"/>
        <v>0</v>
      </c>
      <c r="O157" s="88">
        <f t="shared" si="50"/>
        <v>0</v>
      </c>
      <c r="P157" s="90">
        <f t="shared" si="50"/>
        <v>0</v>
      </c>
      <c r="Q157" s="91">
        <f t="shared" si="50"/>
        <v>0</v>
      </c>
      <c r="R157" s="88">
        <f t="shared" si="50"/>
        <v>0</v>
      </c>
      <c r="S157" s="90">
        <f t="shared" si="50"/>
        <v>0</v>
      </c>
      <c r="T157" s="92">
        <f t="shared" si="50"/>
        <v>0</v>
      </c>
    </row>
    <row r="158" spans="1:20" s="18" customFormat="1" hidden="1" x14ac:dyDescent="0.25">
      <c r="A158" s="128" t="s">
        <v>263</v>
      </c>
      <c r="B158" s="284" t="s">
        <v>679</v>
      </c>
      <c r="C158" s="509" t="s">
        <v>264</v>
      </c>
      <c r="D158" s="510"/>
      <c r="E158" s="510"/>
      <c r="F158" s="285">
        <f t="shared" ref="F158:F161" si="51">SUM(I158:T158)</f>
        <v>0</v>
      </c>
      <c r="G158" s="286"/>
      <c r="H158" s="287">
        <f t="shared" si="43"/>
        <v>0</v>
      </c>
      <c r="I158" s="288"/>
      <c r="J158" s="289"/>
      <c r="K158" s="289"/>
      <c r="L158" s="289"/>
      <c r="M158" s="289"/>
      <c r="N158" s="290"/>
      <c r="O158" s="289"/>
      <c r="P158" s="291"/>
      <c r="Q158" s="290"/>
      <c r="R158" s="289"/>
      <c r="S158" s="291"/>
      <c r="T158" s="292"/>
    </row>
    <row r="159" spans="1:20" s="18" customFormat="1" hidden="1" x14ac:dyDescent="0.25">
      <c r="A159" s="128" t="s">
        <v>265</v>
      </c>
      <c r="B159" s="293" t="s">
        <v>680</v>
      </c>
      <c r="C159" s="501" t="s">
        <v>886</v>
      </c>
      <c r="D159" s="502"/>
      <c r="E159" s="502"/>
      <c r="F159" s="294">
        <f t="shared" si="51"/>
        <v>0</v>
      </c>
      <c r="G159" s="295"/>
      <c r="H159" s="287">
        <f t="shared" si="43"/>
        <v>0</v>
      </c>
      <c r="I159" s="288"/>
      <c r="J159" s="289"/>
      <c r="K159" s="289"/>
      <c r="L159" s="289"/>
      <c r="M159" s="289"/>
      <c r="N159" s="290"/>
      <c r="O159" s="289"/>
      <c r="P159" s="291"/>
      <c r="Q159" s="290"/>
      <c r="R159" s="289"/>
      <c r="S159" s="291"/>
      <c r="T159" s="292"/>
    </row>
    <row r="160" spans="1:20" s="18" customFormat="1" hidden="1" x14ac:dyDescent="0.25">
      <c r="A160" s="128" t="s">
        <v>266</v>
      </c>
      <c r="B160" s="293" t="s">
        <v>681</v>
      </c>
      <c r="C160" s="501" t="s">
        <v>267</v>
      </c>
      <c r="D160" s="502"/>
      <c r="E160" s="502"/>
      <c r="F160" s="294">
        <f t="shared" si="51"/>
        <v>0</v>
      </c>
      <c r="G160" s="295"/>
      <c r="H160" s="287">
        <f t="shared" si="43"/>
        <v>0</v>
      </c>
      <c r="I160" s="288"/>
      <c r="J160" s="289"/>
      <c r="K160" s="289"/>
      <c r="L160" s="289"/>
      <c r="M160" s="289"/>
      <c r="N160" s="290"/>
      <c r="O160" s="289"/>
      <c r="P160" s="291"/>
      <c r="Q160" s="290"/>
      <c r="R160" s="289"/>
      <c r="S160" s="291"/>
      <c r="T160" s="292"/>
    </row>
    <row r="161" spans="1:20" s="18" customFormat="1" ht="15.75" hidden="1" thickBot="1" x14ac:dyDescent="0.3">
      <c r="A161" s="128" t="s">
        <v>268</v>
      </c>
      <c r="B161" s="296" t="s">
        <v>682</v>
      </c>
      <c r="C161" s="503" t="s">
        <v>366</v>
      </c>
      <c r="D161" s="504"/>
      <c r="E161" s="504"/>
      <c r="F161" s="297">
        <f t="shared" si="51"/>
        <v>0</v>
      </c>
      <c r="G161" s="298"/>
      <c r="H161" s="287">
        <f t="shared" si="43"/>
        <v>0</v>
      </c>
      <c r="I161" s="288"/>
      <c r="J161" s="289"/>
      <c r="K161" s="289"/>
      <c r="L161" s="289"/>
      <c r="M161" s="289"/>
      <c r="N161" s="290"/>
      <c r="O161" s="289"/>
      <c r="P161" s="291"/>
      <c r="Q161" s="290"/>
      <c r="R161" s="289"/>
      <c r="S161" s="291"/>
      <c r="T161" s="292"/>
    </row>
    <row r="162" spans="1:20" ht="15.75" thickBot="1" x14ac:dyDescent="0.3">
      <c r="B162" s="101" t="s">
        <v>269</v>
      </c>
      <c r="C162" s="430" t="s">
        <v>270</v>
      </c>
      <c r="D162" s="431"/>
      <c r="E162" s="431"/>
      <c r="F162" s="262">
        <f>F163+F164+F175+F186+F197+F200+F212+F213+F214</f>
        <v>0</v>
      </c>
      <c r="G162" s="154">
        <f t="shared" ref="G162:T162" si="52">G163+G164+G175+G186+G197+G200+G212+G213+G214</f>
        <v>0</v>
      </c>
      <c r="H162" s="166">
        <f t="shared" si="43"/>
        <v>0</v>
      </c>
      <c r="I162" s="87">
        <f t="shared" si="52"/>
        <v>0</v>
      </c>
      <c r="J162" s="88">
        <f t="shared" si="52"/>
        <v>0</v>
      </c>
      <c r="K162" s="88">
        <f t="shared" si="52"/>
        <v>0</v>
      </c>
      <c r="L162" s="88">
        <f t="shared" si="52"/>
        <v>0</v>
      </c>
      <c r="M162" s="88">
        <f t="shared" si="52"/>
        <v>0</v>
      </c>
      <c r="N162" s="91">
        <f t="shared" si="52"/>
        <v>0</v>
      </c>
      <c r="O162" s="88">
        <f t="shared" si="52"/>
        <v>0</v>
      </c>
      <c r="P162" s="90">
        <f t="shared" si="52"/>
        <v>0</v>
      </c>
      <c r="Q162" s="91">
        <f t="shared" si="52"/>
        <v>0</v>
      </c>
      <c r="R162" s="88">
        <f t="shared" si="52"/>
        <v>0</v>
      </c>
      <c r="S162" s="90">
        <f t="shared" si="52"/>
        <v>0</v>
      </c>
      <c r="T162" s="92">
        <f t="shared" si="52"/>
        <v>0</v>
      </c>
    </row>
    <row r="163" spans="1:20" s="18" customFormat="1" ht="25.5" hidden="1" customHeight="1" x14ac:dyDescent="0.25">
      <c r="A163" s="128" t="s">
        <v>271</v>
      </c>
      <c r="B163" s="93" t="s">
        <v>683</v>
      </c>
      <c r="C163" s="436" t="s">
        <v>367</v>
      </c>
      <c r="D163" s="437"/>
      <c r="E163" s="437"/>
      <c r="F163" s="273">
        <f t="shared" ref="F163" si="53">SUM(I163:T163)</f>
        <v>0</v>
      </c>
      <c r="G163" s="165"/>
      <c r="H163" s="168">
        <f t="shared" si="43"/>
        <v>0</v>
      </c>
      <c r="I163" s="95"/>
      <c r="J163" s="96"/>
      <c r="K163" s="96"/>
      <c r="L163" s="96"/>
      <c r="M163" s="96"/>
      <c r="N163" s="99"/>
      <c r="O163" s="96"/>
      <c r="P163" s="98"/>
      <c r="Q163" s="99"/>
      <c r="R163" s="96"/>
      <c r="S163" s="98"/>
      <c r="T163" s="100"/>
    </row>
    <row r="164" spans="1:20" s="18" customFormat="1" ht="16.350000000000001" hidden="1" customHeight="1" x14ac:dyDescent="0.25">
      <c r="A164" s="128" t="s">
        <v>272</v>
      </c>
      <c r="B164" s="93" t="s">
        <v>684</v>
      </c>
      <c r="C164" s="505" t="s">
        <v>812</v>
      </c>
      <c r="D164" s="506"/>
      <c r="E164" s="506"/>
      <c r="F164" s="273">
        <f>F165+F166+F167+F168+F169+F170+F171+F172+F173+F174</f>
        <v>0</v>
      </c>
      <c r="G164" s="165">
        <f t="shared" ref="G164:T164" si="54">G165+G166+G167+G168+G169+G170+G171+G172+G173+G174</f>
        <v>0</v>
      </c>
      <c r="H164" s="168">
        <f t="shared" si="43"/>
        <v>0</v>
      </c>
      <c r="I164" s="95">
        <f t="shared" si="54"/>
        <v>0</v>
      </c>
      <c r="J164" s="96">
        <f t="shared" si="54"/>
        <v>0</v>
      </c>
      <c r="K164" s="96">
        <f t="shared" si="54"/>
        <v>0</v>
      </c>
      <c r="L164" s="96">
        <f t="shared" si="54"/>
        <v>0</v>
      </c>
      <c r="M164" s="96">
        <f t="shared" si="54"/>
        <v>0</v>
      </c>
      <c r="N164" s="99">
        <f t="shared" si="54"/>
        <v>0</v>
      </c>
      <c r="O164" s="96">
        <f t="shared" si="54"/>
        <v>0</v>
      </c>
      <c r="P164" s="98">
        <f t="shared" si="54"/>
        <v>0</v>
      </c>
      <c r="Q164" s="99">
        <f t="shared" si="54"/>
        <v>0</v>
      </c>
      <c r="R164" s="96">
        <f t="shared" si="54"/>
        <v>0</v>
      </c>
      <c r="S164" s="98">
        <f t="shared" si="54"/>
        <v>0</v>
      </c>
      <c r="T164" s="100">
        <f t="shared" si="54"/>
        <v>0</v>
      </c>
    </row>
    <row r="165" spans="1:20" hidden="1" x14ac:dyDescent="0.25">
      <c r="B165" s="55"/>
      <c r="C165" s="2"/>
      <c r="D165" s="427" t="s">
        <v>813</v>
      </c>
      <c r="E165" s="427"/>
      <c r="F165" s="259">
        <f t="shared" ref="F165:F174" si="55">SUM(I165:T165)</f>
        <v>0</v>
      </c>
      <c r="G165" s="151"/>
      <c r="H165" s="169">
        <f t="shared" si="43"/>
        <v>0</v>
      </c>
      <c r="I165" s="76"/>
      <c r="J165" s="1"/>
      <c r="K165" s="1"/>
      <c r="L165" s="1"/>
      <c r="M165" s="1"/>
      <c r="N165" s="82"/>
      <c r="O165" s="1"/>
      <c r="P165" s="42"/>
      <c r="Q165" s="82"/>
      <c r="R165" s="1"/>
      <c r="S165" s="42"/>
      <c r="T165" s="44"/>
    </row>
    <row r="166" spans="1:20" hidden="1" x14ac:dyDescent="0.25">
      <c r="B166" s="55"/>
      <c r="C166" s="2"/>
      <c r="D166" s="427" t="s">
        <v>814</v>
      </c>
      <c r="E166" s="427"/>
      <c r="F166" s="259">
        <f t="shared" si="55"/>
        <v>0</v>
      </c>
      <c r="G166" s="151"/>
      <c r="H166" s="169">
        <f t="shared" si="43"/>
        <v>0</v>
      </c>
      <c r="I166" s="76"/>
      <c r="J166" s="1"/>
      <c r="K166" s="1"/>
      <c r="L166" s="1"/>
      <c r="M166" s="1"/>
      <c r="N166" s="82"/>
      <c r="O166" s="1"/>
      <c r="P166" s="42"/>
      <c r="Q166" s="82"/>
      <c r="R166" s="1"/>
      <c r="S166" s="42"/>
      <c r="T166" s="44"/>
    </row>
    <row r="167" spans="1:20" hidden="1" x14ac:dyDescent="0.25">
      <c r="B167" s="55"/>
      <c r="C167" s="2"/>
      <c r="D167" s="427" t="s">
        <v>545</v>
      </c>
      <c r="E167" s="427"/>
      <c r="F167" s="259">
        <f t="shared" si="55"/>
        <v>0</v>
      </c>
      <c r="G167" s="151"/>
      <c r="H167" s="169">
        <f t="shared" si="43"/>
        <v>0</v>
      </c>
      <c r="I167" s="76"/>
      <c r="J167" s="1"/>
      <c r="K167" s="1"/>
      <c r="L167" s="1"/>
      <c r="M167" s="1"/>
      <c r="N167" s="82"/>
      <c r="O167" s="1"/>
      <c r="P167" s="42"/>
      <c r="Q167" s="82"/>
      <c r="R167" s="1"/>
      <c r="S167" s="42"/>
      <c r="T167" s="44"/>
    </row>
    <row r="168" spans="1:20" ht="25.5" hidden="1" customHeight="1" x14ac:dyDescent="0.25">
      <c r="B168" s="55"/>
      <c r="C168" s="2"/>
      <c r="D168" s="428" t="s">
        <v>548</v>
      </c>
      <c r="E168" s="428"/>
      <c r="F168" s="269">
        <f t="shared" si="55"/>
        <v>0</v>
      </c>
      <c r="G168" s="161"/>
      <c r="H168" s="169">
        <f t="shared" si="43"/>
        <v>0</v>
      </c>
      <c r="I168" s="76"/>
      <c r="J168" s="1"/>
      <c r="K168" s="1"/>
      <c r="L168" s="1"/>
      <c r="M168" s="1"/>
      <c r="N168" s="82"/>
      <c r="O168" s="1"/>
      <c r="P168" s="42"/>
      <c r="Q168" s="82"/>
      <c r="R168" s="1"/>
      <c r="S168" s="42"/>
      <c r="T168" s="44"/>
    </row>
    <row r="169" spans="1:20" hidden="1" x14ac:dyDescent="0.25">
      <c r="B169" s="55"/>
      <c r="C169" s="2"/>
      <c r="D169" s="427" t="s">
        <v>550</v>
      </c>
      <c r="E169" s="427"/>
      <c r="F169" s="259">
        <f t="shared" si="55"/>
        <v>0</v>
      </c>
      <c r="G169" s="151"/>
      <c r="H169" s="169">
        <f t="shared" si="43"/>
        <v>0</v>
      </c>
      <c r="I169" s="76"/>
      <c r="J169" s="1"/>
      <c r="K169" s="1"/>
      <c r="L169" s="1"/>
      <c r="M169" s="1"/>
      <c r="N169" s="82"/>
      <c r="O169" s="1"/>
      <c r="P169" s="42"/>
      <c r="Q169" s="82"/>
      <c r="R169" s="1"/>
      <c r="S169" s="42"/>
      <c r="T169" s="44"/>
    </row>
    <row r="170" spans="1:20" hidden="1" x14ac:dyDescent="0.25">
      <c r="B170" s="55"/>
      <c r="C170" s="2"/>
      <c r="D170" s="427" t="s">
        <v>551</v>
      </c>
      <c r="E170" s="427"/>
      <c r="F170" s="259">
        <f t="shared" si="55"/>
        <v>0</v>
      </c>
      <c r="G170" s="151"/>
      <c r="H170" s="169">
        <f t="shared" si="43"/>
        <v>0</v>
      </c>
      <c r="I170" s="76"/>
      <c r="J170" s="1"/>
      <c r="K170" s="1"/>
      <c r="L170" s="1"/>
      <c r="M170" s="1"/>
      <c r="N170" s="82"/>
      <c r="O170" s="1"/>
      <c r="P170" s="42"/>
      <c r="Q170" s="82"/>
      <c r="R170" s="1"/>
      <c r="S170" s="42"/>
      <c r="T170" s="44"/>
    </row>
    <row r="171" spans="1:20" ht="25.5" hidden="1" customHeight="1" x14ac:dyDescent="0.25">
      <c r="B171" s="55"/>
      <c r="C171" s="2"/>
      <c r="D171" s="428" t="s">
        <v>555</v>
      </c>
      <c r="E171" s="428"/>
      <c r="F171" s="269">
        <f t="shared" si="55"/>
        <v>0</v>
      </c>
      <c r="G171" s="161"/>
      <c r="H171" s="169">
        <f t="shared" si="43"/>
        <v>0</v>
      </c>
      <c r="I171" s="76"/>
      <c r="J171" s="1"/>
      <c r="K171" s="1"/>
      <c r="L171" s="1"/>
      <c r="M171" s="1"/>
      <c r="N171" s="82"/>
      <c r="O171" s="1"/>
      <c r="P171" s="42"/>
      <c r="Q171" s="82"/>
      <c r="R171" s="1"/>
      <c r="S171" s="42"/>
      <c r="T171" s="44"/>
    </row>
    <row r="172" spans="1:20" ht="25.5" hidden="1" customHeight="1" x14ac:dyDescent="0.25">
      <c r="B172" s="55"/>
      <c r="C172" s="2"/>
      <c r="D172" s="428" t="s">
        <v>558</v>
      </c>
      <c r="E172" s="428"/>
      <c r="F172" s="269">
        <f t="shared" si="55"/>
        <v>0</v>
      </c>
      <c r="G172" s="161"/>
      <c r="H172" s="169">
        <f t="shared" si="43"/>
        <v>0</v>
      </c>
      <c r="I172" s="76"/>
      <c r="J172" s="1"/>
      <c r="K172" s="1"/>
      <c r="L172" s="1"/>
      <c r="M172" s="1"/>
      <c r="N172" s="82"/>
      <c r="O172" s="1"/>
      <c r="P172" s="42"/>
      <c r="Q172" s="82"/>
      <c r="R172" s="1"/>
      <c r="S172" s="42"/>
      <c r="T172" s="44"/>
    </row>
    <row r="173" spans="1:20" ht="25.5" hidden="1" customHeight="1" x14ac:dyDescent="0.25">
      <c r="B173" s="55"/>
      <c r="C173" s="2"/>
      <c r="D173" s="428" t="s">
        <v>560</v>
      </c>
      <c r="E173" s="428"/>
      <c r="F173" s="269">
        <f t="shared" si="55"/>
        <v>0</v>
      </c>
      <c r="G173" s="161"/>
      <c r="H173" s="169">
        <f t="shared" si="43"/>
        <v>0</v>
      </c>
      <c r="I173" s="76"/>
      <c r="J173" s="1"/>
      <c r="K173" s="1"/>
      <c r="L173" s="1"/>
      <c r="M173" s="1"/>
      <c r="N173" s="82"/>
      <c r="O173" s="1"/>
      <c r="P173" s="42"/>
      <c r="Q173" s="82"/>
      <c r="R173" s="1"/>
      <c r="S173" s="42"/>
      <c r="T173" s="44"/>
    </row>
    <row r="174" spans="1:20" ht="25.5" hidden="1" customHeight="1" x14ac:dyDescent="0.25">
      <c r="B174" s="55"/>
      <c r="C174" s="2"/>
      <c r="D174" s="428" t="s">
        <v>563</v>
      </c>
      <c r="E174" s="428"/>
      <c r="F174" s="269">
        <f t="shared" si="55"/>
        <v>0</v>
      </c>
      <c r="G174" s="161"/>
      <c r="H174" s="169">
        <f t="shared" si="43"/>
        <v>0</v>
      </c>
      <c r="I174" s="76"/>
      <c r="J174" s="1"/>
      <c r="K174" s="1"/>
      <c r="L174" s="1"/>
      <c r="M174" s="1"/>
      <c r="N174" s="82"/>
      <c r="O174" s="1"/>
      <c r="P174" s="42"/>
      <c r="Q174" s="82"/>
      <c r="R174" s="1"/>
      <c r="S174" s="42"/>
      <c r="T174" s="44"/>
    </row>
    <row r="175" spans="1:20" s="18" customFormat="1" ht="25.5" hidden="1" customHeight="1" x14ac:dyDescent="0.25">
      <c r="A175" s="131" t="s">
        <v>273</v>
      </c>
      <c r="B175" s="93" t="s">
        <v>685</v>
      </c>
      <c r="C175" s="505" t="s">
        <v>606</v>
      </c>
      <c r="D175" s="506"/>
      <c r="E175" s="506"/>
      <c r="F175" s="273">
        <f>F176+F177+F178+F179+F180+F181+F182+F183+F184+F185</f>
        <v>0</v>
      </c>
      <c r="G175" s="165">
        <f t="shared" ref="G175:T175" si="56">G176+G177+G178+G179+G180+G181+G182+G183+G184+G185</f>
        <v>0</v>
      </c>
      <c r="H175" s="168">
        <f t="shared" si="43"/>
        <v>0</v>
      </c>
      <c r="I175" s="95">
        <f t="shared" si="56"/>
        <v>0</v>
      </c>
      <c r="J175" s="96">
        <f t="shared" si="56"/>
        <v>0</v>
      </c>
      <c r="K175" s="96">
        <f t="shared" si="56"/>
        <v>0</v>
      </c>
      <c r="L175" s="96">
        <f t="shared" si="56"/>
        <v>0</v>
      </c>
      <c r="M175" s="96">
        <f t="shared" si="56"/>
        <v>0</v>
      </c>
      <c r="N175" s="99">
        <f t="shared" si="56"/>
        <v>0</v>
      </c>
      <c r="O175" s="96">
        <f t="shared" si="56"/>
        <v>0</v>
      </c>
      <c r="P175" s="98">
        <f t="shared" si="56"/>
        <v>0</v>
      </c>
      <c r="Q175" s="99">
        <f t="shared" si="56"/>
        <v>0</v>
      </c>
      <c r="R175" s="96">
        <f t="shared" si="56"/>
        <v>0</v>
      </c>
      <c r="S175" s="98">
        <f t="shared" si="56"/>
        <v>0</v>
      </c>
      <c r="T175" s="100">
        <f t="shared" si="56"/>
        <v>0</v>
      </c>
    </row>
    <row r="176" spans="1:20" hidden="1" x14ac:dyDescent="0.25">
      <c r="B176" s="55"/>
      <c r="C176" s="2"/>
      <c r="D176" s="427" t="s">
        <v>815</v>
      </c>
      <c r="E176" s="427"/>
      <c r="F176" s="259">
        <f t="shared" ref="F176:F185" si="57">SUM(I176:T176)</f>
        <v>0</v>
      </c>
      <c r="G176" s="151"/>
      <c r="H176" s="169">
        <f t="shared" si="43"/>
        <v>0</v>
      </c>
      <c r="I176" s="76"/>
      <c r="J176" s="1"/>
      <c r="K176" s="1"/>
      <c r="L176" s="1"/>
      <c r="M176" s="1"/>
      <c r="N176" s="82"/>
      <c r="O176" s="1"/>
      <c r="P176" s="42"/>
      <c r="Q176" s="82"/>
      <c r="R176" s="1"/>
      <c r="S176" s="42"/>
      <c r="T176" s="44"/>
    </row>
    <row r="177" spans="1:20" hidden="1" x14ac:dyDescent="0.25">
      <c r="B177" s="55"/>
      <c r="C177" s="2"/>
      <c r="D177" s="427" t="s">
        <v>816</v>
      </c>
      <c r="E177" s="427"/>
      <c r="F177" s="259">
        <f t="shared" si="57"/>
        <v>0</v>
      </c>
      <c r="G177" s="151"/>
      <c r="H177" s="169">
        <f t="shared" si="43"/>
        <v>0</v>
      </c>
      <c r="I177" s="76"/>
      <c r="J177" s="1"/>
      <c r="K177" s="1"/>
      <c r="L177" s="1"/>
      <c r="M177" s="1"/>
      <c r="N177" s="82"/>
      <c r="O177" s="1"/>
      <c r="P177" s="42"/>
      <c r="Q177" s="82"/>
      <c r="R177" s="1"/>
      <c r="S177" s="42"/>
      <c r="T177" s="44"/>
    </row>
    <row r="178" spans="1:20" hidden="1" x14ac:dyDescent="0.25">
      <c r="B178" s="55"/>
      <c r="C178" s="2"/>
      <c r="D178" s="427" t="s">
        <v>546</v>
      </c>
      <c r="E178" s="427"/>
      <c r="F178" s="259">
        <f t="shared" si="57"/>
        <v>0</v>
      </c>
      <c r="G178" s="151"/>
      <c r="H178" s="169">
        <f t="shared" si="43"/>
        <v>0</v>
      </c>
      <c r="I178" s="76"/>
      <c r="J178" s="1"/>
      <c r="K178" s="1"/>
      <c r="L178" s="1"/>
      <c r="M178" s="1"/>
      <c r="N178" s="82"/>
      <c r="O178" s="1"/>
      <c r="P178" s="42"/>
      <c r="Q178" s="82"/>
      <c r="R178" s="1"/>
      <c r="S178" s="42"/>
      <c r="T178" s="44"/>
    </row>
    <row r="179" spans="1:20" ht="25.5" hidden="1" customHeight="1" x14ac:dyDescent="0.25">
      <c r="B179" s="55"/>
      <c r="C179" s="2"/>
      <c r="D179" s="428" t="s">
        <v>549</v>
      </c>
      <c r="E179" s="428"/>
      <c r="F179" s="269">
        <f t="shared" si="57"/>
        <v>0</v>
      </c>
      <c r="G179" s="161"/>
      <c r="H179" s="169">
        <f t="shared" si="43"/>
        <v>0</v>
      </c>
      <c r="I179" s="76"/>
      <c r="J179" s="1"/>
      <c r="K179" s="1"/>
      <c r="L179" s="1"/>
      <c r="M179" s="1"/>
      <c r="N179" s="82"/>
      <c r="O179" s="1"/>
      <c r="P179" s="42"/>
      <c r="Q179" s="82"/>
      <c r="R179" s="1"/>
      <c r="S179" s="42"/>
      <c r="T179" s="44"/>
    </row>
    <row r="180" spans="1:20" hidden="1" x14ac:dyDescent="0.25">
      <c r="B180" s="55"/>
      <c r="C180" s="2"/>
      <c r="D180" s="427" t="s">
        <v>552</v>
      </c>
      <c r="E180" s="427"/>
      <c r="F180" s="259">
        <f t="shared" si="57"/>
        <v>0</v>
      </c>
      <c r="G180" s="151"/>
      <c r="H180" s="169">
        <f t="shared" si="43"/>
        <v>0</v>
      </c>
      <c r="I180" s="76"/>
      <c r="J180" s="1"/>
      <c r="K180" s="1"/>
      <c r="L180" s="1"/>
      <c r="M180" s="1"/>
      <c r="N180" s="82"/>
      <c r="O180" s="1"/>
      <c r="P180" s="42"/>
      <c r="Q180" s="82"/>
      <c r="R180" s="1"/>
      <c r="S180" s="42"/>
      <c r="T180" s="44"/>
    </row>
    <row r="181" spans="1:20" hidden="1" x14ac:dyDescent="0.25">
      <c r="B181" s="55"/>
      <c r="C181" s="2"/>
      <c r="D181" s="427" t="s">
        <v>817</v>
      </c>
      <c r="E181" s="427"/>
      <c r="F181" s="259">
        <f t="shared" si="57"/>
        <v>0</v>
      </c>
      <c r="G181" s="151"/>
      <c r="H181" s="169">
        <f t="shared" si="43"/>
        <v>0</v>
      </c>
      <c r="I181" s="76"/>
      <c r="J181" s="1"/>
      <c r="K181" s="1"/>
      <c r="L181" s="1"/>
      <c r="M181" s="1"/>
      <c r="N181" s="82"/>
      <c r="O181" s="1"/>
      <c r="P181" s="42"/>
      <c r="Q181" s="82"/>
      <c r="R181" s="1"/>
      <c r="S181" s="42"/>
      <c r="T181" s="44"/>
    </row>
    <row r="182" spans="1:20" ht="25.5" hidden="1" customHeight="1" x14ac:dyDescent="0.25">
      <c r="B182" s="55"/>
      <c r="C182" s="2"/>
      <c r="D182" s="428" t="s">
        <v>556</v>
      </c>
      <c r="E182" s="428"/>
      <c r="F182" s="269">
        <f t="shared" si="57"/>
        <v>0</v>
      </c>
      <c r="G182" s="161"/>
      <c r="H182" s="169">
        <f t="shared" si="43"/>
        <v>0</v>
      </c>
      <c r="I182" s="76"/>
      <c r="J182" s="1"/>
      <c r="K182" s="1"/>
      <c r="L182" s="1"/>
      <c r="M182" s="1"/>
      <c r="N182" s="82"/>
      <c r="O182" s="1"/>
      <c r="P182" s="42"/>
      <c r="Q182" s="82"/>
      <c r="R182" s="1"/>
      <c r="S182" s="42"/>
      <c r="T182" s="44"/>
    </row>
    <row r="183" spans="1:20" ht="25.5" hidden="1" customHeight="1" x14ac:dyDescent="0.25">
      <c r="B183" s="55"/>
      <c r="C183" s="2"/>
      <c r="D183" s="428" t="s">
        <v>559</v>
      </c>
      <c r="E183" s="428"/>
      <c r="F183" s="269">
        <f t="shared" si="57"/>
        <v>0</v>
      </c>
      <c r="G183" s="161"/>
      <c r="H183" s="169">
        <f t="shared" si="43"/>
        <v>0</v>
      </c>
      <c r="I183" s="76"/>
      <c r="J183" s="1"/>
      <c r="K183" s="1"/>
      <c r="L183" s="1"/>
      <c r="M183" s="1"/>
      <c r="N183" s="82"/>
      <c r="O183" s="1"/>
      <c r="P183" s="42"/>
      <c r="Q183" s="82"/>
      <c r="R183" s="1"/>
      <c r="S183" s="42"/>
      <c r="T183" s="44"/>
    </row>
    <row r="184" spans="1:20" ht="25.5" hidden="1" customHeight="1" x14ac:dyDescent="0.25">
      <c r="B184" s="55"/>
      <c r="C184" s="2"/>
      <c r="D184" s="428" t="s">
        <v>561</v>
      </c>
      <c r="E184" s="428"/>
      <c r="F184" s="269">
        <f t="shared" si="57"/>
        <v>0</v>
      </c>
      <c r="G184" s="161"/>
      <c r="H184" s="169">
        <f t="shared" si="43"/>
        <v>0</v>
      </c>
      <c r="I184" s="76"/>
      <c r="J184" s="1"/>
      <c r="K184" s="1"/>
      <c r="L184" s="1"/>
      <c r="M184" s="1"/>
      <c r="N184" s="82"/>
      <c r="O184" s="1"/>
      <c r="P184" s="42"/>
      <c r="Q184" s="82"/>
      <c r="R184" s="1"/>
      <c r="S184" s="42"/>
      <c r="T184" s="44"/>
    </row>
    <row r="185" spans="1:20" ht="25.5" hidden="1" customHeight="1" x14ac:dyDescent="0.25">
      <c r="B185" s="55"/>
      <c r="C185" s="2"/>
      <c r="D185" s="428" t="s">
        <v>564</v>
      </c>
      <c r="E185" s="428"/>
      <c r="F185" s="269">
        <f t="shared" si="57"/>
        <v>0</v>
      </c>
      <c r="G185" s="161"/>
      <c r="H185" s="169">
        <f t="shared" si="43"/>
        <v>0</v>
      </c>
      <c r="I185" s="76"/>
      <c r="J185" s="1"/>
      <c r="K185" s="1"/>
      <c r="L185" s="1"/>
      <c r="M185" s="1"/>
      <c r="N185" s="82"/>
      <c r="O185" s="1"/>
      <c r="P185" s="42"/>
      <c r="Q185" s="82"/>
      <c r="R185" s="1"/>
      <c r="S185" s="42"/>
      <c r="T185" s="44"/>
    </row>
    <row r="186" spans="1:20" s="18" customFormat="1" hidden="1" x14ac:dyDescent="0.25">
      <c r="A186" s="128" t="s">
        <v>274</v>
      </c>
      <c r="B186" s="93" t="s">
        <v>686</v>
      </c>
      <c r="C186" s="434" t="s">
        <v>275</v>
      </c>
      <c r="D186" s="435"/>
      <c r="E186" s="435"/>
      <c r="F186" s="260">
        <f>F187+F188+F189+F190+F191+F192+F193+F194+F195+F196</f>
        <v>0</v>
      </c>
      <c r="G186" s="152">
        <f t="shared" ref="G186:T186" si="58">G187+G188+G189+G190+G191+G192+G193+G194+G195+G196</f>
        <v>0</v>
      </c>
      <c r="H186" s="168">
        <f t="shared" si="43"/>
        <v>0</v>
      </c>
      <c r="I186" s="95">
        <f t="shared" si="58"/>
        <v>0</v>
      </c>
      <c r="J186" s="96">
        <f t="shared" si="58"/>
        <v>0</v>
      </c>
      <c r="K186" s="96">
        <f t="shared" si="58"/>
        <v>0</v>
      </c>
      <c r="L186" s="96">
        <f t="shared" si="58"/>
        <v>0</v>
      </c>
      <c r="M186" s="96">
        <f t="shared" si="58"/>
        <v>0</v>
      </c>
      <c r="N186" s="99">
        <f t="shared" si="58"/>
        <v>0</v>
      </c>
      <c r="O186" s="96">
        <f t="shared" si="58"/>
        <v>0</v>
      </c>
      <c r="P186" s="98">
        <f t="shared" si="58"/>
        <v>0</v>
      </c>
      <c r="Q186" s="99">
        <f t="shared" si="58"/>
        <v>0</v>
      </c>
      <c r="R186" s="96">
        <f t="shared" si="58"/>
        <v>0</v>
      </c>
      <c r="S186" s="98">
        <f t="shared" si="58"/>
        <v>0</v>
      </c>
      <c r="T186" s="100">
        <f t="shared" si="58"/>
        <v>0</v>
      </c>
    </row>
    <row r="187" spans="1:20" hidden="1" x14ac:dyDescent="0.25">
      <c r="B187" s="55"/>
      <c r="C187" s="2"/>
      <c r="D187" s="427" t="s">
        <v>371</v>
      </c>
      <c r="E187" s="427"/>
      <c r="F187" s="259">
        <f t="shared" ref="F187:F196" si="59">SUM(I187:T187)</f>
        <v>0</v>
      </c>
      <c r="G187" s="151"/>
      <c r="H187" s="169">
        <f t="shared" si="43"/>
        <v>0</v>
      </c>
      <c r="I187" s="76"/>
      <c r="J187" s="1"/>
      <c r="K187" s="1"/>
      <c r="L187" s="1"/>
      <c r="M187" s="1"/>
      <c r="N187" s="82"/>
      <c r="O187" s="1"/>
      <c r="P187" s="42"/>
      <c r="Q187" s="82"/>
      <c r="R187" s="1"/>
      <c r="S187" s="42"/>
      <c r="T187" s="44"/>
    </row>
    <row r="188" spans="1:20" hidden="1" x14ac:dyDescent="0.25">
      <c r="B188" s="55"/>
      <c r="C188" s="2"/>
      <c r="D188" s="427" t="s">
        <v>544</v>
      </c>
      <c r="E188" s="427"/>
      <c r="F188" s="259">
        <f t="shared" si="59"/>
        <v>0</v>
      </c>
      <c r="G188" s="151"/>
      <c r="H188" s="169">
        <f t="shared" si="43"/>
        <v>0</v>
      </c>
      <c r="I188" s="76"/>
      <c r="J188" s="1"/>
      <c r="K188" s="1"/>
      <c r="L188" s="1"/>
      <c r="M188" s="1"/>
      <c r="N188" s="82"/>
      <c r="O188" s="1"/>
      <c r="P188" s="42"/>
      <c r="Q188" s="82"/>
      <c r="R188" s="1"/>
      <c r="S188" s="42"/>
      <c r="T188" s="44"/>
    </row>
    <row r="189" spans="1:20" hidden="1" x14ac:dyDescent="0.25">
      <c r="B189" s="55"/>
      <c r="C189" s="2"/>
      <c r="D189" s="427" t="s">
        <v>547</v>
      </c>
      <c r="E189" s="427"/>
      <c r="F189" s="259">
        <f t="shared" si="59"/>
        <v>0</v>
      </c>
      <c r="G189" s="151"/>
      <c r="H189" s="169">
        <f t="shared" si="43"/>
        <v>0</v>
      </c>
      <c r="I189" s="76"/>
      <c r="J189" s="1"/>
      <c r="K189" s="1"/>
      <c r="L189" s="1"/>
      <c r="M189" s="1"/>
      <c r="N189" s="82"/>
      <c r="O189" s="1"/>
      <c r="P189" s="42"/>
      <c r="Q189" s="82"/>
      <c r="R189" s="1"/>
      <c r="S189" s="42"/>
      <c r="T189" s="44"/>
    </row>
    <row r="190" spans="1:20" hidden="1" x14ac:dyDescent="0.25">
      <c r="B190" s="55"/>
      <c r="C190" s="2"/>
      <c r="D190" s="428" t="s">
        <v>818</v>
      </c>
      <c r="E190" s="428"/>
      <c r="F190" s="269">
        <f t="shared" si="59"/>
        <v>0</v>
      </c>
      <c r="G190" s="161"/>
      <c r="H190" s="169">
        <f t="shared" si="43"/>
        <v>0</v>
      </c>
      <c r="I190" s="76"/>
      <c r="J190" s="1"/>
      <c r="K190" s="1"/>
      <c r="L190" s="1"/>
      <c r="M190" s="1"/>
      <c r="N190" s="82"/>
      <c r="O190" s="1"/>
      <c r="P190" s="42"/>
      <c r="Q190" s="82"/>
      <c r="R190" s="1"/>
      <c r="S190" s="42"/>
      <c r="T190" s="44"/>
    </row>
    <row r="191" spans="1:20" hidden="1" x14ac:dyDescent="0.25">
      <c r="B191" s="55"/>
      <c r="C191" s="2"/>
      <c r="D191" s="427" t="s">
        <v>554</v>
      </c>
      <c r="E191" s="427"/>
      <c r="F191" s="259">
        <f t="shared" si="59"/>
        <v>0</v>
      </c>
      <c r="G191" s="151"/>
      <c r="H191" s="169">
        <f t="shared" si="43"/>
        <v>0</v>
      </c>
      <c r="I191" s="76"/>
      <c r="J191" s="1"/>
      <c r="K191" s="1"/>
      <c r="L191" s="1"/>
      <c r="M191" s="1"/>
      <c r="N191" s="82"/>
      <c r="O191" s="1"/>
      <c r="P191" s="42"/>
      <c r="Q191" s="82"/>
      <c r="R191" s="1"/>
      <c r="S191" s="42"/>
      <c r="T191" s="44"/>
    </row>
    <row r="192" spans="1:20" hidden="1" x14ac:dyDescent="0.25">
      <c r="B192" s="55"/>
      <c r="C192" s="2"/>
      <c r="D192" s="427" t="s">
        <v>553</v>
      </c>
      <c r="E192" s="427"/>
      <c r="F192" s="259">
        <f t="shared" si="59"/>
        <v>0</v>
      </c>
      <c r="G192" s="151"/>
      <c r="H192" s="169">
        <f t="shared" si="43"/>
        <v>0</v>
      </c>
      <c r="I192" s="76"/>
      <c r="J192" s="1"/>
      <c r="K192" s="1"/>
      <c r="L192" s="1"/>
      <c r="M192" s="1"/>
      <c r="N192" s="82"/>
      <c r="O192" s="1"/>
      <c r="P192" s="42"/>
      <c r="Q192" s="82"/>
      <c r="R192" s="1"/>
      <c r="S192" s="42"/>
      <c r="T192" s="44"/>
    </row>
    <row r="193" spans="1:20" ht="25.5" hidden="1" customHeight="1" x14ac:dyDescent="0.25">
      <c r="B193" s="55"/>
      <c r="C193" s="2"/>
      <c r="D193" s="428" t="s">
        <v>557</v>
      </c>
      <c r="E193" s="428"/>
      <c r="F193" s="269">
        <f t="shared" si="59"/>
        <v>0</v>
      </c>
      <c r="G193" s="161"/>
      <c r="H193" s="169">
        <f t="shared" si="43"/>
        <v>0</v>
      </c>
      <c r="I193" s="76"/>
      <c r="J193" s="1"/>
      <c r="K193" s="1"/>
      <c r="L193" s="1"/>
      <c r="M193" s="1"/>
      <c r="N193" s="82"/>
      <c r="O193" s="1"/>
      <c r="P193" s="42"/>
      <c r="Q193" s="82"/>
      <c r="R193" s="1"/>
      <c r="S193" s="42"/>
      <c r="T193" s="44"/>
    </row>
    <row r="194" spans="1:20" hidden="1" x14ac:dyDescent="0.25">
      <c r="B194" s="55"/>
      <c r="C194" s="2"/>
      <c r="D194" s="427" t="s">
        <v>819</v>
      </c>
      <c r="E194" s="427"/>
      <c r="F194" s="259">
        <f t="shared" si="59"/>
        <v>0</v>
      </c>
      <c r="G194" s="151"/>
      <c r="H194" s="169">
        <f t="shared" si="43"/>
        <v>0</v>
      </c>
      <c r="I194" s="76"/>
      <c r="J194" s="1"/>
      <c r="K194" s="1"/>
      <c r="L194" s="1"/>
      <c r="M194" s="1"/>
      <c r="N194" s="82"/>
      <c r="O194" s="1"/>
      <c r="P194" s="42"/>
      <c r="Q194" s="82"/>
      <c r="R194" s="1"/>
      <c r="S194" s="42"/>
      <c r="T194" s="44"/>
    </row>
    <row r="195" spans="1:20" ht="25.5" hidden="1" customHeight="1" x14ac:dyDescent="0.25">
      <c r="B195" s="55"/>
      <c r="C195" s="2"/>
      <c r="D195" s="428" t="s">
        <v>562</v>
      </c>
      <c r="E195" s="428"/>
      <c r="F195" s="269">
        <f t="shared" si="59"/>
        <v>0</v>
      </c>
      <c r="G195" s="161"/>
      <c r="H195" s="169">
        <f t="shared" si="43"/>
        <v>0</v>
      </c>
      <c r="I195" s="76"/>
      <c r="J195" s="1"/>
      <c r="K195" s="1"/>
      <c r="L195" s="1"/>
      <c r="M195" s="1"/>
      <c r="N195" s="82"/>
      <c r="O195" s="1"/>
      <c r="P195" s="42"/>
      <c r="Q195" s="82"/>
      <c r="R195" s="1"/>
      <c r="S195" s="42"/>
      <c r="T195" s="44"/>
    </row>
    <row r="196" spans="1:20" ht="25.5" hidden="1" customHeight="1" x14ac:dyDescent="0.25">
      <c r="B196" s="55"/>
      <c r="C196" s="2"/>
      <c r="D196" s="428" t="s">
        <v>565</v>
      </c>
      <c r="E196" s="428"/>
      <c r="F196" s="269">
        <f t="shared" si="59"/>
        <v>0</v>
      </c>
      <c r="G196" s="161"/>
      <c r="H196" s="169">
        <f t="shared" si="43"/>
        <v>0</v>
      </c>
      <c r="I196" s="76"/>
      <c r="J196" s="1"/>
      <c r="K196" s="1"/>
      <c r="L196" s="1"/>
      <c r="M196" s="1"/>
      <c r="N196" s="82"/>
      <c r="O196" s="1"/>
      <c r="P196" s="42"/>
      <c r="Q196" s="82"/>
      <c r="R196" s="1"/>
      <c r="S196" s="42"/>
      <c r="T196" s="44"/>
    </row>
    <row r="197" spans="1:20" s="18" customFormat="1" ht="25.5" hidden="1" customHeight="1" x14ac:dyDescent="0.25">
      <c r="A197" s="128" t="s">
        <v>276</v>
      </c>
      <c r="B197" s="93" t="s">
        <v>687</v>
      </c>
      <c r="C197" s="505" t="s">
        <v>607</v>
      </c>
      <c r="D197" s="506"/>
      <c r="E197" s="506"/>
      <c r="F197" s="273">
        <f>F198+F199</f>
        <v>0</v>
      </c>
      <c r="G197" s="165">
        <f t="shared" ref="G197:T197" si="60">G198+G199</f>
        <v>0</v>
      </c>
      <c r="H197" s="168">
        <f t="shared" si="43"/>
        <v>0</v>
      </c>
      <c r="I197" s="95">
        <f t="shared" si="60"/>
        <v>0</v>
      </c>
      <c r="J197" s="96">
        <f t="shared" si="60"/>
        <v>0</v>
      </c>
      <c r="K197" s="96">
        <f t="shared" si="60"/>
        <v>0</v>
      </c>
      <c r="L197" s="96">
        <f t="shared" si="60"/>
        <v>0</v>
      </c>
      <c r="M197" s="96">
        <f t="shared" si="60"/>
        <v>0</v>
      </c>
      <c r="N197" s="99">
        <f t="shared" si="60"/>
        <v>0</v>
      </c>
      <c r="O197" s="96">
        <f t="shared" si="60"/>
        <v>0</v>
      </c>
      <c r="P197" s="98">
        <f t="shared" si="60"/>
        <v>0</v>
      </c>
      <c r="Q197" s="99">
        <f t="shared" si="60"/>
        <v>0</v>
      </c>
      <c r="R197" s="96">
        <f t="shared" si="60"/>
        <v>0</v>
      </c>
      <c r="S197" s="98">
        <f t="shared" si="60"/>
        <v>0</v>
      </c>
      <c r="T197" s="100">
        <f t="shared" si="60"/>
        <v>0</v>
      </c>
    </row>
    <row r="198" spans="1:20" ht="25.5" hidden="1" customHeight="1" x14ac:dyDescent="0.25">
      <c r="B198" s="55"/>
      <c r="C198" s="2"/>
      <c r="D198" s="428" t="s">
        <v>568</v>
      </c>
      <c r="E198" s="428"/>
      <c r="F198" s="269">
        <f t="shared" ref="F198:F199" si="61">SUM(I198:T198)</f>
        <v>0</v>
      </c>
      <c r="G198" s="161"/>
      <c r="H198" s="169">
        <f t="shared" ref="H198:H255" si="62">SUM(F198:G198)</f>
        <v>0</v>
      </c>
      <c r="I198" s="76"/>
      <c r="J198" s="1"/>
      <c r="K198" s="1"/>
      <c r="L198" s="1"/>
      <c r="M198" s="1"/>
      <c r="N198" s="82"/>
      <c r="O198" s="1"/>
      <c r="P198" s="42"/>
      <c r="Q198" s="82"/>
      <c r="R198" s="1"/>
      <c r="S198" s="42"/>
      <c r="T198" s="44"/>
    </row>
    <row r="199" spans="1:20" ht="25.5" hidden="1" customHeight="1" x14ac:dyDescent="0.25">
      <c r="B199" s="55"/>
      <c r="C199" s="2"/>
      <c r="D199" s="428" t="s">
        <v>569</v>
      </c>
      <c r="E199" s="428"/>
      <c r="F199" s="269">
        <f t="shared" si="61"/>
        <v>0</v>
      </c>
      <c r="G199" s="161"/>
      <c r="H199" s="169">
        <f t="shared" si="62"/>
        <v>0</v>
      </c>
      <c r="I199" s="76"/>
      <c r="J199" s="1"/>
      <c r="K199" s="1"/>
      <c r="L199" s="1"/>
      <c r="M199" s="1"/>
      <c r="N199" s="82"/>
      <c r="O199" s="1"/>
      <c r="P199" s="42"/>
      <c r="Q199" s="82"/>
      <c r="R199" s="1"/>
      <c r="S199" s="42"/>
      <c r="T199" s="44"/>
    </row>
    <row r="200" spans="1:20" s="18" customFormat="1" ht="15" hidden="1" customHeight="1" x14ac:dyDescent="0.25">
      <c r="A200" s="128" t="s">
        <v>277</v>
      </c>
      <c r="B200" s="93" t="s">
        <v>688</v>
      </c>
      <c r="C200" s="505" t="s">
        <v>820</v>
      </c>
      <c r="D200" s="506"/>
      <c r="E200" s="506"/>
      <c r="F200" s="273">
        <f>F201+F202+F203+F204+F205+F206+F207+F208+F209+F210+F211</f>
        <v>0</v>
      </c>
      <c r="G200" s="165">
        <f t="shared" ref="G200:T200" si="63">G201+G202+G203+G204+G205+G206+G207+G208+G209+G210+G211</f>
        <v>0</v>
      </c>
      <c r="H200" s="168">
        <f t="shared" si="62"/>
        <v>0</v>
      </c>
      <c r="I200" s="95">
        <f t="shared" si="63"/>
        <v>0</v>
      </c>
      <c r="J200" s="96">
        <f t="shared" si="63"/>
        <v>0</v>
      </c>
      <c r="K200" s="96">
        <f t="shared" si="63"/>
        <v>0</v>
      </c>
      <c r="L200" s="96">
        <f t="shared" si="63"/>
        <v>0</v>
      </c>
      <c r="M200" s="96">
        <f t="shared" si="63"/>
        <v>0</v>
      </c>
      <c r="N200" s="99">
        <f t="shared" si="63"/>
        <v>0</v>
      </c>
      <c r="O200" s="96">
        <f t="shared" si="63"/>
        <v>0</v>
      </c>
      <c r="P200" s="98">
        <f t="shared" si="63"/>
        <v>0</v>
      </c>
      <c r="Q200" s="99">
        <f t="shared" si="63"/>
        <v>0</v>
      </c>
      <c r="R200" s="96">
        <f t="shared" si="63"/>
        <v>0</v>
      </c>
      <c r="S200" s="98">
        <f t="shared" si="63"/>
        <v>0</v>
      </c>
      <c r="T200" s="100">
        <f t="shared" si="63"/>
        <v>0</v>
      </c>
    </row>
    <row r="201" spans="1:20" hidden="1" x14ac:dyDescent="0.25">
      <c r="B201" s="55"/>
      <c r="C201" s="2"/>
      <c r="D201" s="427" t="s">
        <v>372</v>
      </c>
      <c r="E201" s="427"/>
      <c r="F201" s="259">
        <f t="shared" ref="F201:F213" si="64">SUM(I201:T201)</f>
        <v>0</v>
      </c>
      <c r="G201" s="151"/>
      <c r="H201" s="169">
        <f t="shared" si="62"/>
        <v>0</v>
      </c>
      <c r="I201" s="76"/>
      <c r="J201" s="1"/>
      <c r="K201" s="1"/>
      <c r="L201" s="1"/>
      <c r="M201" s="1"/>
      <c r="N201" s="82"/>
      <c r="O201" s="1"/>
      <c r="P201" s="42"/>
      <c r="Q201" s="82"/>
      <c r="R201" s="1"/>
      <c r="S201" s="42"/>
      <c r="T201" s="44"/>
    </row>
    <row r="202" spans="1:20" hidden="1" x14ac:dyDescent="0.25">
      <c r="B202" s="55"/>
      <c r="C202" s="2"/>
      <c r="D202" s="427" t="s">
        <v>821</v>
      </c>
      <c r="E202" s="427"/>
      <c r="F202" s="259">
        <f t="shared" si="64"/>
        <v>0</v>
      </c>
      <c r="G202" s="151"/>
      <c r="H202" s="169">
        <f t="shared" si="62"/>
        <v>0</v>
      </c>
      <c r="I202" s="76"/>
      <c r="J202" s="1"/>
      <c r="K202" s="1"/>
      <c r="L202" s="1"/>
      <c r="M202" s="1"/>
      <c r="N202" s="82"/>
      <c r="O202" s="1"/>
      <c r="P202" s="42"/>
      <c r="Q202" s="82"/>
      <c r="R202" s="1"/>
      <c r="S202" s="42"/>
      <c r="T202" s="44"/>
    </row>
    <row r="203" spans="1:20" hidden="1" x14ac:dyDescent="0.25">
      <c r="B203" s="55"/>
      <c r="C203" s="2"/>
      <c r="D203" s="427" t="s">
        <v>375</v>
      </c>
      <c r="E203" s="427"/>
      <c r="F203" s="259">
        <f t="shared" si="64"/>
        <v>0</v>
      </c>
      <c r="G203" s="151"/>
      <c r="H203" s="169">
        <f t="shared" si="62"/>
        <v>0</v>
      </c>
      <c r="I203" s="76"/>
      <c r="J203" s="1"/>
      <c r="K203" s="1"/>
      <c r="L203" s="1"/>
      <c r="M203" s="1"/>
      <c r="N203" s="82"/>
      <c r="O203" s="1"/>
      <c r="P203" s="42"/>
      <c r="Q203" s="82"/>
      <c r="R203" s="1"/>
      <c r="S203" s="42"/>
      <c r="T203" s="44"/>
    </row>
    <row r="204" spans="1:20" hidden="1" x14ac:dyDescent="0.25">
      <c r="B204" s="55"/>
      <c r="C204" s="2"/>
      <c r="D204" s="427" t="s">
        <v>373</v>
      </c>
      <c r="E204" s="427"/>
      <c r="F204" s="259">
        <f t="shared" si="64"/>
        <v>0</v>
      </c>
      <c r="G204" s="151"/>
      <c r="H204" s="169">
        <f t="shared" si="62"/>
        <v>0</v>
      </c>
      <c r="I204" s="76"/>
      <c r="J204" s="1"/>
      <c r="K204" s="1"/>
      <c r="L204" s="1"/>
      <c r="M204" s="1"/>
      <c r="N204" s="82"/>
      <c r="O204" s="1"/>
      <c r="P204" s="42"/>
      <c r="Q204" s="82"/>
      <c r="R204" s="1"/>
      <c r="S204" s="42"/>
      <c r="T204" s="44"/>
    </row>
    <row r="205" spans="1:20" hidden="1" x14ac:dyDescent="0.25">
      <c r="B205" s="55"/>
      <c r="C205" s="2"/>
      <c r="D205" s="427" t="s">
        <v>822</v>
      </c>
      <c r="E205" s="427"/>
      <c r="F205" s="259">
        <f t="shared" si="64"/>
        <v>0</v>
      </c>
      <c r="G205" s="151"/>
      <c r="H205" s="169">
        <f t="shared" si="62"/>
        <v>0</v>
      </c>
      <c r="I205" s="76"/>
      <c r="J205" s="1"/>
      <c r="K205" s="1"/>
      <c r="L205" s="1"/>
      <c r="M205" s="1"/>
      <c r="N205" s="82"/>
      <c r="O205" s="1"/>
      <c r="P205" s="42"/>
      <c r="Q205" s="82"/>
      <c r="R205" s="1"/>
      <c r="S205" s="42"/>
      <c r="T205" s="44"/>
    </row>
    <row r="206" spans="1:20" ht="25.5" hidden="1" customHeight="1" x14ac:dyDescent="0.25">
      <c r="B206" s="55"/>
      <c r="C206" s="2"/>
      <c r="D206" s="428" t="s">
        <v>537</v>
      </c>
      <c r="E206" s="428"/>
      <c r="F206" s="269">
        <f t="shared" si="64"/>
        <v>0</v>
      </c>
      <c r="G206" s="161"/>
      <c r="H206" s="169">
        <f t="shared" si="62"/>
        <v>0</v>
      </c>
      <c r="I206" s="76"/>
      <c r="J206" s="1"/>
      <c r="K206" s="1"/>
      <c r="L206" s="1"/>
      <c r="M206" s="1"/>
      <c r="N206" s="82"/>
      <c r="O206" s="1"/>
      <c r="P206" s="42"/>
      <c r="Q206" s="82"/>
      <c r="R206" s="1"/>
      <c r="S206" s="42"/>
      <c r="T206" s="44"/>
    </row>
    <row r="207" spans="1:20" ht="25.5" hidden="1" customHeight="1" x14ac:dyDescent="0.25">
      <c r="B207" s="55"/>
      <c r="C207" s="2"/>
      <c r="D207" s="428" t="s">
        <v>540</v>
      </c>
      <c r="E207" s="428"/>
      <c r="F207" s="269">
        <f t="shared" si="64"/>
        <v>0</v>
      </c>
      <c r="G207" s="161"/>
      <c r="H207" s="169">
        <f t="shared" si="62"/>
        <v>0</v>
      </c>
      <c r="I207" s="76"/>
      <c r="J207" s="1"/>
      <c r="K207" s="1"/>
      <c r="L207" s="1"/>
      <c r="M207" s="1"/>
      <c r="N207" s="82"/>
      <c r="O207" s="1"/>
      <c r="P207" s="42"/>
      <c r="Q207" s="82"/>
      <c r="R207" s="1"/>
      <c r="S207" s="42"/>
      <c r="T207" s="44"/>
    </row>
    <row r="208" spans="1:20" hidden="1" x14ac:dyDescent="0.25">
      <c r="B208" s="55"/>
      <c r="C208" s="2"/>
      <c r="D208" s="427" t="s">
        <v>823</v>
      </c>
      <c r="E208" s="427"/>
      <c r="F208" s="259">
        <f t="shared" si="64"/>
        <v>0</v>
      </c>
      <c r="G208" s="151"/>
      <c r="H208" s="169">
        <f t="shared" si="62"/>
        <v>0</v>
      </c>
      <c r="I208" s="76"/>
      <c r="J208" s="1"/>
      <c r="K208" s="1"/>
      <c r="L208" s="1"/>
      <c r="M208" s="1"/>
      <c r="N208" s="82"/>
      <c r="O208" s="1"/>
      <c r="P208" s="42"/>
      <c r="Q208" s="82"/>
      <c r="R208" s="1"/>
      <c r="S208" s="42"/>
      <c r="T208" s="44"/>
    </row>
    <row r="209" spans="1:20" hidden="1" x14ac:dyDescent="0.25">
      <c r="B209" s="55"/>
      <c r="C209" s="2"/>
      <c r="D209" s="427" t="s">
        <v>374</v>
      </c>
      <c r="E209" s="427"/>
      <c r="F209" s="259">
        <f t="shared" si="64"/>
        <v>0</v>
      </c>
      <c r="G209" s="151"/>
      <c r="H209" s="169">
        <f t="shared" si="62"/>
        <v>0</v>
      </c>
      <c r="I209" s="76"/>
      <c r="J209" s="1"/>
      <c r="K209" s="1"/>
      <c r="L209" s="1"/>
      <c r="M209" s="1"/>
      <c r="N209" s="82"/>
      <c r="O209" s="1"/>
      <c r="P209" s="42"/>
      <c r="Q209" s="82"/>
      <c r="R209" s="1"/>
      <c r="S209" s="42"/>
      <c r="T209" s="44"/>
    </row>
    <row r="210" spans="1:20" hidden="1" x14ac:dyDescent="0.25">
      <c r="B210" s="55"/>
      <c r="C210" s="2"/>
      <c r="D210" s="427" t="s">
        <v>824</v>
      </c>
      <c r="E210" s="427"/>
      <c r="F210" s="259">
        <f t="shared" si="64"/>
        <v>0</v>
      </c>
      <c r="G210" s="151"/>
      <c r="H210" s="169">
        <f t="shared" si="62"/>
        <v>0</v>
      </c>
      <c r="I210" s="76"/>
      <c r="J210" s="1"/>
      <c r="K210" s="1"/>
      <c r="L210" s="1"/>
      <c r="M210" s="1"/>
      <c r="N210" s="82"/>
      <c r="O210" s="1"/>
      <c r="P210" s="42"/>
      <c r="Q210" s="82"/>
      <c r="R210" s="1"/>
      <c r="S210" s="42"/>
      <c r="T210" s="44"/>
    </row>
    <row r="211" spans="1:20" hidden="1" x14ac:dyDescent="0.25">
      <c r="B211" s="55"/>
      <c r="C211" s="2"/>
      <c r="D211" s="427" t="s">
        <v>566</v>
      </c>
      <c r="E211" s="427"/>
      <c r="F211" s="259">
        <f t="shared" si="64"/>
        <v>0</v>
      </c>
      <c r="G211" s="151"/>
      <c r="H211" s="169">
        <f t="shared" si="62"/>
        <v>0</v>
      </c>
      <c r="I211" s="76"/>
      <c r="J211" s="1"/>
      <c r="K211" s="1"/>
      <c r="L211" s="1"/>
      <c r="M211" s="1"/>
      <c r="N211" s="82"/>
      <c r="O211" s="1"/>
      <c r="P211" s="42"/>
      <c r="Q211" s="82"/>
      <c r="R211" s="1"/>
      <c r="S211" s="42"/>
      <c r="T211" s="44"/>
    </row>
    <row r="212" spans="1:20" s="18" customFormat="1" hidden="1" x14ac:dyDescent="0.25">
      <c r="A212" s="128" t="s">
        <v>278</v>
      </c>
      <c r="B212" s="93" t="s">
        <v>689</v>
      </c>
      <c r="C212" s="434" t="s">
        <v>279</v>
      </c>
      <c r="D212" s="435"/>
      <c r="E212" s="435"/>
      <c r="F212" s="260">
        <f t="shared" si="64"/>
        <v>0</v>
      </c>
      <c r="G212" s="152"/>
      <c r="H212" s="168">
        <f t="shared" si="62"/>
        <v>0</v>
      </c>
      <c r="I212" s="95"/>
      <c r="J212" s="96"/>
      <c r="K212" s="96"/>
      <c r="L212" s="96"/>
      <c r="M212" s="96"/>
      <c r="N212" s="99"/>
      <c r="O212" s="96"/>
      <c r="P212" s="98"/>
      <c r="Q212" s="99"/>
      <c r="R212" s="96"/>
      <c r="S212" s="98"/>
      <c r="T212" s="100"/>
    </row>
    <row r="213" spans="1:20" s="18" customFormat="1" hidden="1" x14ac:dyDescent="0.25">
      <c r="A213" s="128" t="s">
        <v>280</v>
      </c>
      <c r="B213" s="93" t="s">
        <v>690</v>
      </c>
      <c r="C213" s="434" t="s">
        <v>281</v>
      </c>
      <c r="D213" s="435"/>
      <c r="E213" s="435"/>
      <c r="F213" s="260">
        <f t="shared" si="64"/>
        <v>0</v>
      </c>
      <c r="G213" s="152"/>
      <c r="H213" s="168">
        <f t="shared" si="62"/>
        <v>0</v>
      </c>
      <c r="I213" s="95"/>
      <c r="J213" s="96"/>
      <c r="K213" s="96"/>
      <c r="L213" s="96"/>
      <c r="M213" s="96"/>
      <c r="N213" s="99"/>
      <c r="O213" s="96"/>
      <c r="P213" s="98"/>
      <c r="Q213" s="99"/>
      <c r="R213" s="96"/>
      <c r="S213" s="98"/>
      <c r="T213" s="100"/>
    </row>
    <row r="214" spans="1:20" s="18" customFormat="1" hidden="1" x14ac:dyDescent="0.25">
      <c r="A214" s="128" t="s">
        <v>282</v>
      </c>
      <c r="B214" s="93" t="s">
        <v>691</v>
      </c>
      <c r="C214" s="434" t="s">
        <v>283</v>
      </c>
      <c r="D214" s="435"/>
      <c r="E214" s="435"/>
      <c r="F214" s="260">
        <f>F215+F216+F217+F218+F219+F220+F221+F222+F223+F224</f>
        <v>0</v>
      </c>
      <c r="G214" s="152">
        <f t="shared" ref="G214:T214" si="65">G215+G216+G217+G218+G219+G220+G221+G222+G223+G224</f>
        <v>0</v>
      </c>
      <c r="H214" s="168">
        <f t="shared" si="62"/>
        <v>0</v>
      </c>
      <c r="I214" s="95">
        <f t="shared" si="65"/>
        <v>0</v>
      </c>
      <c r="J214" s="96">
        <f t="shared" si="65"/>
        <v>0</v>
      </c>
      <c r="K214" s="96">
        <f t="shared" si="65"/>
        <v>0</v>
      </c>
      <c r="L214" s="96">
        <f t="shared" si="65"/>
        <v>0</v>
      </c>
      <c r="M214" s="96">
        <f t="shared" si="65"/>
        <v>0</v>
      </c>
      <c r="N214" s="99">
        <f t="shared" si="65"/>
        <v>0</v>
      </c>
      <c r="O214" s="96">
        <f t="shared" si="65"/>
        <v>0</v>
      </c>
      <c r="P214" s="98">
        <f t="shared" si="65"/>
        <v>0</v>
      </c>
      <c r="Q214" s="99">
        <f t="shared" si="65"/>
        <v>0</v>
      </c>
      <c r="R214" s="96">
        <f t="shared" si="65"/>
        <v>0</v>
      </c>
      <c r="S214" s="98">
        <f t="shared" si="65"/>
        <v>0</v>
      </c>
      <c r="T214" s="100">
        <f t="shared" si="65"/>
        <v>0</v>
      </c>
    </row>
    <row r="215" spans="1:20" hidden="1" x14ac:dyDescent="0.25">
      <c r="B215" s="55"/>
      <c r="C215" s="2"/>
      <c r="D215" s="427" t="s">
        <v>376</v>
      </c>
      <c r="E215" s="427"/>
      <c r="F215" s="259">
        <f t="shared" ref="F215:F224" si="66">SUM(I215:T215)</f>
        <v>0</v>
      </c>
      <c r="G215" s="151"/>
      <c r="H215" s="169">
        <f t="shared" si="62"/>
        <v>0</v>
      </c>
      <c r="I215" s="76"/>
      <c r="J215" s="1"/>
      <c r="K215" s="1"/>
      <c r="L215" s="1"/>
      <c r="M215" s="1"/>
      <c r="N215" s="82"/>
      <c r="O215" s="1"/>
      <c r="P215" s="42"/>
      <c r="Q215" s="82"/>
      <c r="R215" s="1"/>
      <c r="S215" s="42"/>
      <c r="T215" s="44"/>
    </row>
    <row r="216" spans="1:20" hidden="1" x14ac:dyDescent="0.25">
      <c r="B216" s="55"/>
      <c r="C216" s="2"/>
      <c r="D216" s="427" t="s">
        <v>377</v>
      </c>
      <c r="E216" s="427"/>
      <c r="F216" s="259">
        <f t="shared" si="66"/>
        <v>0</v>
      </c>
      <c r="G216" s="151"/>
      <c r="H216" s="169">
        <f t="shared" si="62"/>
        <v>0</v>
      </c>
      <c r="I216" s="76"/>
      <c r="J216" s="1"/>
      <c r="K216" s="1"/>
      <c r="L216" s="1"/>
      <c r="M216" s="1"/>
      <c r="N216" s="82"/>
      <c r="O216" s="1"/>
      <c r="P216" s="42"/>
      <c r="Q216" s="82"/>
      <c r="R216" s="1"/>
      <c r="S216" s="42"/>
      <c r="T216" s="44"/>
    </row>
    <row r="217" spans="1:20" hidden="1" x14ac:dyDescent="0.25">
      <c r="B217" s="55"/>
      <c r="C217" s="2"/>
      <c r="D217" s="427" t="s">
        <v>378</v>
      </c>
      <c r="E217" s="427"/>
      <c r="F217" s="259">
        <f t="shared" si="66"/>
        <v>0</v>
      </c>
      <c r="G217" s="151"/>
      <c r="H217" s="169">
        <f t="shared" si="62"/>
        <v>0</v>
      </c>
      <c r="I217" s="76"/>
      <c r="J217" s="1"/>
      <c r="K217" s="1"/>
      <c r="L217" s="1"/>
      <c r="M217" s="1"/>
      <c r="N217" s="82"/>
      <c r="O217" s="1"/>
      <c r="P217" s="42"/>
      <c r="Q217" s="82"/>
      <c r="R217" s="1"/>
      <c r="S217" s="42"/>
      <c r="T217" s="44"/>
    </row>
    <row r="218" spans="1:20" hidden="1" x14ac:dyDescent="0.25">
      <c r="B218" s="55"/>
      <c r="C218" s="2"/>
      <c r="D218" s="427" t="s">
        <v>379</v>
      </c>
      <c r="E218" s="427"/>
      <c r="F218" s="259">
        <f t="shared" si="66"/>
        <v>0</v>
      </c>
      <c r="G218" s="151"/>
      <c r="H218" s="169">
        <f t="shared" si="62"/>
        <v>0</v>
      </c>
      <c r="I218" s="76"/>
      <c r="J218" s="1"/>
      <c r="K218" s="1"/>
      <c r="L218" s="1"/>
      <c r="M218" s="1"/>
      <c r="N218" s="82"/>
      <c r="O218" s="1"/>
      <c r="P218" s="42"/>
      <c r="Q218" s="82"/>
      <c r="R218" s="1"/>
      <c r="S218" s="42"/>
      <c r="T218" s="44"/>
    </row>
    <row r="219" spans="1:20" hidden="1" x14ac:dyDescent="0.25">
      <c r="B219" s="55"/>
      <c r="C219" s="2"/>
      <c r="D219" s="427" t="s">
        <v>380</v>
      </c>
      <c r="E219" s="427"/>
      <c r="F219" s="259">
        <f t="shared" si="66"/>
        <v>0</v>
      </c>
      <c r="G219" s="151"/>
      <c r="H219" s="169">
        <f t="shared" si="62"/>
        <v>0</v>
      </c>
      <c r="I219" s="76"/>
      <c r="J219" s="1"/>
      <c r="K219" s="1"/>
      <c r="L219" s="1"/>
      <c r="M219" s="1"/>
      <c r="N219" s="82"/>
      <c r="O219" s="1"/>
      <c r="P219" s="42"/>
      <c r="Q219" s="82"/>
      <c r="R219" s="1"/>
      <c r="S219" s="42"/>
      <c r="T219" s="44"/>
    </row>
    <row r="220" spans="1:20" ht="25.5" hidden="1" customHeight="1" x14ac:dyDescent="0.25">
      <c r="B220" s="55"/>
      <c r="C220" s="2"/>
      <c r="D220" s="428" t="s">
        <v>538</v>
      </c>
      <c r="E220" s="428"/>
      <c r="F220" s="269">
        <f t="shared" si="66"/>
        <v>0</v>
      </c>
      <c r="G220" s="161"/>
      <c r="H220" s="169">
        <f t="shared" si="62"/>
        <v>0</v>
      </c>
      <c r="I220" s="76"/>
      <c r="J220" s="1"/>
      <c r="K220" s="1"/>
      <c r="L220" s="1"/>
      <c r="M220" s="1"/>
      <c r="N220" s="82"/>
      <c r="O220" s="1"/>
      <c r="P220" s="42"/>
      <c r="Q220" s="82"/>
      <c r="R220" s="1"/>
      <c r="S220" s="42"/>
      <c r="T220" s="44"/>
    </row>
    <row r="221" spans="1:20" ht="25.5" hidden="1" customHeight="1" x14ac:dyDescent="0.25">
      <c r="B221" s="55"/>
      <c r="C221" s="2"/>
      <c r="D221" s="428" t="s">
        <v>541</v>
      </c>
      <c r="E221" s="428"/>
      <c r="F221" s="269">
        <f t="shared" si="66"/>
        <v>0</v>
      </c>
      <c r="G221" s="161"/>
      <c r="H221" s="169">
        <f t="shared" si="62"/>
        <v>0</v>
      </c>
      <c r="I221" s="76"/>
      <c r="J221" s="1"/>
      <c r="K221" s="1"/>
      <c r="L221" s="1"/>
      <c r="M221" s="1"/>
      <c r="N221" s="82"/>
      <c r="O221" s="1"/>
      <c r="P221" s="42"/>
      <c r="Q221" s="82"/>
      <c r="R221" s="1"/>
      <c r="S221" s="42"/>
      <c r="T221" s="44"/>
    </row>
    <row r="222" spans="1:20" hidden="1" x14ac:dyDescent="0.25">
      <c r="B222" s="55"/>
      <c r="C222" s="2"/>
      <c r="D222" s="427" t="s">
        <v>381</v>
      </c>
      <c r="E222" s="427"/>
      <c r="F222" s="259">
        <f t="shared" si="66"/>
        <v>0</v>
      </c>
      <c r="G222" s="151"/>
      <c r="H222" s="169">
        <f t="shared" si="62"/>
        <v>0</v>
      </c>
      <c r="I222" s="76"/>
      <c r="J222" s="1"/>
      <c r="K222" s="1"/>
      <c r="L222" s="1"/>
      <c r="M222" s="1"/>
      <c r="N222" s="82"/>
      <c r="O222" s="1"/>
      <c r="P222" s="42"/>
      <c r="Q222" s="82"/>
      <c r="R222" s="1"/>
      <c r="S222" s="42"/>
      <c r="T222" s="44"/>
    </row>
    <row r="223" spans="1:20" hidden="1" x14ac:dyDescent="0.25">
      <c r="B223" s="55"/>
      <c r="C223" s="2"/>
      <c r="D223" s="427" t="s">
        <v>382</v>
      </c>
      <c r="E223" s="427"/>
      <c r="F223" s="259">
        <f t="shared" si="66"/>
        <v>0</v>
      </c>
      <c r="G223" s="151"/>
      <c r="H223" s="169">
        <f t="shared" si="62"/>
        <v>0</v>
      </c>
      <c r="I223" s="76"/>
      <c r="J223" s="1"/>
      <c r="K223" s="1"/>
      <c r="L223" s="1"/>
      <c r="M223" s="1"/>
      <c r="N223" s="82"/>
      <c r="O223" s="1"/>
      <c r="P223" s="42"/>
      <c r="Q223" s="82"/>
      <c r="R223" s="1"/>
      <c r="S223" s="42"/>
      <c r="T223" s="44"/>
    </row>
    <row r="224" spans="1:20" ht="15.75" hidden="1" thickBot="1" x14ac:dyDescent="0.3">
      <c r="B224" s="57"/>
      <c r="C224" s="20"/>
      <c r="D224" s="429" t="s">
        <v>567</v>
      </c>
      <c r="E224" s="429"/>
      <c r="F224" s="261">
        <f t="shared" si="66"/>
        <v>0</v>
      </c>
      <c r="G224" s="153"/>
      <c r="H224" s="169">
        <f t="shared" si="62"/>
        <v>0</v>
      </c>
      <c r="I224" s="76"/>
      <c r="J224" s="1"/>
      <c r="K224" s="1"/>
      <c r="L224" s="1"/>
      <c r="M224" s="1"/>
      <c r="N224" s="82"/>
      <c r="O224" s="1"/>
      <c r="P224" s="42"/>
      <c r="Q224" s="82"/>
      <c r="R224" s="1"/>
      <c r="S224" s="42"/>
      <c r="T224" s="44"/>
    </row>
    <row r="225" spans="1:20" ht="15.75" thickBot="1" x14ac:dyDescent="0.3">
      <c r="B225" s="101" t="s">
        <v>284</v>
      </c>
      <c r="C225" s="430" t="s">
        <v>285</v>
      </c>
      <c r="D225" s="431"/>
      <c r="E225" s="431"/>
      <c r="F225" s="262">
        <f>F226+F247+F253+F254</f>
        <v>0</v>
      </c>
      <c r="G225" s="154">
        <f t="shared" ref="G225:T225" si="67">G226+G247+G253+G254</f>
        <v>0</v>
      </c>
      <c r="H225" s="166">
        <f t="shared" si="62"/>
        <v>0</v>
      </c>
      <c r="I225" s="87">
        <f t="shared" si="67"/>
        <v>0</v>
      </c>
      <c r="J225" s="88">
        <f t="shared" si="67"/>
        <v>0</v>
      </c>
      <c r="K225" s="88">
        <f t="shared" si="67"/>
        <v>0</v>
      </c>
      <c r="L225" s="88">
        <f t="shared" si="67"/>
        <v>0</v>
      </c>
      <c r="M225" s="88">
        <f t="shared" si="67"/>
        <v>0</v>
      </c>
      <c r="N225" s="91">
        <f t="shared" si="67"/>
        <v>0</v>
      </c>
      <c r="O225" s="88">
        <f t="shared" si="67"/>
        <v>0</v>
      </c>
      <c r="P225" s="90">
        <f t="shared" si="67"/>
        <v>0</v>
      </c>
      <c r="Q225" s="91">
        <f t="shared" si="67"/>
        <v>0</v>
      </c>
      <c r="R225" s="88">
        <f t="shared" si="67"/>
        <v>0</v>
      </c>
      <c r="S225" s="90">
        <f t="shared" si="67"/>
        <v>0</v>
      </c>
      <c r="T225" s="92">
        <f t="shared" si="67"/>
        <v>0</v>
      </c>
    </row>
    <row r="226" spans="1:20" hidden="1" x14ac:dyDescent="0.25">
      <c r="B226" s="117" t="s">
        <v>692</v>
      </c>
      <c r="C226" s="432" t="s">
        <v>286</v>
      </c>
      <c r="D226" s="433"/>
      <c r="E226" s="433"/>
      <c r="F226" s="258">
        <f>F227+F231+F238+F239+F240+F241+F242+F243+F244</f>
        <v>0</v>
      </c>
      <c r="G226" s="150">
        <f t="shared" ref="G226:T226" si="68">G227+G231+G238+G239+G240+G241+G242+G243+G244</f>
        <v>0</v>
      </c>
      <c r="H226" s="167">
        <f t="shared" si="62"/>
        <v>0</v>
      </c>
      <c r="I226" s="119">
        <f t="shared" si="68"/>
        <v>0</v>
      </c>
      <c r="J226" s="120">
        <f t="shared" si="68"/>
        <v>0</v>
      </c>
      <c r="K226" s="120">
        <f t="shared" si="68"/>
        <v>0</v>
      </c>
      <c r="L226" s="120">
        <f t="shared" si="68"/>
        <v>0</v>
      </c>
      <c r="M226" s="120">
        <f t="shared" si="68"/>
        <v>0</v>
      </c>
      <c r="N226" s="123">
        <f t="shared" si="68"/>
        <v>0</v>
      </c>
      <c r="O226" s="120">
        <f t="shared" si="68"/>
        <v>0</v>
      </c>
      <c r="P226" s="122">
        <f t="shared" si="68"/>
        <v>0</v>
      </c>
      <c r="Q226" s="123">
        <f t="shared" si="68"/>
        <v>0</v>
      </c>
      <c r="R226" s="120">
        <f t="shared" si="68"/>
        <v>0</v>
      </c>
      <c r="S226" s="122">
        <f t="shared" si="68"/>
        <v>0</v>
      </c>
      <c r="T226" s="124">
        <f t="shared" si="68"/>
        <v>0</v>
      </c>
    </row>
    <row r="227" spans="1:20" s="18" customFormat="1" hidden="1" x14ac:dyDescent="0.25">
      <c r="A227" s="128"/>
      <c r="B227" s="53" t="s">
        <v>693</v>
      </c>
      <c r="C227" s="415" t="s">
        <v>287</v>
      </c>
      <c r="D227" s="416"/>
      <c r="E227" s="416"/>
      <c r="F227" s="266">
        <f>F228+F229+F230</f>
        <v>0</v>
      </c>
      <c r="G227" s="158">
        <f t="shared" ref="G227:T227" si="69">G228+G229+G230</f>
        <v>0</v>
      </c>
      <c r="H227" s="170">
        <f t="shared" si="62"/>
        <v>0</v>
      </c>
      <c r="I227" s="78">
        <f t="shared" si="69"/>
        <v>0</v>
      </c>
      <c r="J227" s="13">
        <f t="shared" si="69"/>
        <v>0</v>
      </c>
      <c r="K227" s="13">
        <f t="shared" si="69"/>
        <v>0</v>
      </c>
      <c r="L227" s="13">
        <f t="shared" si="69"/>
        <v>0</v>
      </c>
      <c r="M227" s="13">
        <f t="shared" si="69"/>
        <v>0</v>
      </c>
      <c r="N227" s="83">
        <f t="shared" si="69"/>
        <v>0</v>
      </c>
      <c r="O227" s="13">
        <f t="shared" si="69"/>
        <v>0</v>
      </c>
      <c r="P227" s="43">
        <f t="shared" si="69"/>
        <v>0</v>
      </c>
      <c r="Q227" s="83">
        <f t="shared" si="69"/>
        <v>0</v>
      </c>
      <c r="R227" s="13">
        <f t="shared" si="69"/>
        <v>0</v>
      </c>
      <c r="S227" s="43">
        <f t="shared" si="69"/>
        <v>0</v>
      </c>
      <c r="T227" s="45">
        <f t="shared" si="69"/>
        <v>0</v>
      </c>
    </row>
    <row r="228" spans="1:20" s="211" customFormat="1" hidden="1" x14ac:dyDescent="0.25">
      <c r="A228" s="128" t="s">
        <v>288</v>
      </c>
      <c r="B228" s="191" t="s">
        <v>694</v>
      </c>
      <c r="C228" s="253"/>
      <c r="D228" s="513" t="s">
        <v>706</v>
      </c>
      <c r="E228" s="513"/>
      <c r="F228" s="299">
        <f t="shared" ref="F228:F230" si="70">SUM(I228:T228)</f>
        <v>0</v>
      </c>
      <c r="G228" s="300"/>
      <c r="H228" s="193">
        <f t="shared" si="62"/>
        <v>0</v>
      </c>
      <c r="I228" s="201"/>
      <c r="J228" s="195"/>
      <c r="K228" s="195"/>
      <c r="L228" s="195"/>
      <c r="M228" s="195"/>
      <c r="N228" s="196"/>
      <c r="O228" s="195"/>
      <c r="P228" s="194"/>
      <c r="Q228" s="196"/>
      <c r="R228" s="195"/>
      <c r="S228" s="194"/>
      <c r="T228" s="197"/>
    </row>
    <row r="229" spans="1:20" s="211" customFormat="1" hidden="1" x14ac:dyDescent="0.25">
      <c r="A229" s="128" t="s">
        <v>289</v>
      </c>
      <c r="B229" s="191" t="s">
        <v>695</v>
      </c>
      <c r="C229" s="200"/>
      <c r="D229" s="417" t="s">
        <v>707</v>
      </c>
      <c r="E229" s="417"/>
      <c r="F229" s="282">
        <f t="shared" si="70"/>
        <v>0</v>
      </c>
      <c r="G229" s="192"/>
      <c r="H229" s="193">
        <f t="shared" si="62"/>
        <v>0</v>
      </c>
      <c r="I229" s="201"/>
      <c r="J229" s="195"/>
      <c r="K229" s="195"/>
      <c r="L229" s="195"/>
      <c r="M229" s="195"/>
      <c r="N229" s="196"/>
      <c r="O229" s="195"/>
      <c r="P229" s="194"/>
      <c r="Q229" s="196"/>
      <c r="R229" s="195"/>
      <c r="S229" s="194"/>
      <c r="T229" s="197"/>
    </row>
    <row r="230" spans="1:20" s="211" customFormat="1" hidden="1" x14ac:dyDescent="0.25">
      <c r="A230" s="128" t="s">
        <v>290</v>
      </c>
      <c r="B230" s="191" t="s">
        <v>696</v>
      </c>
      <c r="C230" s="200"/>
      <c r="D230" s="417" t="s">
        <v>708</v>
      </c>
      <c r="E230" s="417"/>
      <c r="F230" s="282">
        <f t="shared" si="70"/>
        <v>0</v>
      </c>
      <c r="G230" s="192"/>
      <c r="H230" s="193">
        <f t="shared" si="62"/>
        <v>0</v>
      </c>
      <c r="I230" s="201"/>
      <c r="J230" s="195"/>
      <c r="K230" s="195"/>
      <c r="L230" s="195"/>
      <c r="M230" s="195"/>
      <c r="N230" s="196"/>
      <c r="O230" s="195"/>
      <c r="P230" s="194"/>
      <c r="Q230" s="196"/>
      <c r="R230" s="195"/>
      <c r="S230" s="194"/>
      <c r="T230" s="197"/>
    </row>
    <row r="231" spans="1:20" s="18" customFormat="1" hidden="1" x14ac:dyDescent="0.25">
      <c r="A231" s="128"/>
      <c r="B231" s="53" t="s">
        <v>697</v>
      </c>
      <c r="C231" s="415" t="s">
        <v>291</v>
      </c>
      <c r="D231" s="416"/>
      <c r="E231" s="416"/>
      <c r="F231" s="266">
        <f>F232+F233+F234+F235+F236+F237</f>
        <v>0</v>
      </c>
      <c r="G231" s="158">
        <f t="shared" ref="G231:T231" si="71">G232+G233+G234+G235+G236+G237</f>
        <v>0</v>
      </c>
      <c r="H231" s="170">
        <f t="shared" si="62"/>
        <v>0</v>
      </c>
      <c r="I231" s="78">
        <f t="shared" si="71"/>
        <v>0</v>
      </c>
      <c r="J231" s="13">
        <f t="shared" si="71"/>
        <v>0</v>
      </c>
      <c r="K231" s="13">
        <f t="shared" si="71"/>
        <v>0</v>
      </c>
      <c r="L231" s="13">
        <f t="shared" si="71"/>
        <v>0</v>
      </c>
      <c r="M231" s="13">
        <f t="shared" si="71"/>
        <v>0</v>
      </c>
      <c r="N231" s="83">
        <f t="shared" si="71"/>
        <v>0</v>
      </c>
      <c r="O231" s="13">
        <f t="shared" si="71"/>
        <v>0</v>
      </c>
      <c r="P231" s="43">
        <f t="shared" si="71"/>
        <v>0</v>
      </c>
      <c r="Q231" s="83">
        <f t="shared" si="71"/>
        <v>0</v>
      </c>
      <c r="R231" s="13">
        <f t="shared" si="71"/>
        <v>0</v>
      </c>
      <c r="S231" s="43">
        <f t="shared" si="71"/>
        <v>0</v>
      </c>
      <c r="T231" s="45">
        <f t="shared" si="71"/>
        <v>0</v>
      </c>
    </row>
    <row r="232" spans="1:20" s="211" customFormat="1" hidden="1" x14ac:dyDescent="0.25">
      <c r="A232" s="128" t="s">
        <v>292</v>
      </c>
      <c r="B232" s="191" t="s">
        <v>698</v>
      </c>
      <c r="C232" s="200"/>
      <c r="D232" s="417" t="s">
        <v>383</v>
      </c>
      <c r="E232" s="417"/>
      <c r="F232" s="282">
        <f t="shared" ref="F232:F243" si="72">SUM(I232:T232)</f>
        <v>0</v>
      </c>
      <c r="G232" s="192"/>
      <c r="H232" s="193">
        <f t="shared" si="62"/>
        <v>0</v>
      </c>
      <c r="I232" s="201"/>
      <c r="J232" s="195"/>
      <c r="K232" s="195"/>
      <c r="L232" s="195"/>
      <c r="M232" s="195"/>
      <c r="N232" s="196"/>
      <c r="O232" s="195"/>
      <c r="P232" s="194"/>
      <c r="Q232" s="196"/>
      <c r="R232" s="195"/>
      <c r="S232" s="194"/>
      <c r="T232" s="197"/>
    </row>
    <row r="233" spans="1:20" s="211" customFormat="1" hidden="1" x14ac:dyDescent="0.25">
      <c r="A233" s="128" t="s">
        <v>293</v>
      </c>
      <c r="B233" s="191" t="s">
        <v>699</v>
      </c>
      <c r="C233" s="200"/>
      <c r="D233" s="417" t="s">
        <v>384</v>
      </c>
      <c r="E233" s="417"/>
      <c r="F233" s="282">
        <f t="shared" si="72"/>
        <v>0</v>
      </c>
      <c r="G233" s="192"/>
      <c r="H233" s="193">
        <f t="shared" si="62"/>
        <v>0</v>
      </c>
      <c r="I233" s="201"/>
      <c r="J233" s="195"/>
      <c r="K233" s="195"/>
      <c r="L233" s="195"/>
      <c r="M233" s="195"/>
      <c r="N233" s="196"/>
      <c r="O233" s="195"/>
      <c r="P233" s="194"/>
      <c r="Q233" s="196"/>
      <c r="R233" s="195"/>
      <c r="S233" s="194"/>
      <c r="T233" s="197"/>
    </row>
    <row r="234" spans="1:20" s="211" customFormat="1" hidden="1" x14ac:dyDescent="0.25">
      <c r="A234" s="128" t="s">
        <v>887</v>
      </c>
      <c r="B234" s="191" t="s">
        <v>888</v>
      </c>
      <c r="C234" s="200"/>
      <c r="D234" s="417" t="s">
        <v>889</v>
      </c>
      <c r="E234" s="417"/>
      <c r="F234" s="282">
        <f t="shared" si="72"/>
        <v>0</v>
      </c>
      <c r="G234" s="192"/>
      <c r="H234" s="193">
        <f t="shared" si="62"/>
        <v>0</v>
      </c>
      <c r="I234" s="201"/>
      <c r="J234" s="195"/>
      <c r="K234" s="195"/>
      <c r="L234" s="195"/>
      <c r="M234" s="195"/>
      <c r="N234" s="196"/>
      <c r="O234" s="195"/>
      <c r="P234" s="194"/>
      <c r="Q234" s="196"/>
      <c r="R234" s="195"/>
      <c r="S234" s="194"/>
      <c r="T234" s="197"/>
    </row>
    <row r="235" spans="1:20" s="211" customFormat="1" hidden="1" x14ac:dyDescent="0.25">
      <c r="A235" s="128" t="s">
        <v>294</v>
      </c>
      <c r="B235" s="191" t="s">
        <v>700</v>
      </c>
      <c r="C235" s="200"/>
      <c r="D235" s="417" t="s">
        <v>295</v>
      </c>
      <c r="E235" s="417"/>
      <c r="F235" s="282">
        <f t="shared" si="72"/>
        <v>0</v>
      </c>
      <c r="G235" s="192"/>
      <c r="H235" s="193">
        <f t="shared" si="62"/>
        <v>0</v>
      </c>
      <c r="I235" s="201"/>
      <c r="J235" s="195"/>
      <c r="K235" s="195"/>
      <c r="L235" s="195"/>
      <c r="M235" s="195"/>
      <c r="N235" s="196"/>
      <c r="O235" s="195"/>
      <c r="P235" s="194"/>
      <c r="Q235" s="196"/>
      <c r="R235" s="195"/>
      <c r="S235" s="194"/>
      <c r="T235" s="197"/>
    </row>
    <row r="236" spans="1:20" s="211" customFormat="1" hidden="1" x14ac:dyDescent="0.25">
      <c r="A236" s="128" t="s">
        <v>296</v>
      </c>
      <c r="B236" s="191" t="s">
        <v>701</v>
      </c>
      <c r="C236" s="200"/>
      <c r="D236" s="417" t="s">
        <v>297</v>
      </c>
      <c r="E236" s="417"/>
      <c r="F236" s="282">
        <f t="shared" si="72"/>
        <v>0</v>
      </c>
      <c r="G236" s="192"/>
      <c r="H236" s="193">
        <f t="shared" si="62"/>
        <v>0</v>
      </c>
      <c r="I236" s="201"/>
      <c r="J236" s="195"/>
      <c r="K236" s="195"/>
      <c r="L236" s="195"/>
      <c r="M236" s="195"/>
      <c r="N236" s="196"/>
      <c r="O236" s="195"/>
      <c r="P236" s="194"/>
      <c r="Q236" s="196"/>
      <c r="R236" s="195"/>
      <c r="S236" s="194"/>
      <c r="T236" s="197"/>
    </row>
    <row r="237" spans="1:20" s="211" customFormat="1" hidden="1" x14ac:dyDescent="0.25">
      <c r="A237" s="128" t="s">
        <v>890</v>
      </c>
      <c r="B237" s="191" t="s">
        <v>891</v>
      </c>
      <c r="C237" s="200"/>
      <c r="D237" s="417" t="s">
        <v>892</v>
      </c>
      <c r="E237" s="417"/>
      <c r="F237" s="282">
        <f t="shared" si="72"/>
        <v>0</v>
      </c>
      <c r="G237" s="192"/>
      <c r="H237" s="193">
        <f t="shared" si="62"/>
        <v>0</v>
      </c>
      <c r="I237" s="201"/>
      <c r="J237" s="195"/>
      <c r="K237" s="195"/>
      <c r="L237" s="195"/>
      <c r="M237" s="195"/>
      <c r="N237" s="196"/>
      <c r="O237" s="195"/>
      <c r="P237" s="194"/>
      <c r="Q237" s="196"/>
      <c r="R237" s="195"/>
      <c r="S237" s="194"/>
      <c r="T237" s="197"/>
    </row>
    <row r="238" spans="1:20" s="41" customFormat="1" hidden="1" x14ac:dyDescent="0.25">
      <c r="A238" s="128" t="s">
        <v>893</v>
      </c>
      <c r="B238" s="53" t="s">
        <v>894</v>
      </c>
      <c r="C238" s="415" t="s">
        <v>895</v>
      </c>
      <c r="D238" s="416"/>
      <c r="E238" s="416"/>
      <c r="F238" s="266">
        <f t="shared" si="72"/>
        <v>0</v>
      </c>
      <c r="G238" s="158"/>
      <c r="H238" s="170">
        <f t="shared" si="62"/>
        <v>0</v>
      </c>
      <c r="I238" s="78"/>
      <c r="J238" s="13"/>
      <c r="K238" s="13"/>
      <c r="L238" s="13"/>
      <c r="M238" s="13"/>
      <c r="N238" s="83"/>
      <c r="O238" s="13"/>
      <c r="P238" s="43"/>
      <c r="Q238" s="83"/>
      <c r="R238" s="13"/>
      <c r="S238" s="43"/>
      <c r="T238" s="45"/>
    </row>
    <row r="239" spans="1:20" s="41" customFormat="1" hidden="1" x14ac:dyDescent="0.25">
      <c r="A239" s="128" t="s">
        <v>298</v>
      </c>
      <c r="B239" s="53" t="s">
        <v>702</v>
      </c>
      <c r="C239" s="415" t="s">
        <v>299</v>
      </c>
      <c r="D239" s="416"/>
      <c r="E239" s="416"/>
      <c r="F239" s="266">
        <f t="shared" si="72"/>
        <v>0</v>
      </c>
      <c r="G239" s="158"/>
      <c r="H239" s="170">
        <f t="shared" si="62"/>
        <v>0</v>
      </c>
      <c r="I239" s="78"/>
      <c r="J239" s="13"/>
      <c r="K239" s="13"/>
      <c r="L239" s="13"/>
      <c r="M239" s="13"/>
      <c r="N239" s="83"/>
      <c r="O239" s="13"/>
      <c r="P239" s="43"/>
      <c r="Q239" s="83"/>
      <c r="R239" s="13"/>
      <c r="S239" s="43"/>
      <c r="T239" s="45"/>
    </row>
    <row r="240" spans="1:20" s="41" customFormat="1" hidden="1" x14ac:dyDescent="0.25">
      <c r="A240" s="128" t="s">
        <v>300</v>
      </c>
      <c r="B240" s="53" t="s">
        <v>703</v>
      </c>
      <c r="C240" s="415" t="s">
        <v>896</v>
      </c>
      <c r="D240" s="416"/>
      <c r="E240" s="416"/>
      <c r="F240" s="266">
        <f t="shared" si="72"/>
        <v>0</v>
      </c>
      <c r="G240" s="158"/>
      <c r="H240" s="170">
        <f t="shared" si="62"/>
        <v>0</v>
      </c>
      <c r="I240" s="78"/>
      <c r="J240" s="13"/>
      <c r="K240" s="13"/>
      <c r="L240" s="13"/>
      <c r="M240" s="13"/>
      <c r="N240" s="83"/>
      <c r="O240" s="13"/>
      <c r="P240" s="43"/>
      <c r="Q240" s="83"/>
      <c r="R240" s="13"/>
      <c r="S240" s="43"/>
      <c r="T240" s="45"/>
    </row>
    <row r="241" spans="1:20" s="41" customFormat="1" hidden="1" x14ac:dyDescent="0.25">
      <c r="A241" s="128" t="s">
        <v>301</v>
      </c>
      <c r="B241" s="53" t="s">
        <v>704</v>
      </c>
      <c r="C241" s="415" t="s">
        <v>897</v>
      </c>
      <c r="D241" s="416"/>
      <c r="E241" s="416"/>
      <c r="F241" s="266">
        <f t="shared" si="72"/>
        <v>0</v>
      </c>
      <c r="G241" s="158"/>
      <c r="H241" s="170">
        <f t="shared" si="62"/>
        <v>0</v>
      </c>
      <c r="I241" s="78"/>
      <c r="J241" s="13"/>
      <c r="K241" s="13"/>
      <c r="L241" s="13"/>
      <c r="M241" s="13"/>
      <c r="N241" s="83"/>
      <c r="O241" s="13"/>
      <c r="P241" s="43"/>
      <c r="Q241" s="83"/>
      <c r="R241" s="13"/>
      <c r="S241" s="43"/>
      <c r="T241" s="45"/>
    </row>
    <row r="242" spans="1:20" s="41" customFormat="1" hidden="1" x14ac:dyDescent="0.25">
      <c r="A242" s="128" t="s">
        <v>302</v>
      </c>
      <c r="B242" s="53" t="s">
        <v>705</v>
      </c>
      <c r="C242" s="415" t="s">
        <v>303</v>
      </c>
      <c r="D242" s="416"/>
      <c r="E242" s="416"/>
      <c r="F242" s="266">
        <f t="shared" si="72"/>
        <v>0</v>
      </c>
      <c r="G242" s="158"/>
      <c r="H242" s="170">
        <f t="shared" si="62"/>
        <v>0</v>
      </c>
      <c r="I242" s="78"/>
      <c r="J242" s="13"/>
      <c r="K242" s="13"/>
      <c r="L242" s="13"/>
      <c r="M242" s="13"/>
      <c r="N242" s="83"/>
      <c r="O242" s="13"/>
      <c r="P242" s="43"/>
      <c r="Q242" s="83"/>
      <c r="R242" s="13"/>
      <c r="S242" s="43"/>
      <c r="T242" s="45"/>
    </row>
    <row r="243" spans="1:20" s="41" customFormat="1" hidden="1" x14ac:dyDescent="0.25">
      <c r="A243" s="128" t="s">
        <v>898</v>
      </c>
      <c r="B243" s="53" t="s">
        <v>899</v>
      </c>
      <c r="C243" s="415" t="s">
        <v>901</v>
      </c>
      <c r="D243" s="416"/>
      <c r="E243" s="416"/>
      <c r="F243" s="266">
        <f t="shared" si="72"/>
        <v>0</v>
      </c>
      <c r="G243" s="158"/>
      <c r="H243" s="170">
        <f t="shared" si="62"/>
        <v>0</v>
      </c>
      <c r="I243" s="78"/>
      <c r="J243" s="13"/>
      <c r="K243" s="13"/>
      <c r="L243" s="13"/>
      <c r="M243" s="13"/>
      <c r="N243" s="83"/>
      <c r="O243" s="13"/>
      <c r="P243" s="43"/>
      <c r="Q243" s="83"/>
      <c r="R243" s="13"/>
      <c r="S243" s="43"/>
      <c r="T243" s="45"/>
    </row>
    <row r="244" spans="1:20" s="41" customFormat="1" hidden="1" x14ac:dyDescent="0.25">
      <c r="A244" s="128"/>
      <c r="B244" s="53" t="s">
        <v>900</v>
      </c>
      <c r="C244" s="415" t="s">
        <v>902</v>
      </c>
      <c r="D244" s="416"/>
      <c r="E244" s="416"/>
      <c r="F244" s="266">
        <f>F245+F246</f>
        <v>0</v>
      </c>
      <c r="G244" s="158">
        <f t="shared" ref="G244:T244" si="73">G245+G246</f>
        <v>0</v>
      </c>
      <c r="H244" s="170">
        <f t="shared" si="62"/>
        <v>0</v>
      </c>
      <c r="I244" s="78">
        <f t="shared" si="73"/>
        <v>0</v>
      </c>
      <c r="J244" s="13">
        <f t="shared" si="73"/>
        <v>0</v>
      </c>
      <c r="K244" s="13">
        <f t="shared" si="73"/>
        <v>0</v>
      </c>
      <c r="L244" s="13">
        <f t="shared" si="73"/>
        <v>0</v>
      </c>
      <c r="M244" s="13">
        <f t="shared" si="73"/>
        <v>0</v>
      </c>
      <c r="N244" s="83">
        <f t="shared" si="73"/>
        <v>0</v>
      </c>
      <c r="O244" s="13">
        <f t="shared" si="73"/>
        <v>0</v>
      </c>
      <c r="P244" s="43">
        <f t="shared" si="73"/>
        <v>0</v>
      </c>
      <c r="Q244" s="83">
        <f t="shared" si="73"/>
        <v>0</v>
      </c>
      <c r="R244" s="13">
        <f t="shared" si="73"/>
        <v>0</v>
      </c>
      <c r="S244" s="43">
        <f t="shared" si="73"/>
        <v>0</v>
      </c>
      <c r="T244" s="45">
        <f t="shared" si="73"/>
        <v>0</v>
      </c>
    </row>
    <row r="245" spans="1:20" s="211" customFormat="1" hidden="1" x14ac:dyDescent="0.25">
      <c r="A245" s="128" t="s">
        <v>904</v>
      </c>
      <c r="B245" s="191" t="s">
        <v>903</v>
      </c>
      <c r="C245" s="200"/>
      <c r="D245" s="417" t="s">
        <v>907</v>
      </c>
      <c r="E245" s="417"/>
      <c r="F245" s="282">
        <f t="shared" ref="F245:F246" si="74">SUM(I245:T245)</f>
        <v>0</v>
      </c>
      <c r="G245" s="192"/>
      <c r="H245" s="193">
        <f t="shared" si="62"/>
        <v>0</v>
      </c>
      <c r="I245" s="201"/>
      <c r="J245" s="195"/>
      <c r="K245" s="195"/>
      <c r="L245" s="195"/>
      <c r="M245" s="195"/>
      <c r="N245" s="196"/>
      <c r="O245" s="195"/>
      <c r="P245" s="194"/>
      <c r="Q245" s="196"/>
      <c r="R245" s="195"/>
      <c r="S245" s="194"/>
      <c r="T245" s="197"/>
    </row>
    <row r="246" spans="1:20" s="211" customFormat="1" hidden="1" x14ac:dyDescent="0.25">
      <c r="A246" s="128" t="s">
        <v>905</v>
      </c>
      <c r="B246" s="191" t="s">
        <v>906</v>
      </c>
      <c r="C246" s="200"/>
      <c r="D246" s="417" t="s">
        <v>908</v>
      </c>
      <c r="E246" s="417"/>
      <c r="F246" s="282">
        <f t="shared" si="74"/>
        <v>0</v>
      </c>
      <c r="G246" s="192"/>
      <c r="H246" s="193">
        <f t="shared" si="62"/>
        <v>0</v>
      </c>
      <c r="I246" s="201"/>
      <c r="J246" s="195"/>
      <c r="K246" s="195"/>
      <c r="L246" s="195"/>
      <c r="M246" s="195"/>
      <c r="N246" s="196"/>
      <c r="O246" s="195"/>
      <c r="P246" s="194"/>
      <c r="Q246" s="196"/>
      <c r="R246" s="195"/>
      <c r="S246" s="194"/>
      <c r="T246" s="197"/>
    </row>
    <row r="247" spans="1:20" hidden="1" x14ac:dyDescent="0.25">
      <c r="B247" s="93" t="s">
        <v>709</v>
      </c>
      <c r="C247" s="434" t="s">
        <v>304</v>
      </c>
      <c r="D247" s="435"/>
      <c r="E247" s="435"/>
      <c r="F247" s="260">
        <f>F248+F249+F250+F251+F252</f>
        <v>0</v>
      </c>
      <c r="G247" s="152">
        <f t="shared" ref="G247:T247" si="75">G248+G249+G250+G251+G252</f>
        <v>0</v>
      </c>
      <c r="H247" s="168">
        <f t="shared" si="62"/>
        <v>0</v>
      </c>
      <c r="I247" s="95">
        <f t="shared" si="75"/>
        <v>0</v>
      </c>
      <c r="J247" s="96">
        <f t="shared" si="75"/>
        <v>0</v>
      </c>
      <c r="K247" s="96">
        <f t="shared" si="75"/>
        <v>0</v>
      </c>
      <c r="L247" s="96">
        <f t="shared" si="75"/>
        <v>0</v>
      </c>
      <c r="M247" s="96">
        <f t="shared" si="75"/>
        <v>0</v>
      </c>
      <c r="N247" s="99">
        <f t="shared" si="75"/>
        <v>0</v>
      </c>
      <c r="O247" s="96">
        <f t="shared" si="75"/>
        <v>0</v>
      </c>
      <c r="P247" s="98">
        <f t="shared" si="75"/>
        <v>0</v>
      </c>
      <c r="Q247" s="99">
        <f t="shared" si="75"/>
        <v>0</v>
      </c>
      <c r="R247" s="96">
        <f t="shared" si="75"/>
        <v>0</v>
      </c>
      <c r="S247" s="98">
        <f t="shared" si="75"/>
        <v>0</v>
      </c>
      <c r="T247" s="100">
        <f t="shared" si="75"/>
        <v>0</v>
      </c>
    </row>
    <row r="248" spans="1:20" s="41" customFormat="1" hidden="1" x14ac:dyDescent="0.25">
      <c r="A248" s="128" t="s">
        <v>305</v>
      </c>
      <c r="B248" s="198" t="s">
        <v>710</v>
      </c>
      <c r="C248" s="495" t="s">
        <v>385</v>
      </c>
      <c r="D248" s="496"/>
      <c r="E248" s="496"/>
      <c r="F248" s="283">
        <f t="shared" ref="F248:F254" si="76">SUM(I248:T248)</f>
        <v>0</v>
      </c>
      <c r="G248" s="199"/>
      <c r="H248" s="213">
        <f t="shared" si="62"/>
        <v>0</v>
      </c>
      <c r="I248" s="214"/>
      <c r="J248" s="215"/>
      <c r="K248" s="215"/>
      <c r="L248" s="215"/>
      <c r="M248" s="215"/>
      <c r="N248" s="219"/>
      <c r="O248" s="215"/>
      <c r="P248" s="217"/>
      <c r="Q248" s="219"/>
      <c r="R248" s="215"/>
      <c r="S248" s="217"/>
      <c r="T248" s="216"/>
    </row>
    <row r="249" spans="1:20" s="41" customFormat="1" hidden="1" x14ac:dyDescent="0.25">
      <c r="A249" s="128" t="s">
        <v>306</v>
      </c>
      <c r="B249" s="198" t="s">
        <v>711</v>
      </c>
      <c r="C249" s="495" t="s">
        <v>386</v>
      </c>
      <c r="D249" s="496"/>
      <c r="E249" s="496"/>
      <c r="F249" s="283">
        <f t="shared" si="76"/>
        <v>0</v>
      </c>
      <c r="G249" s="199"/>
      <c r="H249" s="213">
        <f t="shared" si="62"/>
        <v>0</v>
      </c>
      <c r="I249" s="214"/>
      <c r="J249" s="215"/>
      <c r="K249" s="215"/>
      <c r="L249" s="215"/>
      <c r="M249" s="215"/>
      <c r="N249" s="219"/>
      <c r="O249" s="215"/>
      <c r="P249" s="217"/>
      <c r="Q249" s="219"/>
      <c r="R249" s="215"/>
      <c r="S249" s="217"/>
      <c r="T249" s="216"/>
    </row>
    <row r="250" spans="1:20" s="41" customFormat="1" hidden="1" x14ac:dyDescent="0.25">
      <c r="A250" s="128" t="s">
        <v>307</v>
      </c>
      <c r="B250" s="198" t="s">
        <v>712</v>
      </c>
      <c r="C250" s="495" t="s">
        <v>308</v>
      </c>
      <c r="D250" s="496"/>
      <c r="E250" s="496"/>
      <c r="F250" s="283">
        <f t="shared" si="76"/>
        <v>0</v>
      </c>
      <c r="G250" s="199"/>
      <c r="H250" s="213">
        <f t="shared" si="62"/>
        <v>0</v>
      </c>
      <c r="I250" s="214"/>
      <c r="J250" s="215"/>
      <c r="K250" s="215"/>
      <c r="L250" s="215"/>
      <c r="M250" s="215"/>
      <c r="N250" s="219"/>
      <c r="O250" s="215"/>
      <c r="P250" s="217"/>
      <c r="Q250" s="219"/>
      <c r="R250" s="215"/>
      <c r="S250" s="217"/>
      <c r="T250" s="216"/>
    </row>
    <row r="251" spans="1:20" s="41" customFormat="1" hidden="1" x14ac:dyDescent="0.25">
      <c r="A251" s="128" t="s">
        <v>309</v>
      </c>
      <c r="B251" s="198" t="s">
        <v>713</v>
      </c>
      <c r="C251" s="495" t="s">
        <v>310</v>
      </c>
      <c r="D251" s="496"/>
      <c r="E251" s="496"/>
      <c r="F251" s="283">
        <f t="shared" si="76"/>
        <v>0</v>
      </c>
      <c r="G251" s="199"/>
      <c r="H251" s="213">
        <f t="shared" si="62"/>
        <v>0</v>
      </c>
      <c r="I251" s="214"/>
      <c r="J251" s="215"/>
      <c r="K251" s="215"/>
      <c r="L251" s="215"/>
      <c r="M251" s="215"/>
      <c r="N251" s="219"/>
      <c r="O251" s="215"/>
      <c r="P251" s="217"/>
      <c r="Q251" s="219"/>
      <c r="R251" s="215"/>
      <c r="S251" s="217"/>
      <c r="T251" s="216"/>
    </row>
    <row r="252" spans="1:20" s="41" customFormat="1" hidden="1" x14ac:dyDescent="0.25">
      <c r="A252" s="128" t="s">
        <v>311</v>
      </c>
      <c r="B252" s="198" t="s">
        <v>714</v>
      </c>
      <c r="C252" s="495" t="s">
        <v>387</v>
      </c>
      <c r="D252" s="496"/>
      <c r="E252" s="496"/>
      <c r="F252" s="283">
        <f t="shared" si="76"/>
        <v>0</v>
      </c>
      <c r="G252" s="199"/>
      <c r="H252" s="213">
        <f t="shared" si="62"/>
        <v>0</v>
      </c>
      <c r="I252" s="214"/>
      <c r="J252" s="215"/>
      <c r="K252" s="215"/>
      <c r="L252" s="215"/>
      <c r="M252" s="215"/>
      <c r="N252" s="219"/>
      <c r="O252" s="215"/>
      <c r="P252" s="217"/>
      <c r="Q252" s="219"/>
      <c r="R252" s="215"/>
      <c r="S252" s="217"/>
      <c r="T252" s="216"/>
    </row>
    <row r="253" spans="1:20" hidden="1" x14ac:dyDescent="0.25">
      <c r="A253" s="128" t="s">
        <v>313</v>
      </c>
      <c r="B253" s="93" t="s">
        <v>715</v>
      </c>
      <c r="C253" s="434" t="s">
        <v>312</v>
      </c>
      <c r="D253" s="435"/>
      <c r="E253" s="435"/>
      <c r="F253" s="260">
        <f t="shared" si="76"/>
        <v>0</v>
      </c>
      <c r="G253" s="152"/>
      <c r="H253" s="168">
        <f t="shared" si="62"/>
        <v>0</v>
      </c>
      <c r="I253" s="95"/>
      <c r="J253" s="96"/>
      <c r="K253" s="96"/>
      <c r="L253" s="96"/>
      <c r="M253" s="96"/>
      <c r="N253" s="99"/>
      <c r="O253" s="96"/>
      <c r="P253" s="98"/>
      <c r="Q253" s="99"/>
      <c r="R253" s="96"/>
      <c r="S253" s="98"/>
      <c r="T253" s="100"/>
    </row>
    <row r="254" spans="1:20" ht="15.75" hidden="1" thickBot="1" x14ac:dyDescent="0.3">
      <c r="A254" s="128" t="s">
        <v>909</v>
      </c>
      <c r="B254" s="93" t="s">
        <v>910</v>
      </c>
      <c r="C254" s="434" t="s">
        <v>911</v>
      </c>
      <c r="D254" s="435"/>
      <c r="E254" s="435"/>
      <c r="F254" s="260">
        <f t="shared" si="76"/>
        <v>0</v>
      </c>
      <c r="G254" s="152"/>
      <c r="H254" s="168">
        <f t="shared" si="62"/>
        <v>0</v>
      </c>
      <c r="I254" s="95"/>
      <c r="J254" s="96"/>
      <c r="K254" s="96"/>
      <c r="L254" s="96"/>
      <c r="M254" s="96"/>
      <c r="N254" s="99"/>
      <c r="O254" s="96"/>
      <c r="P254" s="98"/>
      <c r="Q254" s="99"/>
      <c r="R254" s="96"/>
      <c r="S254" s="98"/>
      <c r="T254" s="100"/>
    </row>
    <row r="255" spans="1:20" ht="15.75" thickBot="1" x14ac:dyDescent="0.3">
      <c r="B255" s="511" t="s">
        <v>314</v>
      </c>
      <c r="C255" s="512"/>
      <c r="D255" s="512"/>
      <c r="E255" s="512"/>
      <c r="F255" s="257">
        <f>F5+F24+F32+F59+F75+F147+F157+F162+F225</f>
        <v>572500</v>
      </c>
      <c r="G255" s="149">
        <f>G5+G24+G32+G59+G75+G147+G157+G162+G225</f>
        <v>0</v>
      </c>
      <c r="H255" s="166">
        <f t="shared" si="62"/>
        <v>572500</v>
      </c>
      <c r="I255" s="87">
        <f t="shared" ref="I255:T255" si="77">I5+I24+I32+I59+I75+I147+I157+I162+I225</f>
        <v>0</v>
      </c>
      <c r="J255" s="88">
        <f t="shared" si="77"/>
        <v>8400</v>
      </c>
      <c r="K255" s="88">
        <f t="shared" si="77"/>
        <v>182100</v>
      </c>
      <c r="L255" s="88">
        <f t="shared" si="77"/>
        <v>0</v>
      </c>
      <c r="M255" s="88">
        <f t="shared" si="77"/>
        <v>0</v>
      </c>
      <c r="N255" s="91">
        <f t="shared" si="77"/>
        <v>0</v>
      </c>
      <c r="O255" s="88">
        <f t="shared" si="77"/>
        <v>0</v>
      </c>
      <c r="P255" s="90">
        <f t="shared" si="77"/>
        <v>381000</v>
      </c>
      <c r="Q255" s="91">
        <f t="shared" si="77"/>
        <v>0</v>
      </c>
      <c r="R255" s="88">
        <f t="shared" si="77"/>
        <v>0</v>
      </c>
      <c r="S255" s="90">
        <f t="shared" si="77"/>
        <v>0</v>
      </c>
      <c r="T255" s="92">
        <f t="shared" si="77"/>
        <v>1000</v>
      </c>
    </row>
    <row r="256" spans="1:20" x14ac:dyDescent="0.25">
      <c r="B256" s="22"/>
      <c r="C256" s="23"/>
      <c r="D256" s="23"/>
      <c r="E256" s="24"/>
      <c r="F256" s="24"/>
      <c r="G256" s="24"/>
      <c r="H256" s="60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x14ac:dyDescent="0.25">
      <c r="B257" s="25"/>
      <c r="C257" s="26"/>
      <c r="D257" s="26"/>
      <c r="E257" s="24"/>
      <c r="F257" s="24"/>
      <c r="G257" s="24"/>
      <c r="H257" s="60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x14ac:dyDescent="0.25">
      <c r="B258" s="27"/>
      <c r="C258" s="24"/>
      <c r="D258" s="24"/>
      <c r="E258" s="28"/>
      <c r="F258" s="28"/>
      <c r="G258" s="28"/>
      <c r="H258" s="60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x14ac:dyDescent="0.25">
      <c r="B259" s="27"/>
      <c r="C259" s="24"/>
      <c r="D259" s="24"/>
      <c r="E259" s="28"/>
      <c r="F259" s="28"/>
      <c r="G259" s="28"/>
      <c r="H259" s="60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x14ac:dyDescent="0.25">
      <c r="B260" s="27"/>
      <c r="C260" s="24"/>
      <c r="D260" s="24"/>
      <c r="E260" s="28"/>
      <c r="F260" s="28"/>
      <c r="G260" s="28"/>
      <c r="H260" s="60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x14ac:dyDescent="0.25">
      <c r="B261" s="27"/>
      <c r="C261" s="24"/>
      <c r="D261" s="24"/>
      <c r="E261" s="28"/>
      <c r="F261" s="28"/>
      <c r="G261" s="28"/>
      <c r="H261" s="60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x14ac:dyDescent="0.25">
      <c r="B262" s="27"/>
      <c r="C262" s="24"/>
      <c r="D262" s="24"/>
      <c r="E262" s="28"/>
      <c r="F262" s="28"/>
      <c r="G262" s="28"/>
      <c r="H262" s="60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x14ac:dyDescent="0.25">
      <c r="B263" s="27"/>
      <c r="C263" s="24"/>
      <c r="D263" s="24"/>
      <c r="E263" s="28"/>
      <c r="F263" s="28"/>
      <c r="G263" s="28"/>
      <c r="H263" s="60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x14ac:dyDescent="0.25">
      <c r="B264" s="27"/>
      <c r="C264" s="28"/>
      <c r="D264" s="28"/>
      <c r="E264" s="24"/>
      <c r="F264" s="24"/>
      <c r="G264" s="24"/>
      <c r="H264" s="60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x14ac:dyDescent="0.25">
      <c r="B265" s="27"/>
      <c r="C265" s="28"/>
      <c r="D265" s="28"/>
      <c r="E265" s="24"/>
      <c r="F265" s="24"/>
      <c r="G265" s="24"/>
      <c r="H265" s="60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x14ac:dyDescent="0.25">
      <c r="B266" s="27"/>
      <c r="C266" s="28"/>
      <c r="D266" s="28"/>
      <c r="E266" s="24"/>
      <c r="F266" s="24"/>
      <c r="G266" s="24"/>
      <c r="H266" s="60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x14ac:dyDescent="0.25">
      <c r="B267" s="27"/>
      <c r="C267" s="24"/>
      <c r="D267" s="24"/>
      <c r="E267" s="28"/>
      <c r="F267" s="28"/>
      <c r="G267" s="28"/>
      <c r="H267" s="60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x14ac:dyDescent="0.25">
      <c r="B268" s="27"/>
      <c r="C268" s="24"/>
      <c r="D268" s="24"/>
      <c r="E268" s="28"/>
      <c r="F268" s="28"/>
      <c r="G268" s="28"/>
      <c r="H268" s="6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x14ac:dyDescent="0.25">
      <c r="B269" s="27"/>
      <c r="C269" s="24"/>
      <c r="D269" s="24"/>
      <c r="E269" s="28"/>
      <c r="F269" s="28"/>
      <c r="G269" s="28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x14ac:dyDescent="0.25">
      <c r="A270" s="130"/>
      <c r="B270" s="27"/>
      <c r="C270" s="24"/>
      <c r="D270" s="24"/>
      <c r="E270" s="28"/>
      <c r="F270" s="28"/>
      <c r="G270" s="28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x14ac:dyDescent="0.25">
      <c r="A271" s="130"/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x14ac:dyDescent="0.25">
      <c r="A272" s="130"/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x14ac:dyDescent="0.25">
      <c r="A273" s="130"/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x14ac:dyDescent="0.25">
      <c r="A274" s="130"/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x14ac:dyDescent="0.25">
      <c r="A275" s="130"/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x14ac:dyDescent="0.25">
      <c r="A276" s="130"/>
      <c r="B276" s="27"/>
      <c r="C276" s="24"/>
      <c r="D276" s="24"/>
      <c r="E276" s="28"/>
      <c r="F276" s="28"/>
      <c r="G276" s="28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x14ac:dyDescent="0.25">
      <c r="A277" s="130"/>
      <c r="B277" s="27"/>
      <c r="C277" s="28"/>
      <c r="D277" s="28"/>
      <c r="E277" s="24"/>
      <c r="F277" s="24"/>
      <c r="G277" s="24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x14ac:dyDescent="0.25">
      <c r="A278" s="130"/>
      <c r="B278" s="27"/>
      <c r="C278" s="24"/>
      <c r="D278" s="24"/>
      <c r="E278" s="28"/>
      <c r="F278" s="28"/>
      <c r="G278" s="28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x14ac:dyDescent="0.25">
      <c r="A279" s="130"/>
      <c r="B279" s="27"/>
      <c r="C279" s="24"/>
      <c r="D279" s="24"/>
      <c r="E279" s="28"/>
      <c r="F279" s="28"/>
      <c r="G279" s="28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x14ac:dyDescent="0.25">
      <c r="A280" s="130"/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x14ac:dyDescent="0.25">
      <c r="A281" s="130"/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x14ac:dyDescent="0.25">
      <c r="A282" s="130"/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x14ac:dyDescent="0.25">
      <c r="A288" s="130"/>
      <c r="B288" s="27"/>
      <c r="C288" s="28"/>
      <c r="D288" s="28"/>
      <c r="E288" s="24"/>
      <c r="F288" s="24"/>
      <c r="G288" s="24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x14ac:dyDescent="0.25">
      <c r="A289" s="130"/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x14ac:dyDescent="0.25">
      <c r="A290" s="130"/>
      <c r="B290" s="27"/>
      <c r="C290" s="24"/>
      <c r="D290" s="24"/>
      <c r="E290" s="28"/>
      <c r="F290" s="28"/>
      <c r="G290" s="28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x14ac:dyDescent="0.25">
      <c r="A299" s="130"/>
      <c r="B299" s="29"/>
      <c r="C299" s="23"/>
      <c r="D299" s="23"/>
      <c r="E299" s="24"/>
      <c r="F299" s="24"/>
      <c r="G299" s="24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x14ac:dyDescent="0.25">
      <c r="A300" s="130"/>
      <c r="B300" s="27"/>
      <c r="C300" s="28"/>
      <c r="D300" s="28"/>
      <c r="E300" s="24"/>
      <c r="F300" s="24"/>
      <c r="G300" s="24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x14ac:dyDescent="0.25">
      <c r="A301" s="130"/>
      <c r="B301" s="27"/>
      <c r="C301" s="28"/>
      <c r="D301" s="28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x14ac:dyDescent="0.25">
      <c r="A302" s="130"/>
      <c r="B302" s="27"/>
      <c r="C302" s="28"/>
      <c r="D302" s="28"/>
      <c r="E302" s="24"/>
      <c r="F302" s="24"/>
      <c r="G302" s="24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x14ac:dyDescent="0.25">
      <c r="A303" s="130"/>
      <c r="B303" s="27"/>
      <c r="C303" s="24"/>
      <c r="D303" s="24"/>
      <c r="E303" s="28"/>
      <c r="F303" s="28"/>
      <c r="G303" s="28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x14ac:dyDescent="0.25">
      <c r="A304" s="130"/>
      <c r="B304" s="27"/>
      <c r="C304" s="24"/>
      <c r="D304" s="24"/>
      <c r="E304" s="28"/>
      <c r="F304" s="28"/>
      <c r="G304" s="28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x14ac:dyDescent="0.25">
      <c r="A312" s="130"/>
      <c r="B312" s="27"/>
      <c r="C312" s="24"/>
      <c r="D312" s="24"/>
      <c r="E312" s="28"/>
      <c r="F312" s="28"/>
      <c r="G312" s="28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x14ac:dyDescent="0.25">
      <c r="A313" s="130"/>
      <c r="B313" s="27"/>
      <c r="C313" s="28"/>
      <c r="D313" s="28"/>
      <c r="E313" s="24"/>
      <c r="F313" s="24"/>
      <c r="G313" s="24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x14ac:dyDescent="0.25">
      <c r="A315" s="130"/>
      <c r="B315" s="27"/>
      <c r="C315" s="24"/>
      <c r="D315" s="24"/>
      <c r="E315" s="28"/>
      <c r="F315" s="28"/>
      <c r="G315" s="28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x14ac:dyDescent="0.25">
      <c r="A317" s="130"/>
      <c r="B317" s="27"/>
      <c r="C317" s="24"/>
      <c r="D317" s="24"/>
      <c r="E317" s="28"/>
      <c r="F317" s="28"/>
      <c r="G317" s="28"/>
    </row>
    <row r="318" spans="1:20" x14ac:dyDescent="0.25">
      <c r="B318" s="27"/>
      <c r="C318" s="24"/>
      <c r="D318" s="24"/>
      <c r="E318" s="28"/>
      <c r="F318" s="28"/>
      <c r="G318" s="28"/>
      <c r="H318" s="18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s="12" customFormat="1" x14ac:dyDescent="0.25">
      <c r="A319" s="131"/>
      <c r="B319" s="27"/>
      <c r="C319" s="24"/>
      <c r="D319" s="24"/>
      <c r="E319" s="28"/>
      <c r="F319" s="28"/>
      <c r="G319" s="28"/>
      <c r="H319" s="49"/>
    </row>
    <row r="320" spans="1:20" s="12" customFormat="1" x14ac:dyDescent="0.25">
      <c r="A320" s="131"/>
      <c r="B320" s="27"/>
      <c r="C320" s="24"/>
      <c r="D320" s="24"/>
      <c r="E320" s="28"/>
      <c r="F320" s="28"/>
      <c r="G320" s="28"/>
      <c r="H320" s="49"/>
    </row>
    <row r="321" spans="1:20" s="12" customFormat="1" x14ac:dyDescent="0.25">
      <c r="A321" s="131"/>
      <c r="B321" s="27"/>
      <c r="C321" s="24"/>
      <c r="D321" s="24"/>
      <c r="E321" s="28"/>
      <c r="F321" s="28"/>
      <c r="G321" s="28"/>
      <c r="H321" s="49"/>
    </row>
    <row r="322" spans="1:20" s="12" customFormat="1" x14ac:dyDescent="0.25">
      <c r="A322" s="131"/>
      <c r="B322" s="27"/>
      <c r="C322" s="24"/>
      <c r="D322" s="24"/>
      <c r="E322" s="28"/>
      <c r="F322" s="28"/>
      <c r="G322" s="28"/>
      <c r="H322" s="49"/>
    </row>
    <row r="323" spans="1:20" s="12" customFormat="1" x14ac:dyDescent="0.25">
      <c r="A323" s="131"/>
      <c r="B323" s="27"/>
      <c r="C323" s="24"/>
      <c r="D323" s="24"/>
      <c r="E323" s="28"/>
      <c r="F323" s="28"/>
      <c r="G323" s="28"/>
      <c r="H323" s="49"/>
    </row>
    <row r="324" spans="1:20" s="12" customFormat="1" x14ac:dyDescent="0.25">
      <c r="A324" s="131"/>
      <c r="B324" s="27"/>
      <c r="C324" s="28"/>
      <c r="D324" s="28"/>
      <c r="E324" s="24"/>
      <c r="F324" s="24"/>
      <c r="G324" s="24"/>
      <c r="H324" s="49"/>
    </row>
    <row r="325" spans="1:20" s="12" customFormat="1" x14ac:dyDescent="0.25">
      <c r="A325" s="131"/>
      <c r="B325" s="27"/>
      <c r="C325" s="24"/>
      <c r="D325" s="24"/>
      <c r="E325" s="28"/>
      <c r="F325" s="28"/>
      <c r="G325" s="28"/>
      <c r="H325" s="49"/>
    </row>
    <row r="326" spans="1:20" s="12" customFormat="1" x14ac:dyDescent="0.25">
      <c r="A326" s="131"/>
      <c r="B326" s="27"/>
      <c r="C326" s="24"/>
      <c r="D326" s="24"/>
      <c r="E326" s="28"/>
      <c r="F326" s="28"/>
      <c r="G326" s="28"/>
      <c r="H326" s="49"/>
    </row>
    <row r="327" spans="1:20" s="12" customFormat="1" x14ac:dyDescent="0.25">
      <c r="A327" s="131"/>
      <c r="B327" s="27"/>
      <c r="C327" s="24"/>
      <c r="D327" s="24"/>
      <c r="E327" s="28"/>
      <c r="F327" s="28"/>
      <c r="G327" s="28"/>
      <c r="H327" s="49"/>
    </row>
    <row r="328" spans="1:20" s="12" customFormat="1" x14ac:dyDescent="0.25">
      <c r="A328" s="131"/>
      <c r="B328" s="27"/>
      <c r="C328" s="24"/>
      <c r="D328" s="24"/>
      <c r="E328" s="28"/>
      <c r="F328" s="28"/>
      <c r="G328" s="28"/>
      <c r="H328" s="49"/>
    </row>
    <row r="329" spans="1:20" s="12" customFormat="1" x14ac:dyDescent="0.25">
      <c r="A329" s="131"/>
      <c r="B329" s="27"/>
      <c r="C329" s="24"/>
      <c r="D329" s="24"/>
      <c r="E329" s="28"/>
      <c r="F329" s="28"/>
      <c r="G329" s="28"/>
      <c r="H329" s="49"/>
    </row>
    <row r="330" spans="1:20" s="12" customFormat="1" x14ac:dyDescent="0.25">
      <c r="A330" s="131"/>
      <c r="B330" s="27"/>
      <c r="C330" s="24"/>
      <c r="D330" s="24"/>
      <c r="E330" s="28"/>
      <c r="F330" s="28"/>
      <c r="G330" s="28"/>
      <c r="H330" s="49"/>
    </row>
    <row r="331" spans="1:20" s="12" customFormat="1" x14ac:dyDescent="0.25">
      <c r="A331" s="131"/>
      <c r="B331" s="27"/>
      <c r="C331" s="24"/>
      <c r="D331" s="24"/>
      <c r="E331" s="28"/>
      <c r="F331" s="28"/>
      <c r="G331" s="28"/>
      <c r="H331" s="49"/>
    </row>
    <row r="332" spans="1:20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20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20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20" x14ac:dyDescent="0.25">
      <c r="B335" s="29"/>
      <c r="C335" s="23"/>
      <c r="D335" s="23"/>
      <c r="E335" s="28"/>
      <c r="F335" s="28"/>
      <c r="G335" s="28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B336" s="30"/>
      <c r="C336" s="26"/>
      <c r="D336" s="26"/>
      <c r="E336" s="24"/>
      <c r="F336" s="24"/>
      <c r="G336" s="24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B337" s="27"/>
      <c r="C337" s="24"/>
      <c r="D337" s="24"/>
      <c r="E337" s="28"/>
      <c r="F337" s="28"/>
      <c r="G337" s="28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B338" s="27"/>
      <c r="C338" s="28"/>
      <c r="D338" s="28"/>
      <c r="E338" s="24"/>
      <c r="F338" s="24"/>
      <c r="G338" s="24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B339" s="27"/>
      <c r="C339" s="24"/>
      <c r="D339" s="24"/>
      <c r="E339" s="28"/>
      <c r="F339" s="28"/>
      <c r="G339" s="28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B340" s="27"/>
      <c r="C340" s="24"/>
      <c r="D340" s="24"/>
      <c r="E340" s="28"/>
      <c r="F340" s="28"/>
      <c r="G340" s="28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B341" s="27"/>
      <c r="C341" s="24"/>
      <c r="D341" s="24"/>
      <c r="E341" s="28"/>
      <c r="F341" s="28"/>
      <c r="G341" s="28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B342" s="27"/>
      <c r="C342" s="24"/>
      <c r="D342" s="24"/>
      <c r="E342" s="28"/>
      <c r="F342" s="28"/>
      <c r="G342" s="28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B343" s="27"/>
      <c r="C343" s="28"/>
      <c r="D343" s="28"/>
      <c r="E343" s="24"/>
      <c r="F343" s="24"/>
      <c r="G343" s="24"/>
      <c r="H343" s="6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x14ac:dyDescent="0.25">
      <c r="B344" s="27"/>
      <c r="C344" s="24"/>
      <c r="D344" s="24"/>
      <c r="E344" s="28"/>
      <c r="F344" s="28"/>
      <c r="G344" s="28"/>
      <c r="H344" s="6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x14ac:dyDescent="0.25">
      <c r="B345" s="27"/>
      <c r="C345" s="24"/>
      <c r="D345" s="24"/>
      <c r="E345" s="28"/>
      <c r="F345" s="28"/>
      <c r="G345" s="28"/>
      <c r="H345" s="6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x14ac:dyDescent="0.25">
      <c r="B346" s="27"/>
      <c r="C346" s="28"/>
      <c r="D346" s="28"/>
      <c r="E346" s="24"/>
      <c r="F346" s="24"/>
      <c r="G346" s="24"/>
      <c r="H346" s="6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x14ac:dyDescent="0.25">
      <c r="B347" s="27"/>
      <c r="C347" s="28"/>
      <c r="D347" s="28"/>
      <c r="E347" s="24"/>
      <c r="F347" s="24"/>
      <c r="G347" s="24"/>
      <c r="H347" s="6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x14ac:dyDescent="0.25">
      <c r="B348" s="27"/>
      <c r="C348" s="24"/>
      <c r="D348" s="24"/>
      <c r="E348" s="28"/>
      <c r="F348" s="28"/>
      <c r="G348" s="28"/>
      <c r="H348" s="6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x14ac:dyDescent="0.25">
      <c r="B349" s="27"/>
      <c r="C349" s="24"/>
      <c r="D349" s="24"/>
      <c r="E349" s="28"/>
      <c r="F349" s="28"/>
      <c r="G349" s="28"/>
      <c r="H349" s="6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x14ac:dyDescent="0.25">
      <c r="A350" s="130"/>
      <c r="B350" s="27"/>
      <c r="C350" s="24"/>
      <c r="D350" s="24"/>
      <c r="E350" s="28"/>
      <c r="F350" s="28"/>
      <c r="G350" s="28"/>
      <c r="H350" s="6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x14ac:dyDescent="0.25">
      <c r="A351" s="130"/>
      <c r="B351" s="27"/>
      <c r="C351" s="28"/>
      <c r="D351" s="28"/>
      <c r="E351" s="24"/>
      <c r="F351" s="24"/>
      <c r="G351" s="24"/>
      <c r="H351" s="6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x14ac:dyDescent="0.25">
      <c r="A352" s="130"/>
      <c r="B352" s="27"/>
      <c r="C352" s="24"/>
      <c r="D352" s="24"/>
      <c r="E352" s="28"/>
      <c r="F352" s="28"/>
      <c r="G352" s="28"/>
      <c r="H352" s="60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x14ac:dyDescent="0.25">
      <c r="A353" s="130"/>
      <c r="B353" s="27"/>
      <c r="C353" s="24"/>
      <c r="D353" s="24"/>
      <c r="E353" s="28"/>
      <c r="F353" s="28"/>
      <c r="G353" s="28"/>
      <c r="H353" s="60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x14ac:dyDescent="0.25">
      <c r="A354" s="130"/>
      <c r="B354" s="27"/>
      <c r="C354" s="24"/>
      <c r="D354" s="24"/>
      <c r="E354" s="28"/>
      <c r="F354" s="28"/>
      <c r="G354" s="28"/>
      <c r="H354" s="60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x14ac:dyDescent="0.25">
      <c r="A355" s="130"/>
      <c r="B355" s="27"/>
      <c r="C355" s="24"/>
      <c r="D355" s="24"/>
      <c r="E355" s="28"/>
      <c r="F355" s="28"/>
      <c r="G355" s="28"/>
      <c r="H355" s="6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x14ac:dyDescent="0.25">
      <c r="A356" s="130"/>
      <c r="B356" s="27"/>
      <c r="C356" s="24"/>
      <c r="D356" s="24"/>
      <c r="E356" s="28"/>
      <c r="F356" s="28"/>
      <c r="G356" s="28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x14ac:dyDescent="0.25">
      <c r="A357" s="130"/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x14ac:dyDescent="0.25">
      <c r="A358" s="130"/>
      <c r="B358" s="27"/>
      <c r="C358" s="24"/>
      <c r="D358" s="24"/>
      <c r="E358" s="28"/>
      <c r="F358" s="28"/>
      <c r="G358" s="28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x14ac:dyDescent="0.25">
      <c r="A359" s="130"/>
      <c r="B359" s="27"/>
      <c r="C359" s="24"/>
      <c r="D359" s="24"/>
      <c r="E359" s="28"/>
      <c r="F359" s="28"/>
      <c r="G359" s="28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x14ac:dyDescent="0.25">
      <c r="A360" s="130"/>
      <c r="B360" s="27"/>
      <c r="C360" s="24"/>
      <c r="D360" s="24"/>
      <c r="E360" s="28"/>
      <c r="F360" s="28"/>
      <c r="G360" s="28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x14ac:dyDescent="0.25">
      <c r="A361" s="130"/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x14ac:dyDescent="0.25">
      <c r="A362" s="130"/>
      <c r="B362" s="29"/>
      <c r="C362" s="23"/>
      <c r="D362" s="23"/>
      <c r="E362" s="24"/>
      <c r="F362" s="24"/>
      <c r="G362" s="24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x14ac:dyDescent="0.25">
      <c r="A363" s="130"/>
      <c r="B363" s="27"/>
      <c r="C363" s="28"/>
      <c r="D363" s="28"/>
      <c r="E363" s="24"/>
      <c r="F363" s="24"/>
      <c r="G363" s="24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x14ac:dyDescent="0.25">
      <c r="A364" s="130"/>
      <c r="B364" s="27"/>
      <c r="C364" s="28"/>
      <c r="D364" s="28"/>
      <c r="E364" s="24"/>
      <c r="F364" s="24"/>
      <c r="G364" s="24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x14ac:dyDescent="0.25">
      <c r="A365" s="130"/>
      <c r="B365" s="27"/>
      <c r="C365" s="24"/>
      <c r="D365" s="24"/>
      <c r="E365" s="28"/>
      <c r="F365" s="28"/>
      <c r="G365" s="28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x14ac:dyDescent="0.25">
      <c r="A366" s="130"/>
      <c r="B366" s="27"/>
      <c r="C366" s="24"/>
      <c r="D366" s="24"/>
      <c r="E366" s="28"/>
      <c r="F366" s="28"/>
      <c r="G366" s="28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x14ac:dyDescent="0.25">
      <c r="A368" s="130"/>
      <c r="B368" s="27"/>
      <c r="C368" s="28"/>
      <c r="D368" s="28"/>
      <c r="E368" s="24"/>
      <c r="F368" s="24"/>
      <c r="G368" s="24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x14ac:dyDescent="0.25">
      <c r="A370" s="130"/>
      <c r="B370" s="27"/>
      <c r="C370" s="24"/>
      <c r="D370" s="24"/>
      <c r="E370" s="28"/>
      <c r="F370" s="28"/>
      <c r="G370" s="28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x14ac:dyDescent="0.25">
      <c r="A371" s="130"/>
      <c r="B371" s="27"/>
      <c r="C371" s="28"/>
      <c r="D371" s="28"/>
      <c r="E371" s="24"/>
      <c r="F371" s="24"/>
      <c r="G371" s="24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x14ac:dyDescent="0.25">
      <c r="A373" s="130"/>
      <c r="B373" s="27"/>
      <c r="C373" s="24"/>
      <c r="D373" s="24"/>
      <c r="E373" s="28"/>
      <c r="F373" s="28"/>
      <c r="G373" s="28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x14ac:dyDescent="0.25">
      <c r="A374" s="130"/>
      <c r="B374" s="27"/>
      <c r="C374" s="24"/>
      <c r="D374" s="24"/>
      <c r="E374" s="28"/>
      <c r="F374" s="28"/>
      <c r="G374" s="28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x14ac:dyDescent="0.25">
      <c r="A375" s="130"/>
      <c r="B375" s="27"/>
      <c r="C375" s="24"/>
      <c r="D375" s="24"/>
      <c r="E375" s="28"/>
      <c r="F375" s="28"/>
      <c r="G375" s="28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x14ac:dyDescent="0.25">
      <c r="A376" s="130"/>
      <c r="B376" s="27"/>
      <c r="C376" s="24"/>
      <c r="D376" s="24"/>
      <c r="E376" s="28"/>
      <c r="F376" s="28"/>
      <c r="G376" s="28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x14ac:dyDescent="0.25">
      <c r="A377" s="130"/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x14ac:dyDescent="0.25">
      <c r="A379" s="130"/>
      <c r="B379" s="27"/>
      <c r="C379" s="28"/>
      <c r="D379" s="28"/>
      <c r="E379" s="24"/>
      <c r="F379" s="24"/>
      <c r="G379" s="24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x14ac:dyDescent="0.25">
      <c r="A380" s="130"/>
      <c r="B380" s="27"/>
      <c r="C380" s="28"/>
      <c r="D380" s="28"/>
      <c r="E380" s="24"/>
      <c r="F380" s="24"/>
      <c r="G380" s="24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5">
      <c r="A381" s="130"/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5">
      <c r="A382" s="130"/>
      <c r="B382" s="27"/>
      <c r="C382" s="28"/>
      <c r="D382" s="28"/>
      <c r="E382" s="24"/>
      <c r="F382" s="24"/>
      <c r="G382" s="24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5">
      <c r="A383" s="130"/>
      <c r="B383" s="27"/>
      <c r="C383" s="24"/>
      <c r="D383" s="24"/>
      <c r="E383" s="28"/>
      <c r="F383" s="28"/>
      <c r="G383" s="28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5">
      <c r="A384" s="130"/>
      <c r="B384" s="27"/>
      <c r="C384" s="24"/>
      <c r="D384" s="24"/>
      <c r="E384" s="28"/>
      <c r="F384" s="28"/>
      <c r="G384" s="28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x14ac:dyDescent="0.25">
      <c r="A387" s="130"/>
      <c r="B387" s="27"/>
      <c r="C387" s="28"/>
      <c r="D387" s="28"/>
      <c r="E387" s="24"/>
      <c r="F387" s="24"/>
      <c r="G387" s="24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x14ac:dyDescent="0.25">
      <c r="A389" s="130"/>
      <c r="B389" s="27"/>
      <c r="C389" s="24"/>
      <c r="D389" s="24"/>
      <c r="E389" s="28"/>
      <c r="F389" s="28"/>
      <c r="G389" s="28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x14ac:dyDescent="0.25">
      <c r="A392" s="130"/>
      <c r="B392" s="27"/>
      <c r="C392" s="24"/>
      <c r="D392" s="24"/>
      <c r="E392" s="28"/>
      <c r="F392" s="28"/>
      <c r="G392" s="28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x14ac:dyDescent="0.25">
      <c r="A393" s="130"/>
      <c r="B393" s="27"/>
      <c r="C393" s="28"/>
      <c r="D393" s="28"/>
      <c r="E393" s="24"/>
      <c r="F393" s="24"/>
      <c r="G393" s="24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x14ac:dyDescent="0.25">
      <c r="A394" s="130"/>
      <c r="B394" s="27"/>
      <c r="C394" s="28"/>
      <c r="D394" s="28"/>
      <c r="E394" s="24"/>
      <c r="F394" s="24"/>
      <c r="G394" s="24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x14ac:dyDescent="0.25">
      <c r="A395" s="130"/>
      <c r="B395" s="27"/>
      <c r="C395" s="24"/>
      <c r="D395" s="24"/>
      <c r="E395" s="28"/>
      <c r="F395" s="28"/>
      <c r="G395" s="28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x14ac:dyDescent="0.25">
      <c r="A396" s="130"/>
      <c r="B396" s="27"/>
      <c r="C396" s="24"/>
      <c r="D396" s="24"/>
      <c r="E396" s="28"/>
      <c r="F396" s="28"/>
      <c r="G396" s="28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x14ac:dyDescent="0.25">
      <c r="A398" s="130"/>
      <c r="B398" s="29"/>
      <c r="C398" s="23"/>
      <c r="D398" s="23"/>
      <c r="E398" s="24"/>
      <c r="F398" s="24"/>
      <c r="G398" s="24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x14ac:dyDescent="0.25">
      <c r="A399" s="130"/>
      <c r="B399" s="27"/>
      <c r="C399" s="28"/>
      <c r="D399" s="28"/>
      <c r="E399" s="24"/>
      <c r="F399" s="24"/>
      <c r="G399" s="24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x14ac:dyDescent="0.25">
      <c r="A400" s="130"/>
      <c r="B400" s="27"/>
      <c r="C400" s="28"/>
      <c r="D400" s="28"/>
      <c r="E400" s="24"/>
      <c r="F400" s="24"/>
      <c r="G400" s="24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x14ac:dyDescent="0.25">
      <c r="A401" s="130"/>
      <c r="B401" s="27"/>
      <c r="C401" s="24"/>
      <c r="D401" s="24"/>
      <c r="E401" s="28"/>
      <c r="F401" s="28"/>
      <c r="G401" s="28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x14ac:dyDescent="0.25">
      <c r="A402" s="130"/>
      <c r="B402" s="27"/>
      <c r="C402" s="24"/>
      <c r="D402" s="24"/>
      <c r="E402" s="28"/>
      <c r="F402" s="28"/>
      <c r="G402" s="28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x14ac:dyDescent="0.25">
      <c r="A403" s="130"/>
      <c r="B403" s="27"/>
      <c r="C403" s="28"/>
      <c r="D403" s="28"/>
      <c r="E403" s="24"/>
      <c r="F403" s="24"/>
      <c r="G403" s="24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x14ac:dyDescent="0.25">
      <c r="A404" s="130"/>
      <c r="B404" s="27"/>
      <c r="C404" s="28"/>
      <c r="D404" s="28"/>
      <c r="E404" s="24"/>
      <c r="F404" s="24"/>
      <c r="G404" s="24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x14ac:dyDescent="0.25">
      <c r="A405" s="130"/>
      <c r="B405" s="27"/>
      <c r="C405" s="24"/>
      <c r="D405" s="24"/>
      <c r="E405" s="28"/>
      <c r="F405" s="28"/>
      <c r="G405" s="28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x14ac:dyDescent="0.25">
      <c r="A406" s="130"/>
      <c r="B406" s="27"/>
      <c r="C406" s="24"/>
      <c r="D406" s="24"/>
      <c r="E406" s="28"/>
      <c r="F406" s="28"/>
      <c r="G406" s="28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x14ac:dyDescent="0.25">
      <c r="A407" s="130"/>
      <c r="B407" s="27"/>
      <c r="C407" s="28"/>
      <c r="D407" s="28"/>
      <c r="E407" s="24"/>
      <c r="F407" s="24"/>
      <c r="G407" s="24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x14ac:dyDescent="0.25">
      <c r="A408" s="130"/>
      <c r="B408" s="29"/>
      <c r="C408" s="23"/>
      <c r="D408" s="23"/>
      <c r="E408" s="24"/>
      <c r="F408" s="24"/>
      <c r="G408" s="24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x14ac:dyDescent="0.25">
      <c r="A409" s="130"/>
      <c r="B409" s="27"/>
      <c r="C409" s="28"/>
      <c r="D409" s="28"/>
      <c r="E409" s="24"/>
      <c r="F409" s="24"/>
      <c r="G409" s="24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x14ac:dyDescent="0.25">
      <c r="A410" s="130"/>
      <c r="B410" s="27"/>
      <c r="C410" s="28"/>
      <c r="D410" s="28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x14ac:dyDescent="0.25">
      <c r="A411" s="130"/>
      <c r="B411" s="27"/>
      <c r="C411" s="28"/>
      <c r="D411" s="28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x14ac:dyDescent="0.25">
      <c r="A413" s="130"/>
      <c r="B413" s="27"/>
      <c r="C413" s="24"/>
      <c r="D413" s="24"/>
      <c r="E413" s="28"/>
      <c r="F413" s="28"/>
      <c r="G413" s="28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x14ac:dyDescent="0.25">
      <c r="A414" s="130"/>
      <c r="B414" s="27"/>
      <c r="C414" s="24"/>
      <c r="D414" s="24"/>
      <c r="E414" s="28"/>
      <c r="F414" s="28"/>
      <c r="G414" s="28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x14ac:dyDescent="0.25">
      <c r="A415" s="130"/>
      <c r="B415" s="27"/>
      <c r="C415" s="24"/>
      <c r="D415" s="24"/>
      <c r="E415" s="28"/>
      <c r="F415" s="28"/>
      <c r="G415" s="28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x14ac:dyDescent="0.25">
      <c r="A416" s="130"/>
      <c r="B416" s="27"/>
      <c r="C416" s="24"/>
      <c r="D416" s="24"/>
      <c r="E416" s="28"/>
      <c r="F416" s="28"/>
      <c r="G416" s="28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x14ac:dyDescent="0.25">
      <c r="A421" s="130"/>
      <c r="B421" s="27"/>
      <c r="C421" s="24"/>
      <c r="D421" s="24"/>
      <c r="E421" s="28"/>
      <c r="F421" s="28"/>
      <c r="G421" s="28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x14ac:dyDescent="0.25">
      <c r="A422" s="130"/>
      <c r="B422" s="27"/>
      <c r="C422" s="28"/>
      <c r="D422" s="28"/>
      <c r="E422" s="24"/>
      <c r="F422" s="24"/>
      <c r="G422" s="24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x14ac:dyDescent="0.25">
      <c r="A424" s="130"/>
      <c r="B424" s="27"/>
      <c r="C424" s="24"/>
      <c r="D424" s="24"/>
      <c r="E424" s="28"/>
      <c r="F424" s="28"/>
      <c r="G424" s="28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x14ac:dyDescent="0.25">
      <c r="A434" s="130"/>
      <c r="B434" s="29"/>
      <c r="C434" s="23"/>
      <c r="D434" s="23"/>
      <c r="E434" s="24"/>
      <c r="F434" s="24"/>
      <c r="G434" s="24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x14ac:dyDescent="0.25">
      <c r="A435" s="130"/>
      <c r="B435" s="27"/>
      <c r="C435" s="28"/>
      <c r="D435" s="28"/>
      <c r="E435" s="24"/>
      <c r="F435" s="24"/>
      <c r="G435" s="24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x14ac:dyDescent="0.25">
      <c r="A436" s="130"/>
      <c r="B436" s="27"/>
      <c r="C436" s="28"/>
      <c r="D436" s="28"/>
      <c r="E436" s="24"/>
      <c r="F436" s="24"/>
      <c r="G436" s="24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x14ac:dyDescent="0.25">
      <c r="A437" s="130"/>
      <c r="B437" s="27"/>
      <c r="C437" s="28"/>
      <c r="D437" s="28"/>
      <c r="E437" s="24"/>
      <c r="F437" s="24"/>
      <c r="G437" s="24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x14ac:dyDescent="0.25">
      <c r="A439" s="130"/>
      <c r="B439" s="27"/>
      <c r="C439" s="24"/>
      <c r="D439" s="24"/>
      <c r="E439" s="28"/>
      <c r="F439" s="28"/>
      <c r="G439" s="28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x14ac:dyDescent="0.25">
      <c r="A440" s="130"/>
      <c r="B440" s="27"/>
      <c r="C440" s="24"/>
      <c r="D440" s="24"/>
      <c r="E440" s="28"/>
      <c r="F440" s="28"/>
      <c r="G440" s="28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x14ac:dyDescent="0.25">
      <c r="A447" s="130"/>
      <c r="B447" s="27"/>
      <c r="C447" s="24"/>
      <c r="D447" s="24"/>
      <c r="E447" s="28"/>
      <c r="F447" s="28"/>
      <c r="G447" s="28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x14ac:dyDescent="0.25">
      <c r="A448" s="130"/>
      <c r="B448" s="27"/>
      <c r="C448" s="28"/>
      <c r="D448" s="28"/>
      <c r="E448" s="24"/>
      <c r="F448" s="24"/>
      <c r="G448" s="24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x14ac:dyDescent="0.25">
      <c r="A450" s="130"/>
      <c r="B450" s="27"/>
      <c r="C450" s="24"/>
      <c r="D450" s="24"/>
      <c r="E450" s="28"/>
      <c r="F450" s="28"/>
      <c r="G450" s="28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x14ac:dyDescent="0.25">
      <c r="A460" s="130"/>
      <c r="B460" s="29"/>
      <c r="C460" s="23"/>
      <c r="D460" s="23"/>
      <c r="E460" s="24"/>
      <c r="F460" s="24"/>
      <c r="G460" s="24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x14ac:dyDescent="0.25">
      <c r="A461" s="130"/>
      <c r="B461" s="32"/>
      <c r="C461" s="33"/>
      <c r="D461" s="33"/>
      <c r="E461" s="24"/>
      <c r="F461" s="24"/>
      <c r="G461" s="24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x14ac:dyDescent="0.25">
      <c r="A462" s="130"/>
      <c r="B462" s="34"/>
      <c r="C462" s="35"/>
      <c r="D462" s="35"/>
      <c r="E462" s="36"/>
      <c r="F462" s="36"/>
      <c r="G462" s="36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x14ac:dyDescent="0.25">
      <c r="A463" s="130"/>
      <c r="B463" s="19"/>
      <c r="C463" s="37"/>
      <c r="D463" s="37"/>
      <c r="E463" s="24"/>
      <c r="F463" s="24"/>
      <c r="G463" s="24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x14ac:dyDescent="0.25">
      <c r="A464" s="130"/>
      <c r="B464" s="19"/>
      <c r="C464" s="37"/>
      <c r="D464" s="37"/>
      <c r="E464" s="24"/>
      <c r="F464" s="24"/>
      <c r="G464" s="24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x14ac:dyDescent="0.25">
      <c r="A465" s="130"/>
      <c r="B465" s="19"/>
      <c r="C465" s="37"/>
      <c r="D465" s="37"/>
      <c r="E465" s="24"/>
      <c r="F465" s="24"/>
      <c r="G465" s="24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x14ac:dyDescent="0.25">
      <c r="A466" s="130"/>
      <c r="B466" s="34"/>
      <c r="C466" s="35"/>
      <c r="D466" s="35"/>
      <c r="E466" s="36"/>
      <c r="F466" s="36"/>
      <c r="G466" s="36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x14ac:dyDescent="0.25">
      <c r="A467" s="130"/>
      <c r="B467" s="19"/>
      <c r="C467" s="37"/>
      <c r="D467" s="37"/>
      <c r="E467" s="24"/>
      <c r="F467" s="24"/>
      <c r="G467" s="24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x14ac:dyDescent="0.25">
      <c r="A468" s="130"/>
      <c r="B468" s="19"/>
      <c r="C468" s="24"/>
      <c r="D468" s="24"/>
      <c r="E468" s="37"/>
      <c r="F468" s="37"/>
      <c r="G468" s="37"/>
    </row>
    <row r="469" spans="1:20" x14ac:dyDescent="0.25">
      <c r="A469" s="130"/>
      <c r="B469" s="19"/>
      <c r="C469" s="24"/>
      <c r="D469" s="24"/>
      <c r="E469" s="37"/>
      <c r="F469" s="37"/>
      <c r="G469" s="37"/>
    </row>
    <row r="470" spans="1:20" x14ac:dyDescent="0.25">
      <c r="A470" s="130"/>
      <c r="B470" s="19"/>
      <c r="C470" s="24"/>
      <c r="D470" s="24"/>
      <c r="E470" s="37"/>
      <c r="F470" s="37"/>
      <c r="G470" s="37"/>
    </row>
    <row r="471" spans="1:20" x14ac:dyDescent="0.25">
      <c r="A471" s="130"/>
      <c r="B471" s="19"/>
      <c r="C471" s="24"/>
      <c r="D471" s="24"/>
      <c r="E471" s="37"/>
      <c r="F471" s="37"/>
      <c r="G471" s="37"/>
    </row>
    <row r="472" spans="1:20" x14ac:dyDescent="0.25">
      <c r="A472" s="130"/>
      <c r="B472" s="19"/>
      <c r="C472" s="24"/>
      <c r="D472" s="24"/>
      <c r="E472" s="37"/>
      <c r="F472" s="37"/>
      <c r="G472" s="37"/>
    </row>
    <row r="473" spans="1:20" x14ac:dyDescent="0.25">
      <c r="A473" s="130"/>
      <c r="B473" s="19"/>
      <c r="C473" s="24"/>
      <c r="D473" s="24"/>
      <c r="E473" s="37"/>
      <c r="F473" s="37"/>
      <c r="G473" s="37"/>
    </row>
    <row r="474" spans="1:20" x14ac:dyDescent="0.25">
      <c r="A474" s="130"/>
      <c r="B474" s="34"/>
      <c r="C474" s="35"/>
      <c r="D474" s="35"/>
      <c r="E474" s="36"/>
      <c r="F474" s="36"/>
      <c r="G474" s="36"/>
    </row>
    <row r="475" spans="1:20" x14ac:dyDescent="0.25">
      <c r="A475" s="130"/>
      <c r="B475" s="19"/>
      <c r="C475" s="37"/>
      <c r="D475" s="37"/>
      <c r="E475" s="24"/>
      <c r="F475" s="24"/>
      <c r="G475" s="24"/>
    </row>
    <row r="476" spans="1:20" x14ac:dyDescent="0.25">
      <c r="A476" s="130"/>
      <c r="B476" s="19"/>
      <c r="C476" s="37"/>
      <c r="D476" s="37"/>
      <c r="E476" s="24"/>
      <c r="F476" s="24"/>
      <c r="G476" s="24"/>
    </row>
    <row r="477" spans="1:20" x14ac:dyDescent="0.25">
      <c r="A477" s="130"/>
      <c r="B477" s="19"/>
      <c r="C477" s="37"/>
      <c r="D477" s="37"/>
      <c r="E477" s="24"/>
      <c r="F477" s="24"/>
      <c r="G477" s="24"/>
    </row>
    <row r="478" spans="1:20" x14ac:dyDescent="0.25">
      <c r="B478" s="19"/>
      <c r="C478" s="37"/>
      <c r="D478" s="37"/>
      <c r="E478" s="24"/>
      <c r="F478" s="24"/>
      <c r="G478" s="24"/>
      <c r="H478" s="18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s="12" customFormat="1" x14ac:dyDescent="0.25">
      <c r="A479" s="131"/>
      <c r="B479" s="19"/>
      <c r="C479" s="37"/>
      <c r="D479" s="37"/>
      <c r="E479" s="24"/>
      <c r="F479" s="24"/>
      <c r="G479" s="24"/>
      <c r="H479" s="49"/>
    </row>
    <row r="480" spans="1:20" s="12" customFormat="1" x14ac:dyDescent="0.25">
      <c r="A480" s="131"/>
      <c r="B480" s="32"/>
      <c r="C480" s="33"/>
      <c r="D480" s="33"/>
      <c r="E480" s="24"/>
      <c r="F480" s="24"/>
      <c r="G480" s="24"/>
      <c r="H480" s="49"/>
    </row>
    <row r="481" spans="1:20" s="12" customFormat="1" x14ac:dyDescent="0.25">
      <c r="A481" s="131"/>
      <c r="B481" s="19"/>
      <c r="C481" s="37"/>
      <c r="D481" s="37"/>
      <c r="E481" s="24"/>
      <c r="F481" s="24"/>
      <c r="G481" s="24"/>
      <c r="H481" s="49"/>
    </row>
    <row r="482" spans="1:20" s="12" customFormat="1" x14ac:dyDescent="0.25">
      <c r="A482" s="131"/>
      <c r="B482" s="19"/>
      <c r="C482" s="37"/>
      <c r="D482" s="37"/>
      <c r="E482" s="24"/>
      <c r="F482" s="24"/>
      <c r="G482" s="24"/>
      <c r="H482" s="49"/>
    </row>
    <row r="483" spans="1:20" s="12" customFormat="1" x14ac:dyDescent="0.25">
      <c r="A483" s="131"/>
      <c r="B483" s="19"/>
      <c r="C483" s="37"/>
      <c r="D483" s="37"/>
      <c r="E483" s="24"/>
      <c r="F483" s="24"/>
      <c r="G483" s="24"/>
      <c r="H483" s="49"/>
    </row>
    <row r="484" spans="1:20" s="12" customFormat="1" x14ac:dyDescent="0.25">
      <c r="A484" s="131"/>
      <c r="B484" s="19"/>
      <c r="C484" s="37"/>
      <c r="D484" s="37"/>
      <c r="E484" s="24"/>
      <c r="F484" s="24"/>
      <c r="G484" s="24"/>
      <c r="H484" s="49"/>
    </row>
    <row r="485" spans="1:20" s="12" customFormat="1" x14ac:dyDescent="0.25">
      <c r="A485" s="131"/>
      <c r="B485" s="19"/>
      <c r="C485" s="37"/>
      <c r="D485" s="37"/>
      <c r="E485" s="24"/>
      <c r="F485" s="24"/>
      <c r="G485" s="24"/>
      <c r="H485" s="49"/>
    </row>
    <row r="486" spans="1:20" s="12" customFormat="1" x14ac:dyDescent="0.25">
      <c r="A486" s="131"/>
      <c r="B486" s="19"/>
      <c r="C486" s="37"/>
      <c r="D486" s="37"/>
      <c r="E486" s="24"/>
      <c r="F486" s="24"/>
      <c r="G486" s="24"/>
      <c r="H486" s="49"/>
    </row>
    <row r="487" spans="1:20" x14ac:dyDescent="0.25">
      <c r="A487" s="130"/>
      <c r="B487" s="17"/>
      <c r="C487" s="17"/>
      <c r="D487" s="17"/>
      <c r="E487" s="17"/>
      <c r="F487" s="17"/>
      <c r="G487" s="17"/>
      <c r="H487" s="18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x14ac:dyDescent="0.25">
      <c r="A488" s="130"/>
      <c r="B488" s="17"/>
      <c r="C488" s="17"/>
      <c r="D488" s="17"/>
      <c r="E488" s="17"/>
      <c r="F488" s="17"/>
      <c r="G488" s="17"/>
      <c r="H488" s="18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x14ac:dyDescent="0.25">
      <c r="A489" s="130"/>
      <c r="B489" s="17"/>
      <c r="C489" s="17"/>
      <c r="D489" s="17"/>
      <c r="E489" s="17"/>
      <c r="F489" s="17"/>
      <c r="G489" s="17"/>
      <c r="H489" s="18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30"/>
      <c r="B490" s="17"/>
      <c r="C490" s="17"/>
      <c r="D490" s="17"/>
      <c r="E490" s="17"/>
      <c r="F490" s="17"/>
      <c r="G490" s="17"/>
      <c r="H490" s="18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30"/>
      <c r="B491" s="17"/>
      <c r="C491" s="17"/>
      <c r="D491" s="17"/>
      <c r="E491" s="17"/>
      <c r="F491" s="17"/>
      <c r="G491" s="17"/>
      <c r="H491" s="18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30"/>
      <c r="B492" s="17"/>
      <c r="C492" s="17"/>
      <c r="D492" s="17"/>
      <c r="E492" s="17"/>
      <c r="F492" s="17"/>
      <c r="G492" s="17"/>
      <c r="H492" s="18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30"/>
      <c r="B493" s="17"/>
      <c r="C493" s="17"/>
      <c r="D493" s="17"/>
      <c r="E493" s="17"/>
      <c r="F493" s="17"/>
      <c r="G493" s="17"/>
      <c r="H493" s="18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30"/>
      <c r="B494" s="17"/>
      <c r="C494" s="17"/>
      <c r="D494" s="17"/>
      <c r="E494" s="17"/>
      <c r="F494" s="17"/>
      <c r="G494" s="17"/>
      <c r="H494" s="18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30"/>
      <c r="B495" s="17"/>
      <c r="C495" s="17"/>
      <c r="D495" s="17"/>
      <c r="E495" s="17"/>
      <c r="F495" s="17"/>
      <c r="G495" s="17"/>
      <c r="H495" s="18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30"/>
      <c r="B496" s="17"/>
      <c r="C496" s="17"/>
      <c r="D496" s="17"/>
      <c r="E496" s="17"/>
      <c r="F496" s="17"/>
      <c r="G496" s="17"/>
      <c r="H496" s="18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30"/>
      <c r="B497" s="17"/>
      <c r="C497" s="17"/>
      <c r="D497" s="17"/>
      <c r="E497" s="17"/>
      <c r="F497" s="17"/>
      <c r="G497" s="17"/>
      <c r="H497" s="18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30"/>
      <c r="B498" s="17"/>
      <c r="C498" s="17"/>
      <c r="D498" s="17"/>
      <c r="E498" s="17"/>
      <c r="F498" s="17"/>
      <c r="G498" s="17"/>
      <c r="H498" s="18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30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</sheetData>
  <mergeCells count="241"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F2:H2"/>
    <mergeCell ref="I2:T3"/>
    <mergeCell ref="F3:F4"/>
    <mergeCell ref="G3:G4"/>
    <mergeCell ref="H3:H4"/>
  </mergeCells>
  <pageMargins left="0.25" right="0.25" top="0.75" bottom="0.75" header="0.3" footer="0.3"/>
  <pageSetup paperSize="9" scale="65" orientation="landscape" horizontalDpi="4294967293" r:id="rId1"/>
  <headerFooter>
    <oddHeader>&amp;C&amp;"Times New Roman,Félkövér"&amp;12 045160 Közutak, hidak, alagutak üzemeltetése, fenntartásaKiadások - 2017. év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1"/>
  <sheetViews>
    <sheetView view="pageBreakPreview" zoomScale="6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259" sqref="J259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" style="12" customWidth="1"/>
    <col min="7" max="7" width="11.140625" style="12" customWidth="1"/>
    <col min="8" max="8" width="11.7109375" style="49" customWidth="1"/>
    <col min="9" max="19" width="10.140625" style="12" bestFit="1" customWidth="1"/>
    <col min="20" max="20" width="11.28515625" style="12" bestFit="1" customWidth="1"/>
    <col min="21" max="16384" width="9.140625" style="17"/>
  </cols>
  <sheetData>
    <row r="1" spans="1:20" ht="15.75" thickBot="1" x14ac:dyDescent="0.3">
      <c r="T1" s="11" t="s">
        <v>828</v>
      </c>
    </row>
    <row r="2" spans="1:20" ht="15" customHeight="1" x14ac:dyDescent="0.25">
      <c r="B2" s="464" t="s">
        <v>0</v>
      </c>
      <c r="C2" s="456"/>
      <c r="D2" s="456"/>
      <c r="E2" s="456"/>
      <c r="F2" s="478" t="s">
        <v>970</v>
      </c>
      <c r="G2" s="472"/>
      <c r="H2" s="473"/>
      <c r="I2" s="455" t="s">
        <v>968</v>
      </c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7"/>
    </row>
    <row r="3" spans="1:20" ht="22.5" customHeight="1" x14ac:dyDescent="0.25">
      <c r="B3" s="465"/>
      <c r="C3" s="466"/>
      <c r="D3" s="466"/>
      <c r="E3" s="466"/>
      <c r="F3" s="479" t="s">
        <v>854</v>
      </c>
      <c r="G3" s="481" t="s">
        <v>855</v>
      </c>
      <c r="H3" s="483" t="s">
        <v>571</v>
      </c>
      <c r="I3" s="458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1:20" ht="21" customHeight="1" thickBot="1" x14ac:dyDescent="0.3">
      <c r="B4" s="467"/>
      <c r="C4" s="468"/>
      <c r="D4" s="468"/>
      <c r="E4" s="468"/>
      <c r="F4" s="480"/>
      <c r="G4" s="482"/>
      <c r="H4" s="484"/>
      <c r="I4" s="132" t="s">
        <v>593</v>
      </c>
      <c r="J4" s="66" t="s">
        <v>594</v>
      </c>
      <c r="K4" s="66" t="s">
        <v>595</v>
      </c>
      <c r="L4" s="66" t="s">
        <v>596</v>
      </c>
      <c r="M4" s="66" t="s">
        <v>597</v>
      </c>
      <c r="N4" s="280" t="s">
        <v>598</v>
      </c>
      <c r="O4" s="84" t="s">
        <v>599</v>
      </c>
      <c r="P4" s="281" t="s">
        <v>600</v>
      </c>
      <c r="Q4" s="280" t="s">
        <v>601</v>
      </c>
      <c r="R4" s="84" t="s">
        <v>602</v>
      </c>
      <c r="S4" s="281" t="s">
        <v>603</v>
      </c>
      <c r="T4" s="67" t="s">
        <v>604</v>
      </c>
    </row>
    <row r="5" spans="1:20" ht="15.75" thickBot="1" x14ac:dyDescent="0.3">
      <c r="B5" s="85" t="s">
        <v>118</v>
      </c>
      <c r="C5" s="485" t="s">
        <v>119</v>
      </c>
      <c r="D5" s="486"/>
      <c r="E5" s="486"/>
      <c r="F5" s="257">
        <f>F6+F20</f>
        <v>0</v>
      </c>
      <c r="G5" s="149">
        <f t="shared" ref="G5:T5" si="0">G6+G20</f>
        <v>0</v>
      </c>
      <c r="H5" s="166">
        <f>SUM(F5:G5)</f>
        <v>0</v>
      </c>
      <c r="I5" s="87">
        <f t="shared" si="0"/>
        <v>0</v>
      </c>
      <c r="J5" s="88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91">
        <f t="shared" si="0"/>
        <v>0</v>
      </c>
      <c r="O5" s="88">
        <f t="shared" si="0"/>
        <v>0</v>
      </c>
      <c r="P5" s="90">
        <f t="shared" si="0"/>
        <v>0</v>
      </c>
      <c r="Q5" s="91">
        <f t="shared" si="0"/>
        <v>0</v>
      </c>
      <c r="R5" s="88">
        <f t="shared" si="0"/>
        <v>0</v>
      </c>
      <c r="S5" s="90">
        <f t="shared" si="0"/>
        <v>0</v>
      </c>
      <c r="T5" s="92">
        <f t="shared" si="0"/>
        <v>0</v>
      </c>
    </row>
    <row r="6" spans="1:20" hidden="1" x14ac:dyDescent="0.25">
      <c r="B6" s="125" t="s">
        <v>609</v>
      </c>
      <c r="C6" s="443" t="s">
        <v>120</v>
      </c>
      <c r="D6" s="444"/>
      <c r="E6" s="444"/>
      <c r="F6" s="258">
        <f>F7+F8+F9+F10+F11+F12+F13+F14+F15+F16+F17+F18+F19</f>
        <v>0</v>
      </c>
      <c r="G6" s="150">
        <f t="shared" ref="G6:T6" si="1">G7+G8+G9+G10+G11+G12+G13+G14+G15+G16+G17+G18+G19</f>
        <v>0</v>
      </c>
      <c r="H6" s="167">
        <f t="shared" ref="H6:H71" si="2">SUM(F6:G6)</f>
        <v>0</v>
      </c>
      <c r="I6" s="119">
        <f t="shared" si="1"/>
        <v>0</v>
      </c>
      <c r="J6" s="120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3">
        <f t="shared" si="1"/>
        <v>0</v>
      </c>
      <c r="O6" s="120">
        <f t="shared" si="1"/>
        <v>0</v>
      </c>
      <c r="P6" s="122">
        <f t="shared" si="1"/>
        <v>0</v>
      </c>
      <c r="Q6" s="123">
        <f t="shared" si="1"/>
        <v>0</v>
      </c>
      <c r="R6" s="120">
        <f t="shared" si="1"/>
        <v>0</v>
      </c>
      <c r="S6" s="122">
        <f t="shared" si="1"/>
        <v>0</v>
      </c>
      <c r="T6" s="124">
        <f t="shared" si="1"/>
        <v>0</v>
      </c>
    </row>
    <row r="7" spans="1:20" s="211" customFormat="1" hidden="1" x14ac:dyDescent="0.25">
      <c r="A7" s="128" t="s">
        <v>121</v>
      </c>
      <c r="B7" s="191" t="s">
        <v>610</v>
      </c>
      <c r="C7" s="204"/>
      <c r="D7" s="275" t="s">
        <v>122</v>
      </c>
      <c r="E7" s="301"/>
      <c r="F7" s="282">
        <f>SUM(I7:T7)</f>
        <v>0</v>
      </c>
      <c r="G7" s="192"/>
      <c r="H7" s="193">
        <f t="shared" si="2"/>
        <v>0</v>
      </c>
      <c r="I7" s="201"/>
      <c r="J7" s="195"/>
      <c r="K7" s="195"/>
      <c r="L7" s="195"/>
      <c r="M7" s="195"/>
      <c r="N7" s="196"/>
      <c r="O7" s="195"/>
      <c r="P7" s="194"/>
      <c r="Q7" s="196"/>
      <c r="R7" s="195"/>
      <c r="S7" s="194"/>
      <c r="T7" s="197"/>
    </row>
    <row r="8" spans="1:20" s="211" customFormat="1" hidden="1" x14ac:dyDescent="0.25">
      <c r="A8" s="128" t="s">
        <v>123</v>
      </c>
      <c r="B8" s="191" t="s">
        <v>611</v>
      </c>
      <c r="C8" s="204"/>
      <c r="D8" s="275" t="s">
        <v>124</v>
      </c>
      <c r="E8" s="301"/>
      <c r="F8" s="282">
        <f t="shared" ref="F8:F19" si="3">SUM(I8:T8)</f>
        <v>0</v>
      </c>
      <c r="G8" s="192"/>
      <c r="H8" s="193">
        <f t="shared" si="2"/>
        <v>0</v>
      </c>
      <c r="I8" s="201"/>
      <c r="J8" s="195"/>
      <c r="K8" s="195"/>
      <c r="L8" s="195"/>
      <c r="M8" s="195"/>
      <c r="N8" s="196"/>
      <c r="O8" s="195"/>
      <c r="P8" s="194"/>
      <c r="Q8" s="196"/>
      <c r="R8" s="195"/>
      <c r="S8" s="194"/>
      <c r="T8" s="197"/>
    </row>
    <row r="9" spans="1:20" s="211" customFormat="1" hidden="1" x14ac:dyDescent="0.25">
      <c r="A9" s="128" t="s">
        <v>125</v>
      </c>
      <c r="B9" s="191" t="s">
        <v>612</v>
      </c>
      <c r="C9" s="204"/>
      <c r="D9" s="275" t="s">
        <v>126</v>
      </c>
      <c r="E9" s="301"/>
      <c r="F9" s="282">
        <f t="shared" si="3"/>
        <v>0</v>
      </c>
      <c r="G9" s="192"/>
      <c r="H9" s="193">
        <f t="shared" si="2"/>
        <v>0</v>
      </c>
      <c r="I9" s="201"/>
      <c r="J9" s="195"/>
      <c r="K9" s="195"/>
      <c r="L9" s="195"/>
      <c r="M9" s="195"/>
      <c r="N9" s="196"/>
      <c r="O9" s="195"/>
      <c r="P9" s="194"/>
      <c r="Q9" s="196"/>
      <c r="R9" s="195"/>
      <c r="S9" s="194"/>
      <c r="T9" s="197"/>
    </row>
    <row r="10" spans="1:20" s="211" customFormat="1" hidden="1" x14ac:dyDescent="0.25">
      <c r="A10" s="128" t="s">
        <v>127</v>
      </c>
      <c r="B10" s="191" t="s">
        <v>613</v>
      </c>
      <c r="C10" s="204"/>
      <c r="D10" s="275" t="s">
        <v>351</v>
      </c>
      <c r="E10" s="301"/>
      <c r="F10" s="282">
        <f t="shared" si="3"/>
        <v>0</v>
      </c>
      <c r="G10" s="192"/>
      <c r="H10" s="193">
        <f t="shared" si="2"/>
        <v>0</v>
      </c>
      <c r="I10" s="201"/>
      <c r="J10" s="195"/>
      <c r="K10" s="195"/>
      <c r="L10" s="195"/>
      <c r="M10" s="195"/>
      <c r="N10" s="196"/>
      <c r="O10" s="195"/>
      <c r="P10" s="194"/>
      <c r="Q10" s="196"/>
      <c r="R10" s="195"/>
      <c r="S10" s="194"/>
      <c r="T10" s="197"/>
    </row>
    <row r="11" spans="1:20" s="211" customFormat="1" hidden="1" x14ac:dyDescent="0.25">
      <c r="A11" s="128" t="s">
        <v>128</v>
      </c>
      <c r="B11" s="191" t="s">
        <v>614</v>
      </c>
      <c r="C11" s="204"/>
      <c r="D11" s="275" t="s">
        <v>129</v>
      </c>
      <c r="E11" s="301"/>
      <c r="F11" s="282">
        <f t="shared" si="3"/>
        <v>0</v>
      </c>
      <c r="G11" s="192"/>
      <c r="H11" s="193">
        <f t="shared" si="2"/>
        <v>0</v>
      </c>
      <c r="I11" s="201"/>
      <c r="J11" s="195"/>
      <c r="K11" s="195"/>
      <c r="L11" s="195"/>
      <c r="M11" s="195"/>
      <c r="N11" s="196"/>
      <c r="O11" s="195"/>
      <c r="P11" s="194"/>
      <c r="Q11" s="196"/>
      <c r="R11" s="195"/>
      <c r="S11" s="194"/>
      <c r="T11" s="197"/>
    </row>
    <row r="12" spans="1:20" s="211" customFormat="1" hidden="1" x14ac:dyDescent="0.25">
      <c r="A12" s="128" t="s">
        <v>130</v>
      </c>
      <c r="B12" s="191" t="s">
        <v>615</v>
      </c>
      <c r="C12" s="204"/>
      <c r="D12" s="275" t="s">
        <v>131</v>
      </c>
      <c r="E12" s="301"/>
      <c r="F12" s="282">
        <f t="shared" si="3"/>
        <v>0</v>
      </c>
      <c r="G12" s="192"/>
      <c r="H12" s="193">
        <f t="shared" si="2"/>
        <v>0</v>
      </c>
      <c r="I12" s="201"/>
      <c r="J12" s="195"/>
      <c r="K12" s="195"/>
      <c r="L12" s="195"/>
      <c r="M12" s="195"/>
      <c r="N12" s="196"/>
      <c r="O12" s="195"/>
      <c r="P12" s="194"/>
      <c r="Q12" s="196"/>
      <c r="R12" s="195"/>
      <c r="S12" s="194"/>
      <c r="T12" s="197"/>
    </row>
    <row r="13" spans="1:20" s="211" customFormat="1" hidden="1" x14ac:dyDescent="0.25">
      <c r="A13" s="128" t="s">
        <v>132</v>
      </c>
      <c r="B13" s="191" t="s">
        <v>616</v>
      </c>
      <c r="C13" s="204"/>
      <c r="D13" s="275" t="s">
        <v>133</v>
      </c>
      <c r="E13" s="301"/>
      <c r="F13" s="282">
        <f t="shared" si="3"/>
        <v>0</v>
      </c>
      <c r="G13" s="192"/>
      <c r="H13" s="193">
        <f t="shared" si="2"/>
        <v>0</v>
      </c>
      <c r="I13" s="201"/>
      <c r="J13" s="195"/>
      <c r="K13" s="195"/>
      <c r="L13" s="195"/>
      <c r="M13" s="195"/>
      <c r="N13" s="196"/>
      <c r="O13" s="195"/>
      <c r="P13" s="194"/>
      <c r="Q13" s="196"/>
      <c r="R13" s="195"/>
      <c r="S13" s="194"/>
      <c r="T13" s="197"/>
    </row>
    <row r="14" spans="1:20" s="211" customFormat="1" hidden="1" x14ac:dyDescent="0.25">
      <c r="A14" s="128" t="s">
        <v>134</v>
      </c>
      <c r="B14" s="191" t="s">
        <v>617</v>
      </c>
      <c r="C14" s="204"/>
      <c r="D14" s="275" t="s">
        <v>135</v>
      </c>
      <c r="E14" s="301"/>
      <c r="F14" s="282">
        <f t="shared" si="3"/>
        <v>0</v>
      </c>
      <c r="G14" s="192"/>
      <c r="H14" s="193">
        <f t="shared" si="2"/>
        <v>0</v>
      </c>
      <c r="I14" s="201"/>
      <c r="J14" s="195"/>
      <c r="K14" s="195"/>
      <c r="L14" s="195"/>
      <c r="M14" s="195"/>
      <c r="N14" s="196"/>
      <c r="O14" s="195"/>
      <c r="P14" s="194"/>
      <c r="Q14" s="196"/>
      <c r="R14" s="195"/>
      <c r="S14" s="194"/>
      <c r="T14" s="197"/>
    </row>
    <row r="15" spans="1:20" s="211" customFormat="1" hidden="1" x14ac:dyDescent="0.25">
      <c r="A15" s="128" t="s">
        <v>136</v>
      </c>
      <c r="B15" s="191" t="s">
        <v>618</v>
      </c>
      <c r="C15" s="204"/>
      <c r="D15" s="275" t="s">
        <v>137</v>
      </c>
      <c r="E15" s="301"/>
      <c r="F15" s="282">
        <f t="shared" si="3"/>
        <v>0</v>
      </c>
      <c r="G15" s="192"/>
      <c r="H15" s="193">
        <f t="shared" si="2"/>
        <v>0</v>
      </c>
      <c r="I15" s="201"/>
      <c r="J15" s="195"/>
      <c r="K15" s="195"/>
      <c r="L15" s="195"/>
      <c r="M15" s="195"/>
      <c r="N15" s="196"/>
      <c r="O15" s="195"/>
      <c r="P15" s="194"/>
      <c r="Q15" s="196"/>
      <c r="R15" s="195"/>
      <c r="S15" s="194"/>
      <c r="T15" s="197"/>
    </row>
    <row r="16" spans="1:20" s="211" customFormat="1" hidden="1" x14ac:dyDescent="0.25">
      <c r="A16" s="128" t="s">
        <v>138</v>
      </c>
      <c r="B16" s="191" t="s">
        <v>619</v>
      </c>
      <c r="C16" s="204"/>
      <c r="D16" s="275" t="s">
        <v>139</v>
      </c>
      <c r="E16" s="301"/>
      <c r="F16" s="282">
        <f t="shared" si="3"/>
        <v>0</v>
      </c>
      <c r="G16" s="192"/>
      <c r="H16" s="193">
        <f t="shared" si="2"/>
        <v>0</v>
      </c>
      <c r="I16" s="201"/>
      <c r="J16" s="195"/>
      <c r="K16" s="195"/>
      <c r="L16" s="195"/>
      <c r="M16" s="195"/>
      <c r="N16" s="196"/>
      <c r="O16" s="195"/>
      <c r="P16" s="194"/>
      <c r="Q16" s="196"/>
      <c r="R16" s="195"/>
      <c r="S16" s="194"/>
      <c r="T16" s="197"/>
    </row>
    <row r="17" spans="1:20" s="211" customFormat="1" hidden="1" x14ac:dyDescent="0.25">
      <c r="A17" s="128" t="s">
        <v>140</v>
      </c>
      <c r="B17" s="191" t="s">
        <v>620</v>
      </c>
      <c r="C17" s="204"/>
      <c r="D17" s="275" t="s">
        <v>141</v>
      </c>
      <c r="E17" s="301"/>
      <c r="F17" s="282">
        <f t="shared" si="3"/>
        <v>0</v>
      </c>
      <c r="G17" s="192"/>
      <c r="H17" s="193">
        <f t="shared" si="2"/>
        <v>0</v>
      </c>
      <c r="I17" s="201"/>
      <c r="J17" s="195"/>
      <c r="K17" s="195"/>
      <c r="L17" s="195"/>
      <c r="M17" s="195"/>
      <c r="N17" s="196"/>
      <c r="O17" s="195"/>
      <c r="P17" s="194"/>
      <c r="Q17" s="196"/>
      <c r="R17" s="195"/>
      <c r="S17" s="194"/>
      <c r="T17" s="197"/>
    </row>
    <row r="18" spans="1:20" s="211" customFormat="1" hidden="1" x14ac:dyDescent="0.25">
      <c r="A18" s="128" t="s">
        <v>142</v>
      </c>
      <c r="B18" s="191" t="s">
        <v>621</v>
      </c>
      <c r="C18" s="204"/>
      <c r="D18" s="275" t="s">
        <v>143</v>
      </c>
      <c r="E18" s="301"/>
      <c r="F18" s="282">
        <f t="shared" si="3"/>
        <v>0</v>
      </c>
      <c r="G18" s="192"/>
      <c r="H18" s="193">
        <f t="shared" si="2"/>
        <v>0</v>
      </c>
      <c r="I18" s="201"/>
      <c r="J18" s="195"/>
      <c r="K18" s="195"/>
      <c r="L18" s="195"/>
      <c r="M18" s="195"/>
      <c r="N18" s="196"/>
      <c r="O18" s="195"/>
      <c r="P18" s="194"/>
      <c r="Q18" s="196"/>
      <c r="R18" s="195"/>
      <c r="S18" s="194"/>
      <c r="T18" s="197"/>
    </row>
    <row r="19" spans="1:20" s="211" customFormat="1" hidden="1" x14ac:dyDescent="0.25">
      <c r="A19" s="128" t="s">
        <v>144</v>
      </c>
      <c r="B19" s="191" t="s">
        <v>622</v>
      </c>
      <c r="C19" s="204"/>
      <c r="D19" s="275" t="s">
        <v>145</v>
      </c>
      <c r="E19" s="301"/>
      <c r="F19" s="282">
        <f t="shared" si="3"/>
        <v>0</v>
      </c>
      <c r="G19" s="192"/>
      <c r="H19" s="193">
        <f t="shared" si="2"/>
        <v>0</v>
      </c>
      <c r="I19" s="201"/>
      <c r="J19" s="195"/>
      <c r="K19" s="195"/>
      <c r="L19" s="195"/>
      <c r="M19" s="195"/>
      <c r="N19" s="196"/>
      <c r="O19" s="195"/>
      <c r="P19" s="194"/>
      <c r="Q19" s="196"/>
      <c r="R19" s="195"/>
      <c r="S19" s="194"/>
      <c r="T19" s="197"/>
    </row>
    <row r="20" spans="1:20" hidden="1" x14ac:dyDescent="0.25">
      <c r="B20" s="93" t="s">
        <v>623</v>
      </c>
      <c r="C20" s="420" t="s">
        <v>146</v>
      </c>
      <c r="D20" s="421"/>
      <c r="E20" s="421"/>
      <c r="F20" s="260">
        <f>F21+F22+F23</f>
        <v>0</v>
      </c>
      <c r="G20" s="152">
        <f t="shared" ref="G20:T20" si="4">G21+G22+G23</f>
        <v>0</v>
      </c>
      <c r="H20" s="168">
        <f t="shared" si="2"/>
        <v>0</v>
      </c>
      <c r="I20" s="95">
        <f t="shared" si="4"/>
        <v>0</v>
      </c>
      <c r="J20" s="96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9">
        <f t="shared" si="4"/>
        <v>0</v>
      </c>
      <c r="O20" s="96">
        <f t="shared" si="4"/>
        <v>0</v>
      </c>
      <c r="P20" s="98">
        <f t="shared" si="4"/>
        <v>0</v>
      </c>
      <c r="Q20" s="99">
        <f t="shared" si="4"/>
        <v>0</v>
      </c>
      <c r="R20" s="96">
        <f t="shared" si="4"/>
        <v>0</v>
      </c>
      <c r="S20" s="98">
        <f t="shared" si="4"/>
        <v>0</v>
      </c>
      <c r="T20" s="100">
        <f t="shared" si="4"/>
        <v>0</v>
      </c>
    </row>
    <row r="21" spans="1:20" s="41" customFormat="1" hidden="1" x14ac:dyDescent="0.25">
      <c r="A21" s="128" t="s">
        <v>147</v>
      </c>
      <c r="B21" s="53" t="s">
        <v>624</v>
      </c>
      <c r="C21" s="422" t="s">
        <v>148</v>
      </c>
      <c r="D21" s="423"/>
      <c r="E21" s="423"/>
      <c r="F21" s="266">
        <f t="shared" ref="F21:F23" si="5">SUM(I21:T21)</f>
        <v>0</v>
      </c>
      <c r="G21" s="158"/>
      <c r="H21" s="170">
        <f t="shared" si="2"/>
        <v>0</v>
      </c>
      <c r="I21" s="78"/>
      <c r="J21" s="13"/>
      <c r="K21" s="13"/>
      <c r="L21" s="13"/>
      <c r="M21" s="13"/>
      <c r="N21" s="83"/>
      <c r="O21" s="13"/>
      <c r="P21" s="43"/>
      <c r="Q21" s="83"/>
      <c r="R21" s="13"/>
      <c r="S21" s="43"/>
      <c r="T21" s="45"/>
    </row>
    <row r="22" spans="1:20" s="41" customFormat="1" ht="25.5" hidden="1" customHeight="1" x14ac:dyDescent="0.25">
      <c r="A22" s="128" t="s">
        <v>149</v>
      </c>
      <c r="B22" s="53" t="s">
        <v>625</v>
      </c>
      <c r="C22" s="424" t="s">
        <v>877</v>
      </c>
      <c r="D22" s="425"/>
      <c r="E22" s="425"/>
      <c r="F22" s="266">
        <f t="shared" si="5"/>
        <v>0</v>
      </c>
      <c r="G22" s="158"/>
      <c r="H22" s="170">
        <f t="shared" si="2"/>
        <v>0</v>
      </c>
      <c r="I22" s="78"/>
      <c r="J22" s="13"/>
      <c r="K22" s="13"/>
      <c r="L22" s="13"/>
      <c r="M22" s="13"/>
      <c r="N22" s="83"/>
      <c r="O22" s="13"/>
      <c r="P22" s="43"/>
      <c r="Q22" s="83"/>
      <c r="R22" s="13"/>
      <c r="S22" s="43"/>
      <c r="T22" s="45"/>
    </row>
    <row r="23" spans="1:20" s="41" customFormat="1" ht="15.75" hidden="1" thickBot="1" x14ac:dyDescent="0.3">
      <c r="A23" s="128" t="s">
        <v>150</v>
      </c>
      <c r="B23" s="198" t="s">
        <v>626</v>
      </c>
      <c r="C23" s="487" t="s">
        <v>151</v>
      </c>
      <c r="D23" s="488"/>
      <c r="E23" s="488"/>
      <c r="F23" s="283">
        <f t="shared" si="5"/>
        <v>0</v>
      </c>
      <c r="G23" s="199"/>
      <c r="H23" s="170">
        <f t="shared" si="2"/>
        <v>0</v>
      </c>
      <c r="I23" s="78"/>
      <c r="J23" s="13"/>
      <c r="K23" s="13"/>
      <c r="L23" s="13"/>
      <c r="M23" s="13"/>
      <c r="N23" s="83"/>
      <c r="O23" s="13"/>
      <c r="P23" s="43"/>
      <c r="Q23" s="83"/>
      <c r="R23" s="13"/>
      <c r="S23" s="43"/>
      <c r="T23" s="45"/>
    </row>
    <row r="24" spans="1:20" ht="15.75" thickBot="1" x14ac:dyDescent="0.3">
      <c r="A24" s="128" t="s">
        <v>966</v>
      </c>
      <c r="B24" s="85" t="s">
        <v>152</v>
      </c>
      <c r="C24" s="452" t="s">
        <v>803</v>
      </c>
      <c r="D24" s="452"/>
      <c r="E24" s="438"/>
      <c r="F24" s="262">
        <f>F25+F26+F27+F28+F29+F30+F31</f>
        <v>0</v>
      </c>
      <c r="G24" s="154">
        <f t="shared" ref="G24:T24" si="6">G25+G26+G27+G28+G29+G30+G31</f>
        <v>0</v>
      </c>
      <c r="H24" s="166">
        <f t="shared" si="2"/>
        <v>0</v>
      </c>
      <c r="I24" s="87">
        <f t="shared" si="6"/>
        <v>0</v>
      </c>
      <c r="J24" s="88">
        <f t="shared" si="6"/>
        <v>0</v>
      </c>
      <c r="K24" s="88">
        <f t="shared" si="6"/>
        <v>0</v>
      </c>
      <c r="L24" s="88">
        <f t="shared" si="6"/>
        <v>0</v>
      </c>
      <c r="M24" s="88">
        <f t="shared" si="6"/>
        <v>0</v>
      </c>
      <c r="N24" s="91">
        <f t="shared" si="6"/>
        <v>0</v>
      </c>
      <c r="O24" s="88">
        <f t="shared" si="6"/>
        <v>0</v>
      </c>
      <c r="P24" s="90">
        <f t="shared" si="6"/>
        <v>0</v>
      </c>
      <c r="Q24" s="91">
        <f t="shared" si="6"/>
        <v>0</v>
      </c>
      <c r="R24" s="88">
        <f t="shared" si="6"/>
        <v>0</v>
      </c>
      <c r="S24" s="90">
        <f t="shared" si="6"/>
        <v>0</v>
      </c>
      <c r="T24" s="92">
        <f t="shared" si="6"/>
        <v>0</v>
      </c>
    </row>
    <row r="25" spans="1:20" hidden="1" x14ac:dyDescent="0.25">
      <c r="B25" s="61"/>
      <c r="C25" s="489" t="s">
        <v>154</v>
      </c>
      <c r="D25" s="490"/>
      <c r="E25" s="490"/>
      <c r="F25" s="263">
        <f t="shared" ref="F25:F31" si="7">SUM(I25:T25)</f>
        <v>0</v>
      </c>
      <c r="G25" s="155"/>
      <c r="H25" s="169">
        <f t="shared" si="2"/>
        <v>0</v>
      </c>
      <c r="I25" s="76"/>
      <c r="J25" s="1"/>
      <c r="K25" s="1"/>
      <c r="L25" s="1"/>
      <c r="M25" s="1"/>
      <c r="N25" s="82"/>
      <c r="O25" s="1"/>
      <c r="P25" s="42"/>
      <c r="Q25" s="82"/>
      <c r="R25" s="1"/>
      <c r="S25" s="42"/>
      <c r="T25" s="44"/>
    </row>
    <row r="26" spans="1:20" hidden="1" x14ac:dyDescent="0.25">
      <c r="B26" s="62"/>
      <c r="C26" s="491" t="s">
        <v>155</v>
      </c>
      <c r="D26" s="492"/>
      <c r="E26" s="492"/>
      <c r="F26" s="264">
        <f t="shared" si="7"/>
        <v>0</v>
      </c>
      <c r="G26" s="156"/>
      <c r="H26" s="169">
        <f t="shared" si="2"/>
        <v>0</v>
      </c>
      <c r="I26" s="76"/>
      <c r="J26" s="1"/>
      <c r="K26" s="1"/>
      <c r="L26" s="1"/>
      <c r="M26" s="1"/>
      <c r="N26" s="82"/>
      <c r="O26" s="1"/>
      <c r="P26" s="42"/>
      <c r="Q26" s="82"/>
      <c r="R26" s="1"/>
      <c r="S26" s="42"/>
      <c r="T26" s="44"/>
    </row>
    <row r="27" spans="1:20" hidden="1" x14ac:dyDescent="0.25">
      <c r="B27" s="62"/>
      <c r="C27" s="491" t="s">
        <v>156</v>
      </c>
      <c r="D27" s="492"/>
      <c r="E27" s="492"/>
      <c r="F27" s="264">
        <f t="shared" si="7"/>
        <v>0</v>
      </c>
      <c r="G27" s="156"/>
      <c r="H27" s="169">
        <f t="shared" si="2"/>
        <v>0</v>
      </c>
      <c r="I27" s="76"/>
      <c r="J27" s="1"/>
      <c r="K27" s="1"/>
      <c r="L27" s="1"/>
      <c r="M27" s="1"/>
      <c r="N27" s="82"/>
      <c r="O27" s="1"/>
      <c r="P27" s="42"/>
      <c r="Q27" s="82"/>
      <c r="R27" s="1"/>
      <c r="S27" s="42"/>
      <c r="T27" s="44"/>
    </row>
    <row r="28" spans="1:20" hidden="1" x14ac:dyDescent="0.25">
      <c r="B28" s="62"/>
      <c r="C28" s="491" t="s">
        <v>157</v>
      </c>
      <c r="D28" s="492"/>
      <c r="E28" s="492"/>
      <c r="F28" s="264">
        <f t="shared" si="7"/>
        <v>0</v>
      </c>
      <c r="G28" s="156"/>
      <c r="H28" s="169">
        <f t="shared" si="2"/>
        <v>0</v>
      </c>
      <c r="I28" s="76"/>
      <c r="J28" s="1"/>
      <c r="K28" s="1"/>
      <c r="L28" s="1"/>
      <c r="M28" s="1"/>
      <c r="N28" s="82"/>
      <c r="O28" s="1"/>
      <c r="P28" s="42"/>
      <c r="Q28" s="82"/>
      <c r="R28" s="1"/>
      <c r="S28" s="42"/>
      <c r="T28" s="44"/>
    </row>
    <row r="29" spans="1:20" hidden="1" x14ac:dyDescent="0.25">
      <c r="B29" s="62"/>
      <c r="C29" s="491" t="s">
        <v>158</v>
      </c>
      <c r="D29" s="492"/>
      <c r="E29" s="492"/>
      <c r="F29" s="264">
        <f t="shared" si="7"/>
        <v>0</v>
      </c>
      <c r="G29" s="156"/>
      <c r="H29" s="169">
        <f t="shared" si="2"/>
        <v>0</v>
      </c>
      <c r="I29" s="76"/>
      <c r="J29" s="1"/>
      <c r="K29" s="1"/>
      <c r="L29" s="1"/>
      <c r="M29" s="1"/>
      <c r="N29" s="82"/>
      <c r="O29" s="1"/>
      <c r="P29" s="42"/>
      <c r="Q29" s="82"/>
      <c r="R29" s="1"/>
      <c r="S29" s="42"/>
      <c r="T29" s="44"/>
    </row>
    <row r="30" spans="1:20" hidden="1" x14ac:dyDescent="0.25">
      <c r="B30" s="62"/>
      <c r="C30" s="491" t="s">
        <v>159</v>
      </c>
      <c r="D30" s="492"/>
      <c r="E30" s="492"/>
      <c r="F30" s="264">
        <f t="shared" si="7"/>
        <v>0</v>
      </c>
      <c r="G30" s="156"/>
      <c r="H30" s="169">
        <f t="shared" si="2"/>
        <v>0</v>
      </c>
      <c r="I30" s="76"/>
      <c r="J30" s="1"/>
      <c r="K30" s="1"/>
      <c r="L30" s="1"/>
      <c r="M30" s="1"/>
      <c r="N30" s="82"/>
      <c r="O30" s="1"/>
      <c r="P30" s="42"/>
      <c r="Q30" s="82"/>
      <c r="R30" s="1"/>
      <c r="S30" s="42"/>
      <c r="T30" s="44"/>
    </row>
    <row r="31" spans="1:20" ht="15.75" hidden="1" thickBot="1" x14ac:dyDescent="0.3">
      <c r="B31" s="63"/>
      <c r="C31" s="493" t="s">
        <v>160</v>
      </c>
      <c r="D31" s="494"/>
      <c r="E31" s="494"/>
      <c r="F31" s="265">
        <f t="shared" si="7"/>
        <v>0</v>
      </c>
      <c r="G31" s="157"/>
      <c r="H31" s="169">
        <f t="shared" si="2"/>
        <v>0</v>
      </c>
      <c r="I31" s="76"/>
      <c r="J31" s="1"/>
      <c r="K31" s="1"/>
      <c r="L31" s="1"/>
      <c r="M31" s="1"/>
      <c r="N31" s="82"/>
      <c r="O31" s="1"/>
      <c r="P31" s="42"/>
      <c r="Q31" s="82"/>
      <c r="R31" s="1"/>
      <c r="S31" s="42"/>
      <c r="T31" s="44"/>
    </row>
    <row r="32" spans="1:20" ht="15.75" thickBot="1" x14ac:dyDescent="0.3">
      <c r="B32" s="85" t="s">
        <v>161</v>
      </c>
      <c r="C32" s="438" t="s">
        <v>162</v>
      </c>
      <c r="D32" s="439"/>
      <c r="E32" s="439"/>
      <c r="F32" s="262">
        <f>F33+F37+F40+F52+F55</f>
        <v>104000</v>
      </c>
      <c r="G32" s="154">
        <f t="shared" ref="G32:T32" si="8">G33+G37+G40+G52+G55</f>
        <v>0</v>
      </c>
      <c r="H32" s="166">
        <f t="shared" si="2"/>
        <v>104000</v>
      </c>
      <c r="I32" s="87">
        <f t="shared" si="8"/>
        <v>7353</v>
      </c>
      <c r="J32" s="88">
        <f t="shared" si="8"/>
        <v>7353</v>
      </c>
      <c r="K32" s="88">
        <f t="shared" si="8"/>
        <v>7353</v>
      </c>
      <c r="L32" s="88">
        <f t="shared" si="8"/>
        <v>15230</v>
      </c>
      <c r="M32" s="88">
        <f t="shared" si="8"/>
        <v>7353</v>
      </c>
      <c r="N32" s="91">
        <f t="shared" si="8"/>
        <v>7353</v>
      </c>
      <c r="O32" s="88">
        <f t="shared" si="8"/>
        <v>7353</v>
      </c>
      <c r="P32" s="90">
        <f t="shared" si="8"/>
        <v>7353</v>
      </c>
      <c r="Q32" s="91">
        <f t="shared" si="8"/>
        <v>7353</v>
      </c>
      <c r="R32" s="88">
        <f t="shared" si="8"/>
        <v>15232</v>
      </c>
      <c r="S32" s="90">
        <f t="shared" si="8"/>
        <v>7357</v>
      </c>
      <c r="T32" s="92">
        <f t="shared" si="8"/>
        <v>7357</v>
      </c>
    </row>
    <row r="33" spans="1:20" hidden="1" x14ac:dyDescent="0.25">
      <c r="B33" s="125" t="s">
        <v>627</v>
      </c>
      <c r="C33" s="443" t="s">
        <v>163</v>
      </c>
      <c r="D33" s="444"/>
      <c r="E33" s="444"/>
      <c r="F33" s="258">
        <f>F34+F35+F36</f>
        <v>0</v>
      </c>
      <c r="G33" s="150">
        <f t="shared" ref="G33:T33" si="9">G34+G35+G36</f>
        <v>0</v>
      </c>
      <c r="H33" s="167">
        <f t="shared" si="2"/>
        <v>0</v>
      </c>
      <c r="I33" s="119">
        <f t="shared" si="9"/>
        <v>0</v>
      </c>
      <c r="J33" s="120">
        <f t="shared" si="9"/>
        <v>0</v>
      </c>
      <c r="K33" s="120">
        <f t="shared" si="9"/>
        <v>0</v>
      </c>
      <c r="L33" s="120">
        <f t="shared" si="9"/>
        <v>0</v>
      </c>
      <c r="M33" s="120">
        <f t="shared" si="9"/>
        <v>0</v>
      </c>
      <c r="N33" s="123">
        <f t="shared" si="9"/>
        <v>0</v>
      </c>
      <c r="O33" s="120">
        <f t="shared" si="9"/>
        <v>0</v>
      </c>
      <c r="P33" s="122">
        <f t="shared" si="9"/>
        <v>0</v>
      </c>
      <c r="Q33" s="123">
        <f t="shared" si="9"/>
        <v>0</v>
      </c>
      <c r="R33" s="120">
        <f t="shared" si="9"/>
        <v>0</v>
      </c>
      <c r="S33" s="122">
        <f t="shared" si="9"/>
        <v>0</v>
      </c>
      <c r="T33" s="124">
        <f t="shared" si="9"/>
        <v>0</v>
      </c>
    </row>
    <row r="34" spans="1:20" s="41" customFormat="1" hidden="1" x14ac:dyDescent="0.25">
      <c r="A34" s="128" t="s">
        <v>164</v>
      </c>
      <c r="B34" s="53" t="s">
        <v>628</v>
      </c>
      <c r="C34" s="422" t="s">
        <v>165</v>
      </c>
      <c r="D34" s="423"/>
      <c r="E34" s="423"/>
      <c r="F34" s="266">
        <f t="shared" ref="F34:F36" si="10">SUM(I34:T34)</f>
        <v>0</v>
      </c>
      <c r="G34" s="158"/>
      <c r="H34" s="170">
        <f t="shared" si="2"/>
        <v>0</v>
      </c>
      <c r="I34" s="78"/>
      <c r="J34" s="13"/>
      <c r="K34" s="13"/>
      <c r="L34" s="13"/>
      <c r="M34" s="13"/>
      <c r="N34" s="83"/>
      <c r="O34" s="13"/>
      <c r="P34" s="43"/>
      <c r="Q34" s="83"/>
      <c r="R34" s="13"/>
      <c r="S34" s="43"/>
      <c r="T34" s="45"/>
    </row>
    <row r="35" spans="1:20" s="41" customFormat="1" hidden="1" x14ac:dyDescent="0.25">
      <c r="A35" s="128" t="s">
        <v>166</v>
      </c>
      <c r="B35" s="53" t="s">
        <v>629</v>
      </c>
      <c r="C35" s="422" t="s">
        <v>167</v>
      </c>
      <c r="D35" s="423"/>
      <c r="E35" s="423"/>
      <c r="F35" s="266">
        <f t="shared" si="10"/>
        <v>0</v>
      </c>
      <c r="G35" s="158"/>
      <c r="H35" s="170">
        <f t="shared" si="2"/>
        <v>0</v>
      </c>
      <c r="I35" s="78"/>
      <c r="J35" s="13"/>
      <c r="K35" s="13"/>
      <c r="L35" s="13"/>
      <c r="M35" s="13"/>
      <c r="N35" s="83"/>
      <c r="O35" s="13"/>
      <c r="P35" s="43"/>
      <c r="Q35" s="83"/>
      <c r="R35" s="13"/>
      <c r="S35" s="43"/>
      <c r="T35" s="45"/>
    </row>
    <row r="36" spans="1:20" s="41" customFormat="1" hidden="1" x14ac:dyDescent="0.25">
      <c r="A36" s="128" t="s">
        <v>168</v>
      </c>
      <c r="B36" s="53" t="s">
        <v>630</v>
      </c>
      <c r="C36" s="422" t="s">
        <v>169</v>
      </c>
      <c r="D36" s="423"/>
      <c r="E36" s="423"/>
      <c r="F36" s="266">
        <f t="shared" si="10"/>
        <v>0</v>
      </c>
      <c r="G36" s="158"/>
      <c r="H36" s="170">
        <f t="shared" si="2"/>
        <v>0</v>
      </c>
      <c r="I36" s="78"/>
      <c r="J36" s="13"/>
      <c r="K36" s="13"/>
      <c r="L36" s="13"/>
      <c r="M36" s="13"/>
      <c r="N36" s="83"/>
      <c r="O36" s="13"/>
      <c r="P36" s="43"/>
      <c r="Q36" s="83"/>
      <c r="R36" s="13"/>
      <c r="S36" s="43"/>
      <c r="T36" s="45"/>
    </row>
    <row r="37" spans="1:20" hidden="1" x14ac:dyDescent="0.25">
      <c r="B37" s="93" t="s">
        <v>631</v>
      </c>
      <c r="C37" s="420" t="s">
        <v>170</v>
      </c>
      <c r="D37" s="421"/>
      <c r="E37" s="421"/>
      <c r="F37" s="260">
        <f>F38+F39</f>
        <v>0</v>
      </c>
      <c r="G37" s="152">
        <f t="shared" ref="G37:T37" si="11">G38+G39</f>
        <v>0</v>
      </c>
      <c r="H37" s="168">
        <f t="shared" si="2"/>
        <v>0</v>
      </c>
      <c r="I37" s="95">
        <f t="shared" si="11"/>
        <v>0</v>
      </c>
      <c r="J37" s="96">
        <f t="shared" si="11"/>
        <v>0</v>
      </c>
      <c r="K37" s="96">
        <f t="shared" si="11"/>
        <v>0</v>
      </c>
      <c r="L37" s="96">
        <f t="shared" si="11"/>
        <v>0</v>
      </c>
      <c r="M37" s="96">
        <f t="shared" si="11"/>
        <v>0</v>
      </c>
      <c r="N37" s="99">
        <f t="shared" si="11"/>
        <v>0</v>
      </c>
      <c r="O37" s="96">
        <f t="shared" si="11"/>
        <v>0</v>
      </c>
      <c r="P37" s="98">
        <f t="shared" si="11"/>
        <v>0</v>
      </c>
      <c r="Q37" s="99">
        <f t="shared" si="11"/>
        <v>0</v>
      </c>
      <c r="R37" s="96">
        <f t="shared" si="11"/>
        <v>0</v>
      </c>
      <c r="S37" s="98">
        <f t="shared" si="11"/>
        <v>0</v>
      </c>
      <c r="T37" s="100">
        <f t="shared" si="11"/>
        <v>0</v>
      </c>
    </row>
    <row r="38" spans="1:20" s="41" customFormat="1" hidden="1" x14ac:dyDescent="0.25">
      <c r="A38" s="128" t="s">
        <v>171</v>
      </c>
      <c r="B38" s="53" t="s">
        <v>632</v>
      </c>
      <c r="C38" s="422" t="s">
        <v>172</v>
      </c>
      <c r="D38" s="423"/>
      <c r="E38" s="423"/>
      <c r="F38" s="266">
        <f t="shared" ref="F38:F39" si="12">SUM(I38:T38)</f>
        <v>0</v>
      </c>
      <c r="G38" s="158"/>
      <c r="H38" s="170">
        <f t="shared" si="2"/>
        <v>0</v>
      </c>
      <c r="I38" s="78"/>
      <c r="J38" s="13"/>
      <c r="K38" s="13"/>
      <c r="L38" s="13"/>
      <c r="M38" s="13"/>
      <c r="N38" s="83"/>
      <c r="O38" s="13"/>
      <c r="P38" s="43"/>
      <c r="Q38" s="83"/>
      <c r="R38" s="13"/>
      <c r="S38" s="43"/>
      <c r="T38" s="45"/>
    </row>
    <row r="39" spans="1:20" s="41" customFormat="1" hidden="1" x14ac:dyDescent="0.25">
      <c r="A39" s="128" t="s">
        <v>173</v>
      </c>
      <c r="B39" s="53" t="s">
        <v>633</v>
      </c>
      <c r="C39" s="422" t="s">
        <v>174</v>
      </c>
      <c r="D39" s="423"/>
      <c r="E39" s="423"/>
      <c r="F39" s="266">
        <f t="shared" si="12"/>
        <v>0</v>
      </c>
      <c r="G39" s="158"/>
      <c r="H39" s="170">
        <f t="shared" si="2"/>
        <v>0</v>
      </c>
      <c r="I39" s="78"/>
      <c r="J39" s="13"/>
      <c r="K39" s="13"/>
      <c r="L39" s="13"/>
      <c r="M39" s="13"/>
      <c r="N39" s="83"/>
      <c r="O39" s="13"/>
      <c r="P39" s="43"/>
      <c r="Q39" s="83"/>
      <c r="R39" s="13"/>
      <c r="S39" s="43"/>
      <c r="T39" s="45"/>
    </row>
    <row r="40" spans="1:20" x14ac:dyDescent="0.25">
      <c r="B40" s="93" t="s">
        <v>634</v>
      </c>
      <c r="C40" s="420" t="s">
        <v>175</v>
      </c>
      <c r="D40" s="421"/>
      <c r="E40" s="421"/>
      <c r="F40" s="260">
        <f>F41+F44+F45+F46+F47+F50+F51</f>
        <v>81890</v>
      </c>
      <c r="G40" s="152">
        <f t="shared" ref="G40:T40" si="13">G41+G44+G45+G46+G47+G50+G51</f>
        <v>0</v>
      </c>
      <c r="H40" s="168">
        <f t="shared" si="2"/>
        <v>81890</v>
      </c>
      <c r="I40" s="95">
        <f t="shared" si="13"/>
        <v>5511</v>
      </c>
      <c r="J40" s="96">
        <f t="shared" si="13"/>
        <v>5511</v>
      </c>
      <c r="K40" s="96">
        <f t="shared" si="13"/>
        <v>5511</v>
      </c>
      <c r="L40" s="96">
        <f t="shared" si="13"/>
        <v>13385</v>
      </c>
      <c r="M40" s="96">
        <f t="shared" si="13"/>
        <v>5511</v>
      </c>
      <c r="N40" s="99">
        <f t="shared" si="13"/>
        <v>5511</v>
      </c>
      <c r="O40" s="96">
        <f t="shared" si="13"/>
        <v>5511</v>
      </c>
      <c r="P40" s="98">
        <f t="shared" si="13"/>
        <v>5511</v>
      </c>
      <c r="Q40" s="99">
        <f t="shared" si="13"/>
        <v>5511</v>
      </c>
      <c r="R40" s="96">
        <f t="shared" si="13"/>
        <v>13387</v>
      </c>
      <c r="S40" s="98">
        <f t="shared" si="13"/>
        <v>5515</v>
      </c>
      <c r="T40" s="100">
        <f t="shared" si="13"/>
        <v>5515</v>
      </c>
    </row>
    <row r="41" spans="1:20" s="41" customFormat="1" x14ac:dyDescent="0.25">
      <c r="A41" s="128" t="s">
        <v>176</v>
      </c>
      <c r="B41" s="53" t="s">
        <v>635</v>
      </c>
      <c r="C41" s="422" t="s">
        <v>177</v>
      </c>
      <c r="D41" s="423"/>
      <c r="E41" s="423"/>
      <c r="F41" s="266">
        <f>SUM(F42:F43)</f>
        <v>81890</v>
      </c>
      <c r="G41" s="158">
        <f>SUM(G42:G43)</f>
        <v>0</v>
      </c>
      <c r="H41" s="170">
        <f t="shared" si="2"/>
        <v>81890</v>
      </c>
      <c r="I41" s="78">
        <f t="shared" ref="I41:T41" si="14">SUM(I42:I43)</f>
        <v>5511</v>
      </c>
      <c r="J41" s="13">
        <f t="shared" si="14"/>
        <v>5511</v>
      </c>
      <c r="K41" s="13">
        <f t="shared" si="14"/>
        <v>5511</v>
      </c>
      <c r="L41" s="13">
        <f t="shared" si="14"/>
        <v>13385</v>
      </c>
      <c r="M41" s="13">
        <f t="shared" si="14"/>
        <v>5511</v>
      </c>
      <c r="N41" s="83">
        <f t="shared" si="14"/>
        <v>5511</v>
      </c>
      <c r="O41" s="13">
        <f t="shared" si="14"/>
        <v>5511</v>
      </c>
      <c r="P41" s="43">
        <f t="shared" si="14"/>
        <v>5511</v>
      </c>
      <c r="Q41" s="83">
        <f t="shared" si="14"/>
        <v>5511</v>
      </c>
      <c r="R41" s="13">
        <f t="shared" si="14"/>
        <v>13387</v>
      </c>
      <c r="S41" s="43">
        <f t="shared" si="14"/>
        <v>5515</v>
      </c>
      <c r="T41" s="45">
        <f t="shared" si="14"/>
        <v>5515</v>
      </c>
    </row>
    <row r="42" spans="1:20" x14ac:dyDescent="0.25">
      <c r="B42" s="55"/>
      <c r="C42" s="317"/>
      <c r="D42" s="247" t="s">
        <v>1002</v>
      </c>
      <c r="E42" s="247"/>
      <c r="F42" s="259">
        <f t="shared" ref="F42:F43" si="15">SUM(I42:T42)</f>
        <v>66142</v>
      </c>
      <c r="G42" s="151"/>
      <c r="H42" s="169">
        <f t="shared" ref="H42:H43" si="16">SUM(F42:G42)</f>
        <v>66142</v>
      </c>
      <c r="I42" s="76">
        <v>5511</v>
      </c>
      <c r="J42" s="1">
        <v>5511</v>
      </c>
      <c r="K42" s="1">
        <v>5511</v>
      </c>
      <c r="L42" s="1">
        <v>5511</v>
      </c>
      <c r="M42" s="1">
        <v>5511</v>
      </c>
      <c r="N42" s="82">
        <v>5511</v>
      </c>
      <c r="O42" s="1">
        <v>5511</v>
      </c>
      <c r="P42" s="42">
        <v>5511</v>
      </c>
      <c r="Q42" s="82">
        <v>5511</v>
      </c>
      <c r="R42" s="1">
        <v>5513</v>
      </c>
      <c r="S42" s="42">
        <v>5515</v>
      </c>
      <c r="T42" s="44">
        <v>5515</v>
      </c>
    </row>
    <row r="43" spans="1:20" x14ac:dyDescent="0.25">
      <c r="B43" s="55"/>
      <c r="C43" s="317"/>
      <c r="D43" s="247" t="s">
        <v>1004</v>
      </c>
      <c r="E43" s="247"/>
      <c r="F43" s="259">
        <f t="shared" si="15"/>
        <v>15748</v>
      </c>
      <c r="G43" s="151"/>
      <c r="H43" s="169">
        <f t="shared" si="16"/>
        <v>15748</v>
      </c>
      <c r="I43" s="76"/>
      <c r="J43" s="1"/>
      <c r="K43" s="1"/>
      <c r="L43" s="1">
        <f>15748/2</f>
        <v>7874</v>
      </c>
      <c r="M43" s="1"/>
      <c r="N43" s="82"/>
      <c r="O43" s="1"/>
      <c r="P43" s="42"/>
      <c r="Q43" s="82"/>
      <c r="R43" s="1">
        <f>15748/2</f>
        <v>7874</v>
      </c>
      <c r="S43" s="42"/>
      <c r="T43" s="44"/>
    </row>
    <row r="44" spans="1:20" s="41" customFormat="1" hidden="1" x14ac:dyDescent="0.25">
      <c r="A44" s="128" t="s">
        <v>178</v>
      </c>
      <c r="B44" s="53" t="s">
        <v>636</v>
      </c>
      <c r="C44" s="422" t="s">
        <v>179</v>
      </c>
      <c r="D44" s="423"/>
      <c r="E44" s="423"/>
      <c r="F44" s="266">
        <f t="shared" ref="F44:F46" si="17">SUM(I44:T44)</f>
        <v>0</v>
      </c>
      <c r="G44" s="158"/>
      <c r="H44" s="170">
        <f t="shared" si="2"/>
        <v>0</v>
      </c>
      <c r="I44" s="78"/>
      <c r="J44" s="13"/>
      <c r="K44" s="13"/>
      <c r="L44" s="13"/>
      <c r="M44" s="13"/>
      <c r="N44" s="83"/>
      <c r="O44" s="13"/>
      <c r="P44" s="43"/>
      <c r="Q44" s="83"/>
      <c r="R44" s="13"/>
      <c r="S44" s="43"/>
      <c r="T44" s="45"/>
    </row>
    <row r="45" spans="1:20" s="41" customFormat="1" hidden="1" x14ac:dyDescent="0.25">
      <c r="A45" s="128" t="s">
        <v>180</v>
      </c>
      <c r="B45" s="53" t="s">
        <v>637</v>
      </c>
      <c r="C45" s="422" t="s">
        <v>181</v>
      </c>
      <c r="D45" s="423"/>
      <c r="E45" s="423"/>
      <c r="F45" s="266">
        <f t="shared" si="17"/>
        <v>0</v>
      </c>
      <c r="G45" s="158"/>
      <c r="H45" s="170">
        <f t="shared" si="2"/>
        <v>0</v>
      </c>
      <c r="I45" s="78"/>
      <c r="J45" s="13"/>
      <c r="K45" s="13"/>
      <c r="L45" s="13"/>
      <c r="M45" s="13"/>
      <c r="N45" s="83"/>
      <c r="O45" s="13"/>
      <c r="P45" s="43"/>
      <c r="Q45" s="83"/>
      <c r="R45" s="13"/>
      <c r="S45" s="43"/>
      <c r="T45" s="45"/>
    </row>
    <row r="46" spans="1:20" s="41" customFormat="1" hidden="1" x14ac:dyDescent="0.25">
      <c r="A46" s="128" t="s">
        <v>182</v>
      </c>
      <c r="B46" s="53" t="s">
        <v>638</v>
      </c>
      <c r="C46" s="422" t="s">
        <v>183</v>
      </c>
      <c r="D46" s="423"/>
      <c r="E46" s="423"/>
      <c r="F46" s="266">
        <f t="shared" si="17"/>
        <v>0</v>
      </c>
      <c r="G46" s="158"/>
      <c r="H46" s="170">
        <f t="shared" si="2"/>
        <v>0</v>
      </c>
      <c r="I46" s="78"/>
      <c r="J46" s="13"/>
      <c r="K46" s="13"/>
      <c r="L46" s="13"/>
      <c r="M46" s="13"/>
      <c r="N46" s="83"/>
      <c r="O46" s="13"/>
      <c r="P46" s="43"/>
      <c r="Q46" s="83"/>
      <c r="R46" s="13"/>
      <c r="S46" s="43"/>
      <c r="T46" s="45"/>
    </row>
    <row r="47" spans="1:20" s="18" customFormat="1" hidden="1" x14ac:dyDescent="0.25">
      <c r="A47" s="128" t="s">
        <v>184</v>
      </c>
      <c r="B47" s="53" t="s">
        <v>639</v>
      </c>
      <c r="C47" s="422" t="s">
        <v>185</v>
      </c>
      <c r="D47" s="423"/>
      <c r="E47" s="423"/>
      <c r="F47" s="266">
        <f>F48+F49</f>
        <v>0</v>
      </c>
      <c r="G47" s="158">
        <f t="shared" ref="G47:T47" si="18">G48+G49</f>
        <v>0</v>
      </c>
      <c r="H47" s="170">
        <f t="shared" si="2"/>
        <v>0</v>
      </c>
      <c r="I47" s="78">
        <f t="shared" si="18"/>
        <v>0</v>
      </c>
      <c r="J47" s="13">
        <f t="shared" si="18"/>
        <v>0</v>
      </c>
      <c r="K47" s="13">
        <f t="shared" si="18"/>
        <v>0</v>
      </c>
      <c r="L47" s="13">
        <f t="shared" si="18"/>
        <v>0</v>
      </c>
      <c r="M47" s="13">
        <f t="shared" si="18"/>
        <v>0</v>
      </c>
      <c r="N47" s="83">
        <f t="shared" si="18"/>
        <v>0</v>
      </c>
      <c r="O47" s="13">
        <f t="shared" si="18"/>
        <v>0</v>
      </c>
      <c r="P47" s="43">
        <f t="shared" si="18"/>
        <v>0</v>
      </c>
      <c r="Q47" s="83">
        <f t="shared" si="18"/>
        <v>0</v>
      </c>
      <c r="R47" s="13">
        <f t="shared" si="18"/>
        <v>0</v>
      </c>
      <c r="S47" s="43">
        <f t="shared" si="18"/>
        <v>0</v>
      </c>
      <c r="T47" s="45">
        <f t="shared" si="18"/>
        <v>0</v>
      </c>
    </row>
    <row r="48" spans="1:20" hidden="1" x14ac:dyDescent="0.25">
      <c r="B48" s="55"/>
      <c r="C48" s="279"/>
      <c r="D48" s="427" t="s">
        <v>186</v>
      </c>
      <c r="E48" s="427"/>
      <c r="F48" s="259">
        <f t="shared" ref="F48:F51" si="19">SUM(I48:T48)</f>
        <v>0</v>
      </c>
      <c r="G48" s="151"/>
      <c r="H48" s="169">
        <f t="shared" si="2"/>
        <v>0</v>
      </c>
      <c r="I48" s="76"/>
      <c r="J48" s="1"/>
      <c r="K48" s="1"/>
      <c r="L48" s="1"/>
      <c r="M48" s="1"/>
      <c r="N48" s="82"/>
      <c r="O48" s="1"/>
      <c r="P48" s="42"/>
      <c r="Q48" s="82"/>
      <c r="R48" s="1"/>
      <c r="S48" s="42"/>
      <c r="T48" s="44"/>
    </row>
    <row r="49" spans="1:20" hidden="1" x14ac:dyDescent="0.25">
      <c r="B49" s="55"/>
      <c r="C49" s="279"/>
      <c r="D49" s="427" t="s">
        <v>187</v>
      </c>
      <c r="E49" s="427"/>
      <c r="F49" s="259">
        <f t="shared" si="19"/>
        <v>0</v>
      </c>
      <c r="G49" s="151"/>
      <c r="H49" s="169">
        <f t="shared" si="2"/>
        <v>0</v>
      </c>
      <c r="I49" s="76"/>
      <c r="J49" s="1"/>
      <c r="K49" s="1"/>
      <c r="L49" s="1"/>
      <c r="M49" s="1"/>
      <c r="N49" s="82"/>
      <c r="O49" s="1"/>
      <c r="P49" s="42"/>
      <c r="Q49" s="82"/>
      <c r="R49" s="1"/>
      <c r="S49" s="42"/>
      <c r="T49" s="44"/>
    </row>
    <row r="50" spans="1:20" s="41" customFormat="1" hidden="1" x14ac:dyDescent="0.25">
      <c r="A50" s="128" t="s">
        <v>188</v>
      </c>
      <c r="B50" s="53" t="s">
        <v>640</v>
      </c>
      <c r="C50" s="415" t="s">
        <v>189</v>
      </c>
      <c r="D50" s="416"/>
      <c r="E50" s="416"/>
      <c r="F50" s="266">
        <f t="shared" si="19"/>
        <v>0</v>
      </c>
      <c r="G50" s="158"/>
      <c r="H50" s="170">
        <f t="shared" si="2"/>
        <v>0</v>
      </c>
      <c r="I50" s="78"/>
      <c r="J50" s="13"/>
      <c r="K50" s="13"/>
      <c r="L50" s="13"/>
      <c r="M50" s="13"/>
      <c r="N50" s="83"/>
      <c r="O50" s="13"/>
      <c r="P50" s="43"/>
      <c r="Q50" s="83"/>
      <c r="R50" s="13"/>
      <c r="S50" s="43"/>
      <c r="T50" s="45"/>
    </row>
    <row r="51" spans="1:20" s="41" customFormat="1" hidden="1" x14ac:dyDescent="0.25">
      <c r="A51" s="128" t="s">
        <v>190</v>
      </c>
      <c r="B51" s="53" t="s">
        <v>641</v>
      </c>
      <c r="C51" s="415" t="s">
        <v>191</v>
      </c>
      <c r="D51" s="416"/>
      <c r="E51" s="416"/>
      <c r="F51" s="266">
        <f t="shared" si="19"/>
        <v>0</v>
      </c>
      <c r="G51" s="158"/>
      <c r="H51" s="170">
        <f t="shared" si="2"/>
        <v>0</v>
      </c>
      <c r="I51" s="78"/>
      <c r="J51" s="13"/>
      <c r="K51" s="13"/>
      <c r="L51" s="13"/>
      <c r="M51" s="13"/>
      <c r="N51" s="83"/>
      <c r="O51" s="13"/>
      <c r="P51" s="43"/>
      <c r="Q51" s="83"/>
      <c r="R51" s="13"/>
      <c r="S51" s="43"/>
      <c r="T51" s="45"/>
    </row>
    <row r="52" spans="1:20" hidden="1" x14ac:dyDescent="0.25">
      <c r="B52" s="93" t="s">
        <v>642</v>
      </c>
      <c r="C52" s="434" t="s">
        <v>192</v>
      </c>
      <c r="D52" s="435"/>
      <c r="E52" s="435"/>
      <c r="F52" s="260">
        <f>F53+F54</f>
        <v>0</v>
      </c>
      <c r="G52" s="152">
        <f t="shared" ref="G52:T52" si="20">G53+G54</f>
        <v>0</v>
      </c>
      <c r="H52" s="168">
        <f t="shared" si="2"/>
        <v>0</v>
      </c>
      <c r="I52" s="95">
        <f t="shared" si="20"/>
        <v>0</v>
      </c>
      <c r="J52" s="96">
        <f t="shared" si="20"/>
        <v>0</v>
      </c>
      <c r="K52" s="96">
        <f t="shared" si="20"/>
        <v>0</v>
      </c>
      <c r="L52" s="96">
        <f t="shared" si="20"/>
        <v>0</v>
      </c>
      <c r="M52" s="96">
        <f t="shared" si="20"/>
        <v>0</v>
      </c>
      <c r="N52" s="99">
        <f t="shared" si="20"/>
        <v>0</v>
      </c>
      <c r="O52" s="96">
        <f t="shared" si="20"/>
        <v>0</v>
      </c>
      <c r="P52" s="98">
        <f t="shared" si="20"/>
        <v>0</v>
      </c>
      <c r="Q52" s="99">
        <f t="shared" si="20"/>
        <v>0</v>
      </c>
      <c r="R52" s="96">
        <f t="shared" si="20"/>
        <v>0</v>
      </c>
      <c r="S52" s="98">
        <f t="shared" si="20"/>
        <v>0</v>
      </c>
      <c r="T52" s="100">
        <f t="shared" si="20"/>
        <v>0</v>
      </c>
    </row>
    <row r="53" spans="1:20" s="41" customFormat="1" hidden="1" x14ac:dyDescent="0.25">
      <c r="A53" s="128" t="s">
        <v>193</v>
      </c>
      <c r="B53" s="53" t="s">
        <v>643</v>
      </c>
      <c r="C53" s="415" t="s">
        <v>194</v>
      </c>
      <c r="D53" s="416"/>
      <c r="E53" s="416"/>
      <c r="F53" s="266">
        <f t="shared" ref="F53:F54" si="21">SUM(I53:T53)</f>
        <v>0</v>
      </c>
      <c r="G53" s="158"/>
      <c r="H53" s="170">
        <f t="shared" si="2"/>
        <v>0</v>
      </c>
      <c r="I53" s="78"/>
      <c r="J53" s="13"/>
      <c r="K53" s="13"/>
      <c r="L53" s="13"/>
      <c r="M53" s="13"/>
      <c r="N53" s="83"/>
      <c r="O53" s="13"/>
      <c r="P53" s="43"/>
      <c r="Q53" s="83"/>
      <c r="R53" s="13"/>
      <c r="S53" s="43"/>
      <c r="T53" s="45"/>
    </row>
    <row r="54" spans="1:20" s="41" customFormat="1" hidden="1" x14ac:dyDescent="0.25">
      <c r="A54" s="128" t="s">
        <v>195</v>
      </c>
      <c r="B54" s="53" t="s">
        <v>644</v>
      </c>
      <c r="C54" s="415" t="s">
        <v>196</v>
      </c>
      <c r="D54" s="416"/>
      <c r="E54" s="416"/>
      <c r="F54" s="266">
        <f t="shared" si="21"/>
        <v>0</v>
      </c>
      <c r="G54" s="158"/>
      <c r="H54" s="170">
        <f t="shared" si="2"/>
        <v>0</v>
      </c>
      <c r="I54" s="78"/>
      <c r="J54" s="13"/>
      <c r="K54" s="13"/>
      <c r="L54" s="13"/>
      <c r="M54" s="13"/>
      <c r="N54" s="83"/>
      <c r="O54" s="13"/>
      <c r="P54" s="43"/>
      <c r="Q54" s="83"/>
      <c r="R54" s="13"/>
      <c r="S54" s="43"/>
      <c r="T54" s="45"/>
    </row>
    <row r="55" spans="1:20" x14ac:dyDescent="0.25">
      <c r="B55" s="93" t="s">
        <v>645</v>
      </c>
      <c r="C55" s="434" t="s">
        <v>197</v>
      </c>
      <c r="D55" s="435"/>
      <c r="E55" s="435"/>
      <c r="F55" s="260">
        <f>F56+F57+F58+F59+F60</f>
        <v>22110</v>
      </c>
      <c r="G55" s="152">
        <f t="shared" ref="G55:T55" si="22">G56+G57+G58+G59+G60</f>
        <v>0</v>
      </c>
      <c r="H55" s="168">
        <f t="shared" si="2"/>
        <v>22110</v>
      </c>
      <c r="I55" s="95">
        <f t="shared" si="22"/>
        <v>1842</v>
      </c>
      <c r="J55" s="96">
        <f t="shared" si="22"/>
        <v>1842</v>
      </c>
      <c r="K55" s="96">
        <f t="shared" si="22"/>
        <v>1842</v>
      </c>
      <c r="L55" s="96">
        <f t="shared" si="22"/>
        <v>1845</v>
      </c>
      <c r="M55" s="96">
        <f t="shared" si="22"/>
        <v>1842</v>
      </c>
      <c r="N55" s="99">
        <f t="shared" si="22"/>
        <v>1842</v>
      </c>
      <c r="O55" s="96">
        <f t="shared" si="22"/>
        <v>1842</v>
      </c>
      <c r="P55" s="98">
        <f t="shared" si="22"/>
        <v>1842</v>
      </c>
      <c r="Q55" s="99">
        <f t="shared" si="22"/>
        <v>1842</v>
      </c>
      <c r="R55" s="96">
        <f t="shared" si="22"/>
        <v>1845</v>
      </c>
      <c r="S55" s="98">
        <f t="shared" si="22"/>
        <v>1842</v>
      </c>
      <c r="T55" s="100">
        <f t="shared" si="22"/>
        <v>1842</v>
      </c>
    </row>
    <row r="56" spans="1:20" s="41" customFormat="1" ht="15.75" thickBot="1" x14ac:dyDescent="0.3">
      <c r="A56" s="128" t="s">
        <v>198</v>
      </c>
      <c r="B56" s="53" t="s">
        <v>646</v>
      </c>
      <c r="C56" s="415" t="s">
        <v>878</v>
      </c>
      <c r="D56" s="416"/>
      <c r="E56" s="416"/>
      <c r="F56" s="266">
        <f t="shared" ref="F56:F60" si="23">SUM(I56:T56)</f>
        <v>22110</v>
      </c>
      <c r="G56" s="158"/>
      <c r="H56" s="170">
        <f t="shared" si="2"/>
        <v>22110</v>
      </c>
      <c r="I56" s="78">
        <v>1842</v>
      </c>
      <c r="J56" s="13">
        <v>1842</v>
      </c>
      <c r="K56" s="13">
        <v>1842</v>
      </c>
      <c r="L56" s="13">
        <v>1845</v>
      </c>
      <c r="M56" s="13">
        <v>1842</v>
      </c>
      <c r="N56" s="83">
        <v>1842</v>
      </c>
      <c r="O56" s="13">
        <v>1842</v>
      </c>
      <c r="P56" s="43">
        <v>1842</v>
      </c>
      <c r="Q56" s="83">
        <v>1842</v>
      </c>
      <c r="R56" s="13">
        <v>1845</v>
      </c>
      <c r="S56" s="43">
        <v>1842</v>
      </c>
      <c r="T56" s="45">
        <v>1842</v>
      </c>
    </row>
    <row r="57" spans="1:20" s="41" customFormat="1" hidden="1" x14ac:dyDescent="0.25">
      <c r="A57" s="128" t="s">
        <v>199</v>
      </c>
      <c r="B57" s="53" t="s">
        <v>647</v>
      </c>
      <c r="C57" s="415" t="s">
        <v>200</v>
      </c>
      <c r="D57" s="416"/>
      <c r="E57" s="416"/>
      <c r="F57" s="266">
        <f t="shared" si="23"/>
        <v>0</v>
      </c>
      <c r="G57" s="158"/>
      <c r="H57" s="170">
        <f t="shared" si="2"/>
        <v>0</v>
      </c>
      <c r="I57" s="78"/>
      <c r="J57" s="13"/>
      <c r="K57" s="13"/>
      <c r="L57" s="13"/>
      <c r="M57" s="13"/>
      <c r="N57" s="83"/>
      <c r="O57" s="13"/>
      <c r="P57" s="43"/>
      <c r="Q57" s="83"/>
      <c r="R57" s="13"/>
      <c r="S57" s="43"/>
      <c r="T57" s="45"/>
    </row>
    <row r="58" spans="1:20" s="41" customFormat="1" hidden="1" x14ac:dyDescent="0.25">
      <c r="A58" s="128" t="s">
        <v>201</v>
      </c>
      <c r="B58" s="53" t="s">
        <v>648</v>
      </c>
      <c r="C58" s="415" t="s">
        <v>202</v>
      </c>
      <c r="D58" s="416"/>
      <c r="E58" s="416"/>
      <c r="F58" s="266">
        <f t="shared" si="23"/>
        <v>0</v>
      </c>
      <c r="G58" s="158"/>
      <c r="H58" s="170">
        <f t="shared" si="2"/>
        <v>0</v>
      </c>
      <c r="I58" s="78"/>
      <c r="J58" s="13"/>
      <c r="K58" s="13"/>
      <c r="L58" s="13"/>
      <c r="M58" s="13"/>
      <c r="N58" s="83"/>
      <c r="O58" s="13"/>
      <c r="P58" s="43"/>
      <c r="Q58" s="83"/>
      <c r="R58" s="13"/>
      <c r="S58" s="43"/>
      <c r="T58" s="45"/>
    </row>
    <row r="59" spans="1:20" s="41" customFormat="1" hidden="1" x14ac:dyDescent="0.25">
      <c r="A59" s="128" t="s">
        <v>203</v>
      </c>
      <c r="B59" s="53" t="s">
        <v>649</v>
      </c>
      <c r="C59" s="415" t="s">
        <v>204</v>
      </c>
      <c r="D59" s="416"/>
      <c r="E59" s="416"/>
      <c r="F59" s="266">
        <f t="shared" si="23"/>
        <v>0</v>
      </c>
      <c r="G59" s="158"/>
      <c r="H59" s="170">
        <f t="shared" si="2"/>
        <v>0</v>
      </c>
      <c r="I59" s="78"/>
      <c r="J59" s="13"/>
      <c r="K59" s="13"/>
      <c r="L59" s="13"/>
      <c r="M59" s="13"/>
      <c r="N59" s="83"/>
      <c r="O59" s="13"/>
      <c r="P59" s="43"/>
      <c r="Q59" s="83"/>
      <c r="R59" s="13"/>
      <c r="S59" s="43"/>
      <c r="T59" s="45"/>
    </row>
    <row r="60" spans="1:20" s="41" customFormat="1" ht="15.75" hidden="1" thickBot="1" x14ac:dyDescent="0.3">
      <c r="A60" s="128" t="s">
        <v>205</v>
      </c>
      <c r="B60" s="198" t="s">
        <v>650</v>
      </c>
      <c r="C60" s="495" t="s">
        <v>206</v>
      </c>
      <c r="D60" s="496"/>
      <c r="E60" s="496"/>
      <c r="F60" s="283">
        <f t="shared" si="23"/>
        <v>0</v>
      </c>
      <c r="G60" s="199"/>
      <c r="H60" s="170">
        <f t="shared" si="2"/>
        <v>0</v>
      </c>
      <c r="I60" s="78"/>
      <c r="J60" s="13"/>
      <c r="K60" s="13"/>
      <c r="L60" s="13"/>
      <c r="M60" s="13"/>
      <c r="N60" s="83"/>
      <c r="O60" s="13"/>
      <c r="P60" s="43"/>
      <c r="Q60" s="83"/>
      <c r="R60" s="13"/>
      <c r="S60" s="43"/>
      <c r="T60" s="45"/>
    </row>
    <row r="61" spans="1:20" ht="15.75" thickBot="1" x14ac:dyDescent="0.3">
      <c r="B61" s="85" t="s">
        <v>207</v>
      </c>
      <c r="C61" s="430" t="s">
        <v>208</v>
      </c>
      <c r="D61" s="431"/>
      <c r="E61" s="431"/>
      <c r="F61" s="262">
        <f>F62+F63+F64+F65+F66+F67+F68+F72</f>
        <v>0</v>
      </c>
      <c r="G61" s="154">
        <f t="shared" ref="G61:T61" si="24">G62+G63+G64+G65+G66+G67+G68+G72</f>
        <v>0</v>
      </c>
      <c r="H61" s="166">
        <f t="shared" si="2"/>
        <v>0</v>
      </c>
      <c r="I61" s="87">
        <f t="shared" si="24"/>
        <v>0</v>
      </c>
      <c r="J61" s="88">
        <f t="shared" si="24"/>
        <v>0</v>
      </c>
      <c r="K61" s="88">
        <f t="shared" si="24"/>
        <v>0</v>
      </c>
      <c r="L61" s="88">
        <f t="shared" si="24"/>
        <v>0</v>
      </c>
      <c r="M61" s="88">
        <f t="shared" si="24"/>
        <v>0</v>
      </c>
      <c r="N61" s="91">
        <f t="shared" si="24"/>
        <v>0</v>
      </c>
      <c r="O61" s="88">
        <f t="shared" si="24"/>
        <v>0</v>
      </c>
      <c r="P61" s="90">
        <f t="shared" si="24"/>
        <v>0</v>
      </c>
      <c r="Q61" s="91">
        <f t="shared" si="24"/>
        <v>0</v>
      </c>
      <c r="R61" s="88">
        <f t="shared" si="24"/>
        <v>0</v>
      </c>
      <c r="S61" s="90">
        <f t="shared" si="24"/>
        <v>0</v>
      </c>
      <c r="T61" s="92">
        <f t="shared" si="24"/>
        <v>0</v>
      </c>
    </row>
    <row r="62" spans="1:20" s="18" customFormat="1" hidden="1" x14ac:dyDescent="0.25">
      <c r="A62" s="128" t="s">
        <v>879</v>
      </c>
      <c r="B62" s="117" t="s">
        <v>880</v>
      </c>
      <c r="C62" s="432" t="s">
        <v>881</v>
      </c>
      <c r="D62" s="433"/>
      <c r="E62" s="433"/>
      <c r="F62" s="258">
        <f t="shared" ref="F62:F67" si="25">SUM(I62:T62)</f>
        <v>0</v>
      </c>
      <c r="G62" s="150"/>
      <c r="H62" s="168">
        <f t="shared" si="2"/>
        <v>0</v>
      </c>
      <c r="I62" s="95"/>
      <c r="J62" s="96"/>
      <c r="K62" s="96"/>
      <c r="L62" s="96"/>
      <c r="M62" s="96"/>
      <c r="N62" s="99"/>
      <c r="O62" s="96"/>
      <c r="P62" s="98"/>
      <c r="Q62" s="99"/>
      <c r="R62" s="96"/>
      <c r="S62" s="98"/>
      <c r="T62" s="100"/>
    </row>
    <row r="63" spans="1:20" s="18" customFormat="1" hidden="1" x14ac:dyDescent="0.25">
      <c r="A63" s="128" t="s">
        <v>209</v>
      </c>
      <c r="B63" s="117" t="s">
        <v>651</v>
      </c>
      <c r="C63" s="432" t="s">
        <v>210</v>
      </c>
      <c r="D63" s="433"/>
      <c r="E63" s="433"/>
      <c r="F63" s="258">
        <f t="shared" si="25"/>
        <v>0</v>
      </c>
      <c r="G63" s="150"/>
      <c r="H63" s="168">
        <f t="shared" si="2"/>
        <v>0</v>
      </c>
      <c r="I63" s="95"/>
      <c r="J63" s="96"/>
      <c r="K63" s="96"/>
      <c r="L63" s="96"/>
      <c r="M63" s="96"/>
      <c r="N63" s="99"/>
      <c r="O63" s="96"/>
      <c r="P63" s="98"/>
      <c r="Q63" s="99"/>
      <c r="R63" s="96"/>
      <c r="S63" s="98"/>
      <c r="T63" s="100"/>
    </row>
    <row r="64" spans="1:20" s="18" customFormat="1" hidden="1" x14ac:dyDescent="0.25">
      <c r="A64" s="128" t="s">
        <v>211</v>
      </c>
      <c r="B64" s="93" t="s">
        <v>652</v>
      </c>
      <c r="C64" s="434" t="s">
        <v>352</v>
      </c>
      <c r="D64" s="435"/>
      <c r="E64" s="435"/>
      <c r="F64" s="260">
        <f t="shared" si="25"/>
        <v>0</v>
      </c>
      <c r="G64" s="152"/>
      <c r="H64" s="168">
        <f t="shared" si="2"/>
        <v>0</v>
      </c>
      <c r="I64" s="95"/>
      <c r="J64" s="96"/>
      <c r="K64" s="96"/>
      <c r="L64" s="96"/>
      <c r="M64" s="96"/>
      <c r="N64" s="99"/>
      <c r="O64" s="96"/>
      <c r="P64" s="98"/>
      <c r="Q64" s="99"/>
      <c r="R64" s="96"/>
      <c r="S64" s="98"/>
      <c r="T64" s="100"/>
    </row>
    <row r="65" spans="1:21" s="18" customFormat="1" hidden="1" x14ac:dyDescent="0.25">
      <c r="A65" s="128" t="s">
        <v>212</v>
      </c>
      <c r="B65" s="117" t="s">
        <v>653</v>
      </c>
      <c r="C65" s="434" t="s">
        <v>882</v>
      </c>
      <c r="D65" s="435"/>
      <c r="E65" s="435"/>
      <c r="F65" s="260">
        <f t="shared" si="25"/>
        <v>0</v>
      </c>
      <c r="G65" s="152"/>
      <c r="H65" s="168">
        <f t="shared" si="2"/>
        <v>0</v>
      </c>
      <c r="I65" s="95"/>
      <c r="J65" s="96"/>
      <c r="K65" s="96"/>
      <c r="L65" s="96"/>
      <c r="M65" s="96"/>
      <c r="N65" s="99"/>
      <c r="O65" s="96"/>
      <c r="P65" s="98"/>
      <c r="Q65" s="99"/>
      <c r="R65" s="96"/>
      <c r="S65" s="98"/>
      <c r="T65" s="100"/>
    </row>
    <row r="66" spans="1:21" s="18" customFormat="1" hidden="1" x14ac:dyDescent="0.25">
      <c r="A66" s="128" t="s">
        <v>213</v>
      </c>
      <c r="B66" s="93" t="s">
        <v>654</v>
      </c>
      <c r="C66" s="434" t="s">
        <v>883</v>
      </c>
      <c r="D66" s="435"/>
      <c r="E66" s="435"/>
      <c r="F66" s="260">
        <f t="shared" si="25"/>
        <v>0</v>
      </c>
      <c r="G66" s="152"/>
      <c r="H66" s="168">
        <f t="shared" si="2"/>
        <v>0</v>
      </c>
      <c r="I66" s="95"/>
      <c r="J66" s="96"/>
      <c r="K66" s="96"/>
      <c r="L66" s="96"/>
      <c r="M66" s="96"/>
      <c r="N66" s="99"/>
      <c r="O66" s="96"/>
      <c r="P66" s="98"/>
      <c r="Q66" s="99"/>
      <c r="R66" s="96"/>
      <c r="S66" s="98"/>
      <c r="T66" s="100"/>
    </row>
    <row r="67" spans="1:21" s="18" customFormat="1" hidden="1" x14ac:dyDescent="0.25">
      <c r="A67" s="128" t="s">
        <v>214</v>
      </c>
      <c r="B67" s="117" t="s">
        <v>655</v>
      </c>
      <c r="C67" s="434" t="s">
        <v>215</v>
      </c>
      <c r="D67" s="435"/>
      <c r="E67" s="435"/>
      <c r="F67" s="260">
        <f t="shared" si="25"/>
        <v>0</v>
      </c>
      <c r="G67" s="152"/>
      <c r="H67" s="168">
        <f t="shared" si="2"/>
        <v>0</v>
      </c>
      <c r="I67" s="95"/>
      <c r="J67" s="96"/>
      <c r="K67" s="96"/>
      <c r="L67" s="96"/>
      <c r="M67" s="96"/>
      <c r="N67" s="99"/>
      <c r="O67" s="96"/>
      <c r="P67" s="98"/>
      <c r="Q67" s="99"/>
      <c r="R67" s="96"/>
      <c r="S67" s="98"/>
      <c r="T67" s="100"/>
    </row>
    <row r="68" spans="1:21" s="18" customFormat="1" hidden="1" x14ac:dyDescent="0.25">
      <c r="A68" s="128" t="s">
        <v>216</v>
      </c>
      <c r="B68" s="93" t="s">
        <v>656</v>
      </c>
      <c r="C68" s="434" t="s">
        <v>217</v>
      </c>
      <c r="D68" s="435"/>
      <c r="E68" s="435"/>
      <c r="F68" s="260">
        <f>F69+F70+F71</f>
        <v>0</v>
      </c>
      <c r="G68" s="152">
        <f t="shared" ref="G68:T68" si="26">G69+G70+G71</f>
        <v>0</v>
      </c>
      <c r="H68" s="168">
        <f t="shared" si="2"/>
        <v>0</v>
      </c>
      <c r="I68" s="95">
        <f t="shared" si="26"/>
        <v>0</v>
      </c>
      <c r="J68" s="96">
        <f t="shared" si="26"/>
        <v>0</v>
      </c>
      <c r="K68" s="96">
        <f t="shared" si="26"/>
        <v>0</v>
      </c>
      <c r="L68" s="96">
        <f t="shared" si="26"/>
        <v>0</v>
      </c>
      <c r="M68" s="96">
        <f t="shared" si="26"/>
        <v>0</v>
      </c>
      <c r="N68" s="99">
        <f t="shared" si="26"/>
        <v>0</v>
      </c>
      <c r="O68" s="96">
        <f t="shared" si="26"/>
        <v>0</v>
      </c>
      <c r="P68" s="98">
        <f t="shared" si="26"/>
        <v>0</v>
      </c>
      <c r="Q68" s="99">
        <f t="shared" si="26"/>
        <v>0</v>
      </c>
      <c r="R68" s="96">
        <f t="shared" si="26"/>
        <v>0</v>
      </c>
      <c r="S68" s="98">
        <f t="shared" si="26"/>
        <v>0</v>
      </c>
      <c r="T68" s="100">
        <f t="shared" si="26"/>
        <v>0</v>
      </c>
    </row>
    <row r="69" spans="1:21" hidden="1" x14ac:dyDescent="0.25">
      <c r="B69" s="55"/>
      <c r="C69" s="2"/>
      <c r="D69" s="427" t="s">
        <v>343</v>
      </c>
      <c r="E69" s="427"/>
      <c r="F69" s="259">
        <f t="shared" ref="F69:F71" si="27">SUM(I69:T69)</f>
        <v>0</v>
      </c>
      <c r="G69" s="151"/>
      <c r="H69" s="169">
        <f t="shared" si="2"/>
        <v>0</v>
      </c>
      <c r="I69" s="76"/>
      <c r="J69" s="1"/>
      <c r="K69" s="1"/>
      <c r="L69" s="1"/>
      <c r="M69" s="1"/>
      <c r="N69" s="82"/>
      <c r="O69" s="1"/>
      <c r="P69" s="42"/>
      <c r="Q69" s="82"/>
      <c r="R69" s="1"/>
      <c r="S69" s="42"/>
      <c r="T69" s="44"/>
      <c r="U69" s="21"/>
    </row>
    <row r="70" spans="1:21" hidden="1" x14ac:dyDescent="0.25">
      <c r="B70" s="55"/>
      <c r="C70" s="2"/>
      <c r="D70" s="427" t="s">
        <v>344</v>
      </c>
      <c r="E70" s="427"/>
      <c r="F70" s="259">
        <f t="shared" si="27"/>
        <v>0</v>
      </c>
      <c r="G70" s="151"/>
      <c r="H70" s="169">
        <f t="shared" si="2"/>
        <v>0</v>
      </c>
      <c r="I70" s="76"/>
      <c r="J70" s="1"/>
      <c r="K70" s="1"/>
      <c r="L70" s="1"/>
      <c r="M70" s="1"/>
      <c r="N70" s="82"/>
      <c r="O70" s="1"/>
      <c r="P70" s="42"/>
      <c r="Q70" s="82"/>
      <c r="R70" s="1"/>
      <c r="S70" s="42"/>
      <c r="T70" s="44"/>
    </row>
    <row r="71" spans="1:21" hidden="1" x14ac:dyDescent="0.25">
      <c r="B71" s="55"/>
      <c r="C71" s="2"/>
      <c r="D71" s="427" t="s">
        <v>345</v>
      </c>
      <c r="E71" s="427"/>
      <c r="F71" s="259">
        <f t="shared" si="27"/>
        <v>0</v>
      </c>
      <c r="G71" s="151"/>
      <c r="H71" s="169">
        <f t="shared" si="2"/>
        <v>0</v>
      </c>
      <c r="I71" s="76"/>
      <c r="J71" s="1"/>
      <c r="K71" s="1"/>
      <c r="L71" s="1"/>
      <c r="M71" s="1"/>
      <c r="N71" s="82"/>
      <c r="O71" s="1"/>
      <c r="P71" s="42"/>
      <c r="Q71" s="82"/>
      <c r="R71" s="1"/>
      <c r="S71" s="42"/>
      <c r="T71" s="44"/>
    </row>
    <row r="72" spans="1:21" s="18" customFormat="1" hidden="1" x14ac:dyDescent="0.25">
      <c r="A72" s="128" t="s">
        <v>218</v>
      </c>
      <c r="B72" s="93" t="s">
        <v>657</v>
      </c>
      <c r="C72" s="434" t="s">
        <v>219</v>
      </c>
      <c r="D72" s="435"/>
      <c r="E72" s="435"/>
      <c r="F72" s="260">
        <f>F73+F74+F75+F76</f>
        <v>0</v>
      </c>
      <c r="G72" s="152">
        <f t="shared" ref="G72:T72" si="28">G73+G74+G75+G76</f>
        <v>0</v>
      </c>
      <c r="H72" s="168">
        <f t="shared" ref="H72:H135" si="29">SUM(F72:G72)</f>
        <v>0</v>
      </c>
      <c r="I72" s="95">
        <f t="shared" si="28"/>
        <v>0</v>
      </c>
      <c r="J72" s="96">
        <f t="shared" si="28"/>
        <v>0</v>
      </c>
      <c r="K72" s="96">
        <f t="shared" si="28"/>
        <v>0</v>
      </c>
      <c r="L72" s="96">
        <f t="shared" si="28"/>
        <v>0</v>
      </c>
      <c r="M72" s="96">
        <f t="shared" si="28"/>
        <v>0</v>
      </c>
      <c r="N72" s="99">
        <f t="shared" si="28"/>
        <v>0</v>
      </c>
      <c r="O72" s="96">
        <f t="shared" si="28"/>
        <v>0</v>
      </c>
      <c r="P72" s="98">
        <f t="shared" si="28"/>
        <v>0</v>
      </c>
      <c r="Q72" s="99">
        <f t="shared" si="28"/>
        <v>0</v>
      </c>
      <c r="R72" s="96">
        <f t="shared" si="28"/>
        <v>0</v>
      </c>
      <c r="S72" s="98">
        <f t="shared" si="28"/>
        <v>0</v>
      </c>
      <c r="T72" s="100">
        <f t="shared" si="28"/>
        <v>0</v>
      </c>
    </row>
    <row r="73" spans="1:21" hidden="1" x14ac:dyDescent="0.25">
      <c r="B73" s="55"/>
      <c r="C73" s="2"/>
      <c r="D73" s="427" t="s">
        <v>836</v>
      </c>
      <c r="E73" s="427"/>
      <c r="F73" s="259">
        <f t="shared" ref="F73:F76" si="30">SUM(I73:T73)</f>
        <v>0</v>
      </c>
      <c r="G73" s="151"/>
      <c r="H73" s="169">
        <f t="shared" si="29"/>
        <v>0</v>
      </c>
      <c r="I73" s="76"/>
      <c r="J73" s="1"/>
      <c r="K73" s="1"/>
      <c r="L73" s="1"/>
      <c r="M73" s="1"/>
      <c r="N73" s="82"/>
      <c r="O73" s="1"/>
      <c r="P73" s="42"/>
      <c r="Q73" s="82"/>
      <c r="R73" s="1"/>
      <c r="S73" s="42"/>
      <c r="T73" s="44"/>
    </row>
    <row r="74" spans="1:21" hidden="1" x14ac:dyDescent="0.25">
      <c r="B74" s="55"/>
      <c r="C74" s="2"/>
      <c r="D74" s="427" t="s">
        <v>346</v>
      </c>
      <c r="E74" s="427"/>
      <c r="F74" s="259">
        <f t="shared" si="30"/>
        <v>0</v>
      </c>
      <c r="G74" s="151"/>
      <c r="H74" s="169">
        <f t="shared" si="29"/>
        <v>0</v>
      </c>
      <c r="I74" s="76"/>
      <c r="J74" s="1"/>
      <c r="K74" s="1"/>
      <c r="L74" s="1"/>
      <c r="M74" s="1"/>
      <c r="N74" s="82"/>
      <c r="O74" s="1"/>
      <c r="P74" s="42"/>
      <c r="Q74" s="82"/>
      <c r="R74" s="1"/>
      <c r="S74" s="42"/>
      <c r="T74" s="44"/>
    </row>
    <row r="75" spans="1:21" hidden="1" x14ac:dyDescent="0.25">
      <c r="B75" s="55"/>
      <c r="C75" s="2"/>
      <c r="D75" s="427" t="s">
        <v>837</v>
      </c>
      <c r="E75" s="427"/>
      <c r="F75" s="259">
        <f t="shared" si="30"/>
        <v>0</v>
      </c>
      <c r="G75" s="151"/>
      <c r="H75" s="169">
        <f t="shared" si="29"/>
        <v>0</v>
      </c>
      <c r="I75" s="76"/>
      <c r="J75" s="1"/>
      <c r="K75" s="1"/>
      <c r="L75" s="1"/>
      <c r="M75" s="1"/>
      <c r="N75" s="82"/>
      <c r="O75" s="1"/>
      <c r="P75" s="42"/>
      <c r="Q75" s="82"/>
      <c r="R75" s="1"/>
      <c r="S75" s="42"/>
      <c r="T75" s="44"/>
    </row>
    <row r="76" spans="1:21" ht="15.75" hidden="1" thickBot="1" x14ac:dyDescent="0.3">
      <c r="B76" s="55"/>
      <c r="C76" s="2"/>
      <c r="D76" s="427" t="s">
        <v>835</v>
      </c>
      <c r="E76" s="427"/>
      <c r="F76" s="259">
        <f t="shared" si="30"/>
        <v>0</v>
      </c>
      <c r="G76" s="151"/>
      <c r="H76" s="169">
        <f t="shared" si="29"/>
        <v>0</v>
      </c>
      <c r="I76" s="76"/>
      <c r="J76" s="1"/>
      <c r="K76" s="1"/>
      <c r="L76" s="1"/>
      <c r="M76" s="1"/>
      <c r="N76" s="82"/>
      <c r="O76" s="1"/>
      <c r="P76" s="42"/>
      <c r="Q76" s="82"/>
      <c r="R76" s="1"/>
      <c r="S76" s="42"/>
      <c r="T76" s="44"/>
    </row>
    <row r="77" spans="1:21" ht="15.75" thickBot="1" x14ac:dyDescent="0.3">
      <c r="B77" s="101" t="s">
        <v>220</v>
      </c>
      <c r="C77" s="430" t="s">
        <v>221</v>
      </c>
      <c r="D77" s="431"/>
      <c r="E77" s="431"/>
      <c r="F77" s="262">
        <f>F78+F81+F85+F86+F97+F108+F119+F122+F134+F135+F136+F137+F148</f>
        <v>0</v>
      </c>
      <c r="G77" s="154">
        <f t="shared" ref="G77:T77" si="31">G78+G81+G85+G86+G97+G108+G119+G122+G134+G135+G136+G137+G148</f>
        <v>0</v>
      </c>
      <c r="H77" s="166">
        <f t="shared" si="29"/>
        <v>0</v>
      </c>
      <c r="I77" s="87">
        <f t="shared" si="31"/>
        <v>0</v>
      </c>
      <c r="J77" s="88">
        <f t="shared" si="31"/>
        <v>0</v>
      </c>
      <c r="K77" s="88">
        <f t="shared" si="31"/>
        <v>0</v>
      </c>
      <c r="L77" s="88">
        <f t="shared" si="31"/>
        <v>0</v>
      </c>
      <c r="M77" s="88">
        <f t="shared" si="31"/>
        <v>0</v>
      </c>
      <c r="N77" s="91">
        <f t="shared" si="31"/>
        <v>0</v>
      </c>
      <c r="O77" s="88">
        <f t="shared" si="31"/>
        <v>0</v>
      </c>
      <c r="P77" s="90">
        <f t="shared" si="31"/>
        <v>0</v>
      </c>
      <c r="Q77" s="91">
        <f t="shared" si="31"/>
        <v>0</v>
      </c>
      <c r="R77" s="88">
        <f t="shared" si="31"/>
        <v>0</v>
      </c>
      <c r="S77" s="90">
        <f t="shared" si="31"/>
        <v>0</v>
      </c>
      <c r="T77" s="92">
        <f t="shared" si="31"/>
        <v>0</v>
      </c>
    </row>
    <row r="78" spans="1:21" s="41" customFormat="1" hidden="1" x14ac:dyDescent="0.25">
      <c r="A78" s="128" t="s">
        <v>222</v>
      </c>
      <c r="B78" s="126" t="s">
        <v>658</v>
      </c>
      <c r="C78" s="449" t="s">
        <v>223</v>
      </c>
      <c r="D78" s="450"/>
      <c r="E78" s="450"/>
      <c r="F78" s="267">
        <f>F79+F80</f>
        <v>0</v>
      </c>
      <c r="G78" s="159">
        <f t="shared" ref="G78:T78" si="32">G79+G80</f>
        <v>0</v>
      </c>
      <c r="H78" s="171">
        <f t="shared" si="29"/>
        <v>0</v>
      </c>
      <c r="I78" s="173">
        <f t="shared" si="32"/>
        <v>0</v>
      </c>
      <c r="J78" s="134">
        <f t="shared" si="32"/>
        <v>0</v>
      </c>
      <c r="K78" s="134">
        <f t="shared" si="32"/>
        <v>0</v>
      </c>
      <c r="L78" s="134">
        <f t="shared" si="32"/>
        <v>0</v>
      </c>
      <c r="M78" s="134">
        <f t="shared" si="32"/>
        <v>0</v>
      </c>
      <c r="N78" s="135">
        <f t="shared" si="32"/>
        <v>0</v>
      </c>
      <c r="O78" s="134">
        <f t="shared" si="32"/>
        <v>0</v>
      </c>
      <c r="P78" s="133">
        <f t="shared" si="32"/>
        <v>0</v>
      </c>
      <c r="Q78" s="135">
        <f t="shared" si="32"/>
        <v>0</v>
      </c>
      <c r="R78" s="134">
        <f t="shared" si="32"/>
        <v>0</v>
      </c>
      <c r="S78" s="133">
        <f t="shared" si="32"/>
        <v>0</v>
      </c>
      <c r="T78" s="136">
        <f t="shared" si="32"/>
        <v>0</v>
      </c>
    </row>
    <row r="79" spans="1:21" hidden="1" x14ac:dyDescent="0.25">
      <c r="B79" s="55"/>
      <c r="C79" s="2"/>
      <c r="D79" s="427" t="s">
        <v>347</v>
      </c>
      <c r="E79" s="427"/>
      <c r="F79" s="259">
        <f t="shared" ref="F79:F80" si="33">SUM(I79:T79)</f>
        <v>0</v>
      </c>
      <c r="G79" s="151"/>
      <c r="H79" s="169">
        <f t="shared" si="29"/>
        <v>0</v>
      </c>
      <c r="I79" s="76"/>
      <c r="J79" s="1"/>
      <c r="K79" s="1"/>
      <c r="L79" s="1"/>
      <c r="M79" s="1"/>
      <c r="N79" s="82"/>
      <c r="O79" s="1"/>
      <c r="P79" s="42"/>
      <c r="Q79" s="82"/>
      <c r="R79" s="1"/>
      <c r="S79" s="42"/>
      <c r="T79" s="44"/>
    </row>
    <row r="80" spans="1:21" hidden="1" x14ac:dyDescent="0.25">
      <c r="B80" s="55"/>
      <c r="C80" s="2"/>
      <c r="D80" s="427" t="s">
        <v>348</v>
      </c>
      <c r="E80" s="427"/>
      <c r="F80" s="259">
        <f t="shared" si="33"/>
        <v>0</v>
      </c>
      <c r="G80" s="151"/>
      <c r="H80" s="169">
        <f t="shared" si="29"/>
        <v>0</v>
      </c>
      <c r="I80" s="76"/>
      <c r="J80" s="1"/>
      <c r="K80" s="1"/>
      <c r="L80" s="1"/>
      <c r="M80" s="1"/>
      <c r="N80" s="82"/>
      <c r="O80" s="1"/>
      <c r="P80" s="42"/>
      <c r="Q80" s="82"/>
      <c r="R80" s="1"/>
      <c r="S80" s="42"/>
      <c r="T80" s="44"/>
    </row>
    <row r="81" spans="1:20" hidden="1" x14ac:dyDescent="0.25">
      <c r="B81" s="126" t="s">
        <v>838</v>
      </c>
      <c r="C81" s="449" t="s">
        <v>839</v>
      </c>
      <c r="D81" s="450"/>
      <c r="E81" s="450"/>
      <c r="F81" s="267">
        <f>F82+F83+F84</f>
        <v>0</v>
      </c>
      <c r="G81" s="159">
        <f t="shared" ref="G81:T81" si="34">G82+G83+G84</f>
        <v>0</v>
      </c>
      <c r="H81" s="171">
        <f t="shared" si="29"/>
        <v>0</v>
      </c>
      <c r="I81" s="173">
        <f t="shared" si="34"/>
        <v>0</v>
      </c>
      <c r="J81" s="134">
        <f t="shared" si="34"/>
        <v>0</v>
      </c>
      <c r="K81" s="134">
        <f t="shared" si="34"/>
        <v>0</v>
      </c>
      <c r="L81" s="134">
        <f t="shared" si="34"/>
        <v>0</v>
      </c>
      <c r="M81" s="134">
        <f t="shared" si="34"/>
        <v>0</v>
      </c>
      <c r="N81" s="135">
        <f t="shared" si="34"/>
        <v>0</v>
      </c>
      <c r="O81" s="134">
        <f t="shared" si="34"/>
        <v>0</v>
      </c>
      <c r="P81" s="133">
        <f t="shared" si="34"/>
        <v>0</v>
      </c>
      <c r="Q81" s="135">
        <f t="shared" si="34"/>
        <v>0</v>
      </c>
      <c r="R81" s="134">
        <f t="shared" si="34"/>
        <v>0</v>
      </c>
      <c r="S81" s="133">
        <f t="shared" si="34"/>
        <v>0</v>
      </c>
      <c r="T81" s="136">
        <f t="shared" si="34"/>
        <v>0</v>
      </c>
    </row>
    <row r="82" spans="1:20" s="211" customFormat="1" hidden="1" x14ac:dyDescent="0.25">
      <c r="A82" s="128" t="s">
        <v>884</v>
      </c>
      <c r="B82" s="191" t="s">
        <v>885</v>
      </c>
      <c r="C82" s="204"/>
      <c r="D82" s="275" t="s">
        <v>976</v>
      </c>
      <c r="E82" s="301"/>
      <c r="F82" s="282">
        <f t="shared" ref="F82:F85" si="35">SUM(I82:T82)</f>
        <v>0</v>
      </c>
      <c r="G82" s="192"/>
      <c r="H82" s="193">
        <f t="shared" si="29"/>
        <v>0</v>
      </c>
      <c r="I82" s="201"/>
      <c r="J82" s="195"/>
      <c r="K82" s="195"/>
      <c r="L82" s="195"/>
      <c r="M82" s="195"/>
      <c r="N82" s="196"/>
      <c r="O82" s="195"/>
      <c r="P82" s="194"/>
      <c r="Q82" s="196"/>
      <c r="R82" s="195"/>
      <c r="S82" s="194"/>
      <c r="T82" s="197"/>
    </row>
    <row r="83" spans="1:20" s="211" customFormat="1" hidden="1" x14ac:dyDescent="0.25">
      <c r="A83" s="128" t="s">
        <v>224</v>
      </c>
      <c r="B83" s="191" t="s">
        <v>659</v>
      </c>
      <c r="C83" s="204"/>
      <c r="D83" s="275" t="s">
        <v>225</v>
      </c>
      <c r="E83" s="301"/>
      <c r="F83" s="282">
        <f t="shared" si="35"/>
        <v>0</v>
      </c>
      <c r="G83" s="192"/>
      <c r="H83" s="193">
        <f t="shared" si="29"/>
        <v>0</v>
      </c>
      <c r="I83" s="201"/>
      <c r="J83" s="195"/>
      <c r="K83" s="195"/>
      <c r="L83" s="195"/>
      <c r="M83" s="195"/>
      <c r="N83" s="196"/>
      <c r="O83" s="195"/>
      <c r="P83" s="194"/>
      <c r="Q83" s="196"/>
      <c r="R83" s="195"/>
      <c r="S83" s="194"/>
      <c r="T83" s="197"/>
    </row>
    <row r="84" spans="1:20" s="211" customFormat="1" hidden="1" x14ac:dyDescent="0.25">
      <c r="A84" s="128" t="s">
        <v>226</v>
      </c>
      <c r="B84" s="191" t="s">
        <v>660</v>
      </c>
      <c r="C84" s="204"/>
      <c r="D84" s="275" t="s">
        <v>227</v>
      </c>
      <c r="E84" s="301"/>
      <c r="F84" s="282">
        <f t="shared" si="35"/>
        <v>0</v>
      </c>
      <c r="G84" s="192"/>
      <c r="H84" s="193">
        <f t="shared" si="29"/>
        <v>0</v>
      </c>
      <c r="I84" s="201"/>
      <c r="J84" s="195"/>
      <c r="K84" s="195"/>
      <c r="L84" s="195"/>
      <c r="M84" s="195"/>
      <c r="N84" s="196"/>
      <c r="O84" s="195"/>
      <c r="P84" s="194"/>
      <c r="Q84" s="196"/>
      <c r="R84" s="195"/>
      <c r="S84" s="194"/>
      <c r="T84" s="197"/>
    </row>
    <row r="85" spans="1:20" s="41" customFormat="1" ht="27.75" hidden="1" customHeight="1" x14ac:dyDescent="0.25">
      <c r="A85" s="128" t="s">
        <v>228</v>
      </c>
      <c r="B85" s="109" t="s">
        <v>661</v>
      </c>
      <c r="C85" s="497" t="s">
        <v>353</v>
      </c>
      <c r="D85" s="498"/>
      <c r="E85" s="498"/>
      <c r="F85" s="268">
        <f t="shared" si="35"/>
        <v>0</v>
      </c>
      <c r="G85" s="160"/>
      <c r="H85" s="172">
        <f t="shared" si="29"/>
        <v>0</v>
      </c>
      <c r="I85" s="111"/>
      <c r="J85" s="112"/>
      <c r="K85" s="112"/>
      <c r="L85" s="112"/>
      <c r="M85" s="112"/>
      <c r="N85" s="115"/>
      <c r="O85" s="112"/>
      <c r="P85" s="114"/>
      <c r="Q85" s="115"/>
      <c r="R85" s="112"/>
      <c r="S85" s="114"/>
      <c r="T85" s="116"/>
    </row>
    <row r="86" spans="1:20" s="41" customFormat="1" hidden="1" x14ac:dyDescent="0.25">
      <c r="A86" s="128" t="s">
        <v>229</v>
      </c>
      <c r="B86" s="109" t="s">
        <v>662</v>
      </c>
      <c r="C86" s="497" t="s">
        <v>804</v>
      </c>
      <c r="D86" s="498"/>
      <c r="E86" s="498"/>
      <c r="F86" s="268">
        <f>F87+F88+F89+F90+F91+F92+F93+F94+F95+F96</f>
        <v>0</v>
      </c>
      <c r="G86" s="160">
        <f t="shared" ref="G86:T86" si="36">G87+G88+G89+G90+G91+G92+G93+G94+G95+G96</f>
        <v>0</v>
      </c>
      <c r="H86" s="172">
        <f t="shared" si="29"/>
        <v>0</v>
      </c>
      <c r="I86" s="111">
        <f t="shared" si="36"/>
        <v>0</v>
      </c>
      <c r="J86" s="112">
        <f t="shared" si="36"/>
        <v>0</v>
      </c>
      <c r="K86" s="112">
        <f t="shared" si="36"/>
        <v>0</v>
      </c>
      <c r="L86" s="112">
        <f t="shared" si="36"/>
        <v>0</v>
      </c>
      <c r="M86" s="112">
        <f t="shared" si="36"/>
        <v>0</v>
      </c>
      <c r="N86" s="115">
        <f t="shared" si="36"/>
        <v>0</v>
      </c>
      <c r="O86" s="112">
        <f t="shared" si="36"/>
        <v>0</v>
      </c>
      <c r="P86" s="114">
        <f t="shared" si="36"/>
        <v>0</v>
      </c>
      <c r="Q86" s="115">
        <f t="shared" si="36"/>
        <v>0</v>
      </c>
      <c r="R86" s="112">
        <f t="shared" si="36"/>
        <v>0</v>
      </c>
      <c r="S86" s="114">
        <f t="shared" si="36"/>
        <v>0</v>
      </c>
      <c r="T86" s="116">
        <f t="shared" si="36"/>
        <v>0</v>
      </c>
    </row>
    <row r="87" spans="1:20" hidden="1" x14ac:dyDescent="0.25">
      <c r="B87" s="55"/>
      <c r="C87" s="2"/>
      <c r="D87" s="427" t="s">
        <v>370</v>
      </c>
      <c r="E87" s="427"/>
      <c r="F87" s="259">
        <f t="shared" ref="F87:F96" si="37">SUM(I87:T87)</f>
        <v>0</v>
      </c>
      <c r="G87" s="151"/>
      <c r="H87" s="169">
        <f t="shared" si="29"/>
        <v>0</v>
      </c>
      <c r="I87" s="76"/>
      <c r="J87" s="1"/>
      <c r="K87" s="1"/>
      <c r="L87" s="1"/>
      <c r="M87" s="1"/>
      <c r="N87" s="82"/>
      <c r="O87" s="1"/>
      <c r="P87" s="42"/>
      <c r="Q87" s="82"/>
      <c r="R87" s="1"/>
      <c r="S87" s="42"/>
      <c r="T87" s="44"/>
    </row>
    <row r="88" spans="1:20" hidden="1" x14ac:dyDescent="0.25">
      <c r="B88" s="55"/>
      <c r="C88" s="2"/>
      <c r="D88" s="427" t="s">
        <v>506</v>
      </c>
      <c r="E88" s="427"/>
      <c r="F88" s="259">
        <f t="shared" si="37"/>
        <v>0</v>
      </c>
      <c r="G88" s="151"/>
      <c r="H88" s="169">
        <f t="shared" si="29"/>
        <v>0</v>
      </c>
      <c r="I88" s="76"/>
      <c r="J88" s="1"/>
      <c r="K88" s="1"/>
      <c r="L88" s="1"/>
      <c r="M88" s="1"/>
      <c r="N88" s="82"/>
      <c r="O88" s="1"/>
      <c r="P88" s="42"/>
      <c r="Q88" s="82"/>
      <c r="R88" s="1"/>
      <c r="S88" s="42"/>
      <c r="T88" s="44"/>
    </row>
    <row r="89" spans="1:20" hidden="1" x14ac:dyDescent="0.25">
      <c r="B89" s="55"/>
      <c r="C89" s="2"/>
      <c r="D89" s="427" t="s">
        <v>507</v>
      </c>
      <c r="E89" s="427"/>
      <c r="F89" s="259">
        <f t="shared" si="37"/>
        <v>0</v>
      </c>
      <c r="G89" s="151"/>
      <c r="H89" s="169">
        <f t="shared" si="29"/>
        <v>0</v>
      </c>
      <c r="I89" s="76"/>
      <c r="J89" s="1"/>
      <c r="K89" s="1"/>
      <c r="L89" s="1"/>
      <c r="M89" s="1"/>
      <c r="N89" s="82"/>
      <c r="O89" s="1"/>
      <c r="P89" s="42"/>
      <c r="Q89" s="82"/>
      <c r="R89" s="1"/>
      <c r="S89" s="42"/>
      <c r="T89" s="44"/>
    </row>
    <row r="90" spans="1:20" hidden="1" x14ac:dyDescent="0.25">
      <c r="B90" s="55"/>
      <c r="C90" s="2"/>
      <c r="D90" s="427" t="s">
        <v>508</v>
      </c>
      <c r="E90" s="427"/>
      <c r="F90" s="259">
        <f t="shared" si="37"/>
        <v>0</v>
      </c>
      <c r="G90" s="151"/>
      <c r="H90" s="169">
        <f t="shared" si="29"/>
        <v>0</v>
      </c>
      <c r="I90" s="76"/>
      <c r="J90" s="1"/>
      <c r="K90" s="1"/>
      <c r="L90" s="1"/>
      <c r="M90" s="1"/>
      <c r="N90" s="82"/>
      <c r="O90" s="1"/>
      <c r="P90" s="42"/>
      <c r="Q90" s="82"/>
      <c r="R90" s="1"/>
      <c r="S90" s="42"/>
      <c r="T90" s="44"/>
    </row>
    <row r="91" spans="1:20" hidden="1" x14ac:dyDescent="0.25">
      <c r="B91" s="55"/>
      <c r="C91" s="2"/>
      <c r="D91" s="427" t="s">
        <v>509</v>
      </c>
      <c r="E91" s="427"/>
      <c r="F91" s="259">
        <f t="shared" si="37"/>
        <v>0</v>
      </c>
      <c r="G91" s="151"/>
      <c r="H91" s="169">
        <f t="shared" si="29"/>
        <v>0</v>
      </c>
      <c r="I91" s="76"/>
      <c r="J91" s="1"/>
      <c r="K91" s="1"/>
      <c r="L91" s="1"/>
      <c r="M91" s="1"/>
      <c r="N91" s="82"/>
      <c r="O91" s="1"/>
      <c r="P91" s="42"/>
      <c r="Q91" s="82"/>
      <c r="R91" s="1"/>
      <c r="S91" s="42"/>
      <c r="T91" s="44"/>
    </row>
    <row r="92" spans="1:20" hidden="1" x14ac:dyDescent="0.25">
      <c r="B92" s="55"/>
      <c r="C92" s="2"/>
      <c r="D92" s="427" t="s">
        <v>510</v>
      </c>
      <c r="E92" s="427"/>
      <c r="F92" s="259">
        <f t="shared" si="37"/>
        <v>0</v>
      </c>
      <c r="G92" s="151"/>
      <c r="H92" s="169">
        <f t="shared" si="29"/>
        <v>0</v>
      </c>
      <c r="I92" s="76"/>
      <c r="J92" s="1"/>
      <c r="K92" s="1"/>
      <c r="L92" s="1"/>
      <c r="M92" s="1"/>
      <c r="N92" s="82"/>
      <c r="O92" s="1"/>
      <c r="P92" s="42"/>
      <c r="Q92" s="82"/>
      <c r="R92" s="1"/>
      <c r="S92" s="42"/>
      <c r="T92" s="44"/>
    </row>
    <row r="93" spans="1:20" ht="25.5" hidden="1" customHeight="1" x14ac:dyDescent="0.25">
      <c r="B93" s="55"/>
      <c r="C93" s="2"/>
      <c r="D93" s="428" t="s">
        <v>511</v>
      </c>
      <c r="E93" s="428"/>
      <c r="F93" s="269">
        <f t="shared" si="37"/>
        <v>0</v>
      </c>
      <c r="G93" s="161"/>
      <c r="H93" s="169">
        <f t="shared" si="29"/>
        <v>0</v>
      </c>
      <c r="I93" s="76"/>
      <c r="J93" s="1"/>
      <c r="K93" s="1"/>
      <c r="L93" s="1"/>
      <c r="M93" s="1"/>
      <c r="N93" s="82"/>
      <c r="O93" s="1"/>
      <c r="P93" s="42"/>
      <c r="Q93" s="82"/>
      <c r="R93" s="1"/>
      <c r="S93" s="42"/>
      <c r="T93" s="44"/>
    </row>
    <row r="94" spans="1:20" hidden="1" x14ac:dyDescent="0.25">
      <c r="B94" s="55"/>
      <c r="C94" s="2"/>
      <c r="D94" s="427" t="s">
        <v>805</v>
      </c>
      <c r="E94" s="427"/>
      <c r="F94" s="259">
        <f t="shared" si="37"/>
        <v>0</v>
      </c>
      <c r="G94" s="151"/>
      <c r="H94" s="169">
        <f t="shared" si="29"/>
        <v>0</v>
      </c>
      <c r="I94" s="76"/>
      <c r="J94" s="1"/>
      <c r="K94" s="1"/>
      <c r="L94" s="1"/>
      <c r="M94" s="1"/>
      <c r="N94" s="82"/>
      <c r="O94" s="1"/>
      <c r="P94" s="42"/>
      <c r="Q94" s="82"/>
      <c r="R94" s="1"/>
      <c r="S94" s="42"/>
      <c r="T94" s="44"/>
    </row>
    <row r="95" spans="1:20" ht="25.5" hidden="1" customHeight="1" x14ac:dyDescent="0.25">
      <c r="B95" s="55"/>
      <c r="C95" s="2"/>
      <c r="D95" s="428" t="s">
        <v>512</v>
      </c>
      <c r="E95" s="428"/>
      <c r="F95" s="269">
        <f t="shared" si="37"/>
        <v>0</v>
      </c>
      <c r="G95" s="161"/>
      <c r="H95" s="169">
        <f t="shared" si="29"/>
        <v>0</v>
      </c>
      <c r="I95" s="76"/>
      <c r="J95" s="1"/>
      <c r="K95" s="1"/>
      <c r="L95" s="1"/>
      <c r="M95" s="1"/>
      <c r="N95" s="82"/>
      <c r="O95" s="1"/>
      <c r="P95" s="42"/>
      <c r="Q95" s="82"/>
      <c r="R95" s="1"/>
      <c r="S95" s="42"/>
      <c r="T95" s="44"/>
    </row>
    <row r="96" spans="1:20" ht="25.5" hidden="1" customHeight="1" x14ac:dyDescent="0.25">
      <c r="B96" s="55"/>
      <c r="C96" s="2"/>
      <c r="D96" s="428" t="s">
        <v>513</v>
      </c>
      <c r="E96" s="428"/>
      <c r="F96" s="269">
        <f t="shared" si="37"/>
        <v>0</v>
      </c>
      <c r="G96" s="161"/>
      <c r="H96" s="169">
        <f t="shared" si="29"/>
        <v>0</v>
      </c>
      <c r="I96" s="76"/>
      <c r="J96" s="1"/>
      <c r="K96" s="1"/>
      <c r="L96" s="1"/>
      <c r="M96" s="1"/>
      <c r="N96" s="82"/>
      <c r="O96" s="1"/>
      <c r="P96" s="42"/>
      <c r="Q96" s="82"/>
      <c r="R96" s="1"/>
      <c r="S96" s="42"/>
      <c r="T96" s="44"/>
    </row>
    <row r="97" spans="1:20" s="41" customFormat="1" ht="15" hidden="1" customHeight="1" x14ac:dyDescent="0.25">
      <c r="A97" s="128" t="s">
        <v>230</v>
      </c>
      <c r="B97" s="109" t="s">
        <v>663</v>
      </c>
      <c r="C97" s="497" t="s">
        <v>806</v>
      </c>
      <c r="D97" s="498"/>
      <c r="E97" s="498"/>
      <c r="F97" s="268">
        <f>F98+F99+F100+F101+F102+F103+F104+F105+F106+F107</f>
        <v>0</v>
      </c>
      <c r="G97" s="160">
        <f t="shared" ref="G97:T97" si="38">G98+G99+G100+G101+G102+G103+G104+G105+G106+G107</f>
        <v>0</v>
      </c>
      <c r="H97" s="172">
        <f t="shared" si="29"/>
        <v>0</v>
      </c>
      <c r="I97" s="111">
        <f t="shared" si="38"/>
        <v>0</v>
      </c>
      <c r="J97" s="112">
        <f t="shared" si="38"/>
        <v>0</v>
      </c>
      <c r="K97" s="112">
        <f t="shared" si="38"/>
        <v>0</v>
      </c>
      <c r="L97" s="112">
        <f t="shared" si="38"/>
        <v>0</v>
      </c>
      <c r="M97" s="112">
        <f t="shared" si="38"/>
        <v>0</v>
      </c>
      <c r="N97" s="115">
        <f t="shared" si="38"/>
        <v>0</v>
      </c>
      <c r="O97" s="112">
        <f t="shared" si="38"/>
        <v>0</v>
      </c>
      <c r="P97" s="114">
        <f t="shared" si="38"/>
        <v>0</v>
      </c>
      <c r="Q97" s="115">
        <f t="shared" si="38"/>
        <v>0</v>
      </c>
      <c r="R97" s="112">
        <f t="shared" si="38"/>
        <v>0</v>
      </c>
      <c r="S97" s="114">
        <f t="shared" si="38"/>
        <v>0</v>
      </c>
      <c r="T97" s="116">
        <f t="shared" si="38"/>
        <v>0</v>
      </c>
    </row>
    <row r="98" spans="1:20" hidden="1" x14ac:dyDescent="0.25">
      <c r="B98" s="55"/>
      <c r="C98" s="2"/>
      <c r="D98" s="427" t="s">
        <v>369</v>
      </c>
      <c r="E98" s="427"/>
      <c r="F98" s="259">
        <f t="shared" ref="F98:F107" si="39">SUM(I98:T98)</f>
        <v>0</v>
      </c>
      <c r="G98" s="151"/>
      <c r="H98" s="169">
        <f t="shared" si="29"/>
        <v>0</v>
      </c>
      <c r="I98" s="76"/>
      <c r="J98" s="1"/>
      <c r="K98" s="1"/>
      <c r="L98" s="1"/>
      <c r="M98" s="1"/>
      <c r="N98" s="82"/>
      <c r="O98" s="1"/>
      <c r="P98" s="42"/>
      <c r="Q98" s="82"/>
      <c r="R98" s="1"/>
      <c r="S98" s="42"/>
      <c r="T98" s="44"/>
    </row>
    <row r="99" spans="1:20" hidden="1" x14ac:dyDescent="0.25">
      <c r="B99" s="55"/>
      <c r="C99" s="2"/>
      <c r="D99" s="427" t="s">
        <v>514</v>
      </c>
      <c r="E99" s="427"/>
      <c r="F99" s="259">
        <f t="shared" si="39"/>
        <v>0</v>
      </c>
      <c r="G99" s="151"/>
      <c r="H99" s="169">
        <f t="shared" si="29"/>
        <v>0</v>
      </c>
      <c r="I99" s="76"/>
      <c r="J99" s="1"/>
      <c r="K99" s="1"/>
      <c r="L99" s="1"/>
      <c r="M99" s="1"/>
      <c r="N99" s="82"/>
      <c r="O99" s="1"/>
      <c r="P99" s="42"/>
      <c r="Q99" s="82"/>
      <c r="R99" s="1"/>
      <c r="S99" s="42"/>
      <c r="T99" s="44"/>
    </row>
    <row r="100" spans="1:20" hidden="1" x14ac:dyDescent="0.25">
      <c r="B100" s="55"/>
      <c r="C100" s="2"/>
      <c r="D100" s="427" t="s">
        <v>516</v>
      </c>
      <c r="E100" s="427"/>
      <c r="F100" s="259">
        <f t="shared" si="39"/>
        <v>0</v>
      </c>
      <c r="G100" s="151"/>
      <c r="H100" s="169">
        <f t="shared" si="29"/>
        <v>0</v>
      </c>
      <c r="I100" s="76"/>
      <c r="J100" s="1"/>
      <c r="K100" s="1"/>
      <c r="L100" s="1"/>
      <c r="M100" s="1"/>
      <c r="N100" s="82"/>
      <c r="O100" s="1"/>
      <c r="P100" s="42"/>
      <c r="Q100" s="82"/>
      <c r="R100" s="1"/>
      <c r="S100" s="42"/>
      <c r="T100" s="44"/>
    </row>
    <row r="101" spans="1:20" hidden="1" x14ac:dyDescent="0.25">
      <c r="B101" s="55"/>
      <c r="C101" s="2"/>
      <c r="D101" s="427" t="s">
        <v>808</v>
      </c>
      <c r="E101" s="427"/>
      <c r="F101" s="259">
        <f t="shared" si="39"/>
        <v>0</v>
      </c>
      <c r="G101" s="151"/>
      <c r="H101" s="169">
        <f t="shared" si="29"/>
        <v>0</v>
      </c>
      <c r="I101" s="76"/>
      <c r="J101" s="1"/>
      <c r="K101" s="1"/>
      <c r="L101" s="1"/>
      <c r="M101" s="1"/>
      <c r="N101" s="82"/>
      <c r="O101" s="1"/>
      <c r="P101" s="42"/>
      <c r="Q101" s="82"/>
      <c r="R101" s="1"/>
      <c r="S101" s="42"/>
      <c r="T101" s="44"/>
    </row>
    <row r="102" spans="1:20" hidden="1" x14ac:dyDescent="0.25">
      <c r="B102" s="55"/>
      <c r="C102" s="2"/>
      <c r="D102" s="427" t="s">
        <v>521</v>
      </c>
      <c r="E102" s="427"/>
      <c r="F102" s="259">
        <f t="shared" si="39"/>
        <v>0</v>
      </c>
      <c r="G102" s="151"/>
      <c r="H102" s="169">
        <f t="shared" si="29"/>
        <v>0</v>
      </c>
      <c r="I102" s="76"/>
      <c r="J102" s="1"/>
      <c r="K102" s="1"/>
      <c r="L102" s="1"/>
      <c r="M102" s="1"/>
      <c r="N102" s="82"/>
      <c r="O102" s="1"/>
      <c r="P102" s="42"/>
      <c r="Q102" s="82"/>
      <c r="R102" s="1"/>
      <c r="S102" s="42"/>
      <c r="T102" s="44"/>
    </row>
    <row r="103" spans="1:20" hidden="1" x14ac:dyDescent="0.25">
      <c r="B103" s="55"/>
      <c r="C103" s="2"/>
      <c r="D103" s="427" t="s">
        <v>519</v>
      </c>
      <c r="E103" s="427"/>
      <c r="F103" s="259">
        <f t="shared" si="39"/>
        <v>0</v>
      </c>
      <c r="G103" s="151"/>
      <c r="H103" s="169">
        <f t="shared" si="29"/>
        <v>0</v>
      </c>
      <c r="I103" s="76"/>
      <c r="J103" s="1"/>
      <c r="K103" s="1"/>
      <c r="L103" s="1"/>
      <c r="M103" s="1"/>
      <c r="N103" s="82"/>
      <c r="O103" s="1"/>
      <c r="P103" s="42"/>
      <c r="Q103" s="82"/>
      <c r="R103" s="1"/>
      <c r="S103" s="42"/>
      <c r="T103" s="44"/>
    </row>
    <row r="104" spans="1:20" ht="25.5" hidden="1" customHeight="1" x14ac:dyDescent="0.25">
      <c r="B104" s="55"/>
      <c r="C104" s="2"/>
      <c r="D104" s="428" t="s">
        <v>523</v>
      </c>
      <c r="E104" s="428"/>
      <c r="F104" s="269">
        <f t="shared" si="39"/>
        <v>0</v>
      </c>
      <c r="G104" s="161"/>
      <c r="H104" s="169">
        <f t="shared" si="29"/>
        <v>0</v>
      </c>
      <c r="I104" s="76"/>
      <c r="J104" s="1"/>
      <c r="K104" s="1"/>
      <c r="L104" s="1"/>
      <c r="M104" s="1"/>
      <c r="N104" s="82"/>
      <c r="O104" s="1"/>
      <c r="P104" s="42"/>
      <c r="Q104" s="82"/>
      <c r="R104" s="1"/>
      <c r="S104" s="42"/>
      <c r="T104" s="44"/>
    </row>
    <row r="105" spans="1:20" hidden="1" x14ac:dyDescent="0.25">
      <c r="B105" s="55"/>
      <c r="C105" s="2"/>
      <c r="D105" s="427" t="s">
        <v>807</v>
      </c>
      <c r="E105" s="427"/>
      <c r="F105" s="259">
        <f t="shared" si="39"/>
        <v>0</v>
      </c>
      <c r="G105" s="151"/>
      <c r="H105" s="169">
        <f t="shared" si="29"/>
        <v>0</v>
      </c>
      <c r="I105" s="76"/>
      <c r="J105" s="1"/>
      <c r="K105" s="1"/>
      <c r="L105" s="1"/>
      <c r="M105" s="1"/>
      <c r="N105" s="82"/>
      <c r="O105" s="1"/>
      <c r="P105" s="42"/>
      <c r="Q105" s="82"/>
      <c r="R105" s="1"/>
      <c r="S105" s="42"/>
      <c r="T105" s="44"/>
    </row>
    <row r="106" spans="1:20" ht="25.5" hidden="1" customHeight="1" x14ac:dyDescent="0.25">
      <c r="B106" s="55"/>
      <c r="C106" s="2"/>
      <c r="D106" s="428" t="s">
        <v>526</v>
      </c>
      <c r="E106" s="428"/>
      <c r="F106" s="269">
        <f t="shared" si="39"/>
        <v>0</v>
      </c>
      <c r="G106" s="161"/>
      <c r="H106" s="169">
        <f t="shared" si="29"/>
        <v>0</v>
      </c>
      <c r="I106" s="76"/>
      <c r="J106" s="1"/>
      <c r="K106" s="1"/>
      <c r="L106" s="1"/>
      <c r="M106" s="1"/>
      <c r="N106" s="82"/>
      <c r="O106" s="1"/>
      <c r="P106" s="42"/>
      <c r="Q106" s="82"/>
      <c r="R106" s="1"/>
      <c r="S106" s="42"/>
      <c r="T106" s="44"/>
    </row>
    <row r="107" spans="1:20" ht="25.5" hidden="1" customHeight="1" x14ac:dyDescent="0.25">
      <c r="B107" s="55"/>
      <c r="C107" s="2"/>
      <c r="D107" s="428" t="s">
        <v>528</v>
      </c>
      <c r="E107" s="428"/>
      <c r="F107" s="269">
        <f t="shared" si="39"/>
        <v>0</v>
      </c>
      <c r="G107" s="161"/>
      <c r="H107" s="169">
        <f t="shared" si="29"/>
        <v>0</v>
      </c>
      <c r="I107" s="76"/>
      <c r="J107" s="1"/>
      <c r="K107" s="1"/>
      <c r="L107" s="1"/>
      <c r="M107" s="1"/>
      <c r="N107" s="82"/>
      <c r="O107" s="1"/>
      <c r="P107" s="42"/>
      <c r="Q107" s="82"/>
      <c r="R107" s="1"/>
      <c r="S107" s="42"/>
      <c r="T107" s="44"/>
    </row>
    <row r="108" spans="1:20" s="41" customFormat="1" hidden="1" x14ac:dyDescent="0.25">
      <c r="A108" s="128" t="s">
        <v>231</v>
      </c>
      <c r="B108" s="109" t="s">
        <v>664</v>
      </c>
      <c r="C108" s="445" t="s">
        <v>232</v>
      </c>
      <c r="D108" s="446"/>
      <c r="E108" s="446"/>
      <c r="F108" s="270">
        <f>F109+F110+F111+F112+F113+F114+F115+F116+F117+F118</f>
        <v>0</v>
      </c>
      <c r="G108" s="162">
        <f t="shared" ref="G108:T108" si="40">G109+G110+G111+G112+G113+G114+G115+G116+G117+G118</f>
        <v>0</v>
      </c>
      <c r="H108" s="172">
        <f t="shared" si="29"/>
        <v>0</v>
      </c>
      <c r="I108" s="111">
        <f t="shared" si="40"/>
        <v>0</v>
      </c>
      <c r="J108" s="112">
        <f t="shared" si="40"/>
        <v>0</v>
      </c>
      <c r="K108" s="112">
        <f t="shared" si="40"/>
        <v>0</v>
      </c>
      <c r="L108" s="112">
        <f t="shared" si="40"/>
        <v>0</v>
      </c>
      <c r="M108" s="112">
        <f t="shared" si="40"/>
        <v>0</v>
      </c>
      <c r="N108" s="115">
        <f t="shared" si="40"/>
        <v>0</v>
      </c>
      <c r="O108" s="112">
        <f t="shared" si="40"/>
        <v>0</v>
      </c>
      <c r="P108" s="114">
        <f t="shared" si="40"/>
        <v>0</v>
      </c>
      <c r="Q108" s="115">
        <f t="shared" si="40"/>
        <v>0</v>
      </c>
      <c r="R108" s="112">
        <f t="shared" si="40"/>
        <v>0</v>
      </c>
      <c r="S108" s="114">
        <f t="shared" si="40"/>
        <v>0</v>
      </c>
      <c r="T108" s="116">
        <f t="shared" si="40"/>
        <v>0</v>
      </c>
    </row>
    <row r="109" spans="1:20" hidden="1" x14ac:dyDescent="0.25">
      <c r="B109" s="55"/>
      <c r="C109" s="2"/>
      <c r="D109" s="427" t="s">
        <v>368</v>
      </c>
      <c r="E109" s="427"/>
      <c r="F109" s="259">
        <f t="shared" ref="F109:F118" si="41">SUM(I109:T109)</f>
        <v>0</v>
      </c>
      <c r="G109" s="151"/>
      <c r="H109" s="169">
        <f t="shared" si="29"/>
        <v>0</v>
      </c>
      <c r="I109" s="76"/>
      <c r="J109" s="1"/>
      <c r="K109" s="1"/>
      <c r="L109" s="1"/>
      <c r="M109" s="1"/>
      <c r="N109" s="82"/>
      <c r="O109" s="1"/>
      <c r="P109" s="42"/>
      <c r="Q109" s="82"/>
      <c r="R109" s="1"/>
      <c r="S109" s="42"/>
      <c r="T109" s="44"/>
    </row>
    <row r="110" spans="1:20" hidden="1" x14ac:dyDescent="0.25">
      <c r="B110" s="55"/>
      <c r="C110" s="2"/>
      <c r="D110" s="427" t="s">
        <v>515</v>
      </c>
      <c r="E110" s="427"/>
      <c r="F110" s="259">
        <f t="shared" si="41"/>
        <v>0</v>
      </c>
      <c r="G110" s="151"/>
      <c r="H110" s="169">
        <f t="shared" si="29"/>
        <v>0</v>
      </c>
      <c r="I110" s="76"/>
      <c r="J110" s="1"/>
      <c r="K110" s="1"/>
      <c r="L110" s="1"/>
      <c r="M110" s="1"/>
      <c r="N110" s="82"/>
      <c r="O110" s="1"/>
      <c r="P110" s="42"/>
      <c r="Q110" s="82"/>
      <c r="R110" s="1"/>
      <c r="S110" s="42"/>
      <c r="T110" s="44"/>
    </row>
    <row r="111" spans="1:20" hidden="1" x14ac:dyDescent="0.25">
      <c r="B111" s="55"/>
      <c r="C111" s="2"/>
      <c r="D111" s="427" t="s">
        <v>517</v>
      </c>
      <c r="E111" s="427"/>
      <c r="F111" s="259">
        <f t="shared" si="41"/>
        <v>0</v>
      </c>
      <c r="G111" s="151"/>
      <c r="H111" s="169">
        <f t="shared" si="29"/>
        <v>0</v>
      </c>
      <c r="I111" s="76"/>
      <c r="J111" s="1"/>
      <c r="K111" s="1"/>
      <c r="L111" s="1"/>
      <c r="M111" s="1"/>
      <c r="N111" s="82"/>
      <c r="O111" s="1"/>
      <c r="P111" s="42"/>
      <c r="Q111" s="82"/>
      <c r="R111" s="1"/>
      <c r="S111" s="42"/>
      <c r="T111" s="44"/>
    </row>
    <row r="112" spans="1:20" hidden="1" x14ac:dyDescent="0.25">
      <c r="B112" s="55"/>
      <c r="C112" s="2"/>
      <c r="D112" s="427" t="s">
        <v>518</v>
      </c>
      <c r="E112" s="427"/>
      <c r="F112" s="259">
        <f t="shared" si="41"/>
        <v>0</v>
      </c>
      <c r="G112" s="151"/>
      <c r="H112" s="169">
        <f t="shared" si="29"/>
        <v>0</v>
      </c>
      <c r="I112" s="76"/>
      <c r="J112" s="1"/>
      <c r="K112" s="1"/>
      <c r="L112" s="1"/>
      <c r="M112" s="1"/>
      <c r="N112" s="82"/>
      <c r="O112" s="1"/>
      <c r="P112" s="42"/>
      <c r="Q112" s="82"/>
      <c r="R112" s="1"/>
      <c r="S112" s="42"/>
      <c r="T112" s="44"/>
    </row>
    <row r="113" spans="1:20" hidden="1" x14ac:dyDescent="0.25">
      <c r="B113" s="55"/>
      <c r="C113" s="2"/>
      <c r="D113" s="427" t="s">
        <v>522</v>
      </c>
      <c r="E113" s="427"/>
      <c r="F113" s="259">
        <f t="shared" si="41"/>
        <v>0</v>
      </c>
      <c r="G113" s="151"/>
      <c r="H113" s="169">
        <f t="shared" si="29"/>
        <v>0</v>
      </c>
      <c r="I113" s="76"/>
      <c r="J113" s="1"/>
      <c r="K113" s="1"/>
      <c r="L113" s="1"/>
      <c r="M113" s="1"/>
      <c r="N113" s="82"/>
      <c r="O113" s="1"/>
      <c r="P113" s="42"/>
      <c r="Q113" s="82"/>
      <c r="R113" s="1"/>
      <c r="S113" s="42"/>
      <c r="T113" s="44"/>
    </row>
    <row r="114" spans="1:20" hidden="1" x14ac:dyDescent="0.25">
      <c r="B114" s="55"/>
      <c r="C114" s="2"/>
      <c r="D114" s="427" t="s">
        <v>520</v>
      </c>
      <c r="E114" s="427"/>
      <c r="F114" s="259">
        <f t="shared" si="41"/>
        <v>0</v>
      </c>
      <c r="G114" s="151"/>
      <c r="H114" s="169">
        <f t="shared" si="29"/>
        <v>0</v>
      </c>
      <c r="I114" s="76"/>
      <c r="J114" s="1"/>
      <c r="K114" s="1"/>
      <c r="L114" s="1"/>
      <c r="M114" s="1"/>
      <c r="N114" s="82"/>
      <c r="O114" s="1"/>
      <c r="P114" s="42"/>
      <c r="Q114" s="82"/>
      <c r="R114" s="1"/>
      <c r="S114" s="42"/>
      <c r="T114" s="44"/>
    </row>
    <row r="115" spans="1:20" ht="25.5" hidden="1" customHeight="1" x14ac:dyDescent="0.25">
      <c r="B115" s="55"/>
      <c r="C115" s="2"/>
      <c r="D115" s="428" t="s">
        <v>524</v>
      </c>
      <c r="E115" s="428"/>
      <c r="F115" s="269">
        <f t="shared" si="41"/>
        <v>0</v>
      </c>
      <c r="G115" s="161"/>
      <c r="H115" s="169">
        <f t="shared" si="29"/>
        <v>0</v>
      </c>
      <c r="I115" s="76"/>
      <c r="J115" s="1"/>
      <c r="K115" s="1"/>
      <c r="L115" s="1"/>
      <c r="M115" s="1"/>
      <c r="N115" s="82"/>
      <c r="O115" s="1"/>
      <c r="P115" s="42"/>
      <c r="Q115" s="82"/>
      <c r="R115" s="1"/>
      <c r="S115" s="42"/>
      <c r="T115" s="44"/>
    </row>
    <row r="116" spans="1:20" hidden="1" x14ac:dyDescent="0.25">
      <c r="B116" s="55"/>
      <c r="C116" s="2"/>
      <c r="D116" s="427" t="s">
        <v>525</v>
      </c>
      <c r="E116" s="427"/>
      <c r="F116" s="259">
        <f t="shared" si="41"/>
        <v>0</v>
      </c>
      <c r="G116" s="151"/>
      <c r="H116" s="169">
        <f t="shared" si="29"/>
        <v>0</v>
      </c>
      <c r="I116" s="76"/>
      <c r="J116" s="1"/>
      <c r="K116" s="1"/>
      <c r="L116" s="1"/>
      <c r="M116" s="1"/>
      <c r="N116" s="82"/>
      <c r="O116" s="1"/>
      <c r="P116" s="42"/>
      <c r="Q116" s="82"/>
      <c r="R116" s="1"/>
      <c r="S116" s="42"/>
      <c r="T116" s="44"/>
    </row>
    <row r="117" spans="1:20" ht="25.5" hidden="1" customHeight="1" x14ac:dyDescent="0.25">
      <c r="B117" s="55"/>
      <c r="C117" s="2"/>
      <c r="D117" s="428" t="s">
        <v>527</v>
      </c>
      <c r="E117" s="428"/>
      <c r="F117" s="269">
        <f t="shared" si="41"/>
        <v>0</v>
      </c>
      <c r="G117" s="161"/>
      <c r="H117" s="169">
        <f t="shared" si="29"/>
        <v>0</v>
      </c>
      <c r="I117" s="76"/>
      <c r="J117" s="1"/>
      <c r="K117" s="1"/>
      <c r="L117" s="1"/>
      <c r="M117" s="1"/>
      <c r="N117" s="82"/>
      <c r="O117" s="1"/>
      <c r="P117" s="42"/>
      <c r="Q117" s="82"/>
      <c r="R117" s="1"/>
      <c r="S117" s="42"/>
      <c r="T117" s="44"/>
    </row>
    <row r="118" spans="1:20" ht="25.5" hidden="1" customHeight="1" x14ac:dyDescent="0.25">
      <c r="B118" s="55"/>
      <c r="C118" s="2"/>
      <c r="D118" s="428" t="s">
        <v>529</v>
      </c>
      <c r="E118" s="428"/>
      <c r="F118" s="269">
        <f t="shared" si="41"/>
        <v>0</v>
      </c>
      <c r="G118" s="161"/>
      <c r="H118" s="169">
        <f t="shared" si="29"/>
        <v>0</v>
      </c>
      <c r="I118" s="76"/>
      <c r="J118" s="1"/>
      <c r="K118" s="1"/>
      <c r="L118" s="1"/>
      <c r="M118" s="1"/>
      <c r="N118" s="82"/>
      <c r="O118" s="1"/>
      <c r="P118" s="42"/>
      <c r="Q118" s="82"/>
      <c r="R118" s="1"/>
      <c r="S118" s="42"/>
      <c r="T118" s="44"/>
    </row>
    <row r="119" spans="1:20" s="41" customFormat="1" ht="27.75" hidden="1" customHeight="1" x14ac:dyDescent="0.25">
      <c r="A119" s="128" t="s">
        <v>233</v>
      </c>
      <c r="B119" s="109" t="s">
        <v>665</v>
      </c>
      <c r="C119" s="497" t="s">
        <v>809</v>
      </c>
      <c r="D119" s="498"/>
      <c r="E119" s="498"/>
      <c r="F119" s="268">
        <f>F120+F121</f>
        <v>0</v>
      </c>
      <c r="G119" s="160">
        <f t="shared" ref="G119:T119" si="42">G120+G121</f>
        <v>0</v>
      </c>
      <c r="H119" s="172">
        <f t="shared" si="29"/>
        <v>0</v>
      </c>
      <c r="I119" s="111">
        <f t="shared" si="42"/>
        <v>0</v>
      </c>
      <c r="J119" s="112">
        <f t="shared" si="42"/>
        <v>0</v>
      </c>
      <c r="K119" s="112">
        <f t="shared" si="42"/>
        <v>0</v>
      </c>
      <c r="L119" s="112">
        <f t="shared" si="42"/>
        <v>0</v>
      </c>
      <c r="M119" s="112">
        <f t="shared" si="42"/>
        <v>0</v>
      </c>
      <c r="N119" s="115">
        <f t="shared" si="42"/>
        <v>0</v>
      </c>
      <c r="O119" s="112">
        <f t="shared" si="42"/>
        <v>0</v>
      </c>
      <c r="P119" s="114">
        <f t="shared" si="42"/>
        <v>0</v>
      </c>
      <c r="Q119" s="115">
        <f t="shared" si="42"/>
        <v>0</v>
      </c>
      <c r="R119" s="112">
        <f t="shared" si="42"/>
        <v>0</v>
      </c>
      <c r="S119" s="114">
        <f t="shared" si="42"/>
        <v>0</v>
      </c>
      <c r="T119" s="116">
        <f t="shared" si="42"/>
        <v>0</v>
      </c>
    </row>
    <row r="120" spans="1:20" hidden="1" x14ac:dyDescent="0.25">
      <c r="B120" s="55"/>
      <c r="C120" s="2"/>
      <c r="D120" s="427" t="s">
        <v>531</v>
      </c>
      <c r="E120" s="427"/>
      <c r="F120" s="259">
        <f t="shared" ref="F120:F121" si="43">SUM(I120:T120)</f>
        <v>0</v>
      </c>
      <c r="G120" s="151"/>
      <c r="H120" s="169">
        <f t="shared" si="29"/>
        <v>0</v>
      </c>
      <c r="I120" s="76"/>
      <c r="J120" s="1"/>
      <c r="K120" s="1"/>
      <c r="L120" s="1"/>
      <c r="M120" s="1"/>
      <c r="N120" s="82"/>
      <c r="O120" s="1"/>
      <c r="P120" s="42"/>
      <c r="Q120" s="82"/>
      <c r="R120" s="1"/>
      <c r="S120" s="42"/>
      <c r="T120" s="44"/>
    </row>
    <row r="121" spans="1:20" ht="25.5" hidden="1" customHeight="1" x14ac:dyDescent="0.25">
      <c r="B121" s="55"/>
      <c r="C121" s="2"/>
      <c r="D121" s="428" t="s">
        <v>530</v>
      </c>
      <c r="E121" s="428"/>
      <c r="F121" s="269">
        <f t="shared" si="43"/>
        <v>0</v>
      </c>
      <c r="G121" s="161"/>
      <c r="H121" s="169">
        <f t="shared" si="29"/>
        <v>0</v>
      </c>
      <c r="I121" s="76"/>
      <c r="J121" s="1"/>
      <c r="K121" s="1"/>
      <c r="L121" s="1"/>
      <c r="M121" s="1"/>
      <c r="N121" s="82"/>
      <c r="O121" s="1"/>
      <c r="P121" s="42"/>
      <c r="Q121" s="82"/>
      <c r="R121" s="1"/>
      <c r="S121" s="42"/>
      <c r="T121" s="44"/>
    </row>
    <row r="122" spans="1:20" s="41" customFormat="1" hidden="1" x14ac:dyDescent="0.25">
      <c r="A122" s="128" t="s">
        <v>234</v>
      </c>
      <c r="B122" s="109" t="s">
        <v>667</v>
      </c>
      <c r="C122" s="497" t="s">
        <v>810</v>
      </c>
      <c r="D122" s="498"/>
      <c r="E122" s="498"/>
      <c r="F122" s="268">
        <f>F123+F124+F125+F126+F127+F128+F129+F130+F131+F132+F133</f>
        <v>0</v>
      </c>
      <c r="G122" s="160">
        <f t="shared" ref="G122:T122" si="44">G123+G124+G125+G126+G127+G128+G129+G130+G131+G132+G133</f>
        <v>0</v>
      </c>
      <c r="H122" s="172">
        <f t="shared" si="29"/>
        <v>0</v>
      </c>
      <c r="I122" s="111">
        <f t="shared" si="44"/>
        <v>0</v>
      </c>
      <c r="J122" s="112">
        <f t="shared" si="44"/>
        <v>0</v>
      </c>
      <c r="K122" s="112">
        <f t="shared" si="44"/>
        <v>0</v>
      </c>
      <c r="L122" s="112">
        <f t="shared" si="44"/>
        <v>0</v>
      </c>
      <c r="M122" s="112">
        <f t="shared" si="44"/>
        <v>0</v>
      </c>
      <c r="N122" s="115">
        <f t="shared" si="44"/>
        <v>0</v>
      </c>
      <c r="O122" s="112">
        <f t="shared" si="44"/>
        <v>0</v>
      </c>
      <c r="P122" s="114">
        <f t="shared" si="44"/>
        <v>0</v>
      </c>
      <c r="Q122" s="115">
        <f t="shared" si="44"/>
        <v>0</v>
      </c>
      <c r="R122" s="112">
        <f t="shared" si="44"/>
        <v>0</v>
      </c>
      <c r="S122" s="114">
        <f t="shared" si="44"/>
        <v>0</v>
      </c>
      <c r="T122" s="116">
        <f t="shared" si="44"/>
        <v>0</v>
      </c>
    </row>
    <row r="123" spans="1:20" hidden="1" x14ac:dyDescent="0.25">
      <c r="B123" s="55"/>
      <c r="C123" s="2"/>
      <c r="D123" s="427" t="s">
        <v>354</v>
      </c>
      <c r="E123" s="427"/>
      <c r="F123" s="259">
        <f t="shared" ref="F123:F136" si="45">SUM(I123:T123)</f>
        <v>0</v>
      </c>
      <c r="G123" s="151"/>
      <c r="H123" s="169">
        <f t="shared" si="29"/>
        <v>0</v>
      </c>
      <c r="I123" s="76"/>
      <c r="J123" s="1"/>
      <c r="K123" s="1"/>
      <c r="L123" s="1"/>
      <c r="M123" s="1"/>
      <c r="N123" s="82"/>
      <c r="O123" s="1"/>
      <c r="P123" s="42"/>
      <c r="Q123" s="82"/>
      <c r="R123" s="1"/>
      <c r="S123" s="42"/>
      <c r="T123" s="44"/>
    </row>
    <row r="124" spans="1:20" hidden="1" x14ac:dyDescent="0.25">
      <c r="B124" s="55"/>
      <c r="C124" s="2"/>
      <c r="D124" s="427" t="s">
        <v>357</v>
      </c>
      <c r="E124" s="427"/>
      <c r="F124" s="259">
        <f t="shared" si="45"/>
        <v>0</v>
      </c>
      <c r="G124" s="151"/>
      <c r="H124" s="169">
        <f t="shared" si="29"/>
        <v>0</v>
      </c>
      <c r="I124" s="76"/>
      <c r="J124" s="1"/>
      <c r="K124" s="1"/>
      <c r="L124" s="1"/>
      <c r="M124" s="1"/>
      <c r="N124" s="82"/>
      <c r="O124" s="1"/>
      <c r="P124" s="42"/>
      <c r="Q124" s="82"/>
      <c r="R124" s="1"/>
      <c r="S124" s="42"/>
      <c r="T124" s="44"/>
    </row>
    <row r="125" spans="1:20" hidden="1" x14ac:dyDescent="0.25">
      <c r="B125" s="55"/>
      <c r="C125" s="2"/>
      <c r="D125" s="427" t="s">
        <v>358</v>
      </c>
      <c r="E125" s="427"/>
      <c r="F125" s="259">
        <f t="shared" si="45"/>
        <v>0</v>
      </c>
      <c r="G125" s="151"/>
      <c r="H125" s="169">
        <f t="shared" si="29"/>
        <v>0</v>
      </c>
      <c r="I125" s="76"/>
      <c r="J125" s="1"/>
      <c r="K125" s="1"/>
      <c r="L125" s="1"/>
      <c r="M125" s="1"/>
      <c r="N125" s="82"/>
      <c r="O125" s="1"/>
      <c r="P125" s="42"/>
      <c r="Q125" s="82"/>
      <c r="R125" s="1"/>
      <c r="S125" s="42"/>
      <c r="T125" s="44"/>
    </row>
    <row r="126" spans="1:20" hidden="1" x14ac:dyDescent="0.25">
      <c r="B126" s="55"/>
      <c r="C126" s="2"/>
      <c r="D126" s="427" t="s">
        <v>355</v>
      </c>
      <c r="E126" s="427"/>
      <c r="F126" s="259">
        <f t="shared" si="45"/>
        <v>0</v>
      </c>
      <c r="G126" s="151"/>
      <c r="H126" s="169">
        <f t="shared" si="29"/>
        <v>0</v>
      </c>
      <c r="I126" s="76"/>
      <c r="J126" s="1"/>
      <c r="K126" s="1"/>
      <c r="L126" s="1"/>
      <c r="M126" s="1"/>
      <c r="N126" s="82"/>
      <c r="O126" s="1"/>
      <c r="P126" s="42"/>
      <c r="Q126" s="82"/>
      <c r="R126" s="1"/>
      <c r="S126" s="42"/>
      <c r="T126" s="44"/>
    </row>
    <row r="127" spans="1:20" hidden="1" x14ac:dyDescent="0.25">
      <c r="B127" s="55"/>
      <c r="C127" s="2"/>
      <c r="D127" s="427" t="s">
        <v>811</v>
      </c>
      <c r="E127" s="427"/>
      <c r="F127" s="259">
        <f t="shared" si="45"/>
        <v>0</v>
      </c>
      <c r="G127" s="151"/>
      <c r="H127" s="169">
        <f t="shared" si="29"/>
        <v>0</v>
      </c>
      <c r="I127" s="76"/>
      <c r="J127" s="1"/>
      <c r="K127" s="1"/>
      <c r="L127" s="1"/>
      <c r="M127" s="1"/>
      <c r="N127" s="82"/>
      <c r="O127" s="1"/>
      <c r="P127" s="42"/>
      <c r="Q127" s="82"/>
      <c r="R127" s="1"/>
      <c r="S127" s="42"/>
      <c r="T127" s="44"/>
    </row>
    <row r="128" spans="1:20" ht="25.5" hidden="1" customHeight="1" x14ac:dyDescent="0.25">
      <c r="B128" s="55"/>
      <c r="C128" s="2"/>
      <c r="D128" s="428" t="s">
        <v>532</v>
      </c>
      <c r="E128" s="428"/>
      <c r="F128" s="269">
        <f t="shared" si="45"/>
        <v>0</v>
      </c>
      <c r="G128" s="161"/>
      <c r="H128" s="169">
        <f t="shared" si="29"/>
        <v>0</v>
      </c>
      <c r="I128" s="76"/>
      <c r="J128" s="1"/>
      <c r="K128" s="1"/>
      <c r="L128" s="1"/>
      <c r="M128" s="1"/>
      <c r="N128" s="82"/>
      <c r="O128" s="1"/>
      <c r="P128" s="42"/>
      <c r="Q128" s="82"/>
      <c r="R128" s="1"/>
      <c r="S128" s="42"/>
      <c r="T128" s="44"/>
    </row>
    <row r="129" spans="1:20" ht="25.5" hidden="1" customHeight="1" x14ac:dyDescent="0.25">
      <c r="B129" s="55"/>
      <c r="C129" s="2"/>
      <c r="D129" s="428" t="s">
        <v>533</v>
      </c>
      <c r="E129" s="428"/>
      <c r="F129" s="269">
        <f t="shared" si="45"/>
        <v>0</v>
      </c>
      <c r="G129" s="161"/>
      <c r="H129" s="169">
        <f t="shared" si="29"/>
        <v>0</v>
      </c>
      <c r="I129" s="76"/>
      <c r="J129" s="1"/>
      <c r="K129" s="1"/>
      <c r="L129" s="1"/>
      <c r="M129" s="1"/>
      <c r="N129" s="82"/>
      <c r="O129" s="1"/>
      <c r="P129" s="42"/>
      <c r="Q129" s="82"/>
      <c r="R129" s="1"/>
      <c r="S129" s="42"/>
      <c r="T129" s="44"/>
    </row>
    <row r="130" spans="1:20" hidden="1" x14ac:dyDescent="0.25">
      <c r="B130" s="55"/>
      <c r="C130" s="2"/>
      <c r="D130" s="427" t="s">
        <v>364</v>
      </c>
      <c r="E130" s="427"/>
      <c r="F130" s="259">
        <f t="shared" si="45"/>
        <v>0</v>
      </c>
      <c r="G130" s="151"/>
      <c r="H130" s="169">
        <f t="shared" si="29"/>
        <v>0</v>
      </c>
      <c r="I130" s="76"/>
      <c r="J130" s="1"/>
      <c r="K130" s="1"/>
      <c r="L130" s="1"/>
      <c r="M130" s="1"/>
      <c r="N130" s="82"/>
      <c r="O130" s="1"/>
      <c r="P130" s="42"/>
      <c r="Q130" s="82"/>
      <c r="R130" s="1"/>
      <c r="S130" s="42"/>
      <c r="T130" s="44"/>
    </row>
    <row r="131" spans="1:20" hidden="1" x14ac:dyDescent="0.25">
      <c r="B131" s="55"/>
      <c r="C131" s="2"/>
      <c r="D131" s="427" t="s">
        <v>356</v>
      </c>
      <c r="E131" s="427"/>
      <c r="F131" s="259">
        <f t="shared" si="45"/>
        <v>0</v>
      </c>
      <c r="G131" s="151"/>
      <c r="H131" s="169">
        <f t="shared" si="29"/>
        <v>0</v>
      </c>
      <c r="I131" s="76"/>
      <c r="J131" s="1"/>
      <c r="K131" s="1"/>
      <c r="L131" s="1"/>
      <c r="M131" s="1"/>
      <c r="N131" s="82"/>
      <c r="O131" s="1"/>
      <c r="P131" s="42"/>
      <c r="Q131" s="82"/>
      <c r="R131" s="1"/>
      <c r="S131" s="42"/>
      <c r="T131" s="44"/>
    </row>
    <row r="132" spans="1:20" ht="25.5" hidden="1" customHeight="1" x14ac:dyDescent="0.25">
      <c r="B132" s="55"/>
      <c r="C132" s="2"/>
      <c r="D132" s="428" t="s">
        <v>534</v>
      </c>
      <c r="E132" s="428"/>
      <c r="F132" s="269">
        <f t="shared" si="45"/>
        <v>0</v>
      </c>
      <c r="G132" s="161"/>
      <c r="H132" s="169">
        <f t="shared" si="29"/>
        <v>0</v>
      </c>
      <c r="I132" s="76"/>
      <c r="J132" s="1"/>
      <c r="K132" s="1"/>
      <c r="L132" s="1"/>
      <c r="M132" s="1"/>
      <c r="N132" s="82"/>
      <c r="O132" s="1"/>
      <c r="P132" s="42"/>
      <c r="Q132" s="82"/>
      <c r="R132" s="1"/>
      <c r="S132" s="42"/>
      <c r="T132" s="44"/>
    </row>
    <row r="133" spans="1:20" hidden="1" x14ac:dyDescent="0.25">
      <c r="B133" s="55"/>
      <c r="C133" s="2"/>
      <c r="D133" s="427" t="s">
        <v>535</v>
      </c>
      <c r="E133" s="427"/>
      <c r="F133" s="259">
        <f t="shared" si="45"/>
        <v>0</v>
      </c>
      <c r="G133" s="151"/>
      <c r="H133" s="169">
        <f t="shared" si="29"/>
        <v>0</v>
      </c>
      <c r="I133" s="76"/>
      <c r="J133" s="1"/>
      <c r="K133" s="1"/>
      <c r="L133" s="1"/>
      <c r="M133" s="1"/>
      <c r="N133" s="82"/>
      <c r="O133" s="1"/>
      <c r="P133" s="42"/>
      <c r="Q133" s="82"/>
      <c r="R133" s="1"/>
      <c r="S133" s="42"/>
      <c r="T133" s="44"/>
    </row>
    <row r="134" spans="1:20" s="41" customFormat="1" hidden="1" x14ac:dyDescent="0.25">
      <c r="A134" s="128" t="s">
        <v>235</v>
      </c>
      <c r="B134" s="109" t="s">
        <v>666</v>
      </c>
      <c r="C134" s="445" t="s">
        <v>236</v>
      </c>
      <c r="D134" s="446"/>
      <c r="E134" s="446"/>
      <c r="F134" s="270">
        <f t="shared" si="45"/>
        <v>0</v>
      </c>
      <c r="G134" s="162"/>
      <c r="H134" s="172">
        <f t="shared" si="29"/>
        <v>0</v>
      </c>
      <c r="I134" s="111"/>
      <c r="J134" s="112"/>
      <c r="K134" s="112"/>
      <c r="L134" s="112"/>
      <c r="M134" s="112"/>
      <c r="N134" s="115"/>
      <c r="O134" s="112"/>
      <c r="P134" s="114"/>
      <c r="Q134" s="115"/>
      <c r="R134" s="112"/>
      <c r="S134" s="114"/>
      <c r="T134" s="116"/>
    </row>
    <row r="135" spans="1:20" s="41" customFormat="1" hidden="1" x14ac:dyDescent="0.25">
      <c r="A135" s="128" t="s">
        <v>237</v>
      </c>
      <c r="B135" s="109" t="s">
        <v>668</v>
      </c>
      <c r="C135" s="445" t="s">
        <v>238</v>
      </c>
      <c r="D135" s="446"/>
      <c r="E135" s="446"/>
      <c r="F135" s="270">
        <f t="shared" si="45"/>
        <v>0</v>
      </c>
      <c r="G135" s="162"/>
      <c r="H135" s="172">
        <f t="shared" si="29"/>
        <v>0</v>
      </c>
      <c r="I135" s="111"/>
      <c r="J135" s="112"/>
      <c r="K135" s="112"/>
      <c r="L135" s="112"/>
      <c r="M135" s="112"/>
      <c r="N135" s="115"/>
      <c r="O135" s="112"/>
      <c r="P135" s="114"/>
      <c r="Q135" s="115"/>
      <c r="R135" s="112"/>
      <c r="S135" s="114"/>
      <c r="T135" s="116"/>
    </row>
    <row r="136" spans="1:20" s="41" customFormat="1" hidden="1" x14ac:dyDescent="0.25">
      <c r="A136" s="128" t="s">
        <v>239</v>
      </c>
      <c r="B136" s="109" t="s">
        <v>669</v>
      </c>
      <c r="C136" s="445" t="s">
        <v>240</v>
      </c>
      <c r="D136" s="446"/>
      <c r="E136" s="446"/>
      <c r="F136" s="270">
        <f t="shared" si="45"/>
        <v>0</v>
      </c>
      <c r="G136" s="162"/>
      <c r="H136" s="172">
        <f t="shared" ref="H136:H199" si="46">SUM(F136:G136)</f>
        <v>0</v>
      </c>
      <c r="I136" s="111"/>
      <c r="J136" s="112"/>
      <c r="K136" s="112"/>
      <c r="L136" s="112"/>
      <c r="M136" s="112"/>
      <c r="N136" s="115"/>
      <c r="O136" s="112"/>
      <c r="P136" s="114"/>
      <c r="Q136" s="115"/>
      <c r="R136" s="112"/>
      <c r="S136" s="114"/>
      <c r="T136" s="116"/>
    </row>
    <row r="137" spans="1:20" s="41" customFormat="1" hidden="1" x14ac:dyDescent="0.25">
      <c r="A137" s="128" t="s">
        <v>241</v>
      </c>
      <c r="B137" s="109" t="s">
        <v>670</v>
      </c>
      <c r="C137" s="445" t="s">
        <v>242</v>
      </c>
      <c r="D137" s="446"/>
      <c r="E137" s="446"/>
      <c r="F137" s="270">
        <f>F138+F139+F140+F141+F142+F143+F144+F145+F146+F147</f>
        <v>0</v>
      </c>
      <c r="G137" s="162">
        <f t="shared" ref="G137:T137" si="47">G138+G139+G140+G141+G142+G143+G144+G145+G146+G147</f>
        <v>0</v>
      </c>
      <c r="H137" s="172">
        <f t="shared" si="46"/>
        <v>0</v>
      </c>
      <c r="I137" s="111">
        <f t="shared" si="47"/>
        <v>0</v>
      </c>
      <c r="J137" s="112">
        <f t="shared" si="47"/>
        <v>0</v>
      </c>
      <c r="K137" s="112">
        <f t="shared" si="47"/>
        <v>0</v>
      </c>
      <c r="L137" s="112">
        <f t="shared" si="47"/>
        <v>0</v>
      </c>
      <c r="M137" s="112">
        <f t="shared" si="47"/>
        <v>0</v>
      </c>
      <c r="N137" s="115">
        <f t="shared" si="47"/>
        <v>0</v>
      </c>
      <c r="O137" s="112">
        <f t="shared" si="47"/>
        <v>0</v>
      </c>
      <c r="P137" s="114">
        <f t="shared" si="47"/>
        <v>0</v>
      </c>
      <c r="Q137" s="115">
        <f t="shared" si="47"/>
        <v>0</v>
      </c>
      <c r="R137" s="112">
        <f t="shared" si="47"/>
        <v>0</v>
      </c>
      <c r="S137" s="114">
        <f t="shared" si="47"/>
        <v>0</v>
      </c>
      <c r="T137" s="116">
        <f t="shared" si="47"/>
        <v>0</v>
      </c>
    </row>
    <row r="138" spans="1:20" hidden="1" x14ac:dyDescent="0.25">
      <c r="B138" s="55"/>
      <c r="C138" s="2"/>
      <c r="D138" s="427" t="s">
        <v>359</v>
      </c>
      <c r="E138" s="427"/>
      <c r="F138" s="259">
        <f t="shared" ref="F138:F148" si="48">SUM(I138:T138)</f>
        <v>0</v>
      </c>
      <c r="G138" s="151"/>
      <c r="H138" s="169">
        <f t="shared" si="46"/>
        <v>0</v>
      </c>
      <c r="I138" s="76"/>
      <c r="J138" s="1"/>
      <c r="K138" s="1"/>
      <c r="L138" s="1"/>
      <c r="M138" s="1"/>
      <c r="N138" s="82"/>
      <c r="O138" s="1"/>
      <c r="P138" s="42"/>
      <c r="Q138" s="82"/>
      <c r="R138" s="1"/>
      <c r="S138" s="42"/>
      <c r="T138" s="44"/>
    </row>
    <row r="139" spans="1:20" hidden="1" x14ac:dyDescent="0.25">
      <c r="B139" s="55"/>
      <c r="C139" s="2"/>
      <c r="D139" s="427" t="s">
        <v>360</v>
      </c>
      <c r="E139" s="427"/>
      <c r="F139" s="259">
        <f t="shared" si="48"/>
        <v>0</v>
      </c>
      <c r="G139" s="151"/>
      <c r="H139" s="169">
        <f t="shared" si="46"/>
        <v>0</v>
      </c>
      <c r="I139" s="76"/>
      <c r="J139" s="1"/>
      <c r="K139" s="1"/>
      <c r="L139" s="1"/>
      <c r="M139" s="1"/>
      <c r="N139" s="82"/>
      <c r="O139" s="1"/>
      <c r="P139" s="42"/>
      <c r="Q139" s="82"/>
      <c r="R139" s="1"/>
      <c r="S139" s="42"/>
      <c r="T139" s="44"/>
    </row>
    <row r="140" spans="1:20" hidden="1" x14ac:dyDescent="0.25">
      <c r="B140" s="55"/>
      <c r="C140" s="2"/>
      <c r="D140" s="427" t="s">
        <v>361</v>
      </c>
      <c r="E140" s="427"/>
      <c r="F140" s="259">
        <f t="shared" si="48"/>
        <v>0</v>
      </c>
      <c r="G140" s="151"/>
      <c r="H140" s="169">
        <f t="shared" si="46"/>
        <v>0</v>
      </c>
      <c r="I140" s="76"/>
      <c r="J140" s="1"/>
      <c r="K140" s="1"/>
      <c r="L140" s="1"/>
      <c r="M140" s="1"/>
      <c r="N140" s="82"/>
      <c r="O140" s="1"/>
      <c r="P140" s="42"/>
      <c r="Q140" s="82"/>
      <c r="R140" s="1"/>
      <c r="S140" s="42"/>
      <c r="T140" s="44"/>
    </row>
    <row r="141" spans="1:20" hidden="1" x14ac:dyDescent="0.25">
      <c r="B141" s="55"/>
      <c r="C141" s="2"/>
      <c r="D141" s="427" t="s">
        <v>362</v>
      </c>
      <c r="E141" s="427"/>
      <c r="F141" s="259">
        <f t="shared" si="48"/>
        <v>0</v>
      </c>
      <c r="G141" s="151"/>
      <c r="H141" s="169">
        <f t="shared" si="46"/>
        <v>0</v>
      </c>
      <c r="I141" s="76"/>
      <c r="J141" s="1"/>
      <c r="K141" s="1"/>
      <c r="L141" s="1"/>
      <c r="M141" s="1"/>
      <c r="N141" s="82"/>
      <c r="O141" s="1"/>
      <c r="P141" s="42"/>
      <c r="Q141" s="82"/>
      <c r="R141" s="1"/>
      <c r="S141" s="42"/>
      <c r="T141" s="44"/>
    </row>
    <row r="142" spans="1:20" hidden="1" x14ac:dyDescent="0.25">
      <c r="B142" s="55"/>
      <c r="C142" s="2"/>
      <c r="D142" s="427" t="s">
        <v>363</v>
      </c>
      <c r="E142" s="427"/>
      <c r="F142" s="259">
        <f t="shared" si="48"/>
        <v>0</v>
      </c>
      <c r="G142" s="151"/>
      <c r="H142" s="169">
        <f t="shared" si="46"/>
        <v>0</v>
      </c>
      <c r="I142" s="76"/>
      <c r="J142" s="1"/>
      <c r="K142" s="1"/>
      <c r="L142" s="1"/>
      <c r="M142" s="1"/>
      <c r="N142" s="82"/>
      <c r="O142" s="1"/>
      <c r="P142" s="42"/>
      <c r="Q142" s="82"/>
      <c r="R142" s="1"/>
      <c r="S142" s="42"/>
      <c r="T142" s="44"/>
    </row>
    <row r="143" spans="1:20" ht="25.5" hidden="1" customHeight="1" x14ac:dyDescent="0.25">
      <c r="B143" s="55"/>
      <c r="C143" s="2"/>
      <c r="D143" s="428" t="s">
        <v>536</v>
      </c>
      <c r="E143" s="428"/>
      <c r="F143" s="269">
        <f t="shared" si="48"/>
        <v>0</v>
      </c>
      <c r="G143" s="161"/>
      <c r="H143" s="169">
        <f t="shared" si="46"/>
        <v>0</v>
      </c>
      <c r="I143" s="76"/>
      <c r="J143" s="1"/>
      <c r="K143" s="1"/>
      <c r="L143" s="1"/>
      <c r="M143" s="1"/>
      <c r="N143" s="82"/>
      <c r="O143" s="1"/>
      <c r="P143" s="42"/>
      <c r="Q143" s="82"/>
      <c r="R143" s="1"/>
      <c r="S143" s="42"/>
      <c r="T143" s="44"/>
    </row>
    <row r="144" spans="1:20" ht="25.5" hidden="1" customHeight="1" x14ac:dyDescent="0.25">
      <c r="B144" s="55"/>
      <c r="C144" s="2"/>
      <c r="D144" s="428" t="s">
        <v>539</v>
      </c>
      <c r="E144" s="428"/>
      <c r="F144" s="269">
        <f t="shared" si="48"/>
        <v>0</v>
      </c>
      <c r="G144" s="161"/>
      <c r="H144" s="169">
        <f t="shared" si="46"/>
        <v>0</v>
      </c>
      <c r="I144" s="76"/>
      <c r="J144" s="1"/>
      <c r="K144" s="1"/>
      <c r="L144" s="1"/>
      <c r="M144" s="1"/>
      <c r="N144" s="82"/>
      <c r="O144" s="1"/>
      <c r="P144" s="42"/>
      <c r="Q144" s="82"/>
      <c r="R144" s="1"/>
      <c r="S144" s="42"/>
      <c r="T144" s="44"/>
    </row>
    <row r="145" spans="1:20" hidden="1" x14ac:dyDescent="0.25">
      <c r="B145" s="55"/>
      <c r="C145" s="2"/>
      <c r="D145" s="427" t="s">
        <v>365</v>
      </c>
      <c r="E145" s="427"/>
      <c r="F145" s="259">
        <f t="shared" si="48"/>
        <v>0</v>
      </c>
      <c r="G145" s="151"/>
      <c r="H145" s="169">
        <f t="shared" si="46"/>
        <v>0</v>
      </c>
      <c r="I145" s="76"/>
      <c r="J145" s="1"/>
      <c r="K145" s="1"/>
      <c r="L145" s="1"/>
      <c r="M145" s="1"/>
      <c r="N145" s="82"/>
      <c r="O145" s="1"/>
      <c r="P145" s="42"/>
      <c r="Q145" s="82"/>
      <c r="R145" s="1"/>
      <c r="S145" s="42"/>
      <c r="T145" s="44"/>
    </row>
    <row r="146" spans="1:20" ht="25.5" hidden="1" customHeight="1" x14ac:dyDescent="0.25">
      <c r="B146" s="55"/>
      <c r="C146" s="2"/>
      <c r="D146" s="428" t="s">
        <v>542</v>
      </c>
      <c r="E146" s="428"/>
      <c r="F146" s="269">
        <f t="shared" si="48"/>
        <v>0</v>
      </c>
      <c r="G146" s="161"/>
      <c r="H146" s="169">
        <f t="shared" si="46"/>
        <v>0</v>
      </c>
      <c r="I146" s="76"/>
      <c r="J146" s="1"/>
      <c r="K146" s="1"/>
      <c r="L146" s="1"/>
      <c r="M146" s="1"/>
      <c r="N146" s="82"/>
      <c r="O146" s="1"/>
      <c r="P146" s="42"/>
      <c r="Q146" s="82"/>
      <c r="R146" s="1"/>
      <c r="S146" s="42"/>
      <c r="T146" s="44"/>
    </row>
    <row r="147" spans="1:20" hidden="1" x14ac:dyDescent="0.25">
      <c r="B147" s="55"/>
      <c r="C147" s="2"/>
      <c r="D147" s="427" t="s">
        <v>543</v>
      </c>
      <c r="E147" s="427"/>
      <c r="F147" s="259">
        <f t="shared" si="48"/>
        <v>0</v>
      </c>
      <c r="G147" s="151"/>
      <c r="H147" s="169">
        <f t="shared" si="46"/>
        <v>0</v>
      </c>
      <c r="I147" s="76"/>
      <c r="J147" s="1"/>
      <c r="K147" s="1"/>
      <c r="L147" s="1"/>
      <c r="M147" s="1"/>
      <c r="N147" s="82"/>
      <c r="O147" s="1"/>
      <c r="P147" s="42"/>
      <c r="Q147" s="82"/>
      <c r="R147" s="1"/>
      <c r="S147" s="42"/>
      <c r="T147" s="44"/>
    </row>
    <row r="148" spans="1:20" s="41" customFormat="1" ht="15.75" hidden="1" thickBot="1" x14ac:dyDescent="0.3">
      <c r="A148" s="128" t="s">
        <v>243</v>
      </c>
      <c r="B148" s="137" t="s">
        <v>671</v>
      </c>
      <c r="C148" s="499" t="s">
        <v>244</v>
      </c>
      <c r="D148" s="500"/>
      <c r="E148" s="500"/>
      <c r="F148" s="271">
        <f t="shared" si="48"/>
        <v>0</v>
      </c>
      <c r="G148" s="163"/>
      <c r="H148" s="172">
        <f t="shared" si="46"/>
        <v>0</v>
      </c>
      <c r="I148" s="111"/>
      <c r="J148" s="112"/>
      <c r="K148" s="112"/>
      <c r="L148" s="112"/>
      <c r="M148" s="112"/>
      <c r="N148" s="115"/>
      <c r="O148" s="112"/>
      <c r="P148" s="114"/>
      <c r="Q148" s="115"/>
      <c r="R148" s="112"/>
      <c r="S148" s="114"/>
      <c r="T148" s="116"/>
    </row>
    <row r="149" spans="1:20" ht="15.75" thickBot="1" x14ac:dyDescent="0.3">
      <c r="B149" s="101" t="s">
        <v>245</v>
      </c>
      <c r="C149" s="430" t="s">
        <v>246</v>
      </c>
      <c r="D149" s="431"/>
      <c r="E149" s="431"/>
      <c r="F149" s="262">
        <f>F150+F151+F154+F155+F156+F157+F158</f>
        <v>0</v>
      </c>
      <c r="G149" s="154">
        <f t="shared" ref="G149:T149" si="49">G150+G151+G154+G155+G156+G157+G158</f>
        <v>0</v>
      </c>
      <c r="H149" s="166">
        <f t="shared" si="46"/>
        <v>0</v>
      </c>
      <c r="I149" s="87">
        <f t="shared" si="49"/>
        <v>0</v>
      </c>
      <c r="J149" s="88">
        <f t="shared" si="49"/>
        <v>0</v>
      </c>
      <c r="K149" s="88">
        <f t="shared" si="49"/>
        <v>0</v>
      </c>
      <c r="L149" s="88">
        <f t="shared" si="49"/>
        <v>0</v>
      </c>
      <c r="M149" s="88">
        <f t="shared" si="49"/>
        <v>0</v>
      </c>
      <c r="N149" s="91">
        <f t="shared" si="49"/>
        <v>0</v>
      </c>
      <c r="O149" s="88">
        <f t="shared" si="49"/>
        <v>0</v>
      </c>
      <c r="P149" s="90">
        <f t="shared" si="49"/>
        <v>0</v>
      </c>
      <c r="Q149" s="91">
        <f t="shared" si="49"/>
        <v>0</v>
      </c>
      <c r="R149" s="88">
        <f t="shared" si="49"/>
        <v>0</v>
      </c>
      <c r="S149" s="90">
        <f t="shared" si="49"/>
        <v>0</v>
      </c>
      <c r="T149" s="92">
        <f t="shared" si="49"/>
        <v>0</v>
      </c>
    </row>
    <row r="150" spans="1:20" s="18" customFormat="1" hidden="1" x14ac:dyDescent="0.25">
      <c r="A150" s="128" t="s">
        <v>247</v>
      </c>
      <c r="B150" s="117" t="s">
        <v>672</v>
      </c>
      <c r="C150" s="432" t="s">
        <v>248</v>
      </c>
      <c r="D150" s="433"/>
      <c r="E150" s="433"/>
      <c r="F150" s="258">
        <f t="shared" ref="F150" si="50">SUM(I150:T150)</f>
        <v>0</v>
      </c>
      <c r="G150" s="150"/>
      <c r="H150" s="168">
        <f t="shared" si="46"/>
        <v>0</v>
      </c>
      <c r="I150" s="95"/>
      <c r="J150" s="96"/>
      <c r="K150" s="96"/>
      <c r="L150" s="96"/>
      <c r="M150" s="96"/>
      <c r="N150" s="99"/>
      <c r="O150" s="96"/>
      <c r="P150" s="98"/>
      <c r="Q150" s="99"/>
      <c r="R150" s="96"/>
      <c r="S150" s="98"/>
      <c r="T150" s="100"/>
    </row>
    <row r="151" spans="1:20" s="18" customFormat="1" hidden="1" x14ac:dyDescent="0.25">
      <c r="A151" s="128" t="s">
        <v>249</v>
      </c>
      <c r="B151" s="93" t="s">
        <v>673</v>
      </c>
      <c r="C151" s="434" t="s">
        <v>250</v>
      </c>
      <c r="D151" s="435"/>
      <c r="E151" s="435"/>
      <c r="F151" s="260">
        <f>F152+F153</f>
        <v>0</v>
      </c>
      <c r="G151" s="152">
        <f t="shared" ref="G151:T151" si="51">G152+G153</f>
        <v>0</v>
      </c>
      <c r="H151" s="168">
        <f t="shared" si="46"/>
        <v>0</v>
      </c>
      <c r="I151" s="95">
        <f t="shared" si="51"/>
        <v>0</v>
      </c>
      <c r="J151" s="96">
        <f t="shared" si="51"/>
        <v>0</v>
      </c>
      <c r="K151" s="96">
        <f t="shared" si="51"/>
        <v>0</v>
      </c>
      <c r="L151" s="96">
        <f t="shared" si="51"/>
        <v>0</v>
      </c>
      <c r="M151" s="96">
        <f t="shared" si="51"/>
        <v>0</v>
      </c>
      <c r="N151" s="99">
        <f t="shared" si="51"/>
        <v>0</v>
      </c>
      <c r="O151" s="96">
        <f t="shared" si="51"/>
        <v>0</v>
      </c>
      <c r="P151" s="98">
        <f t="shared" si="51"/>
        <v>0</v>
      </c>
      <c r="Q151" s="99">
        <f t="shared" si="51"/>
        <v>0</v>
      </c>
      <c r="R151" s="96">
        <f t="shared" si="51"/>
        <v>0</v>
      </c>
      <c r="S151" s="98">
        <f t="shared" si="51"/>
        <v>0</v>
      </c>
      <c r="T151" s="100">
        <f t="shared" si="51"/>
        <v>0</v>
      </c>
    </row>
    <row r="152" spans="1:20" hidden="1" x14ac:dyDescent="0.25">
      <c r="B152" s="55"/>
      <c r="C152" s="2"/>
      <c r="D152" s="427" t="s">
        <v>250</v>
      </c>
      <c r="E152" s="427"/>
      <c r="F152" s="259">
        <f t="shared" ref="F152:F158" si="52">SUM(I152:T152)</f>
        <v>0</v>
      </c>
      <c r="G152" s="151"/>
      <c r="H152" s="169">
        <f t="shared" si="46"/>
        <v>0</v>
      </c>
      <c r="I152" s="76"/>
      <c r="J152" s="1"/>
      <c r="K152" s="1"/>
      <c r="L152" s="1"/>
      <c r="M152" s="1"/>
      <c r="N152" s="82"/>
      <c r="O152" s="1"/>
      <c r="P152" s="42"/>
      <c r="Q152" s="82"/>
      <c r="R152" s="1"/>
      <c r="S152" s="42"/>
      <c r="T152" s="44"/>
    </row>
    <row r="153" spans="1:20" hidden="1" x14ac:dyDescent="0.25">
      <c r="B153" s="55"/>
      <c r="C153" s="2"/>
      <c r="D153" s="427" t="s">
        <v>349</v>
      </c>
      <c r="E153" s="427"/>
      <c r="F153" s="259">
        <f t="shared" si="52"/>
        <v>0</v>
      </c>
      <c r="G153" s="151"/>
      <c r="H153" s="169">
        <f t="shared" si="46"/>
        <v>0</v>
      </c>
      <c r="I153" s="76"/>
      <c r="J153" s="1"/>
      <c r="K153" s="1"/>
      <c r="L153" s="1"/>
      <c r="M153" s="1"/>
      <c r="N153" s="82"/>
      <c r="O153" s="1"/>
      <c r="P153" s="42"/>
      <c r="Q153" s="82"/>
      <c r="R153" s="1"/>
      <c r="S153" s="42"/>
      <c r="T153" s="44"/>
    </row>
    <row r="154" spans="1:20" s="18" customFormat="1" hidden="1" x14ac:dyDescent="0.25">
      <c r="A154" s="128" t="s">
        <v>251</v>
      </c>
      <c r="B154" s="93" t="s">
        <v>674</v>
      </c>
      <c r="C154" s="434" t="s">
        <v>252</v>
      </c>
      <c r="D154" s="435"/>
      <c r="E154" s="435"/>
      <c r="F154" s="260">
        <f t="shared" si="52"/>
        <v>0</v>
      </c>
      <c r="G154" s="152"/>
      <c r="H154" s="168">
        <f t="shared" si="46"/>
        <v>0</v>
      </c>
      <c r="I154" s="95"/>
      <c r="J154" s="96"/>
      <c r="K154" s="96"/>
      <c r="L154" s="96"/>
      <c r="M154" s="96"/>
      <c r="N154" s="99"/>
      <c r="O154" s="96"/>
      <c r="P154" s="98"/>
      <c r="Q154" s="99"/>
      <c r="R154" s="96"/>
      <c r="S154" s="98"/>
      <c r="T154" s="100"/>
    </row>
    <row r="155" spans="1:20" s="18" customFormat="1" hidden="1" x14ac:dyDescent="0.25">
      <c r="A155" s="128" t="s">
        <v>253</v>
      </c>
      <c r="B155" s="93" t="s">
        <v>675</v>
      </c>
      <c r="C155" s="434" t="s">
        <v>254</v>
      </c>
      <c r="D155" s="435"/>
      <c r="E155" s="435"/>
      <c r="F155" s="260">
        <f t="shared" si="52"/>
        <v>0</v>
      </c>
      <c r="G155" s="152"/>
      <c r="H155" s="168">
        <f t="shared" si="46"/>
        <v>0</v>
      </c>
      <c r="I155" s="95"/>
      <c r="J155" s="96"/>
      <c r="K155" s="96"/>
      <c r="L155" s="96"/>
      <c r="M155" s="96"/>
      <c r="N155" s="99"/>
      <c r="O155" s="96"/>
      <c r="P155" s="98"/>
      <c r="Q155" s="99"/>
      <c r="R155" s="96"/>
      <c r="S155" s="98"/>
      <c r="T155" s="100"/>
    </row>
    <row r="156" spans="1:20" s="18" customFormat="1" hidden="1" x14ac:dyDescent="0.25">
      <c r="A156" s="128" t="s">
        <v>255</v>
      </c>
      <c r="B156" s="93" t="s">
        <v>676</v>
      </c>
      <c r="C156" s="434" t="s">
        <v>256</v>
      </c>
      <c r="D156" s="435"/>
      <c r="E156" s="435"/>
      <c r="F156" s="260">
        <f t="shared" si="52"/>
        <v>0</v>
      </c>
      <c r="G156" s="152"/>
      <c r="H156" s="168">
        <f t="shared" si="46"/>
        <v>0</v>
      </c>
      <c r="I156" s="95"/>
      <c r="J156" s="96"/>
      <c r="K156" s="96"/>
      <c r="L156" s="96"/>
      <c r="M156" s="96"/>
      <c r="N156" s="99"/>
      <c r="O156" s="96"/>
      <c r="P156" s="98"/>
      <c r="Q156" s="99"/>
      <c r="R156" s="96"/>
      <c r="S156" s="98"/>
      <c r="T156" s="100"/>
    </row>
    <row r="157" spans="1:20" s="18" customFormat="1" hidden="1" x14ac:dyDescent="0.25">
      <c r="A157" s="128" t="s">
        <v>257</v>
      </c>
      <c r="B157" s="93" t="s">
        <v>677</v>
      </c>
      <c r="C157" s="434" t="s">
        <v>258</v>
      </c>
      <c r="D157" s="435"/>
      <c r="E157" s="435"/>
      <c r="F157" s="260">
        <f t="shared" si="52"/>
        <v>0</v>
      </c>
      <c r="G157" s="152"/>
      <c r="H157" s="168">
        <f t="shared" si="46"/>
        <v>0</v>
      </c>
      <c r="I157" s="95"/>
      <c r="J157" s="96"/>
      <c r="K157" s="96"/>
      <c r="L157" s="96"/>
      <c r="M157" s="96"/>
      <c r="N157" s="99"/>
      <c r="O157" s="96"/>
      <c r="P157" s="98"/>
      <c r="Q157" s="99"/>
      <c r="R157" s="96"/>
      <c r="S157" s="98"/>
      <c r="T157" s="100"/>
    </row>
    <row r="158" spans="1:20" s="18" customFormat="1" ht="15.75" hidden="1" thickBot="1" x14ac:dyDescent="0.3">
      <c r="A158" s="128" t="s">
        <v>259</v>
      </c>
      <c r="B158" s="127" t="s">
        <v>678</v>
      </c>
      <c r="C158" s="507" t="s">
        <v>260</v>
      </c>
      <c r="D158" s="508"/>
      <c r="E158" s="508"/>
      <c r="F158" s="272">
        <f t="shared" si="52"/>
        <v>0</v>
      </c>
      <c r="G158" s="164"/>
      <c r="H158" s="168">
        <f t="shared" si="46"/>
        <v>0</v>
      </c>
      <c r="I158" s="95"/>
      <c r="J158" s="96"/>
      <c r="K158" s="96"/>
      <c r="L158" s="96"/>
      <c r="M158" s="96"/>
      <c r="N158" s="99"/>
      <c r="O158" s="96"/>
      <c r="P158" s="98"/>
      <c r="Q158" s="99"/>
      <c r="R158" s="96"/>
      <c r="S158" s="98"/>
      <c r="T158" s="100"/>
    </row>
    <row r="159" spans="1:20" ht="15.75" thickBot="1" x14ac:dyDescent="0.3">
      <c r="B159" s="101" t="s">
        <v>261</v>
      </c>
      <c r="C159" s="430" t="s">
        <v>262</v>
      </c>
      <c r="D159" s="431"/>
      <c r="E159" s="431"/>
      <c r="F159" s="262">
        <f>F160+F161+F162+F163</f>
        <v>0</v>
      </c>
      <c r="G159" s="154">
        <f t="shared" ref="G159:T159" si="53">G160+G161+G162+G163</f>
        <v>0</v>
      </c>
      <c r="H159" s="166">
        <f t="shared" si="46"/>
        <v>0</v>
      </c>
      <c r="I159" s="87">
        <f t="shared" si="53"/>
        <v>0</v>
      </c>
      <c r="J159" s="88">
        <f t="shared" si="53"/>
        <v>0</v>
      </c>
      <c r="K159" s="88">
        <f t="shared" si="53"/>
        <v>0</v>
      </c>
      <c r="L159" s="88">
        <f t="shared" si="53"/>
        <v>0</v>
      </c>
      <c r="M159" s="88">
        <f t="shared" si="53"/>
        <v>0</v>
      </c>
      <c r="N159" s="91">
        <f t="shared" si="53"/>
        <v>0</v>
      </c>
      <c r="O159" s="88">
        <f t="shared" si="53"/>
        <v>0</v>
      </c>
      <c r="P159" s="90">
        <f t="shared" si="53"/>
        <v>0</v>
      </c>
      <c r="Q159" s="91">
        <f t="shared" si="53"/>
        <v>0</v>
      </c>
      <c r="R159" s="88">
        <f t="shared" si="53"/>
        <v>0</v>
      </c>
      <c r="S159" s="90">
        <f t="shared" si="53"/>
        <v>0</v>
      </c>
      <c r="T159" s="92">
        <f t="shared" si="53"/>
        <v>0</v>
      </c>
    </row>
    <row r="160" spans="1:20" s="18" customFormat="1" hidden="1" x14ac:dyDescent="0.25">
      <c r="A160" s="128" t="s">
        <v>263</v>
      </c>
      <c r="B160" s="284" t="s">
        <v>679</v>
      </c>
      <c r="C160" s="509" t="s">
        <v>264</v>
      </c>
      <c r="D160" s="510"/>
      <c r="E160" s="510"/>
      <c r="F160" s="285">
        <f t="shared" ref="F160:F163" si="54">SUM(I160:T160)</f>
        <v>0</v>
      </c>
      <c r="G160" s="286"/>
      <c r="H160" s="287">
        <f t="shared" si="46"/>
        <v>0</v>
      </c>
      <c r="I160" s="288"/>
      <c r="J160" s="289"/>
      <c r="K160" s="289"/>
      <c r="L160" s="289"/>
      <c r="M160" s="289"/>
      <c r="N160" s="290"/>
      <c r="O160" s="289"/>
      <c r="P160" s="291"/>
      <c r="Q160" s="290"/>
      <c r="R160" s="289"/>
      <c r="S160" s="291"/>
      <c r="T160" s="292"/>
    </row>
    <row r="161" spans="1:20" s="18" customFormat="1" hidden="1" x14ac:dyDescent="0.25">
      <c r="A161" s="128" t="s">
        <v>265</v>
      </c>
      <c r="B161" s="293" t="s">
        <v>680</v>
      </c>
      <c r="C161" s="501" t="s">
        <v>886</v>
      </c>
      <c r="D161" s="502"/>
      <c r="E161" s="502"/>
      <c r="F161" s="294">
        <f t="shared" si="54"/>
        <v>0</v>
      </c>
      <c r="G161" s="295"/>
      <c r="H161" s="287">
        <f t="shared" si="46"/>
        <v>0</v>
      </c>
      <c r="I161" s="288"/>
      <c r="J161" s="289"/>
      <c r="K161" s="289"/>
      <c r="L161" s="289"/>
      <c r="M161" s="289"/>
      <c r="N161" s="290"/>
      <c r="O161" s="289"/>
      <c r="P161" s="291"/>
      <c r="Q161" s="290"/>
      <c r="R161" s="289"/>
      <c r="S161" s="291"/>
      <c r="T161" s="292"/>
    </row>
    <row r="162" spans="1:20" s="18" customFormat="1" hidden="1" x14ac:dyDescent="0.25">
      <c r="A162" s="128" t="s">
        <v>266</v>
      </c>
      <c r="B162" s="293" t="s">
        <v>681</v>
      </c>
      <c r="C162" s="501" t="s">
        <v>267</v>
      </c>
      <c r="D162" s="502"/>
      <c r="E162" s="502"/>
      <c r="F162" s="294">
        <f t="shared" si="54"/>
        <v>0</v>
      </c>
      <c r="G162" s="295"/>
      <c r="H162" s="287">
        <f t="shared" si="46"/>
        <v>0</v>
      </c>
      <c r="I162" s="288"/>
      <c r="J162" s="289"/>
      <c r="K162" s="289"/>
      <c r="L162" s="289"/>
      <c r="M162" s="289"/>
      <c r="N162" s="290"/>
      <c r="O162" s="289"/>
      <c r="P162" s="291"/>
      <c r="Q162" s="290"/>
      <c r="R162" s="289"/>
      <c r="S162" s="291"/>
      <c r="T162" s="292"/>
    </row>
    <row r="163" spans="1:20" s="18" customFormat="1" ht="15.75" hidden="1" thickBot="1" x14ac:dyDescent="0.3">
      <c r="A163" s="128" t="s">
        <v>268</v>
      </c>
      <c r="B163" s="296" t="s">
        <v>682</v>
      </c>
      <c r="C163" s="503" t="s">
        <v>366</v>
      </c>
      <c r="D163" s="504"/>
      <c r="E163" s="504"/>
      <c r="F163" s="297">
        <f t="shared" si="54"/>
        <v>0</v>
      </c>
      <c r="G163" s="298"/>
      <c r="H163" s="287">
        <f t="shared" si="46"/>
        <v>0</v>
      </c>
      <c r="I163" s="288"/>
      <c r="J163" s="289"/>
      <c r="K163" s="289"/>
      <c r="L163" s="289"/>
      <c r="M163" s="289"/>
      <c r="N163" s="290"/>
      <c r="O163" s="289"/>
      <c r="P163" s="291"/>
      <c r="Q163" s="290"/>
      <c r="R163" s="289"/>
      <c r="S163" s="291"/>
      <c r="T163" s="292"/>
    </row>
    <row r="164" spans="1:20" ht="15.75" thickBot="1" x14ac:dyDescent="0.3">
      <c r="B164" s="101" t="s">
        <v>269</v>
      </c>
      <c r="C164" s="430" t="s">
        <v>270</v>
      </c>
      <c r="D164" s="431"/>
      <c r="E164" s="431"/>
      <c r="F164" s="262">
        <f>F165+F166+F177+F188+F199+F202+F214+F215+F216</f>
        <v>0</v>
      </c>
      <c r="G164" s="154">
        <f t="shared" ref="G164:T164" si="55">G165+G166+G177+G188+G199+G202+G214+G215+G216</f>
        <v>0</v>
      </c>
      <c r="H164" s="166">
        <f t="shared" si="46"/>
        <v>0</v>
      </c>
      <c r="I164" s="87">
        <f t="shared" si="55"/>
        <v>0</v>
      </c>
      <c r="J164" s="88">
        <f t="shared" si="55"/>
        <v>0</v>
      </c>
      <c r="K164" s="88">
        <f t="shared" si="55"/>
        <v>0</v>
      </c>
      <c r="L164" s="88">
        <f t="shared" si="55"/>
        <v>0</v>
      </c>
      <c r="M164" s="88">
        <f t="shared" si="55"/>
        <v>0</v>
      </c>
      <c r="N164" s="91">
        <f t="shared" si="55"/>
        <v>0</v>
      </c>
      <c r="O164" s="88">
        <f t="shared" si="55"/>
        <v>0</v>
      </c>
      <c r="P164" s="90">
        <f t="shared" si="55"/>
        <v>0</v>
      </c>
      <c r="Q164" s="91">
        <f t="shared" si="55"/>
        <v>0</v>
      </c>
      <c r="R164" s="88">
        <f t="shared" si="55"/>
        <v>0</v>
      </c>
      <c r="S164" s="90">
        <f t="shared" si="55"/>
        <v>0</v>
      </c>
      <c r="T164" s="92">
        <f t="shared" si="55"/>
        <v>0</v>
      </c>
    </row>
    <row r="165" spans="1:20" s="18" customFormat="1" ht="25.5" hidden="1" customHeight="1" x14ac:dyDescent="0.25">
      <c r="A165" s="128" t="s">
        <v>271</v>
      </c>
      <c r="B165" s="93" t="s">
        <v>683</v>
      </c>
      <c r="C165" s="436" t="s">
        <v>367</v>
      </c>
      <c r="D165" s="437"/>
      <c r="E165" s="437"/>
      <c r="F165" s="273">
        <f t="shared" ref="F165" si="56">SUM(I165:T165)</f>
        <v>0</v>
      </c>
      <c r="G165" s="165"/>
      <c r="H165" s="168">
        <f t="shared" si="46"/>
        <v>0</v>
      </c>
      <c r="I165" s="95"/>
      <c r="J165" s="96"/>
      <c r="K165" s="96"/>
      <c r="L165" s="96"/>
      <c r="M165" s="96"/>
      <c r="N165" s="99"/>
      <c r="O165" s="96"/>
      <c r="P165" s="98"/>
      <c r="Q165" s="99"/>
      <c r="R165" s="96"/>
      <c r="S165" s="98"/>
      <c r="T165" s="100"/>
    </row>
    <row r="166" spans="1:20" s="18" customFormat="1" ht="16.350000000000001" hidden="1" customHeight="1" x14ac:dyDescent="0.25">
      <c r="A166" s="128" t="s">
        <v>272</v>
      </c>
      <c r="B166" s="93" t="s">
        <v>684</v>
      </c>
      <c r="C166" s="505" t="s">
        <v>812</v>
      </c>
      <c r="D166" s="506"/>
      <c r="E166" s="506"/>
      <c r="F166" s="273">
        <f>F167+F168+F169+F170+F171+F172+F173+F174+F175+F176</f>
        <v>0</v>
      </c>
      <c r="G166" s="165">
        <f t="shared" ref="G166:T166" si="57">G167+G168+G169+G170+G171+G172+G173+G174+G175+G176</f>
        <v>0</v>
      </c>
      <c r="H166" s="168">
        <f t="shared" si="46"/>
        <v>0</v>
      </c>
      <c r="I166" s="95">
        <f t="shared" si="57"/>
        <v>0</v>
      </c>
      <c r="J166" s="96">
        <f t="shared" si="57"/>
        <v>0</v>
      </c>
      <c r="K166" s="96">
        <f t="shared" si="57"/>
        <v>0</v>
      </c>
      <c r="L166" s="96">
        <f t="shared" si="57"/>
        <v>0</v>
      </c>
      <c r="M166" s="96">
        <f t="shared" si="57"/>
        <v>0</v>
      </c>
      <c r="N166" s="99">
        <f t="shared" si="57"/>
        <v>0</v>
      </c>
      <c r="O166" s="96">
        <f t="shared" si="57"/>
        <v>0</v>
      </c>
      <c r="P166" s="98">
        <f t="shared" si="57"/>
        <v>0</v>
      </c>
      <c r="Q166" s="99">
        <f t="shared" si="57"/>
        <v>0</v>
      </c>
      <c r="R166" s="96">
        <f t="shared" si="57"/>
        <v>0</v>
      </c>
      <c r="S166" s="98">
        <f t="shared" si="57"/>
        <v>0</v>
      </c>
      <c r="T166" s="100">
        <f t="shared" si="57"/>
        <v>0</v>
      </c>
    </row>
    <row r="167" spans="1:20" hidden="1" x14ac:dyDescent="0.25">
      <c r="B167" s="55"/>
      <c r="C167" s="2"/>
      <c r="D167" s="427" t="s">
        <v>813</v>
      </c>
      <c r="E167" s="427"/>
      <c r="F167" s="259">
        <f t="shared" ref="F167:F176" si="58">SUM(I167:T167)</f>
        <v>0</v>
      </c>
      <c r="G167" s="151"/>
      <c r="H167" s="169">
        <f t="shared" si="46"/>
        <v>0</v>
      </c>
      <c r="I167" s="76"/>
      <c r="J167" s="1"/>
      <c r="K167" s="1"/>
      <c r="L167" s="1"/>
      <c r="M167" s="1"/>
      <c r="N167" s="82"/>
      <c r="O167" s="1"/>
      <c r="P167" s="42"/>
      <c r="Q167" s="82"/>
      <c r="R167" s="1"/>
      <c r="S167" s="42"/>
      <c r="T167" s="44"/>
    </row>
    <row r="168" spans="1:20" hidden="1" x14ac:dyDescent="0.25">
      <c r="B168" s="55"/>
      <c r="C168" s="2"/>
      <c r="D168" s="427" t="s">
        <v>814</v>
      </c>
      <c r="E168" s="427"/>
      <c r="F168" s="259">
        <f t="shared" si="58"/>
        <v>0</v>
      </c>
      <c r="G168" s="151"/>
      <c r="H168" s="169">
        <f t="shared" si="46"/>
        <v>0</v>
      </c>
      <c r="I168" s="76"/>
      <c r="J168" s="1"/>
      <c r="K168" s="1"/>
      <c r="L168" s="1"/>
      <c r="M168" s="1"/>
      <c r="N168" s="82"/>
      <c r="O168" s="1"/>
      <c r="P168" s="42"/>
      <c r="Q168" s="82"/>
      <c r="R168" s="1"/>
      <c r="S168" s="42"/>
      <c r="T168" s="44"/>
    </row>
    <row r="169" spans="1:20" hidden="1" x14ac:dyDescent="0.25">
      <c r="B169" s="55"/>
      <c r="C169" s="2"/>
      <c r="D169" s="427" t="s">
        <v>545</v>
      </c>
      <c r="E169" s="427"/>
      <c r="F169" s="259">
        <f t="shared" si="58"/>
        <v>0</v>
      </c>
      <c r="G169" s="151"/>
      <c r="H169" s="169">
        <f t="shared" si="46"/>
        <v>0</v>
      </c>
      <c r="I169" s="76"/>
      <c r="J169" s="1"/>
      <c r="K169" s="1"/>
      <c r="L169" s="1"/>
      <c r="M169" s="1"/>
      <c r="N169" s="82"/>
      <c r="O169" s="1"/>
      <c r="P169" s="42"/>
      <c r="Q169" s="82"/>
      <c r="R169" s="1"/>
      <c r="S169" s="42"/>
      <c r="T169" s="44"/>
    </row>
    <row r="170" spans="1:20" ht="25.5" hidden="1" customHeight="1" x14ac:dyDescent="0.25">
      <c r="B170" s="55"/>
      <c r="C170" s="2"/>
      <c r="D170" s="428" t="s">
        <v>548</v>
      </c>
      <c r="E170" s="428"/>
      <c r="F170" s="269">
        <f t="shared" si="58"/>
        <v>0</v>
      </c>
      <c r="G170" s="161"/>
      <c r="H170" s="169">
        <f t="shared" si="46"/>
        <v>0</v>
      </c>
      <c r="I170" s="76"/>
      <c r="J170" s="1"/>
      <c r="K170" s="1"/>
      <c r="L170" s="1"/>
      <c r="M170" s="1"/>
      <c r="N170" s="82"/>
      <c r="O170" s="1"/>
      <c r="P170" s="42"/>
      <c r="Q170" s="82"/>
      <c r="R170" s="1"/>
      <c r="S170" s="42"/>
      <c r="T170" s="44"/>
    </row>
    <row r="171" spans="1:20" hidden="1" x14ac:dyDescent="0.25">
      <c r="B171" s="55"/>
      <c r="C171" s="2"/>
      <c r="D171" s="427" t="s">
        <v>550</v>
      </c>
      <c r="E171" s="427"/>
      <c r="F171" s="259">
        <f t="shared" si="58"/>
        <v>0</v>
      </c>
      <c r="G171" s="151"/>
      <c r="H171" s="169">
        <f t="shared" si="46"/>
        <v>0</v>
      </c>
      <c r="I171" s="76"/>
      <c r="J171" s="1"/>
      <c r="K171" s="1"/>
      <c r="L171" s="1"/>
      <c r="M171" s="1"/>
      <c r="N171" s="82"/>
      <c r="O171" s="1"/>
      <c r="P171" s="42"/>
      <c r="Q171" s="82"/>
      <c r="R171" s="1"/>
      <c r="S171" s="42"/>
      <c r="T171" s="44"/>
    </row>
    <row r="172" spans="1:20" hidden="1" x14ac:dyDescent="0.25">
      <c r="B172" s="55"/>
      <c r="C172" s="2"/>
      <c r="D172" s="427" t="s">
        <v>551</v>
      </c>
      <c r="E172" s="427"/>
      <c r="F172" s="259">
        <f t="shared" si="58"/>
        <v>0</v>
      </c>
      <c r="G172" s="151"/>
      <c r="H172" s="169">
        <f t="shared" si="46"/>
        <v>0</v>
      </c>
      <c r="I172" s="76"/>
      <c r="J172" s="1"/>
      <c r="K172" s="1"/>
      <c r="L172" s="1"/>
      <c r="M172" s="1"/>
      <c r="N172" s="82"/>
      <c r="O172" s="1"/>
      <c r="P172" s="42"/>
      <c r="Q172" s="82"/>
      <c r="R172" s="1"/>
      <c r="S172" s="42"/>
      <c r="T172" s="44"/>
    </row>
    <row r="173" spans="1:20" ht="25.5" hidden="1" customHeight="1" x14ac:dyDescent="0.25">
      <c r="B173" s="55"/>
      <c r="C173" s="2"/>
      <c r="D173" s="428" t="s">
        <v>555</v>
      </c>
      <c r="E173" s="428"/>
      <c r="F173" s="269">
        <f t="shared" si="58"/>
        <v>0</v>
      </c>
      <c r="G173" s="161"/>
      <c r="H173" s="169">
        <f t="shared" si="46"/>
        <v>0</v>
      </c>
      <c r="I173" s="76"/>
      <c r="J173" s="1"/>
      <c r="K173" s="1"/>
      <c r="L173" s="1"/>
      <c r="M173" s="1"/>
      <c r="N173" s="82"/>
      <c r="O173" s="1"/>
      <c r="P173" s="42"/>
      <c r="Q173" s="82"/>
      <c r="R173" s="1"/>
      <c r="S173" s="42"/>
      <c r="T173" s="44"/>
    </row>
    <row r="174" spans="1:20" ht="25.5" hidden="1" customHeight="1" x14ac:dyDescent="0.25">
      <c r="B174" s="55"/>
      <c r="C174" s="2"/>
      <c r="D174" s="428" t="s">
        <v>558</v>
      </c>
      <c r="E174" s="428"/>
      <c r="F174" s="269">
        <f t="shared" si="58"/>
        <v>0</v>
      </c>
      <c r="G174" s="161"/>
      <c r="H174" s="169">
        <f t="shared" si="46"/>
        <v>0</v>
      </c>
      <c r="I174" s="76"/>
      <c r="J174" s="1"/>
      <c r="K174" s="1"/>
      <c r="L174" s="1"/>
      <c r="M174" s="1"/>
      <c r="N174" s="82"/>
      <c r="O174" s="1"/>
      <c r="P174" s="42"/>
      <c r="Q174" s="82"/>
      <c r="R174" s="1"/>
      <c r="S174" s="42"/>
      <c r="T174" s="44"/>
    </row>
    <row r="175" spans="1:20" ht="25.5" hidden="1" customHeight="1" x14ac:dyDescent="0.25">
      <c r="B175" s="55"/>
      <c r="C175" s="2"/>
      <c r="D175" s="428" t="s">
        <v>560</v>
      </c>
      <c r="E175" s="428"/>
      <c r="F175" s="269">
        <f t="shared" si="58"/>
        <v>0</v>
      </c>
      <c r="G175" s="161"/>
      <c r="H175" s="169">
        <f t="shared" si="46"/>
        <v>0</v>
      </c>
      <c r="I175" s="76"/>
      <c r="J175" s="1"/>
      <c r="K175" s="1"/>
      <c r="L175" s="1"/>
      <c r="M175" s="1"/>
      <c r="N175" s="82"/>
      <c r="O175" s="1"/>
      <c r="P175" s="42"/>
      <c r="Q175" s="82"/>
      <c r="R175" s="1"/>
      <c r="S175" s="42"/>
      <c r="T175" s="44"/>
    </row>
    <row r="176" spans="1:20" ht="25.5" hidden="1" customHeight="1" x14ac:dyDescent="0.25">
      <c r="B176" s="55"/>
      <c r="C176" s="2"/>
      <c r="D176" s="428" t="s">
        <v>563</v>
      </c>
      <c r="E176" s="428"/>
      <c r="F176" s="269">
        <f t="shared" si="58"/>
        <v>0</v>
      </c>
      <c r="G176" s="161"/>
      <c r="H176" s="169">
        <f t="shared" si="46"/>
        <v>0</v>
      </c>
      <c r="I176" s="76"/>
      <c r="J176" s="1"/>
      <c r="K176" s="1"/>
      <c r="L176" s="1"/>
      <c r="M176" s="1"/>
      <c r="N176" s="82"/>
      <c r="O176" s="1"/>
      <c r="P176" s="42"/>
      <c r="Q176" s="82"/>
      <c r="R176" s="1"/>
      <c r="S176" s="42"/>
      <c r="T176" s="44"/>
    </row>
    <row r="177" spans="1:20" s="18" customFormat="1" ht="25.5" hidden="1" customHeight="1" x14ac:dyDescent="0.25">
      <c r="A177" s="131" t="s">
        <v>273</v>
      </c>
      <c r="B177" s="93" t="s">
        <v>685</v>
      </c>
      <c r="C177" s="505" t="s">
        <v>606</v>
      </c>
      <c r="D177" s="506"/>
      <c r="E177" s="506"/>
      <c r="F177" s="273">
        <f>F178+F179+F180+F181+F182+F183+F184+F185+F186+F187</f>
        <v>0</v>
      </c>
      <c r="G177" s="165">
        <f t="shared" ref="G177:T177" si="59">G178+G179+G180+G181+G182+G183+G184+G185+G186+G187</f>
        <v>0</v>
      </c>
      <c r="H177" s="168">
        <f t="shared" si="46"/>
        <v>0</v>
      </c>
      <c r="I177" s="95">
        <f t="shared" si="59"/>
        <v>0</v>
      </c>
      <c r="J177" s="96">
        <f t="shared" si="59"/>
        <v>0</v>
      </c>
      <c r="K177" s="96">
        <f t="shared" si="59"/>
        <v>0</v>
      </c>
      <c r="L177" s="96">
        <f t="shared" si="59"/>
        <v>0</v>
      </c>
      <c r="M177" s="96">
        <f t="shared" si="59"/>
        <v>0</v>
      </c>
      <c r="N177" s="99">
        <f t="shared" si="59"/>
        <v>0</v>
      </c>
      <c r="O177" s="96">
        <f t="shared" si="59"/>
        <v>0</v>
      </c>
      <c r="P177" s="98">
        <f t="shared" si="59"/>
        <v>0</v>
      </c>
      <c r="Q177" s="99">
        <f t="shared" si="59"/>
        <v>0</v>
      </c>
      <c r="R177" s="96">
        <f t="shared" si="59"/>
        <v>0</v>
      </c>
      <c r="S177" s="98">
        <f t="shared" si="59"/>
        <v>0</v>
      </c>
      <c r="T177" s="100">
        <f t="shared" si="59"/>
        <v>0</v>
      </c>
    </row>
    <row r="178" spans="1:20" hidden="1" x14ac:dyDescent="0.25">
      <c r="B178" s="55"/>
      <c r="C178" s="2"/>
      <c r="D178" s="427" t="s">
        <v>815</v>
      </c>
      <c r="E178" s="427"/>
      <c r="F178" s="259">
        <f t="shared" ref="F178:F187" si="60">SUM(I178:T178)</f>
        <v>0</v>
      </c>
      <c r="G178" s="151"/>
      <c r="H178" s="169">
        <f t="shared" si="46"/>
        <v>0</v>
      </c>
      <c r="I178" s="76"/>
      <c r="J178" s="1"/>
      <c r="K178" s="1"/>
      <c r="L178" s="1"/>
      <c r="M178" s="1"/>
      <c r="N178" s="82"/>
      <c r="O178" s="1"/>
      <c r="P178" s="42"/>
      <c r="Q178" s="82"/>
      <c r="R178" s="1"/>
      <c r="S178" s="42"/>
      <c r="T178" s="44"/>
    </row>
    <row r="179" spans="1:20" hidden="1" x14ac:dyDescent="0.25">
      <c r="B179" s="55"/>
      <c r="C179" s="2"/>
      <c r="D179" s="427" t="s">
        <v>816</v>
      </c>
      <c r="E179" s="427"/>
      <c r="F179" s="259">
        <f t="shared" si="60"/>
        <v>0</v>
      </c>
      <c r="G179" s="151"/>
      <c r="H179" s="169">
        <f t="shared" si="46"/>
        <v>0</v>
      </c>
      <c r="I179" s="76"/>
      <c r="J179" s="1"/>
      <c r="K179" s="1"/>
      <c r="L179" s="1"/>
      <c r="M179" s="1"/>
      <c r="N179" s="82"/>
      <c r="O179" s="1"/>
      <c r="P179" s="42"/>
      <c r="Q179" s="82"/>
      <c r="R179" s="1"/>
      <c r="S179" s="42"/>
      <c r="T179" s="44"/>
    </row>
    <row r="180" spans="1:20" hidden="1" x14ac:dyDescent="0.25">
      <c r="B180" s="55"/>
      <c r="C180" s="2"/>
      <c r="D180" s="427" t="s">
        <v>546</v>
      </c>
      <c r="E180" s="427"/>
      <c r="F180" s="259">
        <f t="shared" si="60"/>
        <v>0</v>
      </c>
      <c r="G180" s="151"/>
      <c r="H180" s="169">
        <f t="shared" si="46"/>
        <v>0</v>
      </c>
      <c r="I180" s="76"/>
      <c r="J180" s="1"/>
      <c r="K180" s="1"/>
      <c r="L180" s="1"/>
      <c r="M180" s="1"/>
      <c r="N180" s="82"/>
      <c r="O180" s="1"/>
      <c r="P180" s="42"/>
      <c r="Q180" s="82"/>
      <c r="R180" s="1"/>
      <c r="S180" s="42"/>
      <c r="T180" s="44"/>
    </row>
    <row r="181" spans="1:20" ht="25.5" hidden="1" customHeight="1" x14ac:dyDescent="0.25">
      <c r="B181" s="55"/>
      <c r="C181" s="2"/>
      <c r="D181" s="428" t="s">
        <v>549</v>
      </c>
      <c r="E181" s="428"/>
      <c r="F181" s="269">
        <f t="shared" si="60"/>
        <v>0</v>
      </c>
      <c r="G181" s="161"/>
      <c r="H181" s="169">
        <f t="shared" si="46"/>
        <v>0</v>
      </c>
      <c r="I181" s="76"/>
      <c r="J181" s="1"/>
      <c r="K181" s="1"/>
      <c r="L181" s="1"/>
      <c r="M181" s="1"/>
      <c r="N181" s="82"/>
      <c r="O181" s="1"/>
      <c r="P181" s="42"/>
      <c r="Q181" s="82"/>
      <c r="R181" s="1"/>
      <c r="S181" s="42"/>
      <c r="T181" s="44"/>
    </row>
    <row r="182" spans="1:20" hidden="1" x14ac:dyDescent="0.25">
      <c r="B182" s="55"/>
      <c r="C182" s="2"/>
      <c r="D182" s="427" t="s">
        <v>552</v>
      </c>
      <c r="E182" s="427"/>
      <c r="F182" s="259">
        <f t="shared" si="60"/>
        <v>0</v>
      </c>
      <c r="G182" s="151"/>
      <c r="H182" s="169">
        <f t="shared" si="46"/>
        <v>0</v>
      </c>
      <c r="I182" s="76"/>
      <c r="J182" s="1"/>
      <c r="K182" s="1"/>
      <c r="L182" s="1"/>
      <c r="M182" s="1"/>
      <c r="N182" s="82"/>
      <c r="O182" s="1"/>
      <c r="P182" s="42"/>
      <c r="Q182" s="82"/>
      <c r="R182" s="1"/>
      <c r="S182" s="42"/>
      <c r="T182" s="44"/>
    </row>
    <row r="183" spans="1:20" hidden="1" x14ac:dyDescent="0.25">
      <c r="B183" s="55"/>
      <c r="C183" s="2"/>
      <c r="D183" s="427" t="s">
        <v>817</v>
      </c>
      <c r="E183" s="427"/>
      <c r="F183" s="259">
        <f t="shared" si="60"/>
        <v>0</v>
      </c>
      <c r="G183" s="151"/>
      <c r="H183" s="169">
        <f t="shared" si="46"/>
        <v>0</v>
      </c>
      <c r="I183" s="76"/>
      <c r="J183" s="1"/>
      <c r="K183" s="1"/>
      <c r="L183" s="1"/>
      <c r="M183" s="1"/>
      <c r="N183" s="82"/>
      <c r="O183" s="1"/>
      <c r="P183" s="42"/>
      <c r="Q183" s="82"/>
      <c r="R183" s="1"/>
      <c r="S183" s="42"/>
      <c r="T183" s="44"/>
    </row>
    <row r="184" spans="1:20" ht="25.5" hidden="1" customHeight="1" x14ac:dyDescent="0.25">
      <c r="B184" s="55"/>
      <c r="C184" s="2"/>
      <c r="D184" s="428" t="s">
        <v>556</v>
      </c>
      <c r="E184" s="428"/>
      <c r="F184" s="269">
        <f t="shared" si="60"/>
        <v>0</v>
      </c>
      <c r="G184" s="161"/>
      <c r="H184" s="169">
        <f t="shared" si="46"/>
        <v>0</v>
      </c>
      <c r="I184" s="76"/>
      <c r="J184" s="1"/>
      <c r="K184" s="1"/>
      <c r="L184" s="1"/>
      <c r="M184" s="1"/>
      <c r="N184" s="82"/>
      <c r="O184" s="1"/>
      <c r="P184" s="42"/>
      <c r="Q184" s="82"/>
      <c r="R184" s="1"/>
      <c r="S184" s="42"/>
      <c r="T184" s="44"/>
    </row>
    <row r="185" spans="1:20" ht="25.5" hidden="1" customHeight="1" x14ac:dyDescent="0.25">
      <c r="B185" s="55"/>
      <c r="C185" s="2"/>
      <c r="D185" s="428" t="s">
        <v>559</v>
      </c>
      <c r="E185" s="428"/>
      <c r="F185" s="269">
        <f t="shared" si="60"/>
        <v>0</v>
      </c>
      <c r="G185" s="161"/>
      <c r="H185" s="169">
        <f t="shared" si="46"/>
        <v>0</v>
      </c>
      <c r="I185" s="76"/>
      <c r="J185" s="1"/>
      <c r="K185" s="1"/>
      <c r="L185" s="1"/>
      <c r="M185" s="1"/>
      <c r="N185" s="82"/>
      <c r="O185" s="1"/>
      <c r="P185" s="42"/>
      <c r="Q185" s="82"/>
      <c r="R185" s="1"/>
      <c r="S185" s="42"/>
      <c r="T185" s="44"/>
    </row>
    <row r="186" spans="1:20" ht="25.5" hidden="1" customHeight="1" x14ac:dyDescent="0.25">
      <c r="B186" s="55"/>
      <c r="C186" s="2"/>
      <c r="D186" s="428" t="s">
        <v>561</v>
      </c>
      <c r="E186" s="428"/>
      <c r="F186" s="269">
        <f t="shared" si="60"/>
        <v>0</v>
      </c>
      <c r="G186" s="161"/>
      <c r="H186" s="169">
        <f t="shared" si="46"/>
        <v>0</v>
      </c>
      <c r="I186" s="76"/>
      <c r="J186" s="1"/>
      <c r="K186" s="1"/>
      <c r="L186" s="1"/>
      <c r="M186" s="1"/>
      <c r="N186" s="82"/>
      <c r="O186" s="1"/>
      <c r="P186" s="42"/>
      <c r="Q186" s="82"/>
      <c r="R186" s="1"/>
      <c r="S186" s="42"/>
      <c r="T186" s="44"/>
    </row>
    <row r="187" spans="1:20" ht="25.5" hidden="1" customHeight="1" x14ac:dyDescent="0.25">
      <c r="B187" s="55"/>
      <c r="C187" s="2"/>
      <c r="D187" s="428" t="s">
        <v>564</v>
      </c>
      <c r="E187" s="428"/>
      <c r="F187" s="269">
        <f t="shared" si="60"/>
        <v>0</v>
      </c>
      <c r="G187" s="161"/>
      <c r="H187" s="169">
        <f t="shared" si="46"/>
        <v>0</v>
      </c>
      <c r="I187" s="76"/>
      <c r="J187" s="1"/>
      <c r="K187" s="1"/>
      <c r="L187" s="1"/>
      <c r="M187" s="1"/>
      <c r="N187" s="82"/>
      <c r="O187" s="1"/>
      <c r="P187" s="42"/>
      <c r="Q187" s="82"/>
      <c r="R187" s="1"/>
      <c r="S187" s="42"/>
      <c r="T187" s="44"/>
    </row>
    <row r="188" spans="1:20" s="18" customFormat="1" hidden="1" x14ac:dyDescent="0.25">
      <c r="A188" s="128" t="s">
        <v>274</v>
      </c>
      <c r="B188" s="93" t="s">
        <v>686</v>
      </c>
      <c r="C188" s="434" t="s">
        <v>275</v>
      </c>
      <c r="D188" s="435"/>
      <c r="E188" s="435"/>
      <c r="F188" s="260">
        <f>F189+F190+F191+F192+F193+F194+F195+F196+F197+F198</f>
        <v>0</v>
      </c>
      <c r="G188" s="152">
        <f t="shared" ref="G188:T188" si="61">G189+G190+G191+G192+G193+G194+G195+G196+G197+G198</f>
        <v>0</v>
      </c>
      <c r="H188" s="168">
        <f t="shared" si="46"/>
        <v>0</v>
      </c>
      <c r="I188" s="95">
        <f t="shared" si="61"/>
        <v>0</v>
      </c>
      <c r="J188" s="96">
        <f t="shared" si="61"/>
        <v>0</v>
      </c>
      <c r="K188" s="96">
        <f t="shared" si="61"/>
        <v>0</v>
      </c>
      <c r="L188" s="96">
        <f t="shared" si="61"/>
        <v>0</v>
      </c>
      <c r="M188" s="96">
        <f t="shared" si="61"/>
        <v>0</v>
      </c>
      <c r="N188" s="99">
        <f t="shared" si="61"/>
        <v>0</v>
      </c>
      <c r="O188" s="96">
        <f t="shared" si="61"/>
        <v>0</v>
      </c>
      <c r="P188" s="98">
        <f t="shared" si="61"/>
        <v>0</v>
      </c>
      <c r="Q188" s="99">
        <f t="shared" si="61"/>
        <v>0</v>
      </c>
      <c r="R188" s="96">
        <f t="shared" si="61"/>
        <v>0</v>
      </c>
      <c r="S188" s="98">
        <f t="shared" si="61"/>
        <v>0</v>
      </c>
      <c r="T188" s="100">
        <f t="shared" si="61"/>
        <v>0</v>
      </c>
    </row>
    <row r="189" spans="1:20" hidden="1" x14ac:dyDescent="0.25">
      <c r="B189" s="55"/>
      <c r="C189" s="2"/>
      <c r="D189" s="427" t="s">
        <v>371</v>
      </c>
      <c r="E189" s="427"/>
      <c r="F189" s="259">
        <f t="shared" ref="F189:F198" si="62">SUM(I189:T189)</f>
        <v>0</v>
      </c>
      <c r="G189" s="151"/>
      <c r="H189" s="169">
        <f t="shared" si="46"/>
        <v>0</v>
      </c>
      <c r="I189" s="76"/>
      <c r="J189" s="1"/>
      <c r="K189" s="1"/>
      <c r="L189" s="1"/>
      <c r="M189" s="1"/>
      <c r="N189" s="82"/>
      <c r="O189" s="1"/>
      <c r="P189" s="42"/>
      <c r="Q189" s="82"/>
      <c r="R189" s="1"/>
      <c r="S189" s="42"/>
      <c r="T189" s="44"/>
    </row>
    <row r="190" spans="1:20" hidden="1" x14ac:dyDescent="0.25">
      <c r="B190" s="55"/>
      <c r="C190" s="2"/>
      <c r="D190" s="427" t="s">
        <v>544</v>
      </c>
      <c r="E190" s="427"/>
      <c r="F190" s="259">
        <f t="shared" si="62"/>
        <v>0</v>
      </c>
      <c r="G190" s="151"/>
      <c r="H190" s="169">
        <f t="shared" si="46"/>
        <v>0</v>
      </c>
      <c r="I190" s="76"/>
      <c r="J190" s="1"/>
      <c r="K190" s="1"/>
      <c r="L190" s="1"/>
      <c r="M190" s="1"/>
      <c r="N190" s="82"/>
      <c r="O190" s="1"/>
      <c r="P190" s="42"/>
      <c r="Q190" s="82"/>
      <c r="R190" s="1"/>
      <c r="S190" s="42"/>
      <c r="T190" s="44"/>
    </row>
    <row r="191" spans="1:20" hidden="1" x14ac:dyDescent="0.25">
      <c r="B191" s="55"/>
      <c r="C191" s="2"/>
      <c r="D191" s="427" t="s">
        <v>547</v>
      </c>
      <c r="E191" s="427"/>
      <c r="F191" s="259">
        <f t="shared" si="62"/>
        <v>0</v>
      </c>
      <c r="G191" s="151"/>
      <c r="H191" s="169">
        <f t="shared" si="46"/>
        <v>0</v>
      </c>
      <c r="I191" s="76"/>
      <c r="J191" s="1"/>
      <c r="K191" s="1"/>
      <c r="L191" s="1"/>
      <c r="M191" s="1"/>
      <c r="N191" s="82"/>
      <c r="O191" s="1"/>
      <c r="P191" s="42"/>
      <c r="Q191" s="82"/>
      <c r="R191" s="1"/>
      <c r="S191" s="42"/>
      <c r="T191" s="44"/>
    </row>
    <row r="192" spans="1:20" hidden="1" x14ac:dyDescent="0.25">
      <c r="B192" s="55"/>
      <c r="C192" s="2"/>
      <c r="D192" s="428" t="s">
        <v>818</v>
      </c>
      <c r="E192" s="428"/>
      <c r="F192" s="269">
        <f t="shared" si="62"/>
        <v>0</v>
      </c>
      <c r="G192" s="161"/>
      <c r="H192" s="169">
        <f t="shared" si="46"/>
        <v>0</v>
      </c>
      <c r="I192" s="76"/>
      <c r="J192" s="1"/>
      <c r="K192" s="1"/>
      <c r="L192" s="1"/>
      <c r="M192" s="1"/>
      <c r="N192" s="82"/>
      <c r="O192" s="1"/>
      <c r="P192" s="42"/>
      <c r="Q192" s="82"/>
      <c r="R192" s="1"/>
      <c r="S192" s="42"/>
      <c r="T192" s="44"/>
    </row>
    <row r="193" spans="1:20" hidden="1" x14ac:dyDescent="0.25">
      <c r="B193" s="55"/>
      <c r="C193" s="2"/>
      <c r="D193" s="427" t="s">
        <v>554</v>
      </c>
      <c r="E193" s="427"/>
      <c r="F193" s="259">
        <f t="shared" si="62"/>
        <v>0</v>
      </c>
      <c r="G193" s="151"/>
      <c r="H193" s="169">
        <f t="shared" si="46"/>
        <v>0</v>
      </c>
      <c r="I193" s="76"/>
      <c r="J193" s="1"/>
      <c r="K193" s="1"/>
      <c r="L193" s="1"/>
      <c r="M193" s="1"/>
      <c r="N193" s="82"/>
      <c r="O193" s="1"/>
      <c r="P193" s="42"/>
      <c r="Q193" s="82"/>
      <c r="R193" s="1"/>
      <c r="S193" s="42"/>
      <c r="T193" s="44"/>
    </row>
    <row r="194" spans="1:20" hidden="1" x14ac:dyDescent="0.25">
      <c r="B194" s="55"/>
      <c r="C194" s="2"/>
      <c r="D194" s="427" t="s">
        <v>553</v>
      </c>
      <c r="E194" s="427"/>
      <c r="F194" s="259">
        <f t="shared" si="62"/>
        <v>0</v>
      </c>
      <c r="G194" s="151"/>
      <c r="H194" s="169">
        <f t="shared" si="46"/>
        <v>0</v>
      </c>
      <c r="I194" s="76"/>
      <c r="J194" s="1"/>
      <c r="K194" s="1"/>
      <c r="L194" s="1"/>
      <c r="M194" s="1"/>
      <c r="N194" s="82"/>
      <c r="O194" s="1"/>
      <c r="P194" s="42"/>
      <c r="Q194" s="82"/>
      <c r="R194" s="1"/>
      <c r="S194" s="42"/>
      <c r="T194" s="44"/>
    </row>
    <row r="195" spans="1:20" ht="25.5" hidden="1" customHeight="1" x14ac:dyDescent="0.25">
      <c r="B195" s="55"/>
      <c r="C195" s="2"/>
      <c r="D195" s="428" t="s">
        <v>557</v>
      </c>
      <c r="E195" s="428"/>
      <c r="F195" s="269">
        <f t="shared" si="62"/>
        <v>0</v>
      </c>
      <c r="G195" s="161"/>
      <c r="H195" s="169">
        <f t="shared" si="46"/>
        <v>0</v>
      </c>
      <c r="I195" s="76"/>
      <c r="J195" s="1"/>
      <c r="K195" s="1"/>
      <c r="L195" s="1"/>
      <c r="M195" s="1"/>
      <c r="N195" s="82"/>
      <c r="O195" s="1"/>
      <c r="P195" s="42"/>
      <c r="Q195" s="82"/>
      <c r="R195" s="1"/>
      <c r="S195" s="42"/>
      <c r="T195" s="44"/>
    </row>
    <row r="196" spans="1:20" hidden="1" x14ac:dyDescent="0.25">
      <c r="B196" s="55"/>
      <c r="C196" s="2"/>
      <c r="D196" s="427" t="s">
        <v>819</v>
      </c>
      <c r="E196" s="427"/>
      <c r="F196" s="259">
        <f t="shared" si="62"/>
        <v>0</v>
      </c>
      <c r="G196" s="151"/>
      <c r="H196" s="169">
        <f t="shared" si="46"/>
        <v>0</v>
      </c>
      <c r="I196" s="76"/>
      <c r="J196" s="1"/>
      <c r="K196" s="1"/>
      <c r="L196" s="1"/>
      <c r="M196" s="1"/>
      <c r="N196" s="82"/>
      <c r="O196" s="1"/>
      <c r="P196" s="42"/>
      <c r="Q196" s="82"/>
      <c r="R196" s="1"/>
      <c r="S196" s="42"/>
      <c r="T196" s="44"/>
    </row>
    <row r="197" spans="1:20" ht="25.5" hidden="1" customHeight="1" x14ac:dyDescent="0.25">
      <c r="B197" s="55"/>
      <c r="C197" s="2"/>
      <c r="D197" s="428" t="s">
        <v>562</v>
      </c>
      <c r="E197" s="428"/>
      <c r="F197" s="269">
        <f t="shared" si="62"/>
        <v>0</v>
      </c>
      <c r="G197" s="161"/>
      <c r="H197" s="169">
        <f t="shared" si="46"/>
        <v>0</v>
      </c>
      <c r="I197" s="76"/>
      <c r="J197" s="1"/>
      <c r="K197" s="1"/>
      <c r="L197" s="1"/>
      <c r="M197" s="1"/>
      <c r="N197" s="82"/>
      <c r="O197" s="1"/>
      <c r="P197" s="42"/>
      <c r="Q197" s="82"/>
      <c r="R197" s="1"/>
      <c r="S197" s="42"/>
      <c r="T197" s="44"/>
    </row>
    <row r="198" spans="1:20" ht="25.5" hidden="1" customHeight="1" x14ac:dyDescent="0.25">
      <c r="B198" s="55"/>
      <c r="C198" s="2"/>
      <c r="D198" s="428" t="s">
        <v>565</v>
      </c>
      <c r="E198" s="428"/>
      <c r="F198" s="269">
        <f t="shared" si="62"/>
        <v>0</v>
      </c>
      <c r="G198" s="161"/>
      <c r="H198" s="169">
        <f t="shared" si="46"/>
        <v>0</v>
      </c>
      <c r="I198" s="76"/>
      <c r="J198" s="1"/>
      <c r="K198" s="1"/>
      <c r="L198" s="1"/>
      <c r="M198" s="1"/>
      <c r="N198" s="82"/>
      <c r="O198" s="1"/>
      <c r="P198" s="42"/>
      <c r="Q198" s="82"/>
      <c r="R198" s="1"/>
      <c r="S198" s="42"/>
      <c r="T198" s="44"/>
    </row>
    <row r="199" spans="1:20" s="18" customFormat="1" ht="25.5" hidden="1" customHeight="1" x14ac:dyDescent="0.25">
      <c r="A199" s="128" t="s">
        <v>276</v>
      </c>
      <c r="B199" s="93" t="s">
        <v>687</v>
      </c>
      <c r="C199" s="505" t="s">
        <v>607</v>
      </c>
      <c r="D199" s="506"/>
      <c r="E199" s="506"/>
      <c r="F199" s="273">
        <f>F200+F201</f>
        <v>0</v>
      </c>
      <c r="G199" s="165">
        <f t="shared" ref="G199:T199" si="63">G200+G201</f>
        <v>0</v>
      </c>
      <c r="H199" s="168">
        <f t="shared" si="46"/>
        <v>0</v>
      </c>
      <c r="I199" s="95">
        <f t="shared" si="63"/>
        <v>0</v>
      </c>
      <c r="J199" s="96">
        <f t="shared" si="63"/>
        <v>0</v>
      </c>
      <c r="K199" s="96">
        <f t="shared" si="63"/>
        <v>0</v>
      </c>
      <c r="L199" s="96">
        <f t="shared" si="63"/>
        <v>0</v>
      </c>
      <c r="M199" s="96">
        <f t="shared" si="63"/>
        <v>0</v>
      </c>
      <c r="N199" s="99">
        <f t="shared" si="63"/>
        <v>0</v>
      </c>
      <c r="O199" s="96">
        <f t="shared" si="63"/>
        <v>0</v>
      </c>
      <c r="P199" s="98">
        <f t="shared" si="63"/>
        <v>0</v>
      </c>
      <c r="Q199" s="99">
        <f t="shared" si="63"/>
        <v>0</v>
      </c>
      <c r="R199" s="96">
        <f t="shared" si="63"/>
        <v>0</v>
      </c>
      <c r="S199" s="98">
        <f t="shared" si="63"/>
        <v>0</v>
      </c>
      <c r="T199" s="100">
        <f t="shared" si="63"/>
        <v>0</v>
      </c>
    </row>
    <row r="200" spans="1:20" ht="25.5" hidden="1" customHeight="1" x14ac:dyDescent="0.25">
      <c r="B200" s="55"/>
      <c r="C200" s="2"/>
      <c r="D200" s="428" t="s">
        <v>568</v>
      </c>
      <c r="E200" s="428"/>
      <c r="F200" s="269">
        <f t="shared" ref="F200:F201" si="64">SUM(I200:T200)</f>
        <v>0</v>
      </c>
      <c r="G200" s="161"/>
      <c r="H200" s="169">
        <f t="shared" ref="H200:H257" si="65">SUM(F200:G200)</f>
        <v>0</v>
      </c>
      <c r="I200" s="76"/>
      <c r="J200" s="1"/>
      <c r="K200" s="1"/>
      <c r="L200" s="1"/>
      <c r="M200" s="1"/>
      <c r="N200" s="82"/>
      <c r="O200" s="1"/>
      <c r="P200" s="42"/>
      <c r="Q200" s="82"/>
      <c r="R200" s="1"/>
      <c r="S200" s="42"/>
      <c r="T200" s="44"/>
    </row>
    <row r="201" spans="1:20" ht="25.5" hidden="1" customHeight="1" x14ac:dyDescent="0.25">
      <c r="B201" s="55"/>
      <c r="C201" s="2"/>
      <c r="D201" s="428" t="s">
        <v>569</v>
      </c>
      <c r="E201" s="428"/>
      <c r="F201" s="269">
        <f t="shared" si="64"/>
        <v>0</v>
      </c>
      <c r="G201" s="161"/>
      <c r="H201" s="169">
        <f t="shared" si="65"/>
        <v>0</v>
      </c>
      <c r="I201" s="76"/>
      <c r="J201" s="1"/>
      <c r="K201" s="1"/>
      <c r="L201" s="1"/>
      <c r="M201" s="1"/>
      <c r="N201" s="82"/>
      <c r="O201" s="1"/>
      <c r="P201" s="42"/>
      <c r="Q201" s="82"/>
      <c r="R201" s="1"/>
      <c r="S201" s="42"/>
      <c r="T201" s="44"/>
    </row>
    <row r="202" spans="1:20" s="18" customFormat="1" ht="15" hidden="1" customHeight="1" x14ac:dyDescent="0.25">
      <c r="A202" s="128" t="s">
        <v>277</v>
      </c>
      <c r="B202" s="93" t="s">
        <v>688</v>
      </c>
      <c r="C202" s="505" t="s">
        <v>820</v>
      </c>
      <c r="D202" s="506"/>
      <c r="E202" s="506"/>
      <c r="F202" s="273">
        <f>F203+F204+F205+F206+F207+F208+F209+F210+F211+F212+F213</f>
        <v>0</v>
      </c>
      <c r="G202" s="165">
        <f t="shared" ref="G202:T202" si="66">G203+G204+G205+G206+G207+G208+G209+G210+G211+G212+G213</f>
        <v>0</v>
      </c>
      <c r="H202" s="168">
        <f t="shared" si="65"/>
        <v>0</v>
      </c>
      <c r="I202" s="95">
        <f t="shared" si="66"/>
        <v>0</v>
      </c>
      <c r="J202" s="96">
        <f t="shared" si="66"/>
        <v>0</v>
      </c>
      <c r="K202" s="96">
        <f t="shared" si="66"/>
        <v>0</v>
      </c>
      <c r="L202" s="96">
        <f t="shared" si="66"/>
        <v>0</v>
      </c>
      <c r="M202" s="96">
        <f t="shared" si="66"/>
        <v>0</v>
      </c>
      <c r="N202" s="99">
        <f t="shared" si="66"/>
        <v>0</v>
      </c>
      <c r="O202" s="96">
        <f t="shared" si="66"/>
        <v>0</v>
      </c>
      <c r="P202" s="98">
        <f t="shared" si="66"/>
        <v>0</v>
      </c>
      <c r="Q202" s="99">
        <f t="shared" si="66"/>
        <v>0</v>
      </c>
      <c r="R202" s="96">
        <f t="shared" si="66"/>
        <v>0</v>
      </c>
      <c r="S202" s="98">
        <f t="shared" si="66"/>
        <v>0</v>
      </c>
      <c r="T202" s="100">
        <f t="shared" si="66"/>
        <v>0</v>
      </c>
    </row>
    <row r="203" spans="1:20" hidden="1" x14ac:dyDescent="0.25">
      <c r="B203" s="55"/>
      <c r="C203" s="2"/>
      <c r="D203" s="427" t="s">
        <v>372</v>
      </c>
      <c r="E203" s="427"/>
      <c r="F203" s="259">
        <f t="shared" ref="F203:F215" si="67">SUM(I203:T203)</f>
        <v>0</v>
      </c>
      <c r="G203" s="151"/>
      <c r="H203" s="169">
        <f t="shared" si="65"/>
        <v>0</v>
      </c>
      <c r="I203" s="76"/>
      <c r="J203" s="1"/>
      <c r="K203" s="1"/>
      <c r="L203" s="1"/>
      <c r="M203" s="1"/>
      <c r="N203" s="82"/>
      <c r="O203" s="1"/>
      <c r="P203" s="42"/>
      <c r="Q203" s="82"/>
      <c r="R203" s="1"/>
      <c r="S203" s="42"/>
      <c r="T203" s="44"/>
    </row>
    <row r="204" spans="1:20" hidden="1" x14ac:dyDescent="0.25">
      <c r="B204" s="55"/>
      <c r="C204" s="2"/>
      <c r="D204" s="427" t="s">
        <v>821</v>
      </c>
      <c r="E204" s="427"/>
      <c r="F204" s="259">
        <f t="shared" si="67"/>
        <v>0</v>
      </c>
      <c r="G204" s="151"/>
      <c r="H204" s="169">
        <f t="shared" si="65"/>
        <v>0</v>
      </c>
      <c r="I204" s="76"/>
      <c r="J204" s="1"/>
      <c r="K204" s="1"/>
      <c r="L204" s="1"/>
      <c r="M204" s="1"/>
      <c r="N204" s="82"/>
      <c r="O204" s="1"/>
      <c r="P204" s="42"/>
      <c r="Q204" s="82"/>
      <c r="R204" s="1"/>
      <c r="S204" s="42"/>
      <c r="T204" s="44"/>
    </row>
    <row r="205" spans="1:20" hidden="1" x14ac:dyDescent="0.25">
      <c r="B205" s="55"/>
      <c r="C205" s="2"/>
      <c r="D205" s="427" t="s">
        <v>375</v>
      </c>
      <c r="E205" s="427"/>
      <c r="F205" s="259">
        <f t="shared" si="67"/>
        <v>0</v>
      </c>
      <c r="G205" s="151"/>
      <c r="H205" s="169">
        <f t="shared" si="65"/>
        <v>0</v>
      </c>
      <c r="I205" s="76"/>
      <c r="J205" s="1"/>
      <c r="K205" s="1"/>
      <c r="L205" s="1"/>
      <c r="M205" s="1"/>
      <c r="N205" s="82"/>
      <c r="O205" s="1"/>
      <c r="P205" s="42"/>
      <c r="Q205" s="82"/>
      <c r="R205" s="1"/>
      <c r="S205" s="42"/>
      <c r="T205" s="44"/>
    </row>
    <row r="206" spans="1:20" hidden="1" x14ac:dyDescent="0.25">
      <c r="B206" s="55"/>
      <c r="C206" s="2"/>
      <c r="D206" s="427" t="s">
        <v>373</v>
      </c>
      <c r="E206" s="427"/>
      <c r="F206" s="259">
        <f t="shared" si="67"/>
        <v>0</v>
      </c>
      <c r="G206" s="151"/>
      <c r="H206" s="169">
        <f t="shared" si="65"/>
        <v>0</v>
      </c>
      <c r="I206" s="76"/>
      <c r="J206" s="1"/>
      <c r="K206" s="1"/>
      <c r="L206" s="1"/>
      <c r="M206" s="1"/>
      <c r="N206" s="82"/>
      <c r="O206" s="1"/>
      <c r="P206" s="42"/>
      <c r="Q206" s="82"/>
      <c r="R206" s="1"/>
      <c r="S206" s="42"/>
      <c r="T206" s="44"/>
    </row>
    <row r="207" spans="1:20" hidden="1" x14ac:dyDescent="0.25">
      <c r="B207" s="55"/>
      <c r="C207" s="2"/>
      <c r="D207" s="427" t="s">
        <v>822</v>
      </c>
      <c r="E207" s="427"/>
      <c r="F207" s="259">
        <f t="shared" si="67"/>
        <v>0</v>
      </c>
      <c r="G207" s="151"/>
      <c r="H207" s="169">
        <f t="shared" si="65"/>
        <v>0</v>
      </c>
      <c r="I207" s="76"/>
      <c r="J207" s="1"/>
      <c r="K207" s="1"/>
      <c r="L207" s="1"/>
      <c r="M207" s="1"/>
      <c r="N207" s="82"/>
      <c r="O207" s="1"/>
      <c r="P207" s="42"/>
      <c r="Q207" s="82"/>
      <c r="R207" s="1"/>
      <c r="S207" s="42"/>
      <c r="T207" s="44"/>
    </row>
    <row r="208" spans="1:20" ht="25.5" hidden="1" customHeight="1" x14ac:dyDescent="0.25">
      <c r="B208" s="55"/>
      <c r="C208" s="2"/>
      <c r="D208" s="428" t="s">
        <v>537</v>
      </c>
      <c r="E208" s="428"/>
      <c r="F208" s="269">
        <f t="shared" si="67"/>
        <v>0</v>
      </c>
      <c r="G208" s="161"/>
      <c r="H208" s="169">
        <f t="shared" si="65"/>
        <v>0</v>
      </c>
      <c r="I208" s="76"/>
      <c r="J208" s="1"/>
      <c r="K208" s="1"/>
      <c r="L208" s="1"/>
      <c r="M208" s="1"/>
      <c r="N208" s="82"/>
      <c r="O208" s="1"/>
      <c r="P208" s="42"/>
      <c r="Q208" s="82"/>
      <c r="R208" s="1"/>
      <c r="S208" s="42"/>
      <c r="T208" s="44"/>
    </row>
    <row r="209" spans="1:20" ht="25.5" hidden="1" customHeight="1" x14ac:dyDescent="0.25">
      <c r="B209" s="55"/>
      <c r="C209" s="2"/>
      <c r="D209" s="428" t="s">
        <v>540</v>
      </c>
      <c r="E209" s="428"/>
      <c r="F209" s="269">
        <f t="shared" si="67"/>
        <v>0</v>
      </c>
      <c r="G209" s="161"/>
      <c r="H209" s="169">
        <f t="shared" si="65"/>
        <v>0</v>
      </c>
      <c r="I209" s="76"/>
      <c r="J209" s="1"/>
      <c r="K209" s="1"/>
      <c r="L209" s="1"/>
      <c r="M209" s="1"/>
      <c r="N209" s="82"/>
      <c r="O209" s="1"/>
      <c r="P209" s="42"/>
      <c r="Q209" s="82"/>
      <c r="R209" s="1"/>
      <c r="S209" s="42"/>
      <c r="T209" s="44"/>
    </row>
    <row r="210" spans="1:20" hidden="1" x14ac:dyDescent="0.25">
      <c r="B210" s="55"/>
      <c r="C210" s="2"/>
      <c r="D210" s="427" t="s">
        <v>823</v>
      </c>
      <c r="E210" s="427"/>
      <c r="F210" s="259">
        <f t="shared" si="67"/>
        <v>0</v>
      </c>
      <c r="G210" s="151"/>
      <c r="H210" s="169">
        <f t="shared" si="65"/>
        <v>0</v>
      </c>
      <c r="I210" s="76"/>
      <c r="J210" s="1"/>
      <c r="K210" s="1"/>
      <c r="L210" s="1"/>
      <c r="M210" s="1"/>
      <c r="N210" s="82"/>
      <c r="O210" s="1"/>
      <c r="P210" s="42"/>
      <c r="Q210" s="82"/>
      <c r="R210" s="1"/>
      <c r="S210" s="42"/>
      <c r="T210" s="44"/>
    </row>
    <row r="211" spans="1:20" hidden="1" x14ac:dyDescent="0.25">
      <c r="B211" s="55"/>
      <c r="C211" s="2"/>
      <c r="D211" s="427" t="s">
        <v>374</v>
      </c>
      <c r="E211" s="427"/>
      <c r="F211" s="259">
        <f t="shared" si="67"/>
        <v>0</v>
      </c>
      <c r="G211" s="151"/>
      <c r="H211" s="169">
        <f t="shared" si="65"/>
        <v>0</v>
      </c>
      <c r="I211" s="76"/>
      <c r="J211" s="1"/>
      <c r="K211" s="1"/>
      <c r="L211" s="1"/>
      <c r="M211" s="1"/>
      <c r="N211" s="82"/>
      <c r="O211" s="1"/>
      <c r="P211" s="42"/>
      <c r="Q211" s="82"/>
      <c r="R211" s="1"/>
      <c r="S211" s="42"/>
      <c r="T211" s="44"/>
    </row>
    <row r="212" spans="1:20" hidden="1" x14ac:dyDescent="0.25">
      <c r="B212" s="55"/>
      <c r="C212" s="2"/>
      <c r="D212" s="427" t="s">
        <v>824</v>
      </c>
      <c r="E212" s="427"/>
      <c r="F212" s="259">
        <f t="shared" si="67"/>
        <v>0</v>
      </c>
      <c r="G212" s="151"/>
      <c r="H212" s="169">
        <f t="shared" si="65"/>
        <v>0</v>
      </c>
      <c r="I212" s="76"/>
      <c r="J212" s="1"/>
      <c r="K212" s="1"/>
      <c r="L212" s="1"/>
      <c r="M212" s="1"/>
      <c r="N212" s="82"/>
      <c r="O212" s="1"/>
      <c r="P212" s="42"/>
      <c r="Q212" s="82"/>
      <c r="R212" s="1"/>
      <c r="S212" s="42"/>
      <c r="T212" s="44"/>
    </row>
    <row r="213" spans="1:20" hidden="1" x14ac:dyDescent="0.25">
      <c r="B213" s="55"/>
      <c r="C213" s="2"/>
      <c r="D213" s="427" t="s">
        <v>566</v>
      </c>
      <c r="E213" s="427"/>
      <c r="F213" s="259">
        <f t="shared" si="67"/>
        <v>0</v>
      </c>
      <c r="G213" s="151"/>
      <c r="H213" s="169">
        <f t="shared" si="65"/>
        <v>0</v>
      </c>
      <c r="I213" s="76"/>
      <c r="J213" s="1"/>
      <c r="K213" s="1"/>
      <c r="L213" s="1"/>
      <c r="M213" s="1"/>
      <c r="N213" s="82"/>
      <c r="O213" s="1"/>
      <c r="P213" s="42"/>
      <c r="Q213" s="82"/>
      <c r="R213" s="1"/>
      <c r="S213" s="42"/>
      <c r="T213" s="44"/>
    </row>
    <row r="214" spans="1:20" s="18" customFormat="1" hidden="1" x14ac:dyDescent="0.25">
      <c r="A214" s="128" t="s">
        <v>278</v>
      </c>
      <c r="B214" s="93" t="s">
        <v>689</v>
      </c>
      <c r="C214" s="434" t="s">
        <v>279</v>
      </c>
      <c r="D214" s="435"/>
      <c r="E214" s="435"/>
      <c r="F214" s="260">
        <f t="shared" si="67"/>
        <v>0</v>
      </c>
      <c r="G214" s="152"/>
      <c r="H214" s="168">
        <f t="shared" si="65"/>
        <v>0</v>
      </c>
      <c r="I214" s="95"/>
      <c r="J214" s="96"/>
      <c r="K214" s="96"/>
      <c r="L214" s="96"/>
      <c r="M214" s="96"/>
      <c r="N214" s="99"/>
      <c r="O214" s="96"/>
      <c r="P214" s="98"/>
      <c r="Q214" s="99"/>
      <c r="R214" s="96"/>
      <c r="S214" s="98"/>
      <c r="T214" s="100"/>
    </row>
    <row r="215" spans="1:20" s="18" customFormat="1" hidden="1" x14ac:dyDescent="0.25">
      <c r="A215" s="128" t="s">
        <v>280</v>
      </c>
      <c r="B215" s="93" t="s">
        <v>690</v>
      </c>
      <c r="C215" s="434" t="s">
        <v>281</v>
      </c>
      <c r="D215" s="435"/>
      <c r="E215" s="435"/>
      <c r="F215" s="260">
        <f t="shared" si="67"/>
        <v>0</v>
      </c>
      <c r="G215" s="152"/>
      <c r="H215" s="168">
        <f t="shared" si="65"/>
        <v>0</v>
      </c>
      <c r="I215" s="95"/>
      <c r="J215" s="96"/>
      <c r="K215" s="96"/>
      <c r="L215" s="96"/>
      <c r="M215" s="96"/>
      <c r="N215" s="99"/>
      <c r="O215" s="96"/>
      <c r="P215" s="98"/>
      <c r="Q215" s="99"/>
      <c r="R215" s="96"/>
      <c r="S215" s="98"/>
      <c r="T215" s="100"/>
    </row>
    <row r="216" spans="1:20" s="18" customFormat="1" hidden="1" x14ac:dyDescent="0.25">
      <c r="A216" s="128" t="s">
        <v>282</v>
      </c>
      <c r="B216" s="93" t="s">
        <v>691</v>
      </c>
      <c r="C216" s="434" t="s">
        <v>283</v>
      </c>
      <c r="D216" s="435"/>
      <c r="E216" s="435"/>
      <c r="F216" s="260">
        <f>F217+F218+F219+F220+F221+F222+F223+F224+F225+F226</f>
        <v>0</v>
      </c>
      <c r="G216" s="152">
        <f t="shared" ref="G216:T216" si="68">G217+G218+G219+G220+G221+G222+G223+G224+G225+G226</f>
        <v>0</v>
      </c>
      <c r="H216" s="168">
        <f t="shared" si="65"/>
        <v>0</v>
      </c>
      <c r="I216" s="95">
        <f t="shared" si="68"/>
        <v>0</v>
      </c>
      <c r="J216" s="96">
        <f t="shared" si="68"/>
        <v>0</v>
      </c>
      <c r="K216" s="96">
        <f t="shared" si="68"/>
        <v>0</v>
      </c>
      <c r="L216" s="96">
        <f t="shared" si="68"/>
        <v>0</v>
      </c>
      <c r="M216" s="96">
        <f t="shared" si="68"/>
        <v>0</v>
      </c>
      <c r="N216" s="99">
        <f t="shared" si="68"/>
        <v>0</v>
      </c>
      <c r="O216" s="96">
        <f t="shared" si="68"/>
        <v>0</v>
      </c>
      <c r="P216" s="98">
        <f t="shared" si="68"/>
        <v>0</v>
      </c>
      <c r="Q216" s="99">
        <f t="shared" si="68"/>
        <v>0</v>
      </c>
      <c r="R216" s="96">
        <f t="shared" si="68"/>
        <v>0</v>
      </c>
      <c r="S216" s="98">
        <f t="shared" si="68"/>
        <v>0</v>
      </c>
      <c r="T216" s="100">
        <f t="shared" si="68"/>
        <v>0</v>
      </c>
    </row>
    <row r="217" spans="1:20" hidden="1" x14ac:dyDescent="0.25">
      <c r="B217" s="55"/>
      <c r="C217" s="2"/>
      <c r="D217" s="427" t="s">
        <v>376</v>
      </c>
      <c r="E217" s="427"/>
      <c r="F217" s="259">
        <f t="shared" ref="F217:F226" si="69">SUM(I217:T217)</f>
        <v>0</v>
      </c>
      <c r="G217" s="151"/>
      <c r="H217" s="169">
        <f t="shared" si="65"/>
        <v>0</v>
      </c>
      <c r="I217" s="76"/>
      <c r="J217" s="1"/>
      <c r="K217" s="1"/>
      <c r="L217" s="1"/>
      <c r="M217" s="1"/>
      <c r="N217" s="82"/>
      <c r="O217" s="1"/>
      <c r="P217" s="42"/>
      <c r="Q217" s="82"/>
      <c r="R217" s="1"/>
      <c r="S217" s="42"/>
      <c r="T217" s="44"/>
    </row>
    <row r="218" spans="1:20" hidden="1" x14ac:dyDescent="0.25">
      <c r="B218" s="55"/>
      <c r="C218" s="2"/>
      <c r="D218" s="427" t="s">
        <v>377</v>
      </c>
      <c r="E218" s="427"/>
      <c r="F218" s="259">
        <f t="shared" si="69"/>
        <v>0</v>
      </c>
      <c r="G218" s="151"/>
      <c r="H218" s="169">
        <f t="shared" si="65"/>
        <v>0</v>
      </c>
      <c r="I218" s="76"/>
      <c r="J218" s="1"/>
      <c r="K218" s="1"/>
      <c r="L218" s="1"/>
      <c r="M218" s="1"/>
      <c r="N218" s="82"/>
      <c r="O218" s="1"/>
      <c r="P218" s="42"/>
      <c r="Q218" s="82"/>
      <c r="R218" s="1"/>
      <c r="S218" s="42"/>
      <c r="T218" s="44"/>
    </row>
    <row r="219" spans="1:20" hidden="1" x14ac:dyDescent="0.25">
      <c r="B219" s="55"/>
      <c r="C219" s="2"/>
      <c r="D219" s="427" t="s">
        <v>378</v>
      </c>
      <c r="E219" s="427"/>
      <c r="F219" s="259">
        <f t="shared" si="69"/>
        <v>0</v>
      </c>
      <c r="G219" s="151"/>
      <c r="H219" s="169">
        <f t="shared" si="65"/>
        <v>0</v>
      </c>
      <c r="I219" s="76"/>
      <c r="J219" s="1"/>
      <c r="K219" s="1"/>
      <c r="L219" s="1"/>
      <c r="M219" s="1"/>
      <c r="N219" s="82"/>
      <c r="O219" s="1"/>
      <c r="P219" s="42"/>
      <c r="Q219" s="82"/>
      <c r="R219" s="1"/>
      <c r="S219" s="42"/>
      <c r="T219" s="44"/>
    </row>
    <row r="220" spans="1:20" hidden="1" x14ac:dyDescent="0.25">
      <c r="B220" s="55"/>
      <c r="C220" s="2"/>
      <c r="D220" s="427" t="s">
        <v>379</v>
      </c>
      <c r="E220" s="427"/>
      <c r="F220" s="259">
        <f t="shared" si="69"/>
        <v>0</v>
      </c>
      <c r="G220" s="151"/>
      <c r="H220" s="169">
        <f t="shared" si="65"/>
        <v>0</v>
      </c>
      <c r="I220" s="76"/>
      <c r="J220" s="1"/>
      <c r="K220" s="1"/>
      <c r="L220" s="1"/>
      <c r="M220" s="1"/>
      <c r="N220" s="82"/>
      <c r="O220" s="1"/>
      <c r="P220" s="42"/>
      <c r="Q220" s="82"/>
      <c r="R220" s="1"/>
      <c r="S220" s="42"/>
      <c r="T220" s="44"/>
    </row>
    <row r="221" spans="1:20" hidden="1" x14ac:dyDescent="0.25">
      <c r="B221" s="55"/>
      <c r="C221" s="2"/>
      <c r="D221" s="427" t="s">
        <v>380</v>
      </c>
      <c r="E221" s="427"/>
      <c r="F221" s="259">
        <f t="shared" si="69"/>
        <v>0</v>
      </c>
      <c r="G221" s="151"/>
      <c r="H221" s="169">
        <f t="shared" si="65"/>
        <v>0</v>
      </c>
      <c r="I221" s="76"/>
      <c r="J221" s="1"/>
      <c r="K221" s="1"/>
      <c r="L221" s="1"/>
      <c r="M221" s="1"/>
      <c r="N221" s="82"/>
      <c r="O221" s="1"/>
      <c r="P221" s="42"/>
      <c r="Q221" s="82"/>
      <c r="R221" s="1"/>
      <c r="S221" s="42"/>
      <c r="T221" s="44"/>
    </row>
    <row r="222" spans="1:20" ht="25.5" hidden="1" customHeight="1" x14ac:dyDescent="0.25">
      <c r="B222" s="55"/>
      <c r="C222" s="2"/>
      <c r="D222" s="428" t="s">
        <v>538</v>
      </c>
      <c r="E222" s="428"/>
      <c r="F222" s="269">
        <f t="shared" si="69"/>
        <v>0</v>
      </c>
      <c r="G222" s="161"/>
      <c r="H222" s="169">
        <f t="shared" si="65"/>
        <v>0</v>
      </c>
      <c r="I222" s="76"/>
      <c r="J222" s="1"/>
      <c r="K222" s="1"/>
      <c r="L222" s="1"/>
      <c r="M222" s="1"/>
      <c r="N222" s="82"/>
      <c r="O222" s="1"/>
      <c r="P222" s="42"/>
      <c r="Q222" s="82"/>
      <c r="R222" s="1"/>
      <c r="S222" s="42"/>
      <c r="T222" s="44"/>
    </row>
    <row r="223" spans="1:20" ht="25.5" hidden="1" customHeight="1" x14ac:dyDescent="0.25">
      <c r="B223" s="55"/>
      <c r="C223" s="2"/>
      <c r="D223" s="428" t="s">
        <v>541</v>
      </c>
      <c r="E223" s="428"/>
      <c r="F223" s="269">
        <f t="shared" si="69"/>
        <v>0</v>
      </c>
      <c r="G223" s="161"/>
      <c r="H223" s="169">
        <f t="shared" si="65"/>
        <v>0</v>
      </c>
      <c r="I223" s="76"/>
      <c r="J223" s="1"/>
      <c r="K223" s="1"/>
      <c r="L223" s="1"/>
      <c r="M223" s="1"/>
      <c r="N223" s="82"/>
      <c r="O223" s="1"/>
      <c r="P223" s="42"/>
      <c r="Q223" s="82"/>
      <c r="R223" s="1"/>
      <c r="S223" s="42"/>
      <c r="T223" s="44"/>
    </row>
    <row r="224" spans="1:20" hidden="1" x14ac:dyDescent="0.25">
      <c r="B224" s="55"/>
      <c r="C224" s="2"/>
      <c r="D224" s="427" t="s">
        <v>381</v>
      </c>
      <c r="E224" s="427"/>
      <c r="F224" s="259">
        <f t="shared" si="69"/>
        <v>0</v>
      </c>
      <c r="G224" s="151"/>
      <c r="H224" s="169">
        <f t="shared" si="65"/>
        <v>0</v>
      </c>
      <c r="I224" s="76"/>
      <c r="J224" s="1"/>
      <c r="K224" s="1"/>
      <c r="L224" s="1"/>
      <c r="M224" s="1"/>
      <c r="N224" s="82"/>
      <c r="O224" s="1"/>
      <c r="P224" s="42"/>
      <c r="Q224" s="82"/>
      <c r="R224" s="1"/>
      <c r="S224" s="42"/>
      <c r="T224" s="44"/>
    </row>
    <row r="225" spans="1:20" hidden="1" x14ac:dyDescent="0.25">
      <c r="B225" s="55"/>
      <c r="C225" s="2"/>
      <c r="D225" s="427" t="s">
        <v>382</v>
      </c>
      <c r="E225" s="427"/>
      <c r="F225" s="259">
        <f t="shared" si="69"/>
        <v>0</v>
      </c>
      <c r="G225" s="151"/>
      <c r="H225" s="169">
        <f t="shared" si="65"/>
        <v>0</v>
      </c>
      <c r="I225" s="76"/>
      <c r="J225" s="1"/>
      <c r="K225" s="1"/>
      <c r="L225" s="1"/>
      <c r="M225" s="1"/>
      <c r="N225" s="82"/>
      <c r="O225" s="1"/>
      <c r="P225" s="42"/>
      <c r="Q225" s="82"/>
      <c r="R225" s="1"/>
      <c r="S225" s="42"/>
      <c r="T225" s="44"/>
    </row>
    <row r="226" spans="1:20" ht="15.75" hidden="1" thickBot="1" x14ac:dyDescent="0.3">
      <c r="B226" s="57"/>
      <c r="C226" s="20"/>
      <c r="D226" s="429" t="s">
        <v>567</v>
      </c>
      <c r="E226" s="429"/>
      <c r="F226" s="261">
        <f t="shared" si="69"/>
        <v>0</v>
      </c>
      <c r="G226" s="153"/>
      <c r="H226" s="169">
        <f t="shared" si="65"/>
        <v>0</v>
      </c>
      <c r="I226" s="76"/>
      <c r="J226" s="1"/>
      <c r="K226" s="1"/>
      <c r="L226" s="1"/>
      <c r="M226" s="1"/>
      <c r="N226" s="82"/>
      <c r="O226" s="1"/>
      <c r="P226" s="42"/>
      <c r="Q226" s="82"/>
      <c r="R226" s="1"/>
      <c r="S226" s="42"/>
      <c r="T226" s="44"/>
    </row>
    <row r="227" spans="1:20" ht="15.75" thickBot="1" x14ac:dyDescent="0.3">
      <c r="B227" s="101" t="s">
        <v>284</v>
      </c>
      <c r="C227" s="430" t="s">
        <v>285</v>
      </c>
      <c r="D227" s="431"/>
      <c r="E227" s="431"/>
      <c r="F227" s="262">
        <f>F228+F249+F255+F256</f>
        <v>0</v>
      </c>
      <c r="G227" s="154">
        <f t="shared" ref="G227:T227" si="70">G228+G249+G255+G256</f>
        <v>0</v>
      </c>
      <c r="H227" s="166">
        <f t="shared" si="65"/>
        <v>0</v>
      </c>
      <c r="I227" s="87">
        <f t="shared" si="70"/>
        <v>0</v>
      </c>
      <c r="J227" s="88">
        <f t="shared" si="70"/>
        <v>0</v>
      </c>
      <c r="K227" s="88">
        <f t="shared" si="70"/>
        <v>0</v>
      </c>
      <c r="L227" s="88">
        <f t="shared" si="70"/>
        <v>0</v>
      </c>
      <c r="M227" s="88">
        <f t="shared" si="70"/>
        <v>0</v>
      </c>
      <c r="N227" s="91">
        <f t="shared" si="70"/>
        <v>0</v>
      </c>
      <c r="O227" s="88">
        <f t="shared" si="70"/>
        <v>0</v>
      </c>
      <c r="P227" s="90">
        <f t="shared" si="70"/>
        <v>0</v>
      </c>
      <c r="Q227" s="91">
        <f t="shared" si="70"/>
        <v>0</v>
      </c>
      <c r="R227" s="88">
        <f t="shared" si="70"/>
        <v>0</v>
      </c>
      <c r="S227" s="90">
        <f t="shared" si="70"/>
        <v>0</v>
      </c>
      <c r="T227" s="92">
        <f t="shared" si="70"/>
        <v>0</v>
      </c>
    </row>
    <row r="228" spans="1:20" hidden="1" x14ac:dyDescent="0.25">
      <c r="B228" s="117" t="s">
        <v>692</v>
      </c>
      <c r="C228" s="432" t="s">
        <v>286</v>
      </c>
      <c r="D228" s="433"/>
      <c r="E228" s="433"/>
      <c r="F228" s="258">
        <f>F229+F233+F240+F241+F242+F243+F244+F245+F246</f>
        <v>0</v>
      </c>
      <c r="G228" s="150">
        <f t="shared" ref="G228:T228" si="71">G229+G233+G240+G241+G242+G243+G244+G245+G246</f>
        <v>0</v>
      </c>
      <c r="H228" s="167">
        <f t="shared" si="65"/>
        <v>0</v>
      </c>
      <c r="I228" s="119">
        <f t="shared" si="71"/>
        <v>0</v>
      </c>
      <c r="J228" s="120">
        <f t="shared" si="71"/>
        <v>0</v>
      </c>
      <c r="K228" s="120">
        <f t="shared" si="71"/>
        <v>0</v>
      </c>
      <c r="L228" s="120">
        <f t="shared" si="71"/>
        <v>0</v>
      </c>
      <c r="M228" s="120">
        <f t="shared" si="71"/>
        <v>0</v>
      </c>
      <c r="N228" s="123">
        <f t="shared" si="71"/>
        <v>0</v>
      </c>
      <c r="O228" s="120">
        <f t="shared" si="71"/>
        <v>0</v>
      </c>
      <c r="P228" s="122">
        <f t="shared" si="71"/>
        <v>0</v>
      </c>
      <c r="Q228" s="123">
        <f t="shared" si="71"/>
        <v>0</v>
      </c>
      <c r="R228" s="120">
        <f t="shared" si="71"/>
        <v>0</v>
      </c>
      <c r="S228" s="122">
        <f t="shared" si="71"/>
        <v>0</v>
      </c>
      <c r="T228" s="124">
        <f t="shared" si="71"/>
        <v>0</v>
      </c>
    </row>
    <row r="229" spans="1:20" s="18" customFormat="1" hidden="1" x14ac:dyDescent="0.25">
      <c r="A229" s="128"/>
      <c r="B229" s="53" t="s">
        <v>693</v>
      </c>
      <c r="C229" s="415" t="s">
        <v>287</v>
      </c>
      <c r="D229" s="416"/>
      <c r="E229" s="416"/>
      <c r="F229" s="266">
        <f>F230+F231+F232</f>
        <v>0</v>
      </c>
      <c r="G229" s="158">
        <f t="shared" ref="G229:T229" si="72">G230+G231+G232</f>
        <v>0</v>
      </c>
      <c r="H229" s="170">
        <f t="shared" si="65"/>
        <v>0</v>
      </c>
      <c r="I229" s="78">
        <f t="shared" si="72"/>
        <v>0</v>
      </c>
      <c r="J229" s="13">
        <f t="shared" si="72"/>
        <v>0</v>
      </c>
      <c r="K229" s="13">
        <f t="shared" si="72"/>
        <v>0</v>
      </c>
      <c r="L229" s="13">
        <f t="shared" si="72"/>
        <v>0</v>
      </c>
      <c r="M229" s="13">
        <f t="shared" si="72"/>
        <v>0</v>
      </c>
      <c r="N229" s="83">
        <f t="shared" si="72"/>
        <v>0</v>
      </c>
      <c r="O229" s="13">
        <f t="shared" si="72"/>
        <v>0</v>
      </c>
      <c r="P229" s="43">
        <f t="shared" si="72"/>
        <v>0</v>
      </c>
      <c r="Q229" s="83">
        <f t="shared" si="72"/>
        <v>0</v>
      </c>
      <c r="R229" s="13">
        <f t="shared" si="72"/>
        <v>0</v>
      </c>
      <c r="S229" s="43">
        <f t="shared" si="72"/>
        <v>0</v>
      </c>
      <c r="T229" s="45">
        <f t="shared" si="72"/>
        <v>0</v>
      </c>
    </row>
    <row r="230" spans="1:20" s="211" customFormat="1" hidden="1" x14ac:dyDescent="0.25">
      <c r="A230" s="128" t="s">
        <v>288</v>
      </c>
      <c r="B230" s="191" t="s">
        <v>694</v>
      </c>
      <c r="C230" s="253"/>
      <c r="D230" s="513" t="s">
        <v>706</v>
      </c>
      <c r="E230" s="513"/>
      <c r="F230" s="299">
        <f t="shared" ref="F230:F232" si="73">SUM(I230:T230)</f>
        <v>0</v>
      </c>
      <c r="G230" s="300"/>
      <c r="H230" s="193">
        <f t="shared" si="65"/>
        <v>0</v>
      </c>
      <c r="I230" s="201"/>
      <c r="J230" s="195"/>
      <c r="K230" s="195"/>
      <c r="L230" s="195"/>
      <c r="M230" s="195"/>
      <c r="N230" s="196"/>
      <c r="O230" s="195"/>
      <c r="P230" s="194"/>
      <c r="Q230" s="196"/>
      <c r="R230" s="195"/>
      <c r="S230" s="194"/>
      <c r="T230" s="197"/>
    </row>
    <row r="231" spans="1:20" s="211" customFormat="1" hidden="1" x14ac:dyDescent="0.25">
      <c r="A231" s="128" t="s">
        <v>289</v>
      </c>
      <c r="B231" s="191" t="s">
        <v>695</v>
      </c>
      <c r="C231" s="200"/>
      <c r="D231" s="417" t="s">
        <v>707</v>
      </c>
      <c r="E231" s="417"/>
      <c r="F231" s="282">
        <f t="shared" si="73"/>
        <v>0</v>
      </c>
      <c r="G231" s="192"/>
      <c r="H231" s="193">
        <f t="shared" si="65"/>
        <v>0</v>
      </c>
      <c r="I231" s="201"/>
      <c r="J231" s="195"/>
      <c r="K231" s="195"/>
      <c r="L231" s="195"/>
      <c r="M231" s="195"/>
      <c r="N231" s="196"/>
      <c r="O231" s="195"/>
      <c r="P231" s="194"/>
      <c r="Q231" s="196"/>
      <c r="R231" s="195"/>
      <c r="S231" s="194"/>
      <c r="T231" s="197"/>
    </row>
    <row r="232" spans="1:20" s="211" customFormat="1" hidden="1" x14ac:dyDescent="0.25">
      <c r="A232" s="128" t="s">
        <v>290</v>
      </c>
      <c r="B232" s="191" t="s">
        <v>696</v>
      </c>
      <c r="C232" s="200"/>
      <c r="D232" s="417" t="s">
        <v>708</v>
      </c>
      <c r="E232" s="417"/>
      <c r="F232" s="282">
        <f t="shared" si="73"/>
        <v>0</v>
      </c>
      <c r="G232" s="192"/>
      <c r="H232" s="193">
        <f t="shared" si="65"/>
        <v>0</v>
      </c>
      <c r="I232" s="201"/>
      <c r="J232" s="195"/>
      <c r="K232" s="195"/>
      <c r="L232" s="195"/>
      <c r="M232" s="195"/>
      <c r="N232" s="196"/>
      <c r="O232" s="195"/>
      <c r="P232" s="194"/>
      <c r="Q232" s="196"/>
      <c r="R232" s="195"/>
      <c r="S232" s="194"/>
      <c r="T232" s="197"/>
    </row>
    <row r="233" spans="1:20" s="18" customFormat="1" hidden="1" x14ac:dyDescent="0.25">
      <c r="A233" s="128"/>
      <c r="B233" s="53" t="s">
        <v>697</v>
      </c>
      <c r="C233" s="415" t="s">
        <v>291</v>
      </c>
      <c r="D233" s="416"/>
      <c r="E233" s="416"/>
      <c r="F233" s="266">
        <f>F234+F235+F236+F237+F238+F239</f>
        <v>0</v>
      </c>
      <c r="G233" s="158">
        <f t="shared" ref="G233:T233" si="74">G234+G235+G236+G237+G238+G239</f>
        <v>0</v>
      </c>
      <c r="H233" s="170">
        <f t="shared" si="65"/>
        <v>0</v>
      </c>
      <c r="I233" s="78">
        <f t="shared" si="74"/>
        <v>0</v>
      </c>
      <c r="J233" s="13">
        <f t="shared" si="74"/>
        <v>0</v>
      </c>
      <c r="K233" s="13">
        <f t="shared" si="74"/>
        <v>0</v>
      </c>
      <c r="L233" s="13">
        <f t="shared" si="74"/>
        <v>0</v>
      </c>
      <c r="M233" s="13">
        <f t="shared" si="74"/>
        <v>0</v>
      </c>
      <c r="N233" s="83">
        <f t="shared" si="74"/>
        <v>0</v>
      </c>
      <c r="O233" s="13">
        <f t="shared" si="74"/>
        <v>0</v>
      </c>
      <c r="P233" s="43">
        <f t="shared" si="74"/>
        <v>0</v>
      </c>
      <c r="Q233" s="83">
        <f t="shared" si="74"/>
        <v>0</v>
      </c>
      <c r="R233" s="13">
        <f t="shared" si="74"/>
        <v>0</v>
      </c>
      <c r="S233" s="43">
        <f t="shared" si="74"/>
        <v>0</v>
      </c>
      <c r="T233" s="45">
        <f t="shared" si="74"/>
        <v>0</v>
      </c>
    </row>
    <row r="234" spans="1:20" s="211" customFormat="1" hidden="1" x14ac:dyDescent="0.25">
      <c r="A234" s="128" t="s">
        <v>292</v>
      </c>
      <c r="B234" s="191" t="s">
        <v>698</v>
      </c>
      <c r="C234" s="200"/>
      <c r="D234" s="417" t="s">
        <v>383</v>
      </c>
      <c r="E234" s="417"/>
      <c r="F234" s="282">
        <f t="shared" ref="F234:F245" si="75">SUM(I234:T234)</f>
        <v>0</v>
      </c>
      <c r="G234" s="192"/>
      <c r="H234" s="193">
        <f t="shared" si="65"/>
        <v>0</v>
      </c>
      <c r="I234" s="201"/>
      <c r="J234" s="195"/>
      <c r="K234" s="195"/>
      <c r="L234" s="195"/>
      <c r="M234" s="195"/>
      <c r="N234" s="196"/>
      <c r="O234" s="195"/>
      <c r="P234" s="194"/>
      <c r="Q234" s="196"/>
      <c r="R234" s="195"/>
      <c r="S234" s="194"/>
      <c r="T234" s="197"/>
    </row>
    <row r="235" spans="1:20" s="211" customFormat="1" hidden="1" x14ac:dyDescent="0.25">
      <c r="A235" s="128" t="s">
        <v>293</v>
      </c>
      <c r="B235" s="191" t="s">
        <v>699</v>
      </c>
      <c r="C235" s="200"/>
      <c r="D235" s="417" t="s">
        <v>384</v>
      </c>
      <c r="E235" s="417"/>
      <c r="F235" s="282">
        <f t="shared" si="75"/>
        <v>0</v>
      </c>
      <c r="G235" s="192"/>
      <c r="H235" s="193">
        <f t="shared" si="65"/>
        <v>0</v>
      </c>
      <c r="I235" s="201"/>
      <c r="J235" s="195"/>
      <c r="K235" s="195"/>
      <c r="L235" s="195"/>
      <c r="M235" s="195"/>
      <c r="N235" s="196"/>
      <c r="O235" s="195"/>
      <c r="P235" s="194"/>
      <c r="Q235" s="196"/>
      <c r="R235" s="195"/>
      <c r="S235" s="194"/>
      <c r="T235" s="197"/>
    </row>
    <row r="236" spans="1:20" s="211" customFormat="1" hidden="1" x14ac:dyDescent="0.25">
      <c r="A236" s="128" t="s">
        <v>887</v>
      </c>
      <c r="B236" s="191" t="s">
        <v>888</v>
      </c>
      <c r="C236" s="200"/>
      <c r="D236" s="417" t="s">
        <v>889</v>
      </c>
      <c r="E236" s="417"/>
      <c r="F236" s="282">
        <f t="shared" si="75"/>
        <v>0</v>
      </c>
      <c r="G236" s="192"/>
      <c r="H236" s="193">
        <f t="shared" si="65"/>
        <v>0</v>
      </c>
      <c r="I236" s="201"/>
      <c r="J236" s="195"/>
      <c r="K236" s="195"/>
      <c r="L236" s="195"/>
      <c r="M236" s="195"/>
      <c r="N236" s="196"/>
      <c r="O236" s="195"/>
      <c r="P236" s="194"/>
      <c r="Q236" s="196"/>
      <c r="R236" s="195"/>
      <c r="S236" s="194"/>
      <c r="T236" s="197"/>
    </row>
    <row r="237" spans="1:20" s="211" customFormat="1" hidden="1" x14ac:dyDescent="0.25">
      <c r="A237" s="128" t="s">
        <v>294</v>
      </c>
      <c r="B237" s="191" t="s">
        <v>700</v>
      </c>
      <c r="C237" s="200"/>
      <c r="D237" s="417" t="s">
        <v>295</v>
      </c>
      <c r="E237" s="417"/>
      <c r="F237" s="282">
        <f t="shared" si="75"/>
        <v>0</v>
      </c>
      <c r="G237" s="192"/>
      <c r="H237" s="193">
        <f t="shared" si="65"/>
        <v>0</v>
      </c>
      <c r="I237" s="201"/>
      <c r="J237" s="195"/>
      <c r="K237" s="195"/>
      <c r="L237" s="195"/>
      <c r="M237" s="195"/>
      <c r="N237" s="196"/>
      <c r="O237" s="195"/>
      <c r="P237" s="194"/>
      <c r="Q237" s="196"/>
      <c r="R237" s="195"/>
      <c r="S237" s="194"/>
      <c r="T237" s="197"/>
    </row>
    <row r="238" spans="1:20" s="211" customFormat="1" hidden="1" x14ac:dyDescent="0.25">
      <c r="A238" s="128" t="s">
        <v>296</v>
      </c>
      <c r="B238" s="191" t="s">
        <v>701</v>
      </c>
      <c r="C238" s="200"/>
      <c r="D238" s="417" t="s">
        <v>297</v>
      </c>
      <c r="E238" s="417"/>
      <c r="F238" s="282">
        <f t="shared" si="75"/>
        <v>0</v>
      </c>
      <c r="G238" s="192"/>
      <c r="H238" s="193">
        <f t="shared" si="65"/>
        <v>0</v>
      </c>
      <c r="I238" s="201"/>
      <c r="J238" s="195"/>
      <c r="K238" s="195"/>
      <c r="L238" s="195"/>
      <c r="M238" s="195"/>
      <c r="N238" s="196"/>
      <c r="O238" s="195"/>
      <c r="P238" s="194"/>
      <c r="Q238" s="196"/>
      <c r="R238" s="195"/>
      <c r="S238" s="194"/>
      <c r="T238" s="197"/>
    </row>
    <row r="239" spans="1:20" s="211" customFormat="1" hidden="1" x14ac:dyDescent="0.25">
      <c r="A239" s="128" t="s">
        <v>890</v>
      </c>
      <c r="B239" s="191" t="s">
        <v>891</v>
      </c>
      <c r="C239" s="200"/>
      <c r="D239" s="417" t="s">
        <v>892</v>
      </c>
      <c r="E239" s="417"/>
      <c r="F239" s="282">
        <f t="shared" si="75"/>
        <v>0</v>
      </c>
      <c r="G239" s="192"/>
      <c r="H239" s="193">
        <f t="shared" si="65"/>
        <v>0</v>
      </c>
      <c r="I239" s="201"/>
      <c r="J239" s="195"/>
      <c r="K239" s="195"/>
      <c r="L239" s="195"/>
      <c r="M239" s="195"/>
      <c r="N239" s="196"/>
      <c r="O239" s="195"/>
      <c r="P239" s="194"/>
      <c r="Q239" s="196"/>
      <c r="R239" s="195"/>
      <c r="S239" s="194"/>
      <c r="T239" s="197"/>
    </row>
    <row r="240" spans="1:20" s="41" customFormat="1" hidden="1" x14ac:dyDescent="0.25">
      <c r="A240" s="128" t="s">
        <v>893</v>
      </c>
      <c r="B240" s="53" t="s">
        <v>894</v>
      </c>
      <c r="C240" s="415" t="s">
        <v>895</v>
      </c>
      <c r="D240" s="416"/>
      <c r="E240" s="416"/>
      <c r="F240" s="266">
        <f t="shared" si="75"/>
        <v>0</v>
      </c>
      <c r="G240" s="158"/>
      <c r="H240" s="170">
        <f t="shared" si="65"/>
        <v>0</v>
      </c>
      <c r="I240" s="78"/>
      <c r="J240" s="13"/>
      <c r="K240" s="13"/>
      <c r="L240" s="13"/>
      <c r="M240" s="13"/>
      <c r="N240" s="83"/>
      <c r="O240" s="13"/>
      <c r="P240" s="43"/>
      <c r="Q240" s="83"/>
      <c r="R240" s="13"/>
      <c r="S240" s="43"/>
      <c r="T240" s="45"/>
    </row>
    <row r="241" spans="1:20" s="41" customFormat="1" hidden="1" x14ac:dyDescent="0.25">
      <c r="A241" s="128" t="s">
        <v>298</v>
      </c>
      <c r="B241" s="53" t="s">
        <v>702</v>
      </c>
      <c r="C241" s="415" t="s">
        <v>299</v>
      </c>
      <c r="D241" s="416"/>
      <c r="E241" s="416"/>
      <c r="F241" s="266">
        <f t="shared" si="75"/>
        <v>0</v>
      </c>
      <c r="G241" s="158"/>
      <c r="H241" s="170">
        <f t="shared" si="65"/>
        <v>0</v>
      </c>
      <c r="I241" s="78"/>
      <c r="J241" s="13"/>
      <c r="K241" s="13"/>
      <c r="L241" s="13"/>
      <c r="M241" s="13"/>
      <c r="N241" s="83"/>
      <c r="O241" s="13"/>
      <c r="P241" s="43"/>
      <c r="Q241" s="83"/>
      <c r="R241" s="13"/>
      <c r="S241" s="43"/>
      <c r="T241" s="45"/>
    </row>
    <row r="242" spans="1:20" s="41" customFormat="1" hidden="1" x14ac:dyDescent="0.25">
      <c r="A242" s="128" t="s">
        <v>300</v>
      </c>
      <c r="B242" s="53" t="s">
        <v>703</v>
      </c>
      <c r="C242" s="415" t="s">
        <v>896</v>
      </c>
      <c r="D242" s="416"/>
      <c r="E242" s="416"/>
      <c r="F242" s="266">
        <f t="shared" si="75"/>
        <v>0</v>
      </c>
      <c r="G242" s="158"/>
      <c r="H242" s="170">
        <f t="shared" si="65"/>
        <v>0</v>
      </c>
      <c r="I242" s="78"/>
      <c r="J242" s="13"/>
      <c r="K242" s="13"/>
      <c r="L242" s="13"/>
      <c r="M242" s="13"/>
      <c r="N242" s="83"/>
      <c r="O242" s="13"/>
      <c r="P242" s="43"/>
      <c r="Q242" s="83"/>
      <c r="R242" s="13"/>
      <c r="S242" s="43"/>
      <c r="T242" s="45"/>
    </row>
    <row r="243" spans="1:20" s="41" customFormat="1" hidden="1" x14ac:dyDescent="0.25">
      <c r="A243" s="128" t="s">
        <v>301</v>
      </c>
      <c r="B243" s="53" t="s">
        <v>704</v>
      </c>
      <c r="C243" s="415" t="s">
        <v>897</v>
      </c>
      <c r="D243" s="416"/>
      <c r="E243" s="416"/>
      <c r="F243" s="266">
        <f t="shared" si="75"/>
        <v>0</v>
      </c>
      <c r="G243" s="158"/>
      <c r="H243" s="170">
        <f t="shared" si="65"/>
        <v>0</v>
      </c>
      <c r="I243" s="78"/>
      <c r="J243" s="13"/>
      <c r="K243" s="13"/>
      <c r="L243" s="13"/>
      <c r="M243" s="13"/>
      <c r="N243" s="83"/>
      <c r="O243" s="13"/>
      <c r="P243" s="43"/>
      <c r="Q243" s="83"/>
      <c r="R243" s="13"/>
      <c r="S243" s="43"/>
      <c r="T243" s="45"/>
    </row>
    <row r="244" spans="1:20" s="41" customFormat="1" hidden="1" x14ac:dyDescent="0.25">
      <c r="A244" s="128" t="s">
        <v>302</v>
      </c>
      <c r="B244" s="53" t="s">
        <v>705</v>
      </c>
      <c r="C244" s="415" t="s">
        <v>303</v>
      </c>
      <c r="D244" s="416"/>
      <c r="E244" s="416"/>
      <c r="F244" s="266">
        <f t="shared" si="75"/>
        <v>0</v>
      </c>
      <c r="G244" s="158"/>
      <c r="H244" s="170">
        <f t="shared" si="65"/>
        <v>0</v>
      </c>
      <c r="I244" s="78"/>
      <c r="J244" s="13"/>
      <c r="K244" s="13"/>
      <c r="L244" s="13"/>
      <c r="M244" s="13"/>
      <c r="N244" s="83"/>
      <c r="O244" s="13"/>
      <c r="P244" s="43"/>
      <c r="Q244" s="83"/>
      <c r="R244" s="13"/>
      <c r="S244" s="43"/>
      <c r="T244" s="45"/>
    </row>
    <row r="245" spans="1:20" s="41" customFormat="1" hidden="1" x14ac:dyDescent="0.25">
      <c r="A245" s="128" t="s">
        <v>898</v>
      </c>
      <c r="B245" s="53" t="s">
        <v>899</v>
      </c>
      <c r="C245" s="415" t="s">
        <v>901</v>
      </c>
      <c r="D245" s="416"/>
      <c r="E245" s="416"/>
      <c r="F245" s="266">
        <f t="shared" si="75"/>
        <v>0</v>
      </c>
      <c r="G245" s="158"/>
      <c r="H245" s="170">
        <f t="shared" si="65"/>
        <v>0</v>
      </c>
      <c r="I245" s="78"/>
      <c r="J245" s="13"/>
      <c r="K245" s="13"/>
      <c r="L245" s="13"/>
      <c r="M245" s="13"/>
      <c r="N245" s="83"/>
      <c r="O245" s="13"/>
      <c r="P245" s="43"/>
      <c r="Q245" s="83"/>
      <c r="R245" s="13"/>
      <c r="S245" s="43"/>
      <c r="T245" s="45"/>
    </row>
    <row r="246" spans="1:20" s="41" customFormat="1" hidden="1" x14ac:dyDescent="0.25">
      <c r="A246" s="128"/>
      <c r="B246" s="53" t="s">
        <v>900</v>
      </c>
      <c r="C246" s="415" t="s">
        <v>902</v>
      </c>
      <c r="D246" s="416"/>
      <c r="E246" s="416"/>
      <c r="F246" s="266">
        <f>F247+F248</f>
        <v>0</v>
      </c>
      <c r="G246" s="158">
        <f t="shared" ref="G246:T246" si="76">G247+G248</f>
        <v>0</v>
      </c>
      <c r="H246" s="170">
        <f t="shared" si="65"/>
        <v>0</v>
      </c>
      <c r="I246" s="78">
        <f t="shared" si="76"/>
        <v>0</v>
      </c>
      <c r="J246" s="13">
        <f t="shared" si="76"/>
        <v>0</v>
      </c>
      <c r="K246" s="13">
        <f t="shared" si="76"/>
        <v>0</v>
      </c>
      <c r="L246" s="13">
        <f t="shared" si="76"/>
        <v>0</v>
      </c>
      <c r="M246" s="13">
        <f t="shared" si="76"/>
        <v>0</v>
      </c>
      <c r="N246" s="83">
        <f t="shared" si="76"/>
        <v>0</v>
      </c>
      <c r="O246" s="13">
        <f t="shared" si="76"/>
        <v>0</v>
      </c>
      <c r="P246" s="43">
        <f t="shared" si="76"/>
        <v>0</v>
      </c>
      <c r="Q246" s="83">
        <f t="shared" si="76"/>
        <v>0</v>
      </c>
      <c r="R246" s="13">
        <f t="shared" si="76"/>
        <v>0</v>
      </c>
      <c r="S246" s="43">
        <f t="shared" si="76"/>
        <v>0</v>
      </c>
      <c r="T246" s="45">
        <f t="shared" si="76"/>
        <v>0</v>
      </c>
    </row>
    <row r="247" spans="1:20" s="211" customFormat="1" hidden="1" x14ac:dyDescent="0.25">
      <c r="A247" s="128" t="s">
        <v>904</v>
      </c>
      <c r="B247" s="191" t="s">
        <v>903</v>
      </c>
      <c r="C247" s="200"/>
      <c r="D247" s="417" t="s">
        <v>907</v>
      </c>
      <c r="E247" s="417"/>
      <c r="F247" s="282">
        <f t="shared" ref="F247:F248" si="77">SUM(I247:T247)</f>
        <v>0</v>
      </c>
      <c r="G247" s="192"/>
      <c r="H247" s="193">
        <f t="shared" si="65"/>
        <v>0</v>
      </c>
      <c r="I247" s="201"/>
      <c r="J247" s="195"/>
      <c r="K247" s="195"/>
      <c r="L247" s="195"/>
      <c r="M247" s="195"/>
      <c r="N247" s="196"/>
      <c r="O247" s="195"/>
      <c r="P247" s="194"/>
      <c r="Q247" s="196"/>
      <c r="R247" s="195"/>
      <c r="S247" s="194"/>
      <c r="T247" s="197"/>
    </row>
    <row r="248" spans="1:20" s="211" customFormat="1" hidden="1" x14ac:dyDescent="0.25">
      <c r="A248" s="128" t="s">
        <v>905</v>
      </c>
      <c r="B248" s="191" t="s">
        <v>906</v>
      </c>
      <c r="C248" s="200"/>
      <c r="D248" s="417" t="s">
        <v>908</v>
      </c>
      <c r="E248" s="417"/>
      <c r="F248" s="282">
        <f t="shared" si="77"/>
        <v>0</v>
      </c>
      <c r="G248" s="192"/>
      <c r="H248" s="193">
        <f t="shared" si="65"/>
        <v>0</v>
      </c>
      <c r="I248" s="201"/>
      <c r="J248" s="195"/>
      <c r="K248" s="195"/>
      <c r="L248" s="195"/>
      <c r="M248" s="195"/>
      <c r="N248" s="196"/>
      <c r="O248" s="195"/>
      <c r="P248" s="194"/>
      <c r="Q248" s="196"/>
      <c r="R248" s="195"/>
      <c r="S248" s="194"/>
      <c r="T248" s="197"/>
    </row>
    <row r="249" spans="1:20" hidden="1" x14ac:dyDescent="0.25">
      <c r="B249" s="93" t="s">
        <v>709</v>
      </c>
      <c r="C249" s="434" t="s">
        <v>304</v>
      </c>
      <c r="D249" s="435"/>
      <c r="E249" s="435"/>
      <c r="F249" s="260">
        <f>F250+F251+F252+F253+F254</f>
        <v>0</v>
      </c>
      <c r="G249" s="152">
        <f t="shared" ref="G249:T249" si="78">G250+G251+G252+G253+G254</f>
        <v>0</v>
      </c>
      <c r="H249" s="168">
        <f t="shared" si="65"/>
        <v>0</v>
      </c>
      <c r="I249" s="95">
        <f t="shared" si="78"/>
        <v>0</v>
      </c>
      <c r="J249" s="96">
        <f t="shared" si="78"/>
        <v>0</v>
      </c>
      <c r="K249" s="96">
        <f t="shared" si="78"/>
        <v>0</v>
      </c>
      <c r="L249" s="96">
        <f t="shared" si="78"/>
        <v>0</v>
      </c>
      <c r="M249" s="96">
        <f t="shared" si="78"/>
        <v>0</v>
      </c>
      <c r="N249" s="99">
        <f t="shared" si="78"/>
        <v>0</v>
      </c>
      <c r="O249" s="96">
        <f t="shared" si="78"/>
        <v>0</v>
      </c>
      <c r="P249" s="98">
        <f t="shared" si="78"/>
        <v>0</v>
      </c>
      <c r="Q249" s="99">
        <f t="shared" si="78"/>
        <v>0</v>
      </c>
      <c r="R249" s="96">
        <f t="shared" si="78"/>
        <v>0</v>
      </c>
      <c r="S249" s="98">
        <f t="shared" si="78"/>
        <v>0</v>
      </c>
      <c r="T249" s="100">
        <f t="shared" si="78"/>
        <v>0</v>
      </c>
    </row>
    <row r="250" spans="1:20" s="41" customFormat="1" hidden="1" x14ac:dyDescent="0.25">
      <c r="A250" s="128" t="s">
        <v>305</v>
      </c>
      <c r="B250" s="198" t="s">
        <v>710</v>
      </c>
      <c r="C250" s="495" t="s">
        <v>385</v>
      </c>
      <c r="D250" s="496"/>
      <c r="E250" s="496"/>
      <c r="F250" s="283">
        <f t="shared" ref="F250:F256" si="79">SUM(I250:T250)</f>
        <v>0</v>
      </c>
      <c r="G250" s="199"/>
      <c r="H250" s="213">
        <f t="shared" si="65"/>
        <v>0</v>
      </c>
      <c r="I250" s="214"/>
      <c r="J250" s="215"/>
      <c r="K250" s="215"/>
      <c r="L250" s="215"/>
      <c r="M250" s="215"/>
      <c r="N250" s="219"/>
      <c r="O250" s="215"/>
      <c r="P250" s="217"/>
      <c r="Q250" s="219"/>
      <c r="R250" s="215"/>
      <c r="S250" s="217"/>
      <c r="T250" s="216"/>
    </row>
    <row r="251" spans="1:20" s="41" customFormat="1" hidden="1" x14ac:dyDescent="0.25">
      <c r="A251" s="128" t="s">
        <v>306</v>
      </c>
      <c r="B251" s="198" t="s">
        <v>711</v>
      </c>
      <c r="C251" s="495" t="s">
        <v>386</v>
      </c>
      <c r="D251" s="496"/>
      <c r="E251" s="496"/>
      <c r="F251" s="283">
        <f t="shared" si="79"/>
        <v>0</v>
      </c>
      <c r="G251" s="199"/>
      <c r="H251" s="213">
        <f t="shared" si="65"/>
        <v>0</v>
      </c>
      <c r="I251" s="214"/>
      <c r="J251" s="215"/>
      <c r="K251" s="215"/>
      <c r="L251" s="215"/>
      <c r="M251" s="215"/>
      <c r="N251" s="219"/>
      <c r="O251" s="215"/>
      <c r="P251" s="217"/>
      <c r="Q251" s="219"/>
      <c r="R251" s="215"/>
      <c r="S251" s="217"/>
      <c r="T251" s="216"/>
    </row>
    <row r="252" spans="1:20" s="41" customFormat="1" hidden="1" x14ac:dyDescent="0.25">
      <c r="A252" s="128" t="s">
        <v>307</v>
      </c>
      <c r="B252" s="198" t="s">
        <v>712</v>
      </c>
      <c r="C252" s="495" t="s">
        <v>308</v>
      </c>
      <c r="D252" s="496"/>
      <c r="E252" s="496"/>
      <c r="F252" s="283">
        <f t="shared" si="79"/>
        <v>0</v>
      </c>
      <c r="G252" s="199"/>
      <c r="H252" s="213">
        <f t="shared" si="65"/>
        <v>0</v>
      </c>
      <c r="I252" s="214"/>
      <c r="J252" s="215"/>
      <c r="K252" s="215"/>
      <c r="L252" s="215"/>
      <c r="M252" s="215"/>
      <c r="N252" s="219"/>
      <c r="O252" s="215"/>
      <c r="P252" s="217"/>
      <c r="Q252" s="219"/>
      <c r="R252" s="215"/>
      <c r="S252" s="217"/>
      <c r="T252" s="216"/>
    </row>
    <row r="253" spans="1:20" s="41" customFormat="1" hidden="1" x14ac:dyDescent="0.25">
      <c r="A253" s="128" t="s">
        <v>309</v>
      </c>
      <c r="B253" s="198" t="s">
        <v>713</v>
      </c>
      <c r="C253" s="495" t="s">
        <v>310</v>
      </c>
      <c r="D253" s="496"/>
      <c r="E253" s="496"/>
      <c r="F253" s="283">
        <f t="shared" si="79"/>
        <v>0</v>
      </c>
      <c r="G253" s="199"/>
      <c r="H253" s="213">
        <f t="shared" si="65"/>
        <v>0</v>
      </c>
      <c r="I253" s="214"/>
      <c r="J253" s="215"/>
      <c r="K253" s="215"/>
      <c r="L253" s="215"/>
      <c r="M253" s="215"/>
      <c r="N253" s="219"/>
      <c r="O253" s="215"/>
      <c r="P253" s="217"/>
      <c r="Q253" s="219"/>
      <c r="R253" s="215"/>
      <c r="S253" s="217"/>
      <c r="T253" s="216"/>
    </row>
    <row r="254" spans="1:20" s="41" customFormat="1" hidden="1" x14ac:dyDescent="0.25">
      <c r="A254" s="128" t="s">
        <v>311</v>
      </c>
      <c r="B254" s="198" t="s">
        <v>714</v>
      </c>
      <c r="C254" s="495" t="s">
        <v>387</v>
      </c>
      <c r="D254" s="496"/>
      <c r="E254" s="496"/>
      <c r="F254" s="283">
        <f t="shared" si="79"/>
        <v>0</v>
      </c>
      <c r="G254" s="199"/>
      <c r="H254" s="213">
        <f t="shared" si="65"/>
        <v>0</v>
      </c>
      <c r="I254" s="214"/>
      <c r="J254" s="215"/>
      <c r="K254" s="215"/>
      <c r="L254" s="215"/>
      <c r="M254" s="215"/>
      <c r="N254" s="219"/>
      <c r="O254" s="215"/>
      <c r="P254" s="217"/>
      <c r="Q254" s="219"/>
      <c r="R254" s="215"/>
      <c r="S254" s="217"/>
      <c r="T254" s="216"/>
    </row>
    <row r="255" spans="1:20" hidden="1" x14ac:dyDescent="0.25">
      <c r="A255" s="128" t="s">
        <v>313</v>
      </c>
      <c r="B255" s="93" t="s">
        <v>715</v>
      </c>
      <c r="C255" s="434" t="s">
        <v>312</v>
      </c>
      <c r="D255" s="435"/>
      <c r="E255" s="435"/>
      <c r="F255" s="260">
        <f t="shared" si="79"/>
        <v>0</v>
      </c>
      <c r="G255" s="152"/>
      <c r="H255" s="168">
        <f t="shared" si="65"/>
        <v>0</v>
      </c>
      <c r="I255" s="95"/>
      <c r="J255" s="96"/>
      <c r="K255" s="96"/>
      <c r="L255" s="96"/>
      <c r="M255" s="96"/>
      <c r="N255" s="99"/>
      <c r="O255" s="96"/>
      <c r="P255" s="98"/>
      <c r="Q255" s="99"/>
      <c r="R255" s="96"/>
      <c r="S255" s="98"/>
      <c r="T255" s="100"/>
    </row>
    <row r="256" spans="1:20" ht="15.75" hidden="1" thickBot="1" x14ac:dyDescent="0.3">
      <c r="A256" s="128" t="s">
        <v>909</v>
      </c>
      <c r="B256" s="93" t="s">
        <v>910</v>
      </c>
      <c r="C256" s="434" t="s">
        <v>911</v>
      </c>
      <c r="D256" s="435"/>
      <c r="E256" s="435"/>
      <c r="F256" s="260">
        <f t="shared" si="79"/>
        <v>0</v>
      </c>
      <c r="G256" s="152"/>
      <c r="H256" s="168">
        <f t="shared" si="65"/>
        <v>0</v>
      </c>
      <c r="I256" s="95"/>
      <c r="J256" s="96"/>
      <c r="K256" s="96"/>
      <c r="L256" s="96"/>
      <c r="M256" s="96"/>
      <c r="N256" s="99"/>
      <c r="O256" s="96"/>
      <c r="P256" s="98"/>
      <c r="Q256" s="99"/>
      <c r="R256" s="96"/>
      <c r="S256" s="98"/>
      <c r="T256" s="100"/>
    </row>
    <row r="257" spans="1:20" ht="15.75" thickBot="1" x14ac:dyDescent="0.3">
      <c r="B257" s="511" t="s">
        <v>314</v>
      </c>
      <c r="C257" s="512"/>
      <c r="D257" s="512"/>
      <c r="E257" s="512"/>
      <c r="F257" s="257">
        <f>F5+F24+F32+F61+F77+F149+F159+F164+F227</f>
        <v>104000</v>
      </c>
      <c r="G257" s="149">
        <f>G5+G24+G32+G61+G77+G149+G159+G164+G227</f>
        <v>0</v>
      </c>
      <c r="H257" s="166">
        <f t="shared" si="65"/>
        <v>104000</v>
      </c>
      <c r="I257" s="87">
        <f t="shared" ref="I257:T257" si="80">I5+I24+I32+I61+I77+I149+I159+I164+I227</f>
        <v>7353</v>
      </c>
      <c r="J257" s="88">
        <f t="shared" si="80"/>
        <v>7353</v>
      </c>
      <c r="K257" s="88">
        <f t="shared" si="80"/>
        <v>7353</v>
      </c>
      <c r="L257" s="88">
        <f t="shared" si="80"/>
        <v>15230</v>
      </c>
      <c r="M257" s="88">
        <f t="shared" si="80"/>
        <v>7353</v>
      </c>
      <c r="N257" s="91">
        <f t="shared" si="80"/>
        <v>7353</v>
      </c>
      <c r="O257" s="88">
        <f t="shared" si="80"/>
        <v>7353</v>
      </c>
      <c r="P257" s="90">
        <f t="shared" si="80"/>
        <v>7353</v>
      </c>
      <c r="Q257" s="91">
        <f t="shared" si="80"/>
        <v>7353</v>
      </c>
      <c r="R257" s="88">
        <f t="shared" si="80"/>
        <v>15232</v>
      </c>
      <c r="S257" s="90">
        <f t="shared" si="80"/>
        <v>7357</v>
      </c>
      <c r="T257" s="92">
        <f t="shared" si="80"/>
        <v>7357</v>
      </c>
    </row>
    <row r="258" spans="1:20" x14ac:dyDescent="0.25">
      <c r="B258" s="22"/>
      <c r="C258" s="23"/>
      <c r="D258" s="23"/>
      <c r="E258" s="24"/>
      <c r="F258" s="24"/>
      <c r="G258" s="24"/>
      <c r="H258" s="60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x14ac:dyDescent="0.25">
      <c r="B259" s="25"/>
      <c r="C259" s="26"/>
      <c r="D259" s="26"/>
      <c r="E259" s="24"/>
      <c r="F259" s="24"/>
      <c r="G259" s="24"/>
      <c r="H259" s="60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x14ac:dyDescent="0.25">
      <c r="B260" s="27"/>
      <c r="C260" s="24"/>
      <c r="D260" s="24"/>
      <c r="E260" s="28"/>
      <c r="F260" s="28"/>
      <c r="G260" s="28"/>
      <c r="H260" s="60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x14ac:dyDescent="0.25">
      <c r="B261" s="27"/>
      <c r="C261" s="24"/>
      <c r="D261" s="24"/>
      <c r="E261" s="28"/>
      <c r="F261" s="28"/>
      <c r="G261" s="28"/>
      <c r="H261" s="60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x14ac:dyDescent="0.25">
      <c r="B262" s="27"/>
      <c r="C262" s="24"/>
      <c r="D262" s="24"/>
      <c r="E262" s="28"/>
      <c r="F262" s="28"/>
      <c r="G262" s="28"/>
      <c r="H262" s="60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x14ac:dyDescent="0.25">
      <c r="B263" s="27"/>
      <c r="C263" s="24"/>
      <c r="D263" s="24"/>
      <c r="E263" s="28"/>
      <c r="F263" s="28"/>
      <c r="G263" s="28"/>
      <c r="H263" s="60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x14ac:dyDescent="0.25">
      <c r="B264" s="27"/>
      <c r="C264" s="24"/>
      <c r="D264" s="24"/>
      <c r="E264" s="28"/>
      <c r="F264" s="28"/>
      <c r="G264" s="28"/>
      <c r="H264" s="60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x14ac:dyDescent="0.25">
      <c r="B265" s="27"/>
      <c r="C265" s="24"/>
      <c r="D265" s="24"/>
      <c r="E265" s="28"/>
      <c r="F265" s="28"/>
      <c r="G265" s="28"/>
      <c r="H265" s="60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x14ac:dyDescent="0.25">
      <c r="B266" s="27"/>
      <c r="C266" s="28"/>
      <c r="D266" s="28"/>
      <c r="E266" s="24"/>
      <c r="F266" s="24"/>
      <c r="G266" s="24"/>
      <c r="H266" s="60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x14ac:dyDescent="0.25">
      <c r="B267" s="27"/>
      <c r="C267" s="28"/>
      <c r="D267" s="28"/>
      <c r="E267" s="24"/>
      <c r="F267" s="24"/>
      <c r="G267" s="24"/>
      <c r="H267" s="60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x14ac:dyDescent="0.25">
      <c r="B268" s="27"/>
      <c r="C268" s="28"/>
      <c r="D268" s="28"/>
      <c r="E268" s="24"/>
      <c r="F268" s="24"/>
      <c r="G268" s="24"/>
      <c r="H268" s="6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x14ac:dyDescent="0.25">
      <c r="B269" s="27"/>
      <c r="C269" s="24"/>
      <c r="D269" s="24"/>
      <c r="E269" s="28"/>
      <c r="F269" s="28"/>
      <c r="G269" s="28"/>
      <c r="H269" s="6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x14ac:dyDescent="0.25">
      <c r="B270" s="27"/>
      <c r="C270" s="24"/>
      <c r="D270" s="24"/>
      <c r="E270" s="28"/>
      <c r="F270" s="28"/>
      <c r="G270" s="28"/>
      <c r="H270" s="6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x14ac:dyDescent="0.25">
      <c r="B271" s="27"/>
      <c r="C271" s="24"/>
      <c r="D271" s="24"/>
      <c r="E271" s="28"/>
      <c r="F271" s="28"/>
      <c r="G271" s="28"/>
      <c r="H271" s="6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x14ac:dyDescent="0.25">
      <c r="A272" s="130"/>
      <c r="B272" s="27"/>
      <c r="C272" s="24"/>
      <c r="D272" s="24"/>
      <c r="E272" s="28"/>
      <c r="F272" s="28"/>
      <c r="G272" s="28"/>
      <c r="H272" s="6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x14ac:dyDescent="0.25">
      <c r="A273" s="130"/>
      <c r="B273" s="27"/>
      <c r="C273" s="24"/>
      <c r="D273" s="24"/>
      <c r="E273" s="28"/>
      <c r="F273" s="28"/>
      <c r="G273" s="28"/>
      <c r="H273" s="6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x14ac:dyDescent="0.25">
      <c r="A274" s="130"/>
      <c r="B274" s="27"/>
      <c r="C274" s="24"/>
      <c r="D274" s="24"/>
      <c r="E274" s="28"/>
      <c r="F274" s="28"/>
      <c r="G274" s="28"/>
      <c r="H274" s="6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x14ac:dyDescent="0.25">
      <c r="A275" s="130"/>
      <c r="B275" s="27"/>
      <c r="C275" s="24"/>
      <c r="D275" s="24"/>
      <c r="E275" s="28"/>
      <c r="F275" s="28"/>
      <c r="G275" s="28"/>
      <c r="H275" s="6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x14ac:dyDescent="0.25">
      <c r="A276" s="130"/>
      <c r="B276" s="27"/>
      <c r="C276" s="24"/>
      <c r="D276" s="24"/>
      <c r="E276" s="28"/>
      <c r="F276" s="28"/>
      <c r="G276" s="28"/>
      <c r="H276" s="6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x14ac:dyDescent="0.25">
      <c r="A277" s="130"/>
      <c r="B277" s="27"/>
      <c r="C277" s="24"/>
      <c r="D277" s="24"/>
      <c r="E277" s="28"/>
      <c r="F277" s="28"/>
      <c r="G277" s="28"/>
      <c r="H277" s="6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x14ac:dyDescent="0.25">
      <c r="A278" s="130"/>
      <c r="B278" s="27"/>
      <c r="C278" s="24"/>
      <c r="D278" s="24"/>
      <c r="E278" s="28"/>
      <c r="F278" s="28"/>
      <c r="G278" s="28"/>
      <c r="H278" s="6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x14ac:dyDescent="0.25">
      <c r="A279" s="130"/>
      <c r="B279" s="27"/>
      <c r="C279" s="28"/>
      <c r="D279" s="28"/>
      <c r="E279" s="24"/>
      <c r="F279" s="24"/>
      <c r="G279" s="24"/>
      <c r="H279" s="6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x14ac:dyDescent="0.25">
      <c r="A280" s="130"/>
      <c r="B280" s="27"/>
      <c r="C280" s="24"/>
      <c r="D280" s="24"/>
      <c r="E280" s="28"/>
      <c r="F280" s="28"/>
      <c r="G280" s="28"/>
      <c r="H280" s="6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x14ac:dyDescent="0.25">
      <c r="A281" s="130"/>
      <c r="B281" s="27"/>
      <c r="C281" s="24"/>
      <c r="D281" s="24"/>
      <c r="E281" s="28"/>
      <c r="F281" s="28"/>
      <c r="G281" s="28"/>
      <c r="H281" s="6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x14ac:dyDescent="0.25">
      <c r="A282" s="130"/>
      <c r="B282" s="27"/>
      <c r="C282" s="24"/>
      <c r="D282" s="24"/>
      <c r="E282" s="28"/>
      <c r="F282" s="28"/>
      <c r="G282" s="28"/>
      <c r="H282" s="6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x14ac:dyDescent="0.25">
      <c r="A283" s="130"/>
      <c r="B283" s="27"/>
      <c r="C283" s="24"/>
      <c r="D283" s="24"/>
      <c r="E283" s="28"/>
      <c r="F283" s="28"/>
      <c r="G283" s="28"/>
      <c r="H283" s="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x14ac:dyDescent="0.25">
      <c r="A284" s="130"/>
      <c r="B284" s="27"/>
      <c r="C284" s="24"/>
      <c r="D284" s="24"/>
      <c r="E284" s="28"/>
      <c r="F284" s="28"/>
      <c r="G284" s="28"/>
      <c r="H284" s="6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x14ac:dyDescent="0.25">
      <c r="A285" s="130"/>
      <c r="B285" s="27"/>
      <c r="C285" s="24"/>
      <c r="D285" s="24"/>
      <c r="E285" s="28"/>
      <c r="F285" s="28"/>
      <c r="G285" s="28"/>
      <c r="H285" s="6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x14ac:dyDescent="0.25">
      <c r="A286" s="130"/>
      <c r="B286" s="27"/>
      <c r="C286" s="24"/>
      <c r="D286" s="24"/>
      <c r="E286" s="28"/>
      <c r="F286" s="28"/>
      <c r="G286" s="28"/>
      <c r="H286" s="6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x14ac:dyDescent="0.25">
      <c r="A287" s="130"/>
      <c r="B287" s="27"/>
      <c r="C287" s="24"/>
      <c r="D287" s="24"/>
      <c r="E287" s="28"/>
      <c r="F287" s="28"/>
      <c r="G287" s="28"/>
      <c r="H287" s="6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x14ac:dyDescent="0.25">
      <c r="A288" s="130"/>
      <c r="B288" s="27"/>
      <c r="C288" s="24"/>
      <c r="D288" s="24"/>
      <c r="E288" s="28"/>
      <c r="F288" s="28"/>
      <c r="G288" s="28"/>
      <c r="H288" s="6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x14ac:dyDescent="0.25">
      <c r="A289" s="130"/>
      <c r="B289" s="27"/>
      <c r="C289" s="24"/>
      <c r="D289" s="24"/>
      <c r="E289" s="28"/>
      <c r="F289" s="28"/>
      <c r="G289" s="28"/>
      <c r="H289" s="6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x14ac:dyDescent="0.25">
      <c r="A290" s="130"/>
      <c r="B290" s="27"/>
      <c r="C290" s="28"/>
      <c r="D290" s="28"/>
      <c r="E290" s="24"/>
      <c r="F290" s="24"/>
      <c r="G290" s="24"/>
      <c r="H290" s="6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x14ac:dyDescent="0.25">
      <c r="A291" s="130"/>
      <c r="B291" s="27"/>
      <c r="C291" s="24"/>
      <c r="D291" s="24"/>
      <c r="E291" s="28"/>
      <c r="F291" s="28"/>
      <c r="G291" s="28"/>
      <c r="H291" s="6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x14ac:dyDescent="0.25">
      <c r="A292" s="130"/>
      <c r="B292" s="27"/>
      <c r="C292" s="24"/>
      <c r="D292" s="24"/>
      <c r="E292" s="28"/>
      <c r="F292" s="28"/>
      <c r="G292" s="28"/>
      <c r="H292" s="6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x14ac:dyDescent="0.25">
      <c r="A293" s="130"/>
      <c r="B293" s="27"/>
      <c r="C293" s="24"/>
      <c r="D293" s="24"/>
      <c r="E293" s="28"/>
      <c r="F293" s="28"/>
      <c r="G293" s="28"/>
      <c r="H293" s="6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x14ac:dyDescent="0.25">
      <c r="A294" s="130"/>
      <c r="B294" s="27"/>
      <c r="C294" s="24"/>
      <c r="D294" s="24"/>
      <c r="E294" s="28"/>
      <c r="F294" s="28"/>
      <c r="G294" s="28"/>
      <c r="H294" s="6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x14ac:dyDescent="0.25">
      <c r="A295" s="130"/>
      <c r="B295" s="27"/>
      <c r="C295" s="24"/>
      <c r="D295" s="24"/>
      <c r="E295" s="28"/>
      <c r="F295" s="28"/>
      <c r="G295" s="28"/>
      <c r="H295" s="6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x14ac:dyDescent="0.25">
      <c r="A296" s="130"/>
      <c r="B296" s="27"/>
      <c r="C296" s="24"/>
      <c r="D296" s="24"/>
      <c r="E296" s="28"/>
      <c r="F296" s="28"/>
      <c r="G296" s="28"/>
      <c r="H296" s="6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x14ac:dyDescent="0.25">
      <c r="A297" s="130"/>
      <c r="B297" s="27"/>
      <c r="C297" s="24"/>
      <c r="D297" s="24"/>
      <c r="E297" s="28"/>
      <c r="F297" s="28"/>
      <c r="G297" s="28"/>
      <c r="H297" s="6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x14ac:dyDescent="0.25">
      <c r="A298" s="130"/>
      <c r="B298" s="27"/>
      <c r="C298" s="24"/>
      <c r="D298" s="24"/>
      <c r="E298" s="28"/>
      <c r="F298" s="28"/>
      <c r="G298" s="28"/>
      <c r="H298" s="6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x14ac:dyDescent="0.25">
      <c r="A299" s="130"/>
      <c r="B299" s="27"/>
      <c r="C299" s="24"/>
      <c r="D299" s="24"/>
      <c r="E299" s="28"/>
      <c r="F299" s="28"/>
      <c r="G299" s="28"/>
      <c r="H299" s="6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x14ac:dyDescent="0.25">
      <c r="A300" s="130"/>
      <c r="B300" s="27"/>
      <c r="C300" s="24"/>
      <c r="D300" s="24"/>
      <c r="E300" s="28"/>
      <c r="F300" s="28"/>
      <c r="G300" s="28"/>
      <c r="H300" s="6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x14ac:dyDescent="0.25">
      <c r="A301" s="130"/>
      <c r="B301" s="29"/>
      <c r="C301" s="23"/>
      <c r="D301" s="23"/>
      <c r="E301" s="24"/>
      <c r="F301" s="24"/>
      <c r="G301" s="24"/>
      <c r="H301" s="6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x14ac:dyDescent="0.25">
      <c r="A302" s="130"/>
      <c r="B302" s="27"/>
      <c r="C302" s="28"/>
      <c r="D302" s="28"/>
      <c r="E302" s="24"/>
      <c r="F302" s="24"/>
      <c r="G302" s="24"/>
      <c r="H302" s="6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x14ac:dyDescent="0.25">
      <c r="A303" s="130"/>
      <c r="B303" s="27"/>
      <c r="C303" s="28"/>
      <c r="D303" s="28"/>
      <c r="E303" s="24"/>
      <c r="F303" s="24"/>
      <c r="G303" s="24"/>
      <c r="H303" s="6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x14ac:dyDescent="0.25">
      <c r="A304" s="130"/>
      <c r="B304" s="27"/>
      <c r="C304" s="28"/>
      <c r="D304" s="28"/>
      <c r="E304" s="24"/>
      <c r="F304" s="24"/>
      <c r="G304" s="24"/>
      <c r="H304" s="6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x14ac:dyDescent="0.25">
      <c r="A305" s="130"/>
      <c r="B305" s="27"/>
      <c r="C305" s="24"/>
      <c r="D305" s="24"/>
      <c r="E305" s="28"/>
      <c r="F305" s="28"/>
      <c r="G305" s="28"/>
      <c r="H305" s="6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x14ac:dyDescent="0.25">
      <c r="A306" s="130"/>
      <c r="B306" s="27"/>
      <c r="C306" s="24"/>
      <c r="D306" s="24"/>
      <c r="E306" s="28"/>
      <c r="F306" s="28"/>
      <c r="G306" s="28"/>
      <c r="H306" s="6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x14ac:dyDescent="0.25">
      <c r="A307" s="130"/>
      <c r="B307" s="27"/>
      <c r="C307" s="24"/>
      <c r="D307" s="24"/>
      <c r="E307" s="28"/>
      <c r="F307" s="28"/>
      <c r="G307" s="28"/>
      <c r="H307" s="6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x14ac:dyDescent="0.25">
      <c r="A308" s="130"/>
      <c r="B308" s="27"/>
      <c r="C308" s="24"/>
      <c r="D308" s="24"/>
      <c r="E308" s="28"/>
      <c r="F308" s="28"/>
      <c r="G308" s="28"/>
      <c r="H308" s="6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x14ac:dyDescent="0.25">
      <c r="A309" s="130"/>
      <c r="B309" s="27"/>
      <c r="C309" s="24"/>
      <c r="D309" s="24"/>
      <c r="E309" s="28"/>
      <c r="F309" s="28"/>
      <c r="G309" s="28"/>
      <c r="H309" s="6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x14ac:dyDescent="0.25">
      <c r="A310" s="130"/>
      <c r="B310" s="27"/>
      <c r="C310" s="24"/>
      <c r="D310" s="24"/>
      <c r="E310" s="28"/>
      <c r="F310" s="28"/>
      <c r="G310" s="28"/>
      <c r="H310" s="6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x14ac:dyDescent="0.25">
      <c r="A311" s="130"/>
      <c r="B311" s="27"/>
      <c r="C311" s="24"/>
      <c r="D311" s="24"/>
      <c r="E311" s="28"/>
      <c r="F311" s="28"/>
      <c r="G311" s="28"/>
      <c r="H311" s="6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x14ac:dyDescent="0.25">
      <c r="A312" s="130"/>
      <c r="B312" s="27"/>
      <c r="C312" s="24"/>
      <c r="D312" s="24"/>
      <c r="E312" s="28"/>
      <c r="F312" s="28"/>
      <c r="G312" s="28"/>
      <c r="H312" s="6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x14ac:dyDescent="0.25">
      <c r="A313" s="130"/>
      <c r="B313" s="27"/>
      <c r="C313" s="24"/>
      <c r="D313" s="24"/>
      <c r="E313" s="28"/>
      <c r="F313" s="28"/>
      <c r="G313" s="28"/>
      <c r="H313" s="6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x14ac:dyDescent="0.25">
      <c r="A314" s="130"/>
      <c r="B314" s="27"/>
      <c r="C314" s="24"/>
      <c r="D314" s="24"/>
      <c r="E314" s="28"/>
      <c r="F314" s="28"/>
      <c r="G314" s="28"/>
      <c r="H314" s="6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x14ac:dyDescent="0.25">
      <c r="A315" s="130"/>
      <c r="B315" s="27"/>
      <c r="C315" s="28"/>
      <c r="D315" s="28"/>
      <c r="E315" s="24"/>
      <c r="F315" s="24"/>
      <c r="G315" s="24"/>
      <c r="H315" s="6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x14ac:dyDescent="0.25">
      <c r="A316" s="130"/>
      <c r="B316" s="27"/>
      <c r="C316" s="24"/>
      <c r="D316" s="24"/>
      <c r="E316" s="28"/>
      <c r="F316" s="28"/>
      <c r="G316" s="28"/>
      <c r="H316" s="6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x14ac:dyDescent="0.25">
      <c r="A317" s="130"/>
      <c r="B317" s="27"/>
      <c r="C317" s="24"/>
      <c r="D317" s="24"/>
      <c r="E317" s="28"/>
      <c r="F317" s="28"/>
      <c r="G317" s="28"/>
      <c r="H317" s="6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x14ac:dyDescent="0.25">
      <c r="A318" s="130"/>
      <c r="B318" s="27"/>
      <c r="C318" s="24"/>
      <c r="D318" s="24"/>
      <c r="E318" s="28"/>
      <c r="F318" s="28"/>
      <c r="G318" s="28"/>
      <c r="H318" s="6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x14ac:dyDescent="0.25">
      <c r="A319" s="130"/>
      <c r="B319" s="27"/>
      <c r="C319" s="24"/>
      <c r="D319" s="24"/>
      <c r="E319" s="28"/>
      <c r="F319" s="28"/>
      <c r="G319" s="28"/>
    </row>
    <row r="320" spans="1:20" x14ac:dyDescent="0.25">
      <c r="B320" s="27"/>
      <c r="C320" s="24"/>
      <c r="D320" s="24"/>
      <c r="E320" s="28"/>
      <c r="F320" s="28"/>
      <c r="G320" s="28"/>
      <c r="H320" s="18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8" s="12" customFormat="1" x14ac:dyDescent="0.25">
      <c r="A321" s="131"/>
      <c r="B321" s="27"/>
      <c r="C321" s="24"/>
      <c r="D321" s="24"/>
      <c r="E321" s="28"/>
      <c r="F321" s="28"/>
      <c r="G321" s="28"/>
      <c r="H321" s="49"/>
    </row>
    <row r="322" spans="1:8" s="12" customFormat="1" x14ac:dyDescent="0.25">
      <c r="A322" s="131"/>
      <c r="B322" s="27"/>
      <c r="C322" s="24"/>
      <c r="D322" s="24"/>
      <c r="E322" s="28"/>
      <c r="F322" s="28"/>
      <c r="G322" s="28"/>
      <c r="H322" s="49"/>
    </row>
    <row r="323" spans="1:8" s="12" customFormat="1" x14ac:dyDescent="0.25">
      <c r="A323" s="131"/>
      <c r="B323" s="27"/>
      <c r="C323" s="24"/>
      <c r="D323" s="24"/>
      <c r="E323" s="28"/>
      <c r="F323" s="28"/>
      <c r="G323" s="28"/>
      <c r="H323" s="49"/>
    </row>
    <row r="324" spans="1:8" s="12" customFormat="1" x14ac:dyDescent="0.25">
      <c r="A324" s="131"/>
      <c r="B324" s="27"/>
      <c r="C324" s="24"/>
      <c r="D324" s="24"/>
      <c r="E324" s="28"/>
      <c r="F324" s="28"/>
      <c r="G324" s="28"/>
      <c r="H324" s="49"/>
    </row>
    <row r="325" spans="1:8" s="12" customFormat="1" x14ac:dyDescent="0.25">
      <c r="A325" s="131"/>
      <c r="B325" s="27"/>
      <c r="C325" s="24"/>
      <c r="D325" s="24"/>
      <c r="E325" s="28"/>
      <c r="F325" s="28"/>
      <c r="G325" s="28"/>
      <c r="H325" s="49"/>
    </row>
    <row r="326" spans="1:8" s="12" customFormat="1" x14ac:dyDescent="0.25">
      <c r="A326" s="131"/>
      <c r="B326" s="27"/>
      <c r="C326" s="28"/>
      <c r="D326" s="28"/>
      <c r="E326" s="24"/>
      <c r="F326" s="24"/>
      <c r="G326" s="24"/>
      <c r="H326" s="49"/>
    </row>
    <row r="327" spans="1:8" s="12" customFormat="1" x14ac:dyDescent="0.25">
      <c r="A327" s="131"/>
      <c r="B327" s="27"/>
      <c r="C327" s="24"/>
      <c r="D327" s="24"/>
      <c r="E327" s="28"/>
      <c r="F327" s="28"/>
      <c r="G327" s="28"/>
      <c r="H327" s="49"/>
    </row>
    <row r="328" spans="1:8" s="12" customFormat="1" x14ac:dyDescent="0.25">
      <c r="A328" s="131"/>
      <c r="B328" s="27"/>
      <c r="C328" s="24"/>
      <c r="D328" s="24"/>
      <c r="E328" s="28"/>
      <c r="F328" s="28"/>
      <c r="G328" s="28"/>
      <c r="H328" s="49"/>
    </row>
    <row r="329" spans="1:8" s="12" customFormat="1" x14ac:dyDescent="0.25">
      <c r="A329" s="131"/>
      <c r="B329" s="27"/>
      <c r="C329" s="24"/>
      <c r="D329" s="24"/>
      <c r="E329" s="28"/>
      <c r="F329" s="28"/>
      <c r="G329" s="28"/>
      <c r="H329" s="49"/>
    </row>
    <row r="330" spans="1:8" s="12" customFormat="1" x14ac:dyDescent="0.25">
      <c r="A330" s="131"/>
      <c r="B330" s="27"/>
      <c r="C330" s="24"/>
      <c r="D330" s="24"/>
      <c r="E330" s="28"/>
      <c r="F330" s="28"/>
      <c r="G330" s="28"/>
      <c r="H330" s="49"/>
    </row>
    <row r="331" spans="1:8" s="12" customFormat="1" x14ac:dyDescent="0.25">
      <c r="A331" s="131"/>
      <c r="B331" s="27"/>
      <c r="C331" s="24"/>
      <c r="D331" s="24"/>
      <c r="E331" s="28"/>
      <c r="F331" s="28"/>
      <c r="G331" s="28"/>
      <c r="H331" s="49"/>
    </row>
    <row r="332" spans="1:8" s="12" customFormat="1" x14ac:dyDescent="0.25">
      <c r="A332" s="131"/>
      <c r="B332" s="27"/>
      <c r="C332" s="24"/>
      <c r="D332" s="24"/>
      <c r="E332" s="28"/>
      <c r="F332" s="28"/>
      <c r="G332" s="28"/>
      <c r="H332" s="49"/>
    </row>
    <row r="333" spans="1:8" s="12" customFormat="1" x14ac:dyDescent="0.25">
      <c r="A333" s="131"/>
      <c r="B333" s="27"/>
      <c r="C333" s="24"/>
      <c r="D333" s="24"/>
      <c r="E333" s="28"/>
      <c r="F333" s="28"/>
      <c r="G333" s="28"/>
      <c r="H333" s="49"/>
    </row>
    <row r="334" spans="1:8" s="12" customFormat="1" x14ac:dyDescent="0.25">
      <c r="A334" s="131"/>
      <c r="B334" s="27"/>
      <c r="C334" s="24"/>
      <c r="D334" s="24"/>
      <c r="E334" s="28"/>
      <c r="F334" s="28"/>
      <c r="G334" s="28"/>
      <c r="H334" s="49"/>
    </row>
    <row r="335" spans="1:8" s="12" customFormat="1" x14ac:dyDescent="0.25">
      <c r="A335" s="131"/>
      <c r="B335" s="27"/>
      <c r="C335" s="24"/>
      <c r="D335" s="24"/>
      <c r="E335" s="28"/>
      <c r="F335" s="28"/>
      <c r="G335" s="28"/>
      <c r="H335" s="49"/>
    </row>
    <row r="336" spans="1:8" s="12" customFormat="1" x14ac:dyDescent="0.25">
      <c r="A336" s="131"/>
      <c r="B336" s="27"/>
      <c r="C336" s="24"/>
      <c r="D336" s="24"/>
      <c r="E336" s="28"/>
      <c r="F336" s="28"/>
      <c r="G336" s="28"/>
      <c r="H336" s="49"/>
    </row>
    <row r="337" spans="1:20" x14ac:dyDescent="0.25">
      <c r="B337" s="29"/>
      <c r="C337" s="23"/>
      <c r="D337" s="23"/>
      <c r="E337" s="28"/>
      <c r="F337" s="28"/>
      <c r="G337" s="28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B338" s="30"/>
      <c r="C338" s="26"/>
      <c r="D338" s="26"/>
      <c r="E338" s="24"/>
      <c r="F338" s="24"/>
      <c r="G338" s="24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B339" s="27"/>
      <c r="C339" s="24"/>
      <c r="D339" s="24"/>
      <c r="E339" s="28"/>
      <c r="F339" s="28"/>
      <c r="G339" s="28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B340" s="27"/>
      <c r="C340" s="28"/>
      <c r="D340" s="28"/>
      <c r="E340" s="24"/>
      <c r="F340" s="24"/>
      <c r="G340" s="24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B341" s="27"/>
      <c r="C341" s="24"/>
      <c r="D341" s="24"/>
      <c r="E341" s="28"/>
      <c r="F341" s="28"/>
      <c r="G341" s="28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B342" s="27"/>
      <c r="C342" s="24"/>
      <c r="D342" s="24"/>
      <c r="E342" s="28"/>
      <c r="F342" s="28"/>
      <c r="G342" s="28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B343" s="27"/>
      <c r="C343" s="24"/>
      <c r="D343" s="24"/>
      <c r="E343" s="28"/>
      <c r="F343" s="28"/>
      <c r="G343" s="28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B344" s="27"/>
      <c r="C344" s="24"/>
      <c r="D344" s="24"/>
      <c r="E344" s="28"/>
      <c r="F344" s="28"/>
      <c r="G344" s="28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B345" s="27"/>
      <c r="C345" s="28"/>
      <c r="D345" s="28"/>
      <c r="E345" s="24"/>
      <c r="F345" s="24"/>
      <c r="G345" s="24"/>
      <c r="H345" s="6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x14ac:dyDescent="0.25">
      <c r="B346" s="27"/>
      <c r="C346" s="24"/>
      <c r="D346" s="24"/>
      <c r="E346" s="28"/>
      <c r="F346" s="28"/>
      <c r="G346" s="28"/>
      <c r="H346" s="6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x14ac:dyDescent="0.25">
      <c r="B347" s="27"/>
      <c r="C347" s="24"/>
      <c r="D347" s="24"/>
      <c r="E347" s="28"/>
      <c r="F347" s="28"/>
      <c r="G347" s="28"/>
      <c r="H347" s="6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x14ac:dyDescent="0.25">
      <c r="B348" s="27"/>
      <c r="C348" s="28"/>
      <c r="D348" s="28"/>
      <c r="E348" s="24"/>
      <c r="F348" s="24"/>
      <c r="G348" s="24"/>
      <c r="H348" s="6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x14ac:dyDescent="0.25">
      <c r="B349" s="27"/>
      <c r="C349" s="28"/>
      <c r="D349" s="28"/>
      <c r="E349" s="24"/>
      <c r="F349" s="24"/>
      <c r="G349" s="24"/>
      <c r="H349" s="6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x14ac:dyDescent="0.25">
      <c r="B350" s="27"/>
      <c r="C350" s="24"/>
      <c r="D350" s="24"/>
      <c r="E350" s="28"/>
      <c r="F350" s="28"/>
      <c r="G350" s="28"/>
      <c r="H350" s="6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x14ac:dyDescent="0.25">
      <c r="B351" s="27"/>
      <c r="C351" s="24"/>
      <c r="D351" s="24"/>
      <c r="E351" s="28"/>
      <c r="F351" s="28"/>
      <c r="G351" s="28"/>
      <c r="H351" s="6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x14ac:dyDescent="0.25">
      <c r="A352" s="130"/>
      <c r="B352" s="27"/>
      <c r="C352" s="24"/>
      <c r="D352" s="24"/>
      <c r="E352" s="28"/>
      <c r="F352" s="28"/>
      <c r="G352" s="28"/>
      <c r="H352" s="60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x14ac:dyDescent="0.25">
      <c r="A353" s="130"/>
      <c r="B353" s="27"/>
      <c r="C353" s="28"/>
      <c r="D353" s="28"/>
      <c r="E353" s="24"/>
      <c r="F353" s="24"/>
      <c r="G353" s="24"/>
      <c r="H353" s="60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x14ac:dyDescent="0.25">
      <c r="A354" s="130"/>
      <c r="B354" s="27"/>
      <c r="C354" s="24"/>
      <c r="D354" s="24"/>
      <c r="E354" s="28"/>
      <c r="F354" s="28"/>
      <c r="G354" s="28"/>
      <c r="H354" s="60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x14ac:dyDescent="0.25">
      <c r="A355" s="130"/>
      <c r="B355" s="27"/>
      <c r="C355" s="24"/>
      <c r="D355" s="24"/>
      <c r="E355" s="28"/>
      <c r="F355" s="28"/>
      <c r="G355" s="28"/>
      <c r="H355" s="6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x14ac:dyDescent="0.25">
      <c r="A356" s="130"/>
      <c r="B356" s="27"/>
      <c r="C356" s="24"/>
      <c r="D356" s="24"/>
      <c r="E356" s="28"/>
      <c r="F356" s="28"/>
      <c r="G356" s="28"/>
      <c r="H356" s="6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x14ac:dyDescent="0.25">
      <c r="A357" s="130"/>
      <c r="B357" s="27"/>
      <c r="C357" s="24"/>
      <c r="D357" s="24"/>
      <c r="E357" s="28"/>
      <c r="F357" s="28"/>
      <c r="G357" s="28"/>
      <c r="H357" s="6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x14ac:dyDescent="0.25">
      <c r="A358" s="130"/>
      <c r="B358" s="27"/>
      <c r="C358" s="24"/>
      <c r="D358" s="24"/>
      <c r="E358" s="28"/>
      <c r="F358" s="28"/>
      <c r="G358" s="28"/>
      <c r="H358" s="6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x14ac:dyDescent="0.25">
      <c r="A359" s="130"/>
      <c r="B359" s="27"/>
      <c r="C359" s="24"/>
      <c r="D359" s="24"/>
      <c r="E359" s="28"/>
      <c r="F359" s="28"/>
      <c r="G359" s="28"/>
      <c r="H359" s="6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x14ac:dyDescent="0.25">
      <c r="A360" s="130"/>
      <c r="B360" s="27"/>
      <c r="C360" s="24"/>
      <c r="D360" s="24"/>
      <c r="E360" s="28"/>
      <c r="F360" s="28"/>
      <c r="G360" s="28"/>
      <c r="H360" s="6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x14ac:dyDescent="0.25">
      <c r="A361" s="130"/>
      <c r="B361" s="27"/>
      <c r="C361" s="24"/>
      <c r="D361" s="24"/>
      <c r="E361" s="28"/>
      <c r="F361" s="28"/>
      <c r="G361" s="28"/>
      <c r="H361" s="6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x14ac:dyDescent="0.25">
      <c r="A362" s="130"/>
      <c r="B362" s="27"/>
      <c r="C362" s="24"/>
      <c r="D362" s="24"/>
      <c r="E362" s="28"/>
      <c r="F362" s="28"/>
      <c r="G362" s="28"/>
      <c r="H362" s="6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x14ac:dyDescent="0.25">
      <c r="A363" s="130"/>
      <c r="B363" s="27"/>
      <c r="C363" s="24"/>
      <c r="D363" s="24"/>
      <c r="E363" s="28"/>
      <c r="F363" s="28"/>
      <c r="G363" s="28"/>
      <c r="H363" s="6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x14ac:dyDescent="0.25">
      <c r="A364" s="130"/>
      <c r="B364" s="29"/>
      <c r="C364" s="23"/>
      <c r="D364" s="23"/>
      <c r="E364" s="24"/>
      <c r="F364" s="24"/>
      <c r="G364" s="24"/>
      <c r="H364" s="6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x14ac:dyDescent="0.25">
      <c r="A365" s="130"/>
      <c r="B365" s="27"/>
      <c r="C365" s="28"/>
      <c r="D365" s="28"/>
      <c r="E365" s="24"/>
      <c r="F365" s="24"/>
      <c r="G365" s="24"/>
      <c r="H365" s="6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x14ac:dyDescent="0.25">
      <c r="A366" s="130"/>
      <c r="B366" s="27"/>
      <c r="C366" s="28"/>
      <c r="D366" s="28"/>
      <c r="E366" s="24"/>
      <c r="F366" s="24"/>
      <c r="G366" s="24"/>
      <c r="H366" s="6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x14ac:dyDescent="0.25">
      <c r="A367" s="130"/>
      <c r="B367" s="27"/>
      <c r="C367" s="24"/>
      <c r="D367" s="24"/>
      <c r="E367" s="28"/>
      <c r="F367" s="28"/>
      <c r="G367" s="28"/>
      <c r="H367" s="6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x14ac:dyDescent="0.25">
      <c r="A368" s="130"/>
      <c r="B368" s="27"/>
      <c r="C368" s="24"/>
      <c r="D368" s="24"/>
      <c r="E368" s="28"/>
      <c r="F368" s="28"/>
      <c r="G368" s="28"/>
      <c r="H368" s="6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x14ac:dyDescent="0.25">
      <c r="A369" s="130"/>
      <c r="B369" s="27"/>
      <c r="C369" s="24"/>
      <c r="D369" s="24"/>
      <c r="E369" s="28"/>
      <c r="F369" s="28"/>
      <c r="G369" s="28"/>
      <c r="H369" s="6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x14ac:dyDescent="0.25">
      <c r="A370" s="130"/>
      <c r="B370" s="27"/>
      <c r="C370" s="28"/>
      <c r="D370" s="28"/>
      <c r="E370" s="24"/>
      <c r="F370" s="24"/>
      <c r="G370" s="24"/>
      <c r="H370" s="6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x14ac:dyDescent="0.25">
      <c r="A371" s="130"/>
      <c r="B371" s="27"/>
      <c r="C371" s="24"/>
      <c r="D371" s="24"/>
      <c r="E371" s="28"/>
      <c r="F371" s="28"/>
      <c r="G371" s="28"/>
      <c r="H371" s="6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x14ac:dyDescent="0.25">
      <c r="A372" s="130"/>
      <c r="B372" s="27"/>
      <c r="C372" s="24"/>
      <c r="D372" s="24"/>
      <c r="E372" s="28"/>
      <c r="F372" s="28"/>
      <c r="G372" s="28"/>
      <c r="H372" s="6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x14ac:dyDescent="0.25">
      <c r="A373" s="130"/>
      <c r="B373" s="27"/>
      <c r="C373" s="28"/>
      <c r="D373" s="28"/>
      <c r="E373" s="24"/>
      <c r="F373" s="24"/>
      <c r="G373" s="24"/>
      <c r="H373" s="6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x14ac:dyDescent="0.25">
      <c r="A374" s="130"/>
      <c r="B374" s="27"/>
      <c r="C374" s="24"/>
      <c r="D374" s="24"/>
      <c r="E374" s="28"/>
      <c r="F374" s="28"/>
      <c r="G374" s="28"/>
      <c r="H374" s="6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x14ac:dyDescent="0.25">
      <c r="A375" s="130"/>
      <c r="B375" s="27"/>
      <c r="C375" s="24"/>
      <c r="D375" s="24"/>
      <c r="E375" s="28"/>
      <c r="F375" s="28"/>
      <c r="G375" s="28"/>
      <c r="H375" s="6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x14ac:dyDescent="0.25">
      <c r="A376" s="130"/>
      <c r="B376" s="27"/>
      <c r="C376" s="24"/>
      <c r="D376" s="24"/>
      <c r="E376" s="28"/>
      <c r="F376" s="28"/>
      <c r="G376" s="28"/>
      <c r="H376" s="6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x14ac:dyDescent="0.25">
      <c r="A377" s="130"/>
      <c r="B377" s="27"/>
      <c r="C377" s="24"/>
      <c r="D377" s="24"/>
      <c r="E377" s="28"/>
      <c r="F377" s="28"/>
      <c r="G377" s="28"/>
      <c r="H377" s="6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x14ac:dyDescent="0.25">
      <c r="A378" s="130"/>
      <c r="B378" s="27"/>
      <c r="C378" s="24"/>
      <c r="D378" s="24"/>
      <c r="E378" s="28"/>
      <c r="F378" s="28"/>
      <c r="G378" s="28"/>
      <c r="H378" s="6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x14ac:dyDescent="0.25">
      <c r="A379" s="130"/>
      <c r="B379" s="27"/>
      <c r="C379" s="24"/>
      <c r="D379" s="24"/>
      <c r="E379" s="28"/>
      <c r="F379" s="28"/>
      <c r="G379" s="28"/>
      <c r="H379" s="6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x14ac:dyDescent="0.25">
      <c r="A380" s="130"/>
      <c r="B380" s="27"/>
      <c r="C380" s="24"/>
      <c r="D380" s="24"/>
      <c r="E380" s="28"/>
      <c r="F380" s="28"/>
      <c r="G380" s="28"/>
      <c r="H380" s="6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x14ac:dyDescent="0.25">
      <c r="A381" s="130"/>
      <c r="B381" s="27"/>
      <c r="C381" s="28"/>
      <c r="D381" s="28"/>
      <c r="E381" s="24"/>
      <c r="F381" s="24"/>
      <c r="G381" s="24"/>
      <c r="H381" s="6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x14ac:dyDescent="0.25">
      <c r="A382" s="130"/>
      <c r="B382" s="27"/>
      <c r="C382" s="28"/>
      <c r="D382" s="28"/>
      <c r="E382" s="24"/>
      <c r="F382" s="24"/>
      <c r="G382" s="24"/>
      <c r="H382" s="6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x14ac:dyDescent="0.25">
      <c r="A383" s="130"/>
      <c r="B383" s="27"/>
      <c r="C383" s="28"/>
      <c r="D383" s="28"/>
      <c r="E383" s="24"/>
      <c r="F383" s="24"/>
      <c r="G383" s="24"/>
      <c r="H383" s="6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x14ac:dyDescent="0.25">
      <c r="A384" s="130"/>
      <c r="B384" s="27"/>
      <c r="C384" s="28"/>
      <c r="D384" s="28"/>
      <c r="E384" s="24"/>
      <c r="F384" s="24"/>
      <c r="G384" s="24"/>
      <c r="H384" s="6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x14ac:dyDescent="0.25">
      <c r="A385" s="130"/>
      <c r="B385" s="27"/>
      <c r="C385" s="24"/>
      <c r="D385" s="24"/>
      <c r="E385" s="28"/>
      <c r="F385" s="28"/>
      <c r="G385" s="28"/>
      <c r="H385" s="6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x14ac:dyDescent="0.25">
      <c r="A386" s="130"/>
      <c r="B386" s="27"/>
      <c r="C386" s="24"/>
      <c r="D386" s="24"/>
      <c r="E386" s="28"/>
      <c r="F386" s="28"/>
      <c r="G386" s="28"/>
      <c r="H386" s="6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x14ac:dyDescent="0.25">
      <c r="A387" s="130"/>
      <c r="B387" s="27"/>
      <c r="C387" s="24"/>
      <c r="D387" s="24"/>
      <c r="E387" s="28"/>
      <c r="F387" s="28"/>
      <c r="G387" s="28"/>
      <c r="H387" s="6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x14ac:dyDescent="0.25">
      <c r="A388" s="130"/>
      <c r="B388" s="27"/>
      <c r="C388" s="24"/>
      <c r="D388" s="24"/>
      <c r="E388" s="28"/>
      <c r="F388" s="28"/>
      <c r="G388" s="28"/>
      <c r="H388" s="6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x14ac:dyDescent="0.25">
      <c r="A389" s="130"/>
      <c r="B389" s="27"/>
      <c r="C389" s="28"/>
      <c r="D389" s="28"/>
      <c r="E389" s="24"/>
      <c r="F389" s="24"/>
      <c r="G389" s="24"/>
      <c r="H389" s="6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x14ac:dyDescent="0.25">
      <c r="A390" s="130"/>
      <c r="B390" s="27"/>
      <c r="C390" s="24"/>
      <c r="D390" s="24"/>
      <c r="E390" s="28"/>
      <c r="F390" s="28"/>
      <c r="G390" s="28"/>
      <c r="H390" s="6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x14ac:dyDescent="0.25">
      <c r="A391" s="130"/>
      <c r="B391" s="27"/>
      <c r="C391" s="24"/>
      <c r="D391" s="24"/>
      <c r="E391" s="28"/>
      <c r="F391" s="28"/>
      <c r="G391" s="28"/>
      <c r="H391" s="6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x14ac:dyDescent="0.25">
      <c r="A392" s="130"/>
      <c r="B392" s="27"/>
      <c r="C392" s="24"/>
      <c r="D392" s="24"/>
      <c r="E392" s="28"/>
      <c r="F392" s="28"/>
      <c r="G392" s="28"/>
      <c r="H392" s="6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x14ac:dyDescent="0.25">
      <c r="A393" s="130"/>
      <c r="B393" s="27"/>
      <c r="C393" s="24"/>
      <c r="D393" s="24"/>
      <c r="E393" s="28"/>
      <c r="F393" s="28"/>
      <c r="G393" s="28"/>
      <c r="H393" s="6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x14ac:dyDescent="0.25">
      <c r="A394" s="130"/>
      <c r="B394" s="27"/>
      <c r="C394" s="24"/>
      <c r="D394" s="24"/>
      <c r="E394" s="28"/>
      <c r="F394" s="28"/>
      <c r="G394" s="28"/>
      <c r="H394" s="6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x14ac:dyDescent="0.25">
      <c r="A395" s="130"/>
      <c r="B395" s="27"/>
      <c r="C395" s="28"/>
      <c r="D395" s="28"/>
      <c r="E395" s="24"/>
      <c r="F395" s="24"/>
      <c r="G395" s="24"/>
      <c r="H395" s="6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x14ac:dyDescent="0.25">
      <c r="A396" s="130"/>
      <c r="B396" s="27"/>
      <c r="C396" s="28"/>
      <c r="D396" s="28"/>
      <c r="E396" s="24"/>
      <c r="F396" s="24"/>
      <c r="G396" s="24"/>
      <c r="H396" s="6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x14ac:dyDescent="0.25">
      <c r="A397" s="130"/>
      <c r="B397" s="27"/>
      <c r="C397" s="24"/>
      <c r="D397" s="24"/>
      <c r="E397" s="28"/>
      <c r="F397" s="28"/>
      <c r="G397" s="28"/>
      <c r="H397" s="6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x14ac:dyDescent="0.25">
      <c r="A398" s="130"/>
      <c r="B398" s="27"/>
      <c r="C398" s="24"/>
      <c r="D398" s="24"/>
      <c r="E398" s="28"/>
      <c r="F398" s="28"/>
      <c r="G398" s="28"/>
      <c r="H398" s="6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x14ac:dyDescent="0.25">
      <c r="A399" s="130"/>
      <c r="B399" s="27"/>
      <c r="C399" s="24"/>
      <c r="D399" s="24"/>
      <c r="E399" s="28"/>
      <c r="F399" s="28"/>
      <c r="G399" s="28"/>
      <c r="H399" s="6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x14ac:dyDescent="0.25">
      <c r="A400" s="130"/>
      <c r="B400" s="29"/>
      <c r="C400" s="23"/>
      <c r="D400" s="23"/>
      <c r="E400" s="24"/>
      <c r="F400" s="24"/>
      <c r="G400" s="24"/>
      <c r="H400" s="6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x14ac:dyDescent="0.25">
      <c r="A401" s="130"/>
      <c r="B401" s="27"/>
      <c r="C401" s="28"/>
      <c r="D401" s="28"/>
      <c r="E401" s="24"/>
      <c r="F401" s="24"/>
      <c r="G401" s="24"/>
      <c r="H401" s="6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x14ac:dyDescent="0.25">
      <c r="A402" s="130"/>
      <c r="B402" s="27"/>
      <c r="C402" s="28"/>
      <c r="D402" s="28"/>
      <c r="E402" s="24"/>
      <c r="F402" s="24"/>
      <c r="G402" s="24"/>
      <c r="H402" s="6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x14ac:dyDescent="0.25">
      <c r="A403" s="130"/>
      <c r="B403" s="27"/>
      <c r="C403" s="24"/>
      <c r="D403" s="24"/>
      <c r="E403" s="28"/>
      <c r="F403" s="28"/>
      <c r="G403" s="28"/>
      <c r="H403" s="6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x14ac:dyDescent="0.25">
      <c r="A404" s="130"/>
      <c r="B404" s="27"/>
      <c r="C404" s="24"/>
      <c r="D404" s="24"/>
      <c r="E404" s="28"/>
      <c r="F404" s="28"/>
      <c r="G404" s="28"/>
      <c r="H404" s="6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x14ac:dyDescent="0.25">
      <c r="A405" s="130"/>
      <c r="B405" s="27"/>
      <c r="C405" s="28"/>
      <c r="D405" s="28"/>
      <c r="E405" s="24"/>
      <c r="F405" s="24"/>
      <c r="G405" s="24"/>
      <c r="H405" s="6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x14ac:dyDescent="0.25">
      <c r="A406" s="130"/>
      <c r="B406" s="27"/>
      <c r="C406" s="28"/>
      <c r="D406" s="28"/>
      <c r="E406" s="24"/>
      <c r="F406" s="24"/>
      <c r="G406" s="24"/>
      <c r="H406" s="6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x14ac:dyDescent="0.25">
      <c r="A407" s="130"/>
      <c r="B407" s="27"/>
      <c r="C407" s="24"/>
      <c r="D407" s="24"/>
      <c r="E407" s="28"/>
      <c r="F407" s="28"/>
      <c r="G407" s="28"/>
      <c r="H407" s="6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x14ac:dyDescent="0.25">
      <c r="A408" s="130"/>
      <c r="B408" s="27"/>
      <c r="C408" s="24"/>
      <c r="D408" s="24"/>
      <c r="E408" s="28"/>
      <c r="F408" s="28"/>
      <c r="G408" s="28"/>
      <c r="H408" s="6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x14ac:dyDescent="0.25">
      <c r="A409" s="130"/>
      <c r="B409" s="27"/>
      <c r="C409" s="28"/>
      <c r="D409" s="28"/>
      <c r="E409" s="24"/>
      <c r="F409" s="24"/>
      <c r="G409" s="24"/>
      <c r="H409" s="6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x14ac:dyDescent="0.25">
      <c r="A410" s="130"/>
      <c r="B410" s="29"/>
      <c r="C410" s="23"/>
      <c r="D410" s="23"/>
      <c r="E410" s="24"/>
      <c r="F410" s="24"/>
      <c r="G410" s="24"/>
      <c r="H410" s="6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x14ac:dyDescent="0.25">
      <c r="A411" s="130"/>
      <c r="B411" s="27"/>
      <c r="C411" s="28"/>
      <c r="D411" s="28"/>
      <c r="E411" s="24"/>
      <c r="F411" s="24"/>
      <c r="G411" s="24"/>
      <c r="H411" s="6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x14ac:dyDescent="0.25">
      <c r="A412" s="130"/>
      <c r="B412" s="27"/>
      <c r="C412" s="28"/>
      <c r="D412" s="28"/>
      <c r="E412" s="24"/>
      <c r="F412" s="24"/>
      <c r="G412" s="24"/>
      <c r="H412" s="6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x14ac:dyDescent="0.25">
      <c r="A413" s="130"/>
      <c r="B413" s="27"/>
      <c r="C413" s="28"/>
      <c r="D413" s="28"/>
      <c r="E413" s="24"/>
      <c r="F413" s="24"/>
      <c r="G413" s="24"/>
      <c r="H413" s="6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x14ac:dyDescent="0.25">
      <c r="A414" s="130"/>
      <c r="B414" s="27"/>
      <c r="C414" s="28"/>
      <c r="D414" s="28"/>
      <c r="E414" s="24"/>
      <c r="F414" s="24"/>
      <c r="G414" s="24"/>
      <c r="H414" s="6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x14ac:dyDescent="0.25">
      <c r="A415" s="130"/>
      <c r="B415" s="27"/>
      <c r="C415" s="24"/>
      <c r="D415" s="24"/>
      <c r="E415" s="28"/>
      <c r="F415" s="28"/>
      <c r="G415" s="28"/>
      <c r="H415" s="6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x14ac:dyDescent="0.25">
      <c r="A416" s="130"/>
      <c r="B416" s="27"/>
      <c r="C416" s="24"/>
      <c r="D416" s="24"/>
      <c r="E416" s="28"/>
      <c r="F416" s="28"/>
      <c r="G416" s="28"/>
      <c r="H416" s="6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x14ac:dyDescent="0.25">
      <c r="A417" s="130"/>
      <c r="B417" s="27"/>
      <c r="C417" s="24"/>
      <c r="D417" s="24"/>
      <c r="E417" s="28"/>
      <c r="F417" s="28"/>
      <c r="G417" s="28"/>
      <c r="H417" s="6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x14ac:dyDescent="0.25">
      <c r="A418" s="130"/>
      <c r="B418" s="27"/>
      <c r="C418" s="24"/>
      <c r="D418" s="24"/>
      <c r="E418" s="28"/>
      <c r="F418" s="28"/>
      <c r="G418" s="28"/>
      <c r="H418" s="6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x14ac:dyDescent="0.25">
      <c r="A419" s="130"/>
      <c r="B419" s="27"/>
      <c r="C419" s="24"/>
      <c r="D419" s="24"/>
      <c r="E419" s="28"/>
      <c r="F419" s="28"/>
      <c r="G419" s="28"/>
      <c r="H419" s="6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x14ac:dyDescent="0.25">
      <c r="A420" s="130"/>
      <c r="B420" s="27"/>
      <c r="C420" s="24"/>
      <c r="D420" s="24"/>
      <c r="E420" s="28"/>
      <c r="F420" s="28"/>
      <c r="G420" s="28"/>
      <c r="H420" s="6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x14ac:dyDescent="0.25">
      <c r="A421" s="130"/>
      <c r="B421" s="27"/>
      <c r="C421" s="24"/>
      <c r="D421" s="24"/>
      <c r="E421" s="28"/>
      <c r="F421" s="28"/>
      <c r="G421" s="28"/>
      <c r="H421" s="6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x14ac:dyDescent="0.25">
      <c r="A422" s="130"/>
      <c r="B422" s="27"/>
      <c r="C422" s="24"/>
      <c r="D422" s="24"/>
      <c r="E422" s="28"/>
      <c r="F422" s="28"/>
      <c r="G422" s="28"/>
      <c r="H422" s="6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x14ac:dyDescent="0.25">
      <c r="A423" s="130"/>
      <c r="B423" s="27"/>
      <c r="C423" s="24"/>
      <c r="D423" s="24"/>
      <c r="E423" s="28"/>
      <c r="F423" s="28"/>
      <c r="G423" s="28"/>
      <c r="H423" s="6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x14ac:dyDescent="0.25">
      <c r="A424" s="130"/>
      <c r="B424" s="27"/>
      <c r="C424" s="28"/>
      <c r="D424" s="28"/>
      <c r="E424" s="24"/>
      <c r="F424" s="24"/>
      <c r="G424" s="24"/>
      <c r="H424" s="6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x14ac:dyDescent="0.25">
      <c r="A425" s="130"/>
      <c r="B425" s="27"/>
      <c r="C425" s="24"/>
      <c r="D425" s="24"/>
      <c r="E425" s="28"/>
      <c r="F425" s="28"/>
      <c r="G425" s="28"/>
      <c r="H425" s="6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x14ac:dyDescent="0.25">
      <c r="A426" s="130"/>
      <c r="B426" s="27"/>
      <c r="C426" s="24"/>
      <c r="D426" s="24"/>
      <c r="E426" s="28"/>
      <c r="F426" s="28"/>
      <c r="G426" s="28"/>
      <c r="H426" s="6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x14ac:dyDescent="0.25">
      <c r="A427" s="130"/>
      <c r="B427" s="27"/>
      <c r="C427" s="24"/>
      <c r="D427" s="24"/>
      <c r="E427" s="28"/>
      <c r="F427" s="28"/>
      <c r="G427" s="28"/>
      <c r="H427" s="6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x14ac:dyDescent="0.25">
      <c r="A428" s="130"/>
      <c r="B428" s="27"/>
      <c r="C428" s="24"/>
      <c r="D428" s="24"/>
      <c r="E428" s="28"/>
      <c r="F428" s="28"/>
      <c r="G428" s="28"/>
      <c r="H428" s="6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x14ac:dyDescent="0.25">
      <c r="A429" s="130"/>
      <c r="B429" s="27"/>
      <c r="C429" s="24"/>
      <c r="D429" s="24"/>
      <c r="E429" s="28"/>
      <c r="F429" s="28"/>
      <c r="G429" s="28"/>
      <c r="H429" s="6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x14ac:dyDescent="0.25">
      <c r="A430" s="130"/>
      <c r="B430" s="27"/>
      <c r="C430" s="24"/>
      <c r="D430" s="24"/>
      <c r="E430" s="28"/>
      <c r="F430" s="28"/>
      <c r="G430" s="28"/>
      <c r="H430" s="6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x14ac:dyDescent="0.25">
      <c r="A431" s="130"/>
      <c r="B431" s="27"/>
      <c r="C431" s="24"/>
      <c r="D431" s="24"/>
      <c r="E431" s="28"/>
      <c r="F431" s="28"/>
      <c r="G431" s="28"/>
      <c r="H431" s="6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x14ac:dyDescent="0.25">
      <c r="A432" s="130"/>
      <c r="B432" s="27"/>
      <c r="C432" s="24"/>
      <c r="D432" s="24"/>
      <c r="E432" s="28"/>
      <c r="F432" s="28"/>
      <c r="G432" s="28"/>
      <c r="H432" s="6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x14ac:dyDescent="0.25">
      <c r="A433" s="130"/>
      <c r="B433" s="27"/>
      <c r="C433" s="24"/>
      <c r="D433" s="24"/>
      <c r="E433" s="28"/>
      <c r="F433" s="28"/>
      <c r="G433" s="28"/>
      <c r="H433" s="6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x14ac:dyDescent="0.25">
      <c r="A434" s="130"/>
      <c r="B434" s="27"/>
      <c r="C434" s="24"/>
      <c r="D434" s="24"/>
      <c r="E434" s="28"/>
      <c r="F434" s="28"/>
      <c r="G434" s="28"/>
      <c r="H434" s="6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x14ac:dyDescent="0.25">
      <c r="A435" s="130"/>
      <c r="B435" s="27"/>
      <c r="C435" s="24"/>
      <c r="D435" s="24"/>
      <c r="E435" s="28"/>
      <c r="F435" s="28"/>
      <c r="G435" s="28"/>
      <c r="H435" s="6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x14ac:dyDescent="0.25">
      <c r="A436" s="130"/>
      <c r="B436" s="29"/>
      <c r="C436" s="23"/>
      <c r="D436" s="23"/>
      <c r="E436" s="24"/>
      <c r="F436" s="24"/>
      <c r="G436" s="24"/>
      <c r="H436" s="6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x14ac:dyDescent="0.25">
      <c r="A437" s="130"/>
      <c r="B437" s="27"/>
      <c r="C437" s="28"/>
      <c r="D437" s="28"/>
      <c r="E437" s="24"/>
      <c r="F437" s="24"/>
      <c r="G437" s="24"/>
      <c r="H437" s="6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x14ac:dyDescent="0.25">
      <c r="A438" s="130"/>
      <c r="B438" s="27"/>
      <c r="C438" s="28"/>
      <c r="D438" s="28"/>
      <c r="E438" s="24"/>
      <c r="F438" s="24"/>
      <c r="G438" s="24"/>
      <c r="H438" s="6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x14ac:dyDescent="0.25">
      <c r="A439" s="130"/>
      <c r="B439" s="27"/>
      <c r="C439" s="28"/>
      <c r="D439" s="28"/>
      <c r="E439" s="24"/>
      <c r="F439" s="24"/>
      <c r="G439" s="24"/>
      <c r="H439" s="6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x14ac:dyDescent="0.25">
      <c r="A440" s="130"/>
      <c r="B440" s="27"/>
      <c r="C440" s="28"/>
      <c r="D440" s="28"/>
      <c r="E440" s="24"/>
      <c r="F440" s="24"/>
      <c r="G440" s="24"/>
      <c r="H440" s="6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x14ac:dyDescent="0.25">
      <c r="A441" s="130"/>
      <c r="B441" s="27"/>
      <c r="C441" s="24"/>
      <c r="D441" s="24"/>
      <c r="E441" s="28"/>
      <c r="F441" s="28"/>
      <c r="G441" s="28"/>
      <c r="H441" s="6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x14ac:dyDescent="0.25">
      <c r="A442" s="130"/>
      <c r="B442" s="27"/>
      <c r="C442" s="24"/>
      <c r="D442" s="24"/>
      <c r="E442" s="28"/>
      <c r="F442" s="28"/>
      <c r="G442" s="28"/>
      <c r="H442" s="6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x14ac:dyDescent="0.25">
      <c r="A443" s="130"/>
      <c r="B443" s="27"/>
      <c r="C443" s="24"/>
      <c r="D443" s="24"/>
      <c r="E443" s="28"/>
      <c r="F443" s="28"/>
      <c r="G443" s="28"/>
      <c r="H443" s="6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x14ac:dyDescent="0.25">
      <c r="A444" s="130"/>
      <c r="B444" s="27"/>
      <c r="C444" s="24"/>
      <c r="D444" s="24"/>
      <c r="E444" s="28"/>
      <c r="F444" s="28"/>
      <c r="G444" s="28"/>
      <c r="H444" s="6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x14ac:dyDescent="0.25">
      <c r="A445" s="130"/>
      <c r="B445" s="27"/>
      <c r="C445" s="24"/>
      <c r="D445" s="24"/>
      <c r="E445" s="28"/>
      <c r="F445" s="28"/>
      <c r="G445" s="28"/>
      <c r="H445" s="6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x14ac:dyDescent="0.25">
      <c r="A446" s="130"/>
      <c r="B446" s="27"/>
      <c r="C446" s="24"/>
      <c r="D446" s="24"/>
      <c r="E446" s="28"/>
      <c r="F446" s="28"/>
      <c r="G446" s="28"/>
      <c r="H446" s="6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x14ac:dyDescent="0.25">
      <c r="A447" s="130"/>
      <c r="B447" s="27"/>
      <c r="C447" s="24"/>
      <c r="D447" s="24"/>
      <c r="E447" s="28"/>
      <c r="F447" s="28"/>
      <c r="G447" s="28"/>
      <c r="H447" s="6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x14ac:dyDescent="0.25">
      <c r="A448" s="130"/>
      <c r="B448" s="27"/>
      <c r="C448" s="24"/>
      <c r="D448" s="24"/>
      <c r="E448" s="28"/>
      <c r="F448" s="28"/>
      <c r="G448" s="28"/>
      <c r="H448" s="6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x14ac:dyDescent="0.25">
      <c r="A449" s="130"/>
      <c r="B449" s="27"/>
      <c r="C449" s="24"/>
      <c r="D449" s="24"/>
      <c r="E449" s="28"/>
      <c r="F449" s="28"/>
      <c r="G449" s="28"/>
      <c r="H449" s="6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x14ac:dyDescent="0.25">
      <c r="A450" s="130"/>
      <c r="B450" s="27"/>
      <c r="C450" s="28"/>
      <c r="D450" s="28"/>
      <c r="E450" s="24"/>
      <c r="F450" s="24"/>
      <c r="G450" s="24"/>
      <c r="H450" s="6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x14ac:dyDescent="0.25">
      <c r="A451" s="130"/>
      <c r="B451" s="27"/>
      <c r="C451" s="24"/>
      <c r="D451" s="24"/>
      <c r="E451" s="28"/>
      <c r="F451" s="28"/>
      <c r="G451" s="28"/>
      <c r="H451" s="6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x14ac:dyDescent="0.25">
      <c r="A452" s="130"/>
      <c r="B452" s="27"/>
      <c r="C452" s="24"/>
      <c r="D452" s="24"/>
      <c r="E452" s="28"/>
      <c r="F452" s="28"/>
      <c r="G452" s="28"/>
      <c r="H452" s="6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x14ac:dyDescent="0.25">
      <c r="A453" s="130"/>
      <c r="B453" s="27"/>
      <c r="C453" s="24"/>
      <c r="D453" s="24"/>
      <c r="E453" s="28"/>
      <c r="F453" s="28"/>
      <c r="G453" s="28"/>
      <c r="H453" s="6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x14ac:dyDescent="0.25">
      <c r="A454" s="130"/>
      <c r="B454" s="27"/>
      <c r="C454" s="24"/>
      <c r="D454" s="24"/>
      <c r="E454" s="28"/>
      <c r="F454" s="28"/>
      <c r="G454" s="28"/>
      <c r="H454" s="6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x14ac:dyDescent="0.25">
      <c r="A455" s="130"/>
      <c r="B455" s="27"/>
      <c r="C455" s="24"/>
      <c r="D455" s="24"/>
      <c r="E455" s="28"/>
      <c r="F455" s="28"/>
      <c r="G455" s="28"/>
      <c r="H455" s="6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x14ac:dyDescent="0.25">
      <c r="A456" s="130"/>
      <c r="B456" s="27"/>
      <c r="C456" s="24"/>
      <c r="D456" s="24"/>
      <c r="E456" s="28"/>
      <c r="F456" s="28"/>
      <c r="G456" s="28"/>
      <c r="H456" s="6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x14ac:dyDescent="0.25">
      <c r="A457" s="130"/>
      <c r="B457" s="27"/>
      <c r="C457" s="24"/>
      <c r="D457" s="24"/>
      <c r="E457" s="28"/>
      <c r="F457" s="28"/>
      <c r="G457" s="28"/>
      <c r="H457" s="6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x14ac:dyDescent="0.25">
      <c r="A458" s="130"/>
      <c r="B458" s="27"/>
      <c r="C458" s="24"/>
      <c r="D458" s="24"/>
      <c r="E458" s="28"/>
      <c r="F458" s="28"/>
      <c r="G458" s="28"/>
      <c r="H458" s="6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x14ac:dyDescent="0.25">
      <c r="A459" s="130"/>
      <c r="B459" s="27"/>
      <c r="C459" s="24"/>
      <c r="D459" s="24"/>
      <c r="E459" s="28"/>
      <c r="F459" s="28"/>
      <c r="G459" s="28"/>
      <c r="H459" s="6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x14ac:dyDescent="0.25">
      <c r="A460" s="130"/>
      <c r="B460" s="27"/>
      <c r="C460" s="24"/>
      <c r="D460" s="24"/>
      <c r="E460" s="28"/>
      <c r="F460" s="28"/>
      <c r="G460" s="28"/>
      <c r="H460" s="6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x14ac:dyDescent="0.25">
      <c r="A461" s="130"/>
      <c r="B461" s="27"/>
      <c r="C461" s="24"/>
      <c r="D461" s="24"/>
      <c r="E461" s="28"/>
      <c r="F461" s="28"/>
      <c r="G461" s="28"/>
      <c r="H461" s="6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x14ac:dyDescent="0.25">
      <c r="A462" s="130"/>
      <c r="B462" s="29"/>
      <c r="C462" s="23"/>
      <c r="D462" s="23"/>
      <c r="E462" s="24"/>
      <c r="F462" s="24"/>
      <c r="G462" s="24"/>
      <c r="H462" s="6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x14ac:dyDescent="0.25">
      <c r="A463" s="130"/>
      <c r="B463" s="32"/>
      <c r="C463" s="33"/>
      <c r="D463" s="33"/>
      <c r="E463" s="24"/>
      <c r="F463" s="24"/>
      <c r="G463" s="24"/>
      <c r="H463" s="6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x14ac:dyDescent="0.25">
      <c r="A464" s="130"/>
      <c r="B464" s="34"/>
      <c r="C464" s="35"/>
      <c r="D464" s="35"/>
      <c r="E464" s="36"/>
      <c r="F464" s="36"/>
      <c r="G464" s="36"/>
      <c r="H464" s="6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x14ac:dyDescent="0.25">
      <c r="A465" s="130"/>
      <c r="B465" s="19"/>
      <c r="C465" s="37"/>
      <c r="D465" s="37"/>
      <c r="E465" s="24"/>
      <c r="F465" s="24"/>
      <c r="G465" s="24"/>
      <c r="H465" s="6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x14ac:dyDescent="0.25">
      <c r="A466" s="130"/>
      <c r="B466" s="19"/>
      <c r="C466" s="37"/>
      <c r="D466" s="37"/>
      <c r="E466" s="24"/>
      <c r="F466" s="24"/>
      <c r="G466" s="24"/>
      <c r="H466" s="6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x14ac:dyDescent="0.25">
      <c r="A467" s="130"/>
      <c r="B467" s="19"/>
      <c r="C467" s="37"/>
      <c r="D467" s="37"/>
      <c r="E467" s="24"/>
      <c r="F467" s="24"/>
      <c r="G467" s="24"/>
      <c r="H467" s="6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x14ac:dyDescent="0.25">
      <c r="A468" s="130"/>
      <c r="B468" s="34"/>
      <c r="C468" s="35"/>
      <c r="D468" s="35"/>
      <c r="E468" s="36"/>
      <c r="F468" s="36"/>
      <c r="G468" s="36"/>
      <c r="H468" s="6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</row>
    <row r="469" spans="1:20" x14ac:dyDescent="0.25">
      <c r="A469" s="130"/>
      <c r="B469" s="19"/>
      <c r="C469" s="37"/>
      <c r="D469" s="37"/>
      <c r="E469" s="24"/>
      <c r="F469" s="24"/>
      <c r="G469" s="24"/>
      <c r="H469" s="6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</row>
    <row r="470" spans="1:20" x14ac:dyDescent="0.25">
      <c r="A470" s="130"/>
      <c r="B470" s="19"/>
      <c r="C470" s="24"/>
      <c r="D470" s="24"/>
      <c r="E470" s="37"/>
      <c r="F470" s="37"/>
      <c r="G470" s="37"/>
    </row>
    <row r="471" spans="1:20" x14ac:dyDescent="0.25">
      <c r="A471" s="130"/>
      <c r="B471" s="19"/>
      <c r="C471" s="24"/>
      <c r="D471" s="24"/>
      <c r="E471" s="37"/>
      <c r="F471" s="37"/>
      <c r="G471" s="37"/>
    </row>
    <row r="472" spans="1:20" x14ac:dyDescent="0.25">
      <c r="A472" s="130"/>
      <c r="B472" s="19"/>
      <c r="C472" s="24"/>
      <c r="D472" s="24"/>
      <c r="E472" s="37"/>
      <c r="F472" s="37"/>
      <c r="G472" s="37"/>
    </row>
    <row r="473" spans="1:20" x14ac:dyDescent="0.25">
      <c r="A473" s="130"/>
      <c r="B473" s="19"/>
      <c r="C473" s="24"/>
      <c r="D473" s="24"/>
      <c r="E473" s="37"/>
      <c r="F473" s="37"/>
      <c r="G473" s="37"/>
    </row>
    <row r="474" spans="1:20" x14ac:dyDescent="0.25">
      <c r="A474" s="130"/>
      <c r="B474" s="19"/>
      <c r="C474" s="24"/>
      <c r="D474" s="24"/>
      <c r="E474" s="37"/>
      <c r="F474" s="37"/>
      <c r="G474" s="37"/>
    </row>
    <row r="475" spans="1:20" x14ac:dyDescent="0.25">
      <c r="A475" s="130"/>
      <c r="B475" s="19"/>
      <c r="C475" s="24"/>
      <c r="D475" s="24"/>
      <c r="E475" s="37"/>
      <c r="F475" s="37"/>
      <c r="G475" s="37"/>
    </row>
    <row r="476" spans="1:20" x14ac:dyDescent="0.25">
      <c r="A476" s="130"/>
      <c r="B476" s="34"/>
      <c r="C476" s="35"/>
      <c r="D476" s="35"/>
      <c r="E476" s="36"/>
      <c r="F476" s="36"/>
      <c r="G476" s="36"/>
    </row>
    <row r="477" spans="1:20" x14ac:dyDescent="0.25">
      <c r="A477" s="130"/>
      <c r="B477" s="19"/>
      <c r="C477" s="37"/>
      <c r="D477" s="37"/>
      <c r="E477" s="24"/>
      <c r="F477" s="24"/>
      <c r="G477" s="24"/>
    </row>
    <row r="478" spans="1:20" x14ac:dyDescent="0.25">
      <c r="A478" s="130"/>
      <c r="B478" s="19"/>
      <c r="C478" s="37"/>
      <c r="D478" s="37"/>
      <c r="E478" s="24"/>
      <c r="F478" s="24"/>
      <c r="G478" s="24"/>
    </row>
    <row r="479" spans="1:20" x14ac:dyDescent="0.25">
      <c r="A479" s="130"/>
      <c r="B479" s="19"/>
      <c r="C479" s="37"/>
      <c r="D479" s="37"/>
      <c r="E479" s="24"/>
      <c r="F479" s="24"/>
      <c r="G479" s="24"/>
    </row>
    <row r="480" spans="1:20" x14ac:dyDescent="0.25">
      <c r="B480" s="19"/>
      <c r="C480" s="37"/>
      <c r="D480" s="37"/>
      <c r="E480" s="24"/>
      <c r="F480" s="24"/>
      <c r="G480" s="24"/>
      <c r="H480" s="18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s="12" customFormat="1" x14ac:dyDescent="0.25">
      <c r="A481" s="131"/>
      <c r="B481" s="19"/>
      <c r="C481" s="37"/>
      <c r="D481" s="37"/>
      <c r="E481" s="24"/>
      <c r="F481" s="24"/>
      <c r="G481" s="24"/>
      <c r="H481" s="49"/>
    </row>
    <row r="482" spans="1:20" s="12" customFormat="1" x14ac:dyDescent="0.25">
      <c r="A482" s="131"/>
      <c r="B482" s="32"/>
      <c r="C482" s="33"/>
      <c r="D482" s="33"/>
      <c r="E482" s="24"/>
      <c r="F482" s="24"/>
      <c r="G482" s="24"/>
      <c r="H482" s="49"/>
    </row>
    <row r="483" spans="1:20" s="12" customFormat="1" x14ac:dyDescent="0.25">
      <c r="A483" s="131"/>
      <c r="B483" s="19"/>
      <c r="C483" s="37"/>
      <c r="D483" s="37"/>
      <c r="E483" s="24"/>
      <c r="F483" s="24"/>
      <c r="G483" s="24"/>
      <c r="H483" s="49"/>
    </row>
    <row r="484" spans="1:20" s="12" customFormat="1" x14ac:dyDescent="0.25">
      <c r="A484" s="131"/>
      <c r="B484" s="19"/>
      <c r="C484" s="37"/>
      <c r="D484" s="37"/>
      <c r="E484" s="24"/>
      <c r="F484" s="24"/>
      <c r="G484" s="24"/>
      <c r="H484" s="49"/>
    </row>
    <row r="485" spans="1:20" s="12" customFormat="1" x14ac:dyDescent="0.25">
      <c r="A485" s="131"/>
      <c r="B485" s="19"/>
      <c r="C485" s="37"/>
      <c r="D485" s="37"/>
      <c r="E485" s="24"/>
      <c r="F485" s="24"/>
      <c r="G485" s="24"/>
      <c r="H485" s="49"/>
    </row>
    <row r="486" spans="1:20" s="12" customFormat="1" x14ac:dyDescent="0.25">
      <c r="A486" s="131"/>
      <c r="B486" s="19"/>
      <c r="C486" s="37"/>
      <c r="D486" s="37"/>
      <c r="E486" s="24"/>
      <c r="F486" s="24"/>
      <c r="G486" s="24"/>
      <c r="H486" s="49"/>
    </row>
    <row r="487" spans="1:20" s="12" customFormat="1" x14ac:dyDescent="0.25">
      <c r="A487" s="131"/>
      <c r="B487" s="19"/>
      <c r="C487" s="37"/>
      <c r="D487" s="37"/>
      <c r="E487" s="24"/>
      <c r="F487" s="24"/>
      <c r="G487" s="24"/>
      <c r="H487" s="49"/>
    </row>
    <row r="488" spans="1:20" s="12" customFormat="1" x14ac:dyDescent="0.25">
      <c r="A488" s="131"/>
      <c r="B488" s="19"/>
      <c r="C488" s="37"/>
      <c r="D488" s="37"/>
      <c r="E488" s="24"/>
      <c r="F488" s="24"/>
      <c r="G488" s="24"/>
      <c r="H488" s="49"/>
    </row>
    <row r="489" spans="1:20" x14ac:dyDescent="0.25">
      <c r="A489" s="130"/>
      <c r="B489" s="17"/>
      <c r="C489" s="17"/>
      <c r="D489" s="17"/>
      <c r="E489" s="17"/>
      <c r="F489" s="17"/>
      <c r="G489" s="17"/>
      <c r="H489" s="18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30"/>
      <c r="B490" s="17"/>
      <c r="C490" s="17"/>
      <c r="D490" s="17"/>
      <c r="E490" s="17"/>
      <c r="F490" s="17"/>
      <c r="G490" s="17"/>
      <c r="H490" s="18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30"/>
      <c r="B491" s="17"/>
      <c r="C491" s="17"/>
      <c r="D491" s="17"/>
      <c r="E491" s="17"/>
      <c r="F491" s="17"/>
      <c r="G491" s="17"/>
      <c r="H491" s="18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30"/>
      <c r="B492" s="17"/>
      <c r="C492" s="17"/>
      <c r="D492" s="17"/>
      <c r="E492" s="17"/>
      <c r="F492" s="17"/>
      <c r="G492" s="17"/>
      <c r="H492" s="18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30"/>
      <c r="B493" s="17"/>
      <c r="C493" s="17"/>
      <c r="D493" s="17"/>
      <c r="E493" s="17"/>
      <c r="F493" s="17"/>
      <c r="G493" s="17"/>
      <c r="H493" s="18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30"/>
      <c r="B494" s="17"/>
      <c r="C494" s="17"/>
      <c r="D494" s="17"/>
      <c r="E494" s="17"/>
      <c r="F494" s="17"/>
      <c r="G494" s="17"/>
      <c r="H494" s="18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30"/>
      <c r="B495" s="17"/>
      <c r="C495" s="17"/>
      <c r="D495" s="17"/>
      <c r="E495" s="17"/>
      <c r="F495" s="17"/>
      <c r="G495" s="17"/>
      <c r="H495" s="18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30"/>
      <c r="B496" s="17"/>
      <c r="C496" s="17"/>
      <c r="D496" s="17"/>
      <c r="E496" s="17"/>
      <c r="F496" s="17"/>
      <c r="G496" s="17"/>
      <c r="H496" s="18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30"/>
      <c r="B497" s="17"/>
      <c r="C497" s="17"/>
      <c r="D497" s="17"/>
      <c r="E497" s="17"/>
      <c r="F497" s="17"/>
      <c r="G497" s="17"/>
      <c r="H497" s="18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30"/>
      <c r="B498" s="17"/>
      <c r="C498" s="17"/>
      <c r="D498" s="17"/>
      <c r="E498" s="17"/>
      <c r="F498" s="17"/>
      <c r="G498" s="17"/>
      <c r="H498" s="18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30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30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30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30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30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30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30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30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30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30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30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30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30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30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30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30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30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30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30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30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30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30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30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30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30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30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30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30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30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30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30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30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30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30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30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30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30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30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30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30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30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30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30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30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30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30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30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30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30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30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30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30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30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30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30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30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30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30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30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30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30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30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30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30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30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30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30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30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30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30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30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30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30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30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30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30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30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30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30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30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30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30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30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30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30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30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30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30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30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30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30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30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30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30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30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30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30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30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30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30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30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30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30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30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30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30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30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30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30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30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30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30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30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30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30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30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30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30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30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30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30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30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30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30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30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30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30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30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30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30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30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30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30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30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30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30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30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30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30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30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30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30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30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30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30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30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30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30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30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30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30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30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30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30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30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30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30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30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30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30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30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30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30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30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30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30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30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30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30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30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30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30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30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30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30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30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30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30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30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30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30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30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30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30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30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30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30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30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30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30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30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30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30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30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30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30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30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30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30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30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30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30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30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30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30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30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30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30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30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30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30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30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30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30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30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30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30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30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30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30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30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x14ac:dyDescent="0.25">
      <c r="A720" s="130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x14ac:dyDescent="0.25">
      <c r="A721" s="130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</sheetData>
  <mergeCells count="241">
    <mergeCell ref="B257:E257"/>
    <mergeCell ref="C251:E251"/>
    <mergeCell ref="C252:E252"/>
    <mergeCell ref="C253:E253"/>
    <mergeCell ref="C254:E254"/>
    <mergeCell ref="C255:E255"/>
    <mergeCell ref="C256:E256"/>
    <mergeCell ref="C245:E245"/>
    <mergeCell ref="C246:E246"/>
    <mergeCell ref="D247:E247"/>
    <mergeCell ref="D248:E248"/>
    <mergeCell ref="C249:E249"/>
    <mergeCell ref="C250:E250"/>
    <mergeCell ref="D239:E239"/>
    <mergeCell ref="C240:E240"/>
    <mergeCell ref="C241:E241"/>
    <mergeCell ref="C242:E242"/>
    <mergeCell ref="C243:E243"/>
    <mergeCell ref="C244:E244"/>
    <mergeCell ref="C233:E233"/>
    <mergeCell ref="D234:E234"/>
    <mergeCell ref="D235:E235"/>
    <mergeCell ref="D236:E236"/>
    <mergeCell ref="D237:E237"/>
    <mergeCell ref="D238:E238"/>
    <mergeCell ref="C227:E227"/>
    <mergeCell ref="C228:E228"/>
    <mergeCell ref="C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C215:E215"/>
    <mergeCell ref="C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C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C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C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C177:E177"/>
    <mergeCell ref="D178:E178"/>
    <mergeCell ref="D167:E167"/>
    <mergeCell ref="D168:E168"/>
    <mergeCell ref="D169:E169"/>
    <mergeCell ref="D170:E170"/>
    <mergeCell ref="D171:E171"/>
    <mergeCell ref="D172:E172"/>
    <mergeCell ref="C161:E161"/>
    <mergeCell ref="C162:E162"/>
    <mergeCell ref="C163:E163"/>
    <mergeCell ref="C164:E164"/>
    <mergeCell ref="C165:E165"/>
    <mergeCell ref="C166:E166"/>
    <mergeCell ref="C155:E155"/>
    <mergeCell ref="C156:E156"/>
    <mergeCell ref="C157:E157"/>
    <mergeCell ref="C158:E158"/>
    <mergeCell ref="C159:E159"/>
    <mergeCell ref="C160:E160"/>
    <mergeCell ref="C149:E149"/>
    <mergeCell ref="C150:E150"/>
    <mergeCell ref="C151:E151"/>
    <mergeCell ref="D152:E152"/>
    <mergeCell ref="D153:E153"/>
    <mergeCell ref="C154:E154"/>
    <mergeCell ref="D143:E143"/>
    <mergeCell ref="D144:E144"/>
    <mergeCell ref="D145:E145"/>
    <mergeCell ref="D146:E146"/>
    <mergeCell ref="D147:E147"/>
    <mergeCell ref="C148:E148"/>
    <mergeCell ref="C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C134:E134"/>
    <mergeCell ref="C135:E135"/>
    <mergeCell ref="C136:E136"/>
    <mergeCell ref="D125:E125"/>
    <mergeCell ref="D126:E126"/>
    <mergeCell ref="D127:E127"/>
    <mergeCell ref="D128:E128"/>
    <mergeCell ref="D129:E129"/>
    <mergeCell ref="D130:E130"/>
    <mergeCell ref="C119:E119"/>
    <mergeCell ref="D120:E120"/>
    <mergeCell ref="D121:E121"/>
    <mergeCell ref="C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C68:E68"/>
    <mergeCell ref="D69:E69"/>
    <mergeCell ref="D70:E70"/>
    <mergeCell ref="D71:E71"/>
    <mergeCell ref="C72:E72"/>
    <mergeCell ref="D73:E73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47:E47"/>
    <mergeCell ref="D48:E48"/>
    <mergeCell ref="D49:E49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F2:H2"/>
    <mergeCell ref="I2:T3"/>
    <mergeCell ref="F3:F4"/>
    <mergeCell ref="G3:G4"/>
    <mergeCell ref="H3:H4"/>
  </mergeCells>
  <pageMargins left="0.25" right="0.25" top="0.75" bottom="0.75" header="0.3" footer="0.3"/>
  <pageSetup paperSize="9" scale="65" orientation="landscape" horizontalDpi="4294967293" r:id="rId1"/>
  <headerFooter>
    <oddHeader>&amp;C&amp;"Times New Roman,Félkövér"&amp;12 081030 Sportlétesítmények, edzőtáborok működtetése és fejlesztéseKiadások - 2017.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Összesítő</vt:lpstr>
      <vt:lpstr>Összesítő cofog</vt:lpstr>
      <vt:lpstr>Bevételek</vt:lpstr>
      <vt:lpstr>Kiadások</vt:lpstr>
      <vt:lpstr>Igazgatás</vt:lpstr>
      <vt:lpstr>Községgazd</vt:lpstr>
      <vt:lpstr>Vagyongazd</vt:lpstr>
      <vt:lpstr>Közút</vt:lpstr>
      <vt:lpstr>Sport</vt:lpstr>
      <vt:lpstr>Közművelődés</vt:lpstr>
      <vt:lpstr>Támogatás</vt:lpstr>
      <vt:lpstr>Bevételek!Nyomtatási_terület</vt:lpstr>
      <vt:lpstr>Igazgatás!Nyomtatási_terület</vt:lpstr>
      <vt:lpstr>Kiadások!Nyomtatási_terület</vt:lpstr>
      <vt:lpstr>Közművelődés!Nyomtatási_terület</vt:lpstr>
      <vt:lpstr>Közút!Nyomtatási_terület</vt:lpstr>
      <vt:lpstr>Községgazd!Nyomtatási_terület</vt:lpstr>
      <vt:lpstr>Sport!Nyomtatási_terület</vt:lpstr>
      <vt:lpstr>Támogatás!Nyomtatási_terület</vt:lpstr>
      <vt:lpstr>Vagyongazd!Nyomtatási_terület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fjozsefne</cp:lastModifiedBy>
  <cp:lastPrinted>2017-02-23T09:52:45Z</cp:lastPrinted>
  <dcterms:created xsi:type="dcterms:W3CDTF">2015-11-28T12:14:02Z</dcterms:created>
  <dcterms:modified xsi:type="dcterms:W3CDTF">2017-02-23T09:53:34Z</dcterms:modified>
</cp:coreProperties>
</file>