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fmann.renata\Desktop\Tomi\Zárszámadás\2018\Zárszámadás\"/>
    </mc:Choice>
  </mc:AlternateContent>
  <bookViews>
    <workbookView xWindow="0" yWindow="0" windowWidth="16380" windowHeight="8190" tabRatio="783"/>
  </bookViews>
  <sheets>
    <sheet name="1.Bev-kiad." sheetId="1" r:id="rId1"/>
    <sheet name="2.Műk." sheetId="2" r:id="rId2"/>
    <sheet name="3.Felh." sheetId="3" r:id="rId3"/>
    <sheet name="4. Átadott p.eszk." sheetId="4" r:id="rId4"/>
    <sheet name="5.finanszírozás" sheetId="5" r:id="rId5"/>
    <sheet name="6.Bev.össz." sheetId="6" r:id="rId6"/>
    <sheet name="7.Kiad.össz." sheetId="7" r:id="rId7"/>
    <sheet name="8. Többéves" sheetId="19" r:id="rId8"/>
    <sheet name="9. Eu projekt" sheetId="18" r:id="rId9"/>
    <sheet name="10. Maradványkimutatás" sheetId="20" r:id="rId10"/>
    <sheet name="11. Mérleg" sheetId="21" r:id="rId11"/>
    <sheet name="12. Eredménykimutatás" sheetId="22" r:id="rId12"/>
    <sheet name="13. Pénzeszköz változás" sheetId="31" r:id="rId13"/>
    <sheet name="14. Vagyonkimutatás" sheetId="24" r:id="rId14"/>
    <sheet name="15. Konsz. besz kiad." sheetId="26" r:id="rId15"/>
    <sheet name="16. Konsz. besz. bevétel" sheetId="25" r:id="rId16"/>
    <sheet name="17. Konsz. finansz. kiadás" sheetId="27" r:id="rId17"/>
    <sheet name="18. Konsz. finansz. bevétel" sheetId="28" r:id="rId18"/>
    <sheet name="19. Konsz. mérleg" sheetId="29" r:id="rId19"/>
    <sheet name="20. Konsz. eredménykimutatás" sheetId="30" r:id="rId20"/>
    <sheet name="13.MANKOHivatal" sheetId="15" state="hidden" r:id="rId21"/>
  </sheets>
  <externalReferences>
    <externalReference r:id="rId22"/>
    <externalReference r:id="rId23"/>
    <externalReference r:id="rId24"/>
    <externalReference r:id="rId25"/>
  </externalReferences>
  <definedNames>
    <definedName name="beruh" localSheetId="20">'[1]4.1. táj.'!#REF!</definedName>
    <definedName name="beruh">'[1]4.1. táj.'!#REF!</definedName>
    <definedName name="Excel_BuiltIn__FilterDatabase" localSheetId="0">'1.Bev-kiad.'!$B$1:$B$25</definedName>
    <definedName name="Excel_BuiltIn__FilterDatabase" localSheetId="1">'2.Műk.'!$B$1:$B$74</definedName>
    <definedName name="Excel_BuiltIn_Print_Area" localSheetId="0">'1.Bev-kiad.'!$B$1:$B$49</definedName>
    <definedName name="Excel_BuiltIn_Print_Area" localSheetId="1">'2.Műk.'!$B$1:$C$80</definedName>
    <definedName name="Excel_BuiltIn_Print_Area" localSheetId="2">'3.Felh.'!$B$1:$C$162</definedName>
    <definedName name="Excel_BuiltIn_Print_Area" localSheetId="3">'4. Átadott p.eszk.'!$B$1:$C$43</definedName>
    <definedName name="intézmények" localSheetId="6">NA()</definedName>
    <definedName name="intézmények" localSheetId="8">'[2]4.1. táj.'!#REF!</definedName>
    <definedName name="intézmények">'[3]4.1. táj.'!#REF!</definedName>
    <definedName name="_xlnm.Print_Area" localSheetId="0">'1.Bev-kiad.'!$A$1:$F$48</definedName>
    <definedName name="_xlnm.Print_Area" localSheetId="10">'11. Mérleg'!$A$1:$E$82</definedName>
    <definedName name="_xlnm.Print_Area" localSheetId="20">'13.MANKOHivatal'!$A$1</definedName>
    <definedName name="_xlnm.Print_Area" localSheetId="13">'14. Vagyonkimutatás'!$A$1:$E$118</definedName>
    <definedName name="_xlnm.Print_Area" localSheetId="1">'2.Műk.'!$A$1:$F$80</definedName>
    <definedName name="_xlnm.Print_Area" localSheetId="2">'3.Felh.'!$A$1:$F$146</definedName>
    <definedName name="_xlnm.Print_Area" localSheetId="3">'4. Átadott p.eszk.'!$A$1:$F$49</definedName>
    <definedName name="_xlnm.Print_Area" localSheetId="4">'5.finanszírozás'!$A$1:$H$135</definedName>
    <definedName name="_xlnm.Print_Area" localSheetId="5">'6.Bev.össz.'!$A$1:$N$29</definedName>
    <definedName name="_xlnm.Print_Area" localSheetId="8">'9. Eu projekt'!$A$1:$C$95</definedName>
    <definedName name="qewrqewr" localSheetId="20">'[1]4.1. táj.'!#REF!</definedName>
    <definedName name="qewrqewr">'[1]4.1. táj.'!#REF!</definedName>
    <definedName name="Z_ABF21C5C_6078_4D03_96DF_78390D4F8F84_.wvu.Cols" localSheetId="3">('4. Átadott p.eszk.'!#REF!,'4. Átadott p.eszk.'!$A$1:$HR$65498)</definedName>
    <definedName name="Z_ABF21C5C_6078_4D03_96DF_78390D4F8F84_.wvu.FilterData" localSheetId="0">'1.Bev-kiad.'!$B$1:$B$25</definedName>
    <definedName name="Z_ABF21C5C_6078_4D03_96DF_78390D4F8F84_.wvu.FilterData" localSheetId="1">'2.Műk.'!$B$1:$B$74</definedName>
    <definedName name="Z_ABF21C5C_6078_4D03_96DF_78390D4F8F84_.wvu.PrintArea" localSheetId="0">'1.Bev-kiad.'!$B$1:$B$47</definedName>
    <definedName name="Z_ABF21C5C_6078_4D03_96DF_78390D4F8F84_.wvu.PrintArea" localSheetId="20">'13.MANKOHivatal'!$B$1:$B$91</definedName>
    <definedName name="Z_ABF21C5C_6078_4D03_96DF_78390D4F8F84_.wvu.PrintArea" localSheetId="1">'2.Műk.'!$B$1:$B$74</definedName>
    <definedName name="Z_ABF21C5C_6078_4D03_96DF_78390D4F8F84_.wvu.PrintArea" localSheetId="2">'3.Felh.'!$B$1:$B$132</definedName>
    <definedName name="Z_ABF21C5C_6078_4D03_96DF_78390D4F8F84_.wvu.PrintArea" localSheetId="3">'4. Átadott p.eszk.'!$B$1:$B$3</definedName>
    <definedName name="Z_ABF21C5C_6078_4D03_96DF_78390D4F8F84_.wvu.Rows" localSheetId="0">'1.Bev-kiad.'!#REF!</definedName>
    <definedName name="Z_ABF21C5C_6078_4D03_96DF_78390D4F8F84_.wvu.Rows" localSheetId="20">('13.MANKOHivatal'!#REF!,'13.MANKOHivatal'!$A$30:$IU$30)</definedName>
    <definedName name="Z_ABF21C5C_6078_4D03_96DF_78390D4F8F84_.wvu.Rows" localSheetId="1">('2.Műk.'!$B$2:$IT$2,'2.Műk.'!$B$43:$IT$47,'2.Műk.'!#REF!,'2.Műk.'!#REF!,'2.Műk.'!#REF!,'2.Műk.'!#REF!,'2.Műk.'!#REF!,'2.Műk.'!#REF!,'2.Műk.'!#REF!)</definedName>
    <definedName name="Z_ABF21C5C_6078_4D03_96DF_78390D4F8F84_.wvu.Rows" localSheetId="2">('3.Felh.'!#REF!,'3.Felh.'!#REF!,'3.Felh.'!#REF!,'3.Felh.'!#REF!)</definedName>
    <definedName name="Z_ABF21C5C_6078_4D03_96DF_78390D4F8F84_.wvu.Rows" localSheetId="3">('4. Átadott p.eszk.'!#REF!,'4. Átadott p.eszk.'!#REF!,'4. Átadott p.eszk.'!#REF!,'4. Átadott p.eszk.'!#REF!,'4. Átadott p.eszk.'!#REF!)</definedName>
  </definedNames>
  <calcPr calcId="152511"/>
</workbook>
</file>

<file path=xl/calcChain.xml><?xml version="1.0" encoding="utf-8"?>
<calcChain xmlns="http://schemas.openxmlformats.org/spreadsheetml/2006/main">
  <c r="D92" i="24" l="1"/>
  <c r="D117" i="24"/>
  <c r="C117" i="24"/>
  <c r="D116" i="24"/>
  <c r="C116" i="24"/>
  <c r="D115" i="24"/>
  <c r="C115" i="24"/>
  <c r="D114" i="24"/>
  <c r="C114" i="24"/>
  <c r="D113" i="24"/>
  <c r="C113" i="24"/>
  <c r="D112" i="24"/>
  <c r="C112" i="24"/>
  <c r="D111" i="24"/>
  <c r="C111" i="24"/>
  <c r="D110" i="24"/>
  <c r="C110" i="24"/>
  <c r="D107" i="24"/>
  <c r="C107" i="24"/>
  <c r="D106" i="24"/>
  <c r="C106" i="24"/>
  <c r="D105" i="24"/>
  <c r="C105" i="24"/>
  <c r="D104" i="24"/>
  <c r="C104" i="24"/>
  <c r="D103" i="24"/>
  <c r="C103" i="24"/>
  <c r="D102" i="24"/>
  <c r="C102" i="24"/>
  <c r="D101" i="24"/>
  <c r="C101" i="24"/>
  <c r="D100" i="24"/>
  <c r="C100" i="24"/>
  <c r="D99" i="24"/>
  <c r="C99" i="24"/>
  <c r="D98" i="24"/>
  <c r="C98" i="24"/>
  <c r="D97" i="24"/>
  <c r="C97" i="24"/>
  <c r="D96" i="24"/>
  <c r="C96" i="24"/>
  <c r="D95" i="24"/>
  <c r="D108" i="24" s="1"/>
  <c r="C95" i="24"/>
  <c r="C108" i="24" s="1"/>
  <c r="D91" i="24"/>
  <c r="C91" i="24"/>
  <c r="D90" i="24"/>
  <c r="C90" i="24"/>
  <c r="D89" i="24"/>
  <c r="C89" i="24"/>
  <c r="D88" i="24"/>
  <c r="C88" i="24"/>
  <c r="D87" i="24"/>
  <c r="C87" i="24"/>
  <c r="D86" i="24"/>
  <c r="C86" i="24"/>
  <c r="D85" i="24"/>
  <c r="C85" i="24"/>
  <c r="D84" i="24"/>
  <c r="C84" i="24"/>
  <c r="D83" i="24"/>
  <c r="C83" i="24"/>
  <c r="D82" i="24"/>
  <c r="C82" i="24"/>
  <c r="D81" i="24"/>
  <c r="C81" i="24"/>
  <c r="D80" i="24"/>
  <c r="C80" i="24"/>
  <c r="D79" i="24"/>
  <c r="C79" i="24"/>
  <c r="D78" i="24"/>
  <c r="C78" i="24"/>
  <c r="D77" i="24"/>
  <c r="C77" i="24"/>
  <c r="D76" i="24"/>
  <c r="C76" i="24"/>
  <c r="D75" i="24"/>
  <c r="C75" i="24"/>
  <c r="D74" i="24"/>
  <c r="C74" i="24"/>
  <c r="D73" i="24"/>
  <c r="C73" i="24"/>
  <c r="D72" i="24"/>
  <c r="C72" i="24"/>
  <c r="D71" i="24"/>
  <c r="C71" i="24"/>
  <c r="D70" i="24"/>
  <c r="C70" i="24"/>
  <c r="D69" i="24"/>
  <c r="C69" i="24"/>
  <c r="D68" i="24"/>
  <c r="C68" i="24"/>
  <c r="D67" i="24"/>
  <c r="C67" i="24"/>
  <c r="D66" i="24"/>
  <c r="C66" i="24"/>
  <c r="D65" i="24"/>
  <c r="C65" i="24"/>
  <c r="D64" i="24"/>
  <c r="C64" i="24"/>
  <c r="D63" i="24"/>
  <c r="C63" i="24"/>
  <c r="D62" i="24"/>
  <c r="C62" i="24"/>
  <c r="D61" i="24"/>
  <c r="C61" i="24"/>
  <c r="D60" i="24"/>
  <c r="C60" i="24"/>
  <c r="D59" i="24"/>
  <c r="C59" i="24"/>
  <c r="D58" i="24"/>
  <c r="C58" i="24"/>
  <c r="D57" i="24"/>
  <c r="C57" i="24"/>
  <c r="D56" i="24"/>
  <c r="C56" i="24"/>
  <c r="D55" i="24"/>
  <c r="C55" i="24"/>
  <c r="D54" i="24"/>
  <c r="C54" i="24"/>
  <c r="D53" i="24"/>
  <c r="C53" i="24"/>
  <c r="D52" i="24"/>
  <c r="C52" i="24"/>
  <c r="D51" i="24"/>
  <c r="C51" i="24"/>
  <c r="D50" i="24"/>
  <c r="C50" i="24"/>
  <c r="D49" i="24"/>
  <c r="C49" i="24"/>
  <c r="D48" i="24"/>
  <c r="C48" i="24"/>
  <c r="D47" i="24"/>
  <c r="C47" i="24"/>
  <c r="D46" i="24"/>
  <c r="C46" i="24"/>
  <c r="D45" i="24"/>
  <c r="C45" i="24"/>
  <c r="E45" i="24" s="1"/>
  <c r="D44" i="24"/>
  <c r="C44" i="24"/>
  <c r="D43" i="24"/>
  <c r="C43" i="24"/>
  <c r="D42" i="24"/>
  <c r="C42" i="24"/>
  <c r="D41" i="24"/>
  <c r="C41" i="24"/>
  <c r="D40" i="24"/>
  <c r="C40" i="24"/>
  <c r="D39" i="24"/>
  <c r="C39" i="24"/>
  <c r="D38" i="24"/>
  <c r="C38" i="24"/>
  <c r="D37" i="24"/>
  <c r="C37" i="24"/>
  <c r="D36" i="24"/>
  <c r="C36" i="24"/>
  <c r="D35" i="24"/>
  <c r="C35" i="24"/>
  <c r="D34" i="24"/>
  <c r="C34" i="24"/>
  <c r="D33" i="24"/>
  <c r="C33" i="24"/>
  <c r="D32" i="24"/>
  <c r="C32" i="24"/>
  <c r="D31" i="24"/>
  <c r="C31" i="24"/>
  <c r="D30" i="24"/>
  <c r="C30" i="24"/>
  <c r="D29" i="24"/>
  <c r="C29" i="24"/>
  <c r="D28" i="24"/>
  <c r="C28" i="24"/>
  <c r="D27" i="24"/>
  <c r="C27" i="24"/>
  <c r="D26" i="24"/>
  <c r="C26" i="24"/>
  <c r="D25" i="24"/>
  <c r="C25" i="24"/>
  <c r="D24" i="24"/>
  <c r="C24" i="24"/>
  <c r="D23" i="24"/>
  <c r="C23" i="24"/>
  <c r="D22" i="24"/>
  <c r="C22" i="24"/>
  <c r="D21" i="24"/>
  <c r="C21" i="24"/>
  <c r="D20" i="24"/>
  <c r="C20" i="24"/>
  <c r="D19" i="24"/>
  <c r="C19" i="24"/>
  <c r="D18" i="24"/>
  <c r="C18" i="24"/>
  <c r="D17" i="24"/>
  <c r="C17" i="24"/>
  <c r="D16" i="24"/>
  <c r="C16" i="24"/>
  <c r="D15" i="24"/>
  <c r="C15" i="24"/>
  <c r="D14" i="24"/>
  <c r="C14" i="24"/>
  <c r="D13" i="24"/>
  <c r="C13" i="24"/>
  <c r="D12" i="24"/>
  <c r="C12" i="24"/>
  <c r="D11" i="24"/>
  <c r="C11" i="24"/>
  <c r="D10" i="24"/>
  <c r="D9" i="24" s="1"/>
  <c r="C10" i="24"/>
  <c r="C9" i="24" s="1"/>
  <c r="D8" i="24"/>
  <c r="C8" i="24"/>
  <c r="C92" i="24" s="1"/>
  <c r="E41" i="24" l="1"/>
  <c r="E108" i="24"/>
  <c r="E13" i="24"/>
  <c r="E15" i="24"/>
  <c r="E18" i="24"/>
  <c r="E19" i="24"/>
  <c r="E25" i="24"/>
  <c r="E26" i="24"/>
  <c r="E27" i="24"/>
  <c r="E29" i="24"/>
  <c r="E30" i="24"/>
  <c r="E31" i="24"/>
  <c r="E34" i="24"/>
  <c r="E35" i="24"/>
  <c r="E52" i="24"/>
  <c r="E56" i="24"/>
  <c r="E78" i="24"/>
  <c r="E79" i="24"/>
  <c r="E81" i="24"/>
  <c r="E83" i="24"/>
  <c r="E84" i="24"/>
  <c r="E86" i="24"/>
  <c r="E87" i="24"/>
  <c r="E88" i="24"/>
  <c r="E89" i="24"/>
  <c r="E90" i="24"/>
  <c r="E91" i="24"/>
  <c r="E95" i="24"/>
  <c r="E96" i="24"/>
  <c r="E97" i="24"/>
  <c r="E98" i="24"/>
  <c r="E99" i="24"/>
  <c r="E101" i="24"/>
  <c r="E102" i="24"/>
  <c r="E103" i="24"/>
  <c r="E104" i="24"/>
  <c r="E105" i="24"/>
  <c r="E107" i="24"/>
  <c r="E92" i="24"/>
  <c r="E10" i="24"/>
  <c r="E8" i="24"/>
  <c r="E9" i="24"/>
  <c r="E51" i="24"/>
  <c r="D95" i="3"/>
  <c r="D71" i="3"/>
  <c r="B12" i="31" l="1"/>
  <c r="B11" i="31"/>
  <c r="B6" i="31"/>
  <c r="E22" i="19" l="1"/>
  <c r="B19" i="19"/>
  <c r="B14" i="19"/>
  <c r="B21" i="19"/>
  <c r="B20" i="19"/>
  <c r="B18" i="19"/>
  <c r="B9" i="19"/>
  <c r="B11" i="19"/>
  <c r="B15" i="19"/>
  <c r="B16" i="19"/>
  <c r="B13" i="19"/>
  <c r="C17" i="19"/>
  <c r="D17" i="19"/>
  <c r="E17" i="19"/>
  <c r="F17" i="19"/>
  <c r="C12" i="19"/>
  <c r="D12" i="19"/>
  <c r="E12" i="19"/>
  <c r="F12" i="19"/>
  <c r="C10" i="19"/>
  <c r="D10" i="19"/>
  <c r="E10" i="19"/>
  <c r="F10" i="19"/>
  <c r="B10" i="19"/>
  <c r="C8" i="19"/>
  <c r="D8" i="19"/>
  <c r="E8" i="19"/>
  <c r="F8" i="19"/>
  <c r="B8" i="19"/>
  <c r="D47" i="3" l="1"/>
  <c r="D107" i="3"/>
  <c r="F107" i="3" s="1"/>
  <c r="D116" i="3"/>
  <c r="D110" i="3"/>
  <c r="D75" i="3"/>
  <c r="F108" i="3"/>
  <c r="D66" i="3"/>
  <c r="F106" i="3"/>
  <c r="D83" i="3"/>
  <c r="C86" i="18" l="1"/>
  <c r="C66" i="18"/>
  <c r="B66" i="18"/>
  <c r="C44" i="18"/>
  <c r="B44" i="18"/>
  <c r="E33" i="22" l="1"/>
  <c r="D34" i="22"/>
  <c r="E31" i="22"/>
  <c r="E34" i="22" s="1"/>
  <c r="C31" i="22"/>
  <c r="C34" i="22" s="1"/>
  <c r="D12" i="22"/>
  <c r="E12" i="22"/>
  <c r="C12" i="22"/>
  <c r="E25" i="22" l="1"/>
  <c r="D25" i="22"/>
  <c r="C25" i="22"/>
  <c r="E21" i="22"/>
  <c r="D21" i="22"/>
  <c r="C21" i="22"/>
  <c r="E17" i="22"/>
  <c r="D17" i="22"/>
  <c r="C17" i="22"/>
  <c r="E10" i="22"/>
  <c r="D10" i="22"/>
  <c r="D28" i="22" s="1"/>
  <c r="D35" i="22" s="1"/>
  <c r="C10" i="22"/>
  <c r="D17" i="21"/>
  <c r="D74" i="21"/>
  <c r="E74" i="21"/>
  <c r="C74" i="21"/>
  <c r="D72" i="21"/>
  <c r="E72" i="21"/>
  <c r="C72" i="21"/>
  <c r="D70" i="21"/>
  <c r="E70" i="21"/>
  <c r="C70" i="21"/>
  <c r="E68" i="21"/>
  <c r="D60" i="21"/>
  <c r="E60" i="21"/>
  <c r="C60" i="21"/>
  <c r="D57" i="21"/>
  <c r="E57" i="21"/>
  <c r="C57" i="21"/>
  <c r="D55" i="21"/>
  <c r="E55" i="21"/>
  <c r="C55" i="21"/>
  <c r="D53" i="21"/>
  <c r="E53" i="21"/>
  <c r="C53" i="21"/>
  <c r="C49" i="21"/>
  <c r="D43" i="21"/>
  <c r="D49" i="21" s="1"/>
  <c r="E43" i="21"/>
  <c r="E49" i="21" s="1"/>
  <c r="C43" i="21"/>
  <c r="E40" i="21"/>
  <c r="D37" i="21"/>
  <c r="E37" i="21"/>
  <c r="C37" i="21"/>
  <c r="C42" i="21"/>
  <c r="D42" i="21"/>
  <c r="D34" i="21"/>
  <c r="E34" i="21"/>
  <c r="E26" i="21"/>
  <c r="D30" i="21"/>
  <c r="E30" i="21"/>
  <c r="D26" i="21"/>
  <c r="C30" i="21"/>
  <c r="C36" i="21" s="1"/>
  <c r="C50" i="21" s="1"/>
  <c r="C26" i="21"/>
  <c r="D24" i="21"/>
  <c r="E24" i="21"/>
  <c r="C24" i="21"/>
  <c r="D22" i="21"/>
  <c r="E22" i="21"/>
  <c r="E25" i="21" s="1"/>
  <c r="C22" i="21"/>
  <c r="D19" i="21"/>
  <c r="D20" i="21" s="1"/>
  <c r="E19" i="21"/>
  <c r="E20" i="21" s="1"/>
  <c r="C19" i="21"/>
  <c r="C20" i="21" s="1"/>
  <c r="D13" i="21"/>
  <c r="D16" i="21" s="1"/>
  <c r="C13" i="21"/>
  <c r="C16" i="21" s="1"/>
  <c r="C17" i="21" s="1"/>
  <c r="E13" i="21"/>
  <c r="E16" i="21" s="1"/>
  <c r="E81" i="21"/>
  <c r="C81" i="21"/>
  <c r="E77" i="21"/>
  <c r="E78" i="21" s="1"/>
  <c r="C77" i="21"/>
  <c r="C68" i="21"/>
  <c r="E12" i="21"/>
  <c r="C12" i="21"/>
  <c r="E8" i="21"/>
  <c r="C8" i="21"/>
  <c r="C12" i="20"/>
  <c r="C9" i="20"/>
  <c r="F22" i="19"/>
  <c r="B17" i="19"/>
  <c r="D22" i="19"/>
  <c r="C22" i="19"/>
  <c r="B12" i="19"/>
  <c r="E28" i="22" l="1"/>
  <c r="E35" i="22" s="1"/>
  <c r="B22" i="19"/>
  <c r="C28" i="22"/>
  <c r="C35" i="22" s="1"/>
  <c r="C58" i="21"/>
  <c r="D58" i="21"/>
  <c r="E58" i="21"/>
  <c r="C78" i="21"/>
  <c r="C82" i="21" s="1"/>
  <c r="E42" i="21"/>
  <c r="C25" i="21"/>
  <c r="D25" i="21"/>
  <c r="D36" i="21"/>
  <c r="D50" i="21" s="1"/>
  <c r="E82" i="21"/>
  <c r="E36" i="21"/>
  <c r="E17" i="21"/>
  <c r="C13" i="20"/>
  <c r="C14" i="20" s="1"/>
  <c r="C15" i="20" s="1"/>
  <c r="J24" i="7"/>
  <c r="J20" i="7"/>
  <c r="J12" i="7"/>
  <c r="K12" i="7"/>
  <c r="E50" i="21" l="1"/>
  <c r="E61" i="21" s="1"/>
  <c r="D61" i="21"/>
  <c r="C61" i="21"/>
  <c r="H10" i="6"/>
  <c r="H11" i="6"/>
  <c r="H15" i="6"/>
  <c r="H16" i="6"/>
  <c r="H19" i="6"/>
  <c r="H20" i="6"/>
  <c r="H23" i="6"/>
  <c r="H24" i="6"/>
  <c r="H28" i="6"/>
  <c r="G9" i="6"/>
  <c r="G8" i="6" s="1"/>
  <c r="G29" i="6" s="1"/>
  <c r="B27" i="6"/>
  <c r="H27" i="6" s="1"/>
  <c r="D32" i="2" l="1"/>
  <c r="E32" i="2"/>
  <c r="C32" i="2"/>
  <c r="H80" i="5"/>
  <c r="H65" i="5"/>
  <c r="B73" i="5"/>
  <c r="B44" i="5"/>
  <c r="B59" i="5" s="1"/>
  <c r="G29" i="5" l="1"/>
  <c r="H29" i="5"/>
  <c r="G28" i="5"/>
  <c r="G27" i="5"/>
  <c r="G14" i="5"/>
  <c r="H14" i="5" s="1"/>
  <c r="G13" i="5"/>
  <c r="G12" i="5"/>
  <c r="E34" i="1" l="1"/>
  <c r="E35" i="1"/>
  <c r="E45" i="1"/>
  <c r="E10" i="1"/>
  <c r="E19" i="1"/>
  <c r="E18" i="1" s="1"/>
  <c r="E20" i="1"/>
  <c r="E17" i="1" l="1"/>
  <c r="E44" i="1"/>
  <c r="E43" i="1" l="1"/>
  <c r="F36" i="3" l="1"/>
  <c r="F37" i="3"/>
  <c r="F38" i="3"/>
  <c r="F40" i="3"/>
  <c r="F43" i="3"/>
  <c r="F44" i="3"/>
  <c r="F45" i="3"/>
  <c r="F46" i="3"/>
  <c r="F47" i="3"/>
  <c r="F48" i="3"/>
  <c r="F49" i="3"/>
  <c r="F50" i="3"/>
  <c r="F51" i="3"/>
  <c r="F53" i="3"/>
  <c r="F54" i="3"/>
  <c r="F55" i="3"/>
  <c r="F56" i="3"/>
  <c r="F58" i="3"/>
  <c r="F59" i="3"/>
  <c r="F60" i="3"/>
  <c r="F61" i="3"/>
  <c r="F63" i="3"/>
  <c r="F65" i="3"/>
  <c r="F66" i="3"/>
  <c r="F67" i="3"/>
  <c r="F68" i="3"/>
  <c r="F71" i="3"/>
  <c r="F72" i="3"/>
  <c r="F73" i="3"/>
  <c r="F74" i="3"/>
  <c r="F75" i="3"/>
  <c r="F77" i="3"/>
  <c r="F78" i="3"/>
  <c r="F81" i="3"/>
  <c r="F82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9" i="3"/>
  <c r="F110" i="3"/>
  <c r="F133" i="3"/>
  <c r="F134" i="3"/>
  <c r="F136" i="3"/>
  <c r="F138" i="3"/>
  <c r="F139" i="3"/>
  <c r="F140" i="3"/>
  <c r="F141" i="3"/>
  <c r="F142" i="3"/>
  <c r="E132" i="3"/>
  <c r="E41" i="1" s="1"/>
  <c r="F122" i="3"/>
  <c r="F123" i="3"/>
  <c r="F124" i="3"/>
  <c r="F125" i="3"/>
  <c r="F126" i="3"/>
  <c r="F127" i="3"/>
  <c r="F128" i="3"/>
  <c r="E121" i="3"/>
  <c r="F130" i="3"/>
  <c r="E129" i="3"/>
  <c r="F113" i="3"/>
  <c r="F114" i="3"/>
  <c r="F115" i="3"/>
  <c r="F116" i="3"/>
  <c r="F112" i="3"/>
  <c r="E111" i="3"/>
  <c r="D41" i="3"/>
  <c r="E41" i="3"/>
  <c r="E39" i="3"/>
  <c r="E35" i="3"/>
  <c r="E137" i="3"/>
  <c r="E42" i="1" l="1"/>
  <c r="E40" i="1" s="1"/>
  <c r="L12" i="7"/>
  <c r="E34" i="3"/>
  <c r="F41" i="3"/>
  <c r="E131" i="3"/>
  <c r="E119" i="3"/>
  <c r="B74" i="5"/>
  <c r="B110" i="5"/>
  <c r="B105" i="5"/>
  <c r="E33" i="3" l="1"/>
  <c r="E38" i="1" s="1"/>
  <c r="E118" i="3"/>
  <c r="E39" i="1" s="1"/>
  <c r="E52" i="2"/>
  <c r="D50" i="2"/>
  <c r="E50" i="2"/>
  <c r="C50" i="2"/>
  <c r="D47" i="2"/>
  <c r="E47" i="2"/>
  <c r="C47" i="2"/>
  <c r="D43" i="2"/>
  <c r="E43" i="2"/>
  <c r="F9" i="3"/>
  <c r="F10" i="3"/>
  <c r="F11" i="3"/>
  <c r="F13" i="3"/>
  <c r="F14" i="3"/>
  <c r="F17" i="3"/>
  <c r="F22" i="3"/>
  <c r="F28" i="3"/>
  <c r="E27" i="3"/>
  <c r="E26" i="3" s="1"/>
  <c r="L9" i="6" s="1"/>
  <c r="E21" i="3"/>
  <c r="E15" i="3"/>
  <c r="E12" i="3"/>
  <c r="E8" i="3"/>
  <c r="F11" i="2"/>
  <c r="F13" i="2"/>
  <c r="F14" i="2"/>
  <c r="F15" i="2"/>
  <c r="F16" i="2"/>
  <c r="F17" i="2"/>
  <c r="F18" i="2"/>
  <c r="F19" i="2"/>
  <c r="F20" i="2"/>
  <c r="F21" i="2"/>
  <c r="F22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4" i="2"/>
  <c r="F46" i="2"/>
  <c r="F48" i="2"/>
  <c r="F49" i="2"/>
  <c r="F51" i="2"/>
  <c r="F52" i="2"/>
  <c r="F53" i="2"/>
  <c r="F55" i="2"/>
  <c r="F56" i="2"/>
  <c r="F57" i="2"/>
  <c r="F59" i="2"/>
  <c r="F62" i="2"/>
  <c r="E61" i="2"/>
  <c r="E60" i="2" s="1"/>
  <c r="E54" i="2"/>
  <c r="E11" i="1" s="1"/>
  <c r="E23" i="2"/>
  <c r="E12" i="2"/>
  <c r="D12" i="2"/>
  <c r="D10" i="2" s="1"/>
  <c r="F47" i="2" l="1"/>
  <c r="F50" i="2"/>
  <c r="E15" i="1"/>
  <c r="K9" i="6"/>
  <c r="F43" i="2"/>
  <c r="E37" i="1"/>
  <c r="F12" i="2"/>
  <c r="E10" i="2"/>
  <c r="J9" i="6"/>
  <c r="E14" i="1"/>
  <c r="E32" i="3"/>
  <c r="E146" i="3" s="1"/>
  <c r="E42" i="2"/>
  <c r="E9" i="1" s="1"/>
  <c r="E7" i="3"/>
  <c r="F104" i="5"/>
  <c r="E104" i="5"/>
  <c r="D104" i="5"/>
  <c r="C104" i="5"/>
  <c r="G103" i="5"/>
  <c r="G102" i="5"/>
  <c r="F109" i="5"/>
  <c r="E109" i="5"/>
  <c r="D109" i="5"/>
  <c r="C109" i="5"/>
  <c r="G108" i="5"/>
  <c r="G107" i="5"/>
  <c r="G109" i="5" s="1"/>
  <c r="F134" i="5"/>
  <c r="E134" i="5"/>
  <c r="D134" i="5"/>
  <c r="C134" i="5"/>
  <c r="G133" i="5"/>
  <c r="G132" i="5"/>
  <c r="G134" i="5" s="1"/>
  <c r="F129" i="5"/>
  <c r="E129" i="5"/>
  <c r="D129" i="5"/>
  <c r="C129" i="5"/>
  <c r="G128" i="5"/>
  <c r="G127" i="5"/>
  <c r="B135" i="5"/>
  <c r="B130" i="5"/>
  <c r="G119" i="5"/>
  <c r="H119" i="5" s="1"/>
  <c r="C120" i="5"/>
  <c r="B120" i="5"/>
  <c r="G114" i="5"/>
  <c r="F115" i="5"/>
  <c r="E115" i="5"/>
  <c r="D115" i="5"/>
  <c r="C115" i="5"/>
  <c r="B115" i="5"/>
  <c r="G99" i="5"/>
  <c r="H99" i="5" s="1"/>
  <c r="F100" i="5"/>
  <c r="E100" i="5"/>
  <c r="D100" i="5"/>
  <c r="C100" i="5"/>
  <c r="B100" i="5"/>
  <c r="F95" i="5"/>
  <c r="E95" i="5"/>
  <c r="D95" i="5"/>
  <c r="C95" i="5"/>
  <c r="B95" i="5"/>
  <c r="G94" i="5"/>
  <c r="F90" i="5"/>
  <c r="E90" i="5"/>
  <c r="D90" i="5"/>
  <c r="C90" i="5"/>
  <c r="B90" i="5"/>
  <c r="G89" i="5"/>
  <c r="E44" i="5"/>
  <c r="F55" i="5"/>
  <c r="E55" i="5"/>
  <c r="D55" i="5"/>
  <c r="C55" i="5"/>
  <c r="G54" i="5"/>
  <c r="F50" i="5"/>
  <c r="E50" i="5"/>
  <c r="D50" i="5"/>
  <c r="C50" i="5"/>
  <c r="B50" i="5"/>
  <c r="G49" i="5"/>
  <c r="B43" i="5"/>
  <c r="C25" i="5"/>
  <c r="D25" i="5"/>
  <c r="E25" i="5"/>
  <c r="F25" i="5"/>
  <c r="G39" i="5"/>
  <c r="B35" i="5"/>
  <c r="G34" i="5"/>
  <c r="H34" i="5" s="1"/>
  <c r="G24" i="5"/>
  <c r="H24" i="5" s="1"/>
  <c r="G9" i="5"/>
  <c r="H9" i="5" s="1"/>
  <c r="B25" i="5"/>
  <c r="G104" i="5" l="1"/>
  <c r="G129" i="5"/>
  <c r="E9" i="2"/>
  <c r="E8" i="2" s="1"/>
  <c r="F10" i="2"/>
  <c r="H114" i="5"/>
  <c r="E68" i="2"/>
  <c r="E30" i="1" s="1"/>
  <c r="E13" i="1"/>
  <c r="E12" i="1" s="1"/>
  <c r="I9" i="6"/>
  <c r="H39" i="5"/>
  <c r="E6" i="3"/>
  <c r="H49" i="5"/>
  <c r="H94" i="5"/>
  <c r="H89" i="5"/>
  <c r="H54" i="5"/>
  <c r="C20" i="5"/>
  <c r="B20" i="5"/>
  <c r="G18" i="5"/>
  <c r="C10" i="5"/>
  <c r="D10" i="5"/>
  <c r="E10" i="5"/>
  <c r="B10" i="5"/>
  <c r="F75" i="2"/>
  <c r="F76" i="2"/>
  <c r="E74" i="2"/>
  <c r="E36" i="1" s="1"/>
  <c r="F73" i="2"/>
  <c r="F72" i="2"/>
  <c r="E66" i="2" l="1"/>
  <c r="E28" i="1" s="1"/>
  <c r="E67" i="2"/>
  <c r="E29" i="1" s="1"/>
  <c r="E8" i="1"/>
  <c r="E7" i="1" s="1"/>
  <c r="E6" i="1" s="1"/>
  <c r="E25" i="1" s="1"/>
  <c r="B7" i="31" s="1"/>
  <c r="E7" i="2"/>
  <c r="E64" i="2" s="1"/>
  <c r="E31" i="3"/>
  <c r="E77" i="2"/>
  <c r="F79" i="2"/>
  <c r="F9" i="4"/>
  <c r="F10" i="4"/>
  <c r="F11" i="4"/>
  <c r="F12" i="4"/>
  <c r="F13" i="4"/>
  <c r="F14" i="4"/>
  <c r="F15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8" i="4"/>
  <c r="F6" i="4"/>
  <c r="E49" i="4"/>
  <c r="E71" i="2" l="1"/>
  <c r="E70" i="2" l="1"/>
  <c r="E33" i="1"/>
  <c r="E32" i="1" l="1"/>
  <c r="D30" i="2"/>
  <c r="F30" i="2" s="1"/>
  <c r="F73" i="5" l="1"/>
  <c r="D35" i="1" l="1"/>
  <c r="F35" i="1" s="1"/>
  <c r="C35" i="1"/>
  <c r="D135" i="3" l="1"/>
  <c r="F135" i="3" s="1"/>
  <c r="D54" i="2" l="1"/>
  <c r="F54" i="2" s="1"/>
  <c r="C54" i="2"/>
  <c r="D49" i="4" l="1"/>
  <c r="F49" i="4" s="1"/>
  <c r="C49" i="4"/>
  <c r="C43" i="5" l="1"/>
  <c r="C58" i="5" s="1"/>
  <c r="D10" i="7"/>
  <c r="F10" i="7"/>
  <c r="Q35" i="7"/>
  <c r="N30" i="7"/>
  <c r="I30" i="7"/>
  <c r="Q27" i="7"/>
  <c r="P27" i="7"/>
  <c r="M27" i="7"/>
  <c r="L27" i="7"/>
  <c r="K27" i="7"/>
  <c r="H27" i="7"/>
  <c r="G27" i="7"/>
  <c r="F27" i="7"/>
  <c r="E27" i="7"/>
  <c r="N26" i="7"/>
  <c r="I26" i="7"/>
  <c r="N25" i="7"/>
  <c r="I25" i="7"/>
  <c r="Q23" i="7"/>
  <c r="M23" i="7"/>
  <c r="L23" i="7"/>
  <c r="K23" i="7"/>
  <c r="H23" i="7"/>
  <c r="F23" i="7"/>
  <c r="E23" i="7"/>
  <c r="N22" i="7"/>
  <c r="I22" i="7"/>
  <c r="O22" i="7" s="1"/>
  <c r="N21" i="7"/>
  <c r="I21" i="7"/>
  <c r="Q19" i="7"/>
  <c r="M19" i="7"/>
  <c r="L19" i="7"/>
  <c r="K19" i="7"/>
  <c r="H19" i="7"/>
  <c r="G19" i="7"/>
  <c r="F19" i="7"/>
  <c r="E19" i="7"/>
  <c r="N18" i="7"/>
  <c r="I18" i="7"/>
  <c r="N17" i="7"/>
  <c r="Q15" i="7"/>
  <c r="P15" i="7"/>
  <c r="M15" i="7"/>
  <c r="L15" i="7"/>
  <c r="H15" i="7"/>
  <c r="G15" i="7"/>
  <c r="F15" i="7"/>
  <c r="E15" i="7"/>
  <c r="N13" i="7"/>
  <c r="I13" i="7"/>
  <c r="O13" i="7"/>
  <c r="N11" i="7"/>
  <c r="Q10" i="7"/>
  <c r="P10" i="7"/>
  <c r="G10" i="7"/>
  <c r="M28" i="6"/>
  <c r="N28" i="6" s="1"/>
  <c r="M27" i="6"/>
  <c r="N27" i="6"/>
  <c r="M26" i="6"/>
  <c r="M25" i="6" s="1"/>
  <c r="L25" i="6"/>
  <c r="L12" i="6" s="1"/>
  <c r="K25" i="6"/>
  <c r="J25" i="6"/>
  <c r="I25" i="6"/>
  <c r="E25" i="6"/>
  <c r="D25" i="6"/>
  <c r="C25" i="6"/>
  <c r="B25" i="6"/>
  <c r="M24" i="6"/>
  <c r="N24" i="6" s="1"/>
  <c r="M23" i="6"/>
  <c r="N23" i="6" s="1"/>
  <c r="M22" i="6"/>
  <c r="L21" i="6"/>
  <c r="J21" i="6"/>
  <c r="I21" i="6"/>
  <c r="E21" i="6"/>
  <c r="C21" i="6"/>
  <c r="M20" i="6"/>
  <c r="N20" i="6" s="1"/>
  <c r="M19" i="6"/>
  <c r="N19" i="6"/>
  <c r="M18" i="6"/>
  <c r="L17" i="6"/>
  <c r="J17" i="6"/>
  <c r="J12" i="6" s="1"/>
  <c r="I17" i="6"/>
  <c r="E17" i="6"/>
  <c r="C17" i="6"/>
  <c r="M16" i="6"/>
  <c r="N16" i="6"/>
  <c r="M15" i="6"/>
  <c r="N15" i="6" s="1"/>
  <c r="M14" i="6"/>
  <c r="L13" i="6"/>
  <c r="J13" i="6"/>
  <c r="I13" i="6"/>
  <c r="E13" i="6"/>
  <c r="M11" i="6"/>
  <c r="N11" i="6" s="1"/>
  <c r="M10" i="6"/>
  <c r="N10" i="6" s="1"/>
  <c r="F8" i="6"/>
  <c r="D74" i="2"/>
  <c r="D34" i="1"/>
  <c r="F34" i="1" s="1"/>
  <c r="D43" i="5"/>
  <c r="D58" i="5" s="1"/>
  <c r="F43" i="5"/>
  <c r="F58" i="5" s="1"/>
  <c r="C23" i="2"/>
  <c r="G23" i="5"/>
  <c r="G25" i="5" s="1"/>
  <c r="E42" i="5"/>
  <c r="D73" i="5"/>
  <c r="E73" i="5"/>
  <c r="G123" i="5"/>
  <c r="C124" i="5"/>
  <c r="D124" i="5"/>
  <c r="E124" i="5"/>
  <c r="F124" i="5"/>
  <c r="G118" i="5"/>
  <c r="G120" i="5" s="1"/>
  <c r="G113" i="5"/>
  <c r="G115" i="5" s="1"/>
  <c r="H103" i="5"/>
  <c r="H108" i="5"/>
  <c r="G98" i="5"/>
  <c r="G93" i="5"/>
  <c r="D23" i="2"/>
  <c r="B42" i="5"/>
  <c r="D10" i="1"/>
  <c r="F10" i="1" s="1"/>
  <c r="C132" i="3"/>
  <c r="B132" i="5" s="1"/>
  <c r="D21" i="3"/>
  <c r="B38" i="5" s="1"/>
  <c r="D15" i="3"/>
  <c r="B28" i="5" s="1"/>
  <c r="D12" i="3"/>
  <c r="F12" i="3" s="1"/>
  <c r="D8" i="3"/>
  <c r="F8" i="3" s="1"/>
  <c r="D61" i="2"/>
  <c r="D45" i="1"/>
  <c r="D19" i="1"/>
  <c r="F19" i="1" s="1"/>
  <c r="D20" i="1"/>
  <c r="F20" i="1" s="1"/>
  <c r="F77" i="2"/>
  <c r="D11" i="1"/>
  <c r="F11" i="1" s="1"/>
  <c r="D42" i="2"/>
  <c r="G88" i="5"/>
  <c r="F14" i="6"/>
  <c r="F13" i="6" s="1"/>
  <c r="F18" i="6"/>
  <c r="F17" i="6" s="1"/>
  <c r="F22" i="6"/>
  <c r="F21" i="6" s="1"/>
  <c r="G48" i="5"/>
  <c r="F26" i="6"/>
  <c r="H26" i="6" s="1"/>
  <c r="F42" i="5"/>
  <c r="F57" i="5" s="1"/>
  <c r="G38" i="5"/>
  <c r="G33" i="5"/>
  <c r="H33" i="5" s="1"/>
  <c r="H35" i="5" s="1"/>
  <c r="G8" i="5"/>
  <c r="G10" i="5" s="1"/>
  <c r="D14" i="6"/>
  <c r="D13" i="6" s="1"/>
  <c r="D18" i="6"/>
  <c r="D17" i="6" s="1"/>
  <c r="D22" i="6"/>
  <c r="D21" i="6" s="1"/>
  <c r="D9" i="6"/>
  <c r="D8" i="6" s="1"/>
  <c r="H18" i="5"/>
  <c r="C14" i="6"/>
  <c r="C13" i="6" s="1"/>
  <c r="D19" i="5"/>
  <c r="E19" i="5"/>
  <c r="E59" i="5" s="1"/>
  <c r="F19" i="5"/>
  <c r="C12" i="2"/>
  <c r="C111" i="3"/>
  <c r="N29" i="7"/>
  <c r="D71" i="2"/>
  <c r="F71" i="2" s="1"/>
  <c r="D137" i="3"/>
  <c r="D129" i="3"/>
  <c r="F129" i="3" s="1"/>
  <c r="K16" i="7" s="1"/>
  <c r="K15" i="7" s="1"/>
  <c r="D121" i="3"/>
  <c r="F121" i="3" s="1"/>
  <c r="J15" i="7"/>
  <c r="D111" i="3"/>
  <c r="F111" i="3" s="1"/>
  <c r="D39" i="3"/>
  <c r="F39" i="3" s="1"/>
  <c r="D35" i="3"/>
  <c r="F35" i="3" s="1"/>
  <c r="D27" i="3"/>
  <c r="D77" i="2"/>
  <c r="C95" i="18"/>
  <c r="B95" i="18"/>
  <c r="C90" i="18"/>
  <c r="B90" i="18"/>
  <c r="C88" i="18"/>
  <c r="B88" i="18"/>
  <c r="C20" i="1"/>
  <c r="C19" i="1"/>
  <c r="C137" i="3"/>
  <c r="B122" i="5" s="1"/>
  <c r="C45" i="1"/>
  <c r="C44" i="1" s="1"/>
  <c r="C43" i="1" s="1"/>
  <c r="C74" i="2"/>
  <c r="C36" i="1" s="1"/>
  <c r="E7" i="5"/>
  <c r="C39" i="3"/>
  <c r="C35" i="3"/>
  <c r="C8" i="3"/>
  <c r="C12" i="3"/>
  <c r="C73" i="18"/>
  <c r="C68" i="18"/>
  <c r="C51" i="18"/>
  <c r="C46" i="18"/>
  <c r="C29" i="18"/>
  <c r="C24" i="18"/>
  <c r="B22" i="18"/>
  <c r="B24" i="18"/>
  <c r="B29" i="18"/>
  <c r="B46" i="18"/>
  <c r="B51" i="18"/>
  <c r="B68" i="18"/>
  <c r="B73" i="18"/>
  <c r="C71" i="2"/>
  <c r="C41" i="3"/>
  <c r="G22" i="5"/>
  <c r="B32" i="5"/>
  <c r="E9" i="6" s="1"/>
  <c r="E8" i="6" s="1"/>
  <c r="C7" i="5"/>
  <c r="C7" i="15"/>
  <c r="H7" i="15" s="1"/>
  <c r="D7" i="15"/>
  <c r="E7" i="15"/>
  <c r="F7" i="15"/>
  <c r="G7" i="15"/>
  <c r="H8" i="15"/>
  <c r="I7" i="15" s="1"/>
  <c r="H9" i="15"/>
  <c r="H10" i="15"/>
  <c r="H11" i="15"/>
  <c r="H12" i="15"/>
  <c r="H13" i="15"/>
  <c r="H14" i="15"/>
  <c r="H15" i="15"/>
  <c r="H16" i="15"/>
  <c r="H17" i="15"/>
  <c r="H18" i="15"/>
  <c r="C19" i="15"/>
  <c r="C28" i="15" s="1"/>
  <c r="D19" i="15"/>
  <c r="D28" i="15"/>
  <c r="E19" i="15"/>
  <c r="E28" i="15"/>
  <c r="F19" i="15"/>
  <c r="G19" i="15"/>
  <c r="G28" i="15"/>
  <c r="H20" i="15"/>
  <c r="H21" i="15"/>
  <c r="I19" i="15" s="1"/>
  <c r="H22" i="15"/>
  <c r="H23" i="15"/>
  <c r="H24" i="15"/>
  <c r="H25" i="15"/>
  <c r="H26" i="15"/>
  <c r="H27" i="15"/>
  <c r="H29" i="15"/>
  <c r="F30" i="15"/>
  <c r="H30" i="15"/>
  <c r="G30" i="15"/>
  <c r="F31" i="15"/>
  <c r="F33" i="15" s="1"/>
  <c r="G31" i="15"/>
  <c r="F32" i="15"/>
  <c r="H32" i="15" s="1"/>
  <c r="G32" i="15"/>
  <c r="C33" i="15"/>
  <c r="D33" i="15"/>
  <c r="E33" i="15"/>
  <c r="H33" i="15" s="1"/>
  <c r="H35" i="15"/>
  <c r="C36" i="15"/>
  <c r="C34" i="15" s="1"/>
  <c r="D36" i="15"/>
  <c r="D34" i="15"/>
  <c r="D82" i="15" s="1"/>
  <c r="D85" i="15" s="1"/>
  <c r="D90" i="15" s="1"/>
  <c r="E36" i="15"/>
  <c r="E34" i="15"/>
  <c r="E82" i="15" s="1"/>
  <c r="F36" i="15"/>
  <c r="F34" i="15" s="1"/>
  <c r="G36" i="15"/>
  <c r="G34" i="15" s="1"/>
  <c r="H37" i="15"/>
  <c r="H38" i="15"/>
  <c r="H39" i="15"/>
  <c r="H40" i="15"/>
  <c r="H41" i="15"/>
  <c r="H42" i="15"/>
  <c r="H43" i="15"/>
  <c r="C45" i="15"/>
  <c r="D45" i="15"/>
  <c r="D44" i="15"/>
  <c r="E45" i="15"/>
  <c r="E44" i="15"/>
  <c r="F45" i="15"/>
  <c r="F44" i="15" s="1"/>
  <c r="G45" i="15"/>
  <c r="H45" i="15" s="1"/>
  <c r="I44" i="15" s="1"/>
  <c r="H46" i="15"/>
  <c r="H47" i="15"/>
  <c r="H48" i="15"/>
  <c r="H49" i="15"/>
  <c r="H50" i="15"/>
  <c r="H51" i="15"/>
  <c r="H52" i="15"/>
  <c r="H53" i="15"/>
  <c r="H54" i="15"/>
  <c r="H56" i="15"/>
  <c r="H57" i="15"/>
  <c r="H58" i="15"/>
  <c r="H59" i="15"/>
  <c r="H60" i="15"/>
  <c r="C61" i="15"/>
  <c r="H61" i="15" s="1"/>
  <c r="D61" i="15"/>
  <c r="E61" i="15"/>
  <c r="E55" i="15" s="1"/>
  <c r="F61" i="15"/>
  <c r="F55" i="15" s="1"/>
  <c r="F77" i="15" s="1"/>
  <c r="G61" i="15"/>
  <c r="H62" i="15"/>
  <c r="H63" i="15"/>
  <c r="H64" i="15"/>
  <c r="H65" i="15"/>
  <c r="C66" i="15"/>
  <c r="H66" i="15" s="1"/>
  <c r="D66" i="15"/>
  <c r="E66" i="15"/>
  <c r="F66" i="15"/>
  <c r="G66" i="15"/>
  <c r="G55" i="15" s="1"/>
  <c r="H67" i="15"/>
  <c r="H68" i="15"/>
  <c r="H69" i="15"/>
  <c r="H70" i="15"/>
  <c r="H71" i="15"/>
  <c r="H72" i="15"/>
  <c r="C73" i="15"/>
  <c r="H73" i="15" s="1"/>
  <c r="D73" i="15"/>
  <c r="E73" i="15"/>
  <c r="F73" i="15"/>
  <c r="G73" i="15"/>
  <c r="H74" i="15"/>
  <c r="H75" i="15"/>
  <c r="C78" i="15"/>
  <c r="H78" i="15" s="1"/>
  <c r="D78" i="15"/>
  <c r="D76" i="15" s="1"/>
  <c r="E78" i="15"/>
  <c r="E76" i="15" s="1"/>
  <c r="F78" i="15"/>
  <c r="G78" i="15"/>
  <c r="H79" i="15"/>
  <c r="H80" i="15"/>
  <c r="H81" i="15"/>
  <c r="H83" i="15"/>
  <c r="H84" i="15"/>
  <c r="C86" i="15"/>
  <c r="D86" i="15"/>
  <c r="E86" i="15"/>
  <c r="F86" i="15"/>
  <c r="G86" i="15"/>
  <c r="H87" i="15"/>
  <c r="H88" i="15"/>
  <c r="H89" i="15"/>
  <c r="H91" i="15"/>
  <c r="C43" i="2"/>
  <c r="C61" i="2"/>
  <c r="C60" i="2" s="1"/>
  <c r="C77" i="2"/>
  <c r="C15" i="3"/>
  <c r="B27" i="5" s="1"/>
  <c r="H27" i="5" s="1"/>
  <c r="C21" i="3"/>
  <c r="C27" i="3"/>
  <c r="C26" i="3" s="1"/>
  <c r="C121" i="3"/>
  <c r="C119" i="3" s="1"/>
  <c r="C129" i="3"/>
  <c r="D7" i="5"/>
  <c r="G17" i="5"/>
  <c r="H22" i="5"/>
  <c r="C53" i="2" s="1"/>
  <c r="C10" i="1" s="1"/>
  <c r="G32" i="5"/>
  <c r="G37" i="5"/>
  <c r="C42" i="5"/>
  <c r="G42" i="5" s="1"/>
  <c r="H42" i="5" s="1"/>
  <c r="D42" i="5"/>
  <c r="G47" i="5"/>
  <c r="H47" i="5" s="1"/>
  <c r="G52" i="5"/>
  <c r="H52" i="5" s="1"/>
  <c r="B127" i="5" s="1"/>
  <c r="G122" i="5"/>
  <c r="G124" i="5" s="1"/>
  <c r="H124" i="5" s="1"/>
  <c r="H104" i="5"/>
  <c r="F28" i="15"/>
  <c r="C76" i="15"/>
  <c r="H86" i="15"/>
  <c r="H19" i="15"/>
  <c r="I73" i="15"/>
  <c r="C20" i="7"/>
  <c r="C19" i="7" s="1"/>
  <c r="C31" i="1"/>
  <c r="D55" i="15"/>
  <c r="C44" i="15"/>
  <c r="G33" i="15"/>
  <c r="C11" i="1"/>
  <c r="C42" i="2"/>
  <c r="C9" i="1" s="1"/>
  <c r="B107" i="5"/>
  <c r="H8" i="5"/>
  <c r="H10" i="5" s="1"/>
  <c r="D132" i="3"/>
  <c r="C44" i="5"/>
  <c r="C59" i="5" s="1"/>
  <c r="M21" i="6"/>
  <c r="D72" i="5"/>
  <c r="D20" i="7"/>
  <c r="D19" i="7" s="1"/>
  <c r="G19" i="5" l="1"/>
  <c r="H127" i="5"/>
  <c r="F76" i="15"/>
  <c r="F82" i="15"/>
  <c r="H28" i="15"/>
  <c r="I55" i="15"/>
  <c r="E85" i="15"/>
  <c r="E90" i="15" s="1"/>
  <c r="F85" i="15"/>
  <c r="F90" i="15" s="1"/>
  <c r="H34" i="15"/>
  <c r="C82" i="15"/>
  <c r="D9" i="2"/>
  <c r="F9" i="2" s="1"/>
  <c r="F23" i="2"/>
  <c r="H31" i="15"/>
  <c r="I33" i="15" s="1"/>
  <c r="H36" i="15"/>
  <c r="I34" i="15" s="1"/>
  <c r="G44" i="15"/>
  <c r="F14" i="7"/>
  <c r="F31" i="7" s="1"/>
  <c r="O26" i="7"/>
  <c r="H19" i="5"/>
  <c r="G20" i="5"/>
  <c r="C12" i="6"/>
  <c r="H88" i="5"/>
  <c r="G90" i="5"/>
  <c r="H93" i="5"/>
  <c r="G95" i="5"/>
  <c r="H14" i="7"/>
  <c r="O30" i="7"/>
  <c r="C55" i="15"/>
  <c r="H55" i="15" s="1"/>
  <c r="H98" i="5"/>
  <c r="G100" i="5"/>
  <c r="E69" i="2"/>
  <c r="H105" i="5"/>
  <c r="B30" i="5"/>
  <c r="H28" i="5"/>
  <c r="H30" i="5" s="1"/>
  <c r="E12" i="6"/>
  <c r="M14" i="7"/>
  <c r="D69" i="2"/>
  <c r="M13" i="6"/>
  <c r="D60" i="2"/>
  <c r="F60" i="2" s="1"/>
  <c r="F61" i="2"/>
  <c r="H48" i="5"/>
  <c r="H50" i="5" s="1"/>
  <c r="G50" i="5"/>
  <c r="M17" i="6"/>
  <c r="Q14" i="7"/>
  <c r="Q31" i="7" s="1"/>
  <c r="C15" i="1"/>
  <c r="B37" i="5"/>
  <c r="B18" i="6"/>
  <c r="D57" i="5"/>
  <c r="B14" i="6"/>
  <c r="C57" i="5"/>
  <c r="B22" i="6"/>
  <c r="E57" i="5"/>
  <c r="D44" i="1"/>
  <c r="F45" i="1"/>
  <c r="C41" i="1"/>
  <c r="D14" i="1"/>
  <c r="F14" i="1" s="1"/>
  <c r="F15" i="3"/>
  <c r="J8" i="6" s="1"/>
  <c r="J29" i="6" s="1"/>
  <c r="H133" i="5"/>
  <c r="F132" i="3"/>
  <c r="M12" i="7" s="1"/>
  <c r="M10" i="7" s="1"/>
  <c r="M31" i="7" s="1"/>
  <c r="C7" i="3"/>
  <c r="D26" i="3"/>
  <c r="F26" i="3" s="1"/>
  <c r="F27" i="3"/>
  <c r="D42" i="1"/>
  <c r="F42" i="1" s="1"/>
  <c r="F137" i="3"/>
  <c r="L10" i="7" s="1"/>
  <c r="D15" i="1"/>
  <c r="F15" i="1" s="1"/>
  <c r="F21" i="3"/>
  <c r="K8" i="6" s="1"/>
  <c r="K29" i="6" s="1"/>
  <c r="B45" i="5"/>
  <c r="D9" i="1"/>
  <c r="F9" i="1" s="1"/>
  <c r="F42" i="2"/>
  <c r="D7" i="3"/>
  <c r="B13" i="5" s="1"/>
  <c r="B58" i="5" s="1"/>
  <c r="D36" i="1"/>
  <c r="F36" i="1" s="1"/>
  <c r="F74" i="2"/>
  <c r="C70" i="2"/>
  <c r="C32" i="1" s="1"/>
  <c r="H107" i="5"/>
  <c r="C60" i="5"/>
  <c r="C45" i="5"/>
  <c r="H23" i="5"/>
  <c r="H25" i="5" s="1"/>
  <c r="H109" i="5"/>
  <c r="H110" i="5" s="1"/>
  <c r="C10" i="2"/>
  <c r="C9" i="2" s="1"/>
  <c r="C8" i="2" s="1"/>
  <c r="C33" i="1"/>
  <c r="B17" i="5"/>
  <c r="C9" i="6" s="1"/>
  <c r="C8" i="6" s="1"/>
  <c r="C29" i="6" s="1"/>
  <c r="D70" i="2"/>
  <c r="F70" i="2" s="1"/>
  <c r="D8" i="2"/>
  <c r="H132" i="5"/>
  <c r="C73" i="5"/>
  <c r="D44" i="5"/>
  <c r="D59" i="5" s="1"/>
  <c r="F25" i="6"/>
  <c r="H25" i="6" s="1"/>
  <c r="F44" i="5"/>
  <c r="F59" i="5" s="1"/>
  <c r="F12" i="6"/>
  <c r="F29" i="6" s="1"/>
  <c r="D12" i="6"/>
  <c r="E11" i="7"/>
  <c r="E10" i="7" s="1"/>
  <c r="E31" i="7" s="1"/>
  <c r="D74" i="5"/>
  <c r="D75" i="5" s="1"/>
  <c r="B20" i="7"/>
  <c r="B19" i="7" s="1"/>
  <c r="E14" i="7"/>
  <c r="K14" i="7"/>
  <c r="G14" i="7"/>
  <c r="G31" i="7" s="1"/>
  <c r="L14" i="7"/>
  <c r="O18" i="7"/>
  <c r="O21" i="7"/>
  <c r="O25" i="7"/>
  <c r="E29" i="6"/>
  <c r="I12" i="6"/>
  <c r="M12" i="6" s="1"/>
  <c r="D18" i="1"/>
  <c r="I12" i="7"/>
  <c r="G7" i="5"/>
  <c r="H32" i="5"/>
  <c r="G73" i="5"/>
  <c r="H129" i="5"/>
  <c r="H128" i="5"/>
  <c r="G117" i="5"/>
  <c r="D131" i="3"/>
  <c r="F131" i="3" s="1"/>
  <c r="C15" i="7"/>
  <c r="C24" i="7"/>
  <c r="C23" i="7" s="1"/>
  <c r="G92" i="5"/>
  <c r="C18" i="1"/>
  <c r="H102" i="5"/>
  <c r="G112" i="5"/>
  <c r="D33" i="1"/>
  <c r="F33" i="1" s="1"/>
  <c r="N20" i="7"/>
  <c r="N19" i="7" s="1"/>
  <c r="J19" i="7"/>
  <c r="L8" i="6"/>
  <c r="L29" i="6" s="1"/>
  <c r="J23" i="7"/>
  <c r="N24" i="7"/>
  <c r="D41" i="1"/>
  <c r="F41" i="1" s="1"/>
  <c r="H123" i="5"/>
  <c r="H122" i="5"/>
  <c r="C131" i="3"/>
  <c r="C14" i="1"/>
  <c r="C42" i="1"/>
  <c r="C34" i="3"/>
  <c r="D34" i="3"/>
  <c r="D119" i="3"/>
  <c r="N16" i="7"/>
  <c r="H118" i="5"/>
  <c r="H120" i="5" s="1"/>
  <c r="B117" i="5"/>
  <c r="C118" i="3"/>
  <c r="B21" i="6" l="1"/>
  <c r="H22" i="6"/>
  <c r="N22" i="6" s="1"/>
  <c r="H44" i="15"/>
  <c r="H20" i="5"/>
  <c r="B13" i="6"/>
  <c r="H13" i="6" s="1"/>
  <c r="H14" i="6"/>
  <c r="N14" i="6" s="1"/>
  <c r="C85" i="15"/>
  <c r="G77" i="15"/>
  <c r="F69" i="2"/>
  <c r="H100" i="5"/>
  <c r="E31" i="1"/>
  <c r="E27" i="1" s="1"/>
  <c r="E26" i="1" s="1"/>
  <c r="E47" i="1" s="1"/>
  <c r="B8" i="31" s="1"/>
  <c r="B9" i="31" s="1"/>
  <c r="E65" i="2"/>
  <c r="E80" i="2" s="1"/>
  <c r="B15" i="5"/>
  <c r="H13" i="5"/>
  <c r="H15" i="5" s="1"/>
  <c r="D68" i="2"/>
  <c r="F68" i="2" s="1"/>
  <c r="B17" i="6"/>
  <c r="H18" i="6"/>
  <c r="D67" i="2"/>
  <c r="F67" i="2" s="1"/>
  <c r="H95" i="5"/>
  <c r="C13" i="1"/>
  <c r="B12" i="5"/>
  <c r="H12" i="5" s="1"/>
  <c r="D31" i="1"/>
  <c r="F31" i="1" s="1"/>
  <c r="D66" i="2"/>
  <c r="F66" i="2" s="1"/>
  <c r="H90" i="5"/>
  <c r="D29" i="6"/>
  <c r="N18" i="6"/>
  <c r="G57" i="5"/>
  <c r="D17" i="1"/>
  <c r="F17" i="1" s="1"/>
  <c r="F18" i="1"/>
  <c r="D43" i="1"/>
  <c r="F43" i="1" s="1"/>
  <c r="F44" i="1"/>
  <c r="B40" i="5"/>
  <c r="H38" i="5"/>
  <c r="H40" i="5" s="1"/>
  <c r="B60" i="5"/>
  <c r="D6" i="3"/>
  <c r="F6" i="3" s="1"/>
  <c r="D8" i="1"/>
  <c r="F8" i="2"/>
  <c r="D7" i="2"/>
  <c r="F7" i="2" s="1"/>
  <c r="D118" i="3"/>
  <c r="F119" i="3"/>
  <c r="C6" i="3"/>
  <c r="C31" i="3" s="1"/>
  <c r="L31" i="7"/>
  <c r="D13" i="1"/>
  <c r="F13" i="1" s="1"/>
  <c r="F7" i="3"/>
  <c r="I8" i="6" s="1"/>
  <c r="I29" i="6" s="1"/>
  <c r="D33" i="3"/>
  <c r="D32" i="3" s="1"/>
  <c r="F34" i="3"/>
  <c r="H130" i="5"/>
  <c r="D60" i="5"/>
  <c r="D45" i="5"/>
  <c r="F45" i="5"/>
  <c r="I20" i="7"/>
  <c r="I19" i="7" s="1"/>
  <c r="H17" i="5"/>
  <c r="C8" i="1"/>
  <c r="C7" i="1" s="1"/>
  <c r="B7" i="5"/>
  <c r="H11" i="7"/>
  <c r="H10" i="7" s="1"/>
  <c r="H31" i="7" s="1"/>
  <c r="C7" i="2"/>
  <c r="C64" i="2" s="1"/>
  <c r="D32" i="1"/>
  <c r="F32" i="1" s="1"/>
  <c r="K10" i="7"/>
  <c r="N26" i="6"/>
  <c r="N25" i="6"/>
  <c r="C17" i="1"/>
  <c r="N28" i="7"/>
  <c r="N27" i="7" s="1"/>
  <c r="J27" i="7"/>
  <c r="J14" i="7" s="1"/>
  <c r="B27" i="7"/>
  <c r="I17" i="7"/>
  <c r="O17" i="7" s="1"/>
  <c r="B15" i="7"/>
  <c r="B24" i="7"/>
  <c r="B23" i="7" s="1"/>
  <c r="G87" i="5"/>
  <c r="C33" i="3"/>
  <c r="C38" i="1" s="1"/>
  <c r="H134" i="5"/>
  <c r="H135" i="5" s="1"/>
  <c r="N13" i="6"/>
  <c r="B112" i="5"/>
  <c r="B72" i="5" s="1"/>
  <c r="D40" i="1"/>
  <c r="F40" i="1" s="1"/>
  <c r="C28" i="1"/>
  <c r="H73" i="5"/>
  <c r="C40" i="1"/>
  <c r="H37" i="5"/>
  <c r="H125" i="5"/>
  <c r="B125" i="5"/>
  <c r="N23" i="7"/>
  <c r="C12" i="1"/>
  <c r="N15" i="7"/>
  <c r="H113" i="5"/>
  <c r="H115" i="5" s="1"/>
  <c r="C39" i="1"/>
  <c r="H117" i="5"/>
  <c r="B57" i="5" l="1"/>
  <c r="H17" i="6"/>
  <c r="N17" i="6" s="1"/>
  <c r="G76" i="15"/>
  <c r="H77" i="15"/>
  <c r="I76" i="15" s="1"/>
  <c r="I82" i="15" s="1"/>
  <c r="C90" i="15"/>
  <c r="N21" i="6"/>
  <c r="H21" i="6"/>
  <c r="B12" i="6"/>
  <c r="H12" i="6" s="1"/>
  <c r="D29" i="1"/>
  <c r="F29" i="1" s="1"/>
  <c r="D28" i="1"/>
  <c r="F28" i="1" s="1"/>
  <c r="M8" i="6"/>
  <c r="M29" i="6"/>
  <c r="M9" i="6"/>
  <c r="D64" i="2"/>
  <c r="F64" i="2" s="1"/>
  <c r="H83" i="5"/>
  <c r="D7" i="1"/>
  <c r="F7" i="1" s="1"/>
  <c r="F8" i="1"/>
  <c r="D31" i="3"/>
  <c r="F31" i="3" s="1"/>
  <c r="D12" i="1"/>
  <c r="F12" i="1" s="1"/>
  <c r="D39" i="1"/>
  <c r="F39" i="1" s="1"/>
  <c r="F118" i="3"/>
  <c r="D146" i="3"/>
  <c r="F146" i="3" s="1"/>
  <c r="F32" i="3"/>
  <c r="D38" i="1"/>
  <c r="F33" i="3"/>
  <c r="J10" i="7"/>
  <c r="J31" i="7" s="1"/>
  <c r="F60" i="5"/>
  <c r="G59" i="5"/>
  <c r="O20" i="7"/>
  <c r="O19" i="7" s="1"/>
  <c r="P19" i="7" s="1"/>
  <c r="P14" i="7" s="1"/>
  <c r="P31" i="7" s="1"/>
  <c r="C6" i="1"/>
  <c r="C25" i="1" s="1"/>
  <c r="B9" i="6"/>
  <c r="H9" i="6" s="1"/>
  <c r="H7" i="5"/>
  <c r="H112" i="5"/>
  <c r="N14" i="7"/>
  <c r="I29" i="7"/>
  <c r="O29" i="7" s="1"/>
  <c r="C27" i="7"/>
  <c r="C14" i="7" s="1"/>
  <c r="D30" i="1"/>
  <c r="F30" i="1" s="1"/>
  <c r="B14" i="7"/>
  <c r="C32" i="3"/>
  <c r="C146" i="3" s="1"/>
  <c r="N12" i="6"/>
  <c r="C29" i="1"/>
  <c r="C11" i="7"/>
  <c r="H87" i="5"/>
  <c r="B11" i="7"/>
  <c r="B10" i="7" s="1"/>
  <c r="K31" i="7"/>
  <c r="C37" i="1"/>
  <c r="H76" i="15" l="1"/>
  <c r="G82" i="15"/>
  <c r="D37" i="1"/>
  <c r="F38" i="1"/>
  <c r="D6" i="1"/>
  <c r="N10" i="7"/>
  <c r="N12" i="7"/>
  <c r="O12" i="7" s="1"/>
  <c r="H59" i="5"/>
  <c r="H57" i="5"/>
  <c r="B8" i="6"/>
  <c r="N9" i="6"/>
  <c r="N31" i="7"/>
  <c r="B31" i="7"/>
  <c r="H92" i="5"/>
  <c r="D65" i="2"/>
  <c r="D27" i="7"/>
  <c r="I28" i="7"/>
  <c r="C30" i="1"/>
  <c r="C27" i="1" s="1"/>
  <c r="C26" i="1" s="1"/>
  <c r="C47" i="1" s="1"/>
  <c r="C10" i="7"/>
  <c r="I11" i="7"/>
  <c r="O11" i="7" s="1"/>
  <c r="D27" i="1"/>
  <c r="F37" i="1" l="1"/>
  <c r="D26" i="1"/>
  <c r="D47" i="1" s="1"/>
  <c r="B29" i="6"/>
  <c r="H8" i="6"/>
  <c r="N8" i="6" s="1"/>
  <c r="G85" i="15"/>
  <c r="H82" i="15"/>
  <c r="F27" i="1"/>
  <c r="D80" i="2"/>
  <c r="F80" i="2" s="1"/>
  <c r="F65" i="2"/>
  <c r="D25" i="1"/>
  <c r="F25" i="1" s="1"/>
  <c r="F6" i="1"/>
  <c r="H67" i="5"/>
  <c r="C72" i="5"/>
  <c r="C74" i="5"/>
  <c r="C75" i="5" s="1"/>
  <c r="F74" i="5"/>
  <c r="F75" i="5" s="1"/>
  <c r="F72" i="5"/>
  <c r="I27" i="7"/>
  <c r="O28" i="7"/>
  <c r="O27" i="7" s="1"/>
  <c r="G97" i="5"/>
  <c r="H97" i="5" s="1"/>
  <c r="E72" i="5"/>
  <c r="C65" i="2"/>
  <c r="C80" i="2" s="1"/>
  <c r="B75" i="5"/>
  <c r="C31" i="7"/>
  <c r="I10" i="7"/>
  <c r="H29" i="6" l="1"/>
  <c r="G90" i="15"/>
  <c r="H90" i="15" s="1"/>
  <c r="H85" i="15"/>
  <c r="N29" i="6"/>
  <c r="F47" i="1"/>
  <c r="F26" i="1"/>
  <c r="D15" i="7"/>
  <c r="I16" i="7"/>
  <c r="D24" i="7"/>
  <c r="E74" i="5"/>
  <c r="E75" i="5" s="1"/>
  <c r="G74" i="5"/>
  <c r="G72" i="5"/>
  <c r="H72" i="5" s="1"/>
  <c r="O10" i="7"/>
  <c r="G75" i="5" l="1"/>
  <c r="H74" i="5"/>
  <c r="H84" i="5" s="1"/>
  <c r="I15" i="7"/>
  <c r="O16" i="7"/>
  <c r="O15" i="7" s="1"/>
  <c r="D23" i="7"/>
  <c r="D14" i="7" s="1"/>
  <c r="D31" i="7" s="1"/>
  <c r="I24" i="7"/>
  <c r="H75" i="5" l="1"/>
  <c r="H82" i="5"/>
  <c r="I23" i="7"/>
  <c r="I14" i="7" s="1"/>
  <c r="I31" i="7" s="1"/>
  <c r="O31" i="7" s="1"/>
  <c r="O24" i="7"/>
  <c r="O23" i="7" s="1"/>
  <c r="O14" i="7" s="1"/>
  <c r="G44" i="5"/>
  <c r="E43" i="5"/>
  <c r="H85" i="5" l="1"/>
  <c r="E58" i="5"/>
  <c r="E60" i="5" s="1"/>
  <c r="E45" i="5"/>
  <c r="H44" i="5"/>
  <c r="G43" i="5"/>
  <c r="H43" i="5" s="1"/>
  <c r="G53" i="5"/>
  <c r="H53" i="5" l="1"/>
  <c r="H55" i="5" s="1"/>
  <c r="G55" i="5"/>
  <c r="G45" i="5"/>
  <c r="H45" i="5"/>
  <c r="G58" i="5"/>
  <c r="G60" i="5" s="1"/>
  <c r="H58" i="5" l="1"/>
  <c r="H60" i="5" l="1"/>
  <c r="H68" i="5"/>
  <c r="H69" i="5" l="1"/>
  <c r="H70" i="5" s="1"/>
</calcChain>
</file>

<file path=xl/sharedStrings.xml><?xml version="1.0" encoding="utf-8"?>
<sst xmlns="http://schemas.openxmlformats.org/spreadsheetml/2006/main" count="1826" uniqueCount="1237">
  <si>
    <t>1. melléklet</t>
  </si>
  <si>
    <t xml:space="preserve">Zamárdi Város Önkormányzatának </t>
  </si>
  <si>
    <t>ezer Ft-ban</t>
  </si>
  <si>
    <t>Költségvetési bevételek - kiadások</t>
  </si>
  <si>
    <t>B1-B7</t>
  </si>
  <si>
    <t xml:space="preserve">A. Költségvetési bevételek </t>
  </si>
  <si>
    <t>I. Működési költségvetési bevételek</t>
  </si>
  <si>
    <t>B1</t>
  </si>
  <si>
    <t>1.Működési célú támogatások államháztartáson belülről</t>
  </si>
  <si>
    <t>B3</t>
  </si>
  <si>
    <t>2. Közhatalmi bevételek</t>
  </si>
  <si>
    <t>B4</t>
  </si>
  <si>
    <t>3. Működési bevételek</t>
  </si>
  <si>
    <t>B6</t>
  </si>
  <si>
    <t>4. Működési célú átvett pénzeszközök</t>
  </si>
  <si>
    <t>II. Felhalmozási költségvetési bevételek</t>
  </si>
  <si>
    <t>B2</t>
  </si>
  <si>
    <t>1. Felhalmozási célú támogatások államháztartáson belülről</t>
  </si>
  <si>
    <t>B5</t>
  </si>
  <si>
    <t>2. Felhalmozási bevételek</t>
  </si>
  <si>
    <t>B7</t>
  </si>
  <si>
    <t>3. Felhalmozási célú átvett pénzeszközök</t>
  </si>
  <si>
    <t>B8</t>
  </si>
  <si>
    <t>B. Finanszírozási bevételek</t>
  </si>
  <si>
    <t>1. Belföldi finanszírozás bevételei</t>
  </si>
  <si>
    <t xml:space="preserve">1.1. Előző év költségvetési maradványának igénybevétele (belső finanszírozás) </t>
  </si>
  <si>
    <t>Működési célú maradvány</t>
  </si>
  <si>
    <t>Felhalmozási célú maradvány</t>
  </si>
  <si>
    <t>2. Költségvetési hiány külső finanszírozására szolgáló eszközök</t>
  </si>
  <si>
    <t>2.1. Működési célú hitel</t>
  </si>
  <si>
    <t>2.2. Felhalmozási célú hitel</t>
  </si>
  <si>
    <t>Bevételek összesen</t>
  </si>
  <si>
    <t>K1-K8</t>
  </si>
  <si>
    <t xml:space="preserve">A. Költségvetési kiadások </t>
  </si>
  <si>
    <t xml:space="preserve">I. Működési költségvetési kiadások </t>
  </si>
  <si>
    <t>K1</t>
  </si>
  <si>
    <t>1. Személyi juttatások</t>
  </si>
  <si>
    <t>K2</t>
  </si>
  <si>
    <t>2.  Munkaadókat terhelő járulékok és szociális hozzájárulási adó</t>
  </si>
  <si>
    <t>K3</t>
  </si>
  <si>
    <t>3. Dologi kiadások</t>
  </si>
  <si>
    <t>K4</t>
  </si>
  <si>
    <t>4. Ellátottak pénzbeli juttatásai</t>
  </si>
  <si>
    <t>K5</t>
  </si>
  <si>
    <t>5. Egyéb működési célú kiadások</t>
  </si>
  <si>
    <t xml:space="preserve">II. Felhalmozási költségvetési kiadások </t>
  </si>
  <si>
    <t>K6</t>
  </si>
  <si>
    <t>1. Beruházások</t>
  </si>
  <si>
    <t>K7</t>
  </si>
  <si>
    <t>2. Felújítások</t>
  </si>
  <si>
    <t>K8</t>
  </si>
  <si>
    <t>3. Egyéb felhalmozási célú kiadások</t>
  </si>
  <si>
    <t>3.1. Felhalmozási célú tartalék</t>
  </si>
  <si>
    <t>K9</t>
  </si>
  <si>
    <t>B. Finanszírozási kiadások</t>
  </si>
  <si>
    <t>1. Belföldi finanszírozás kiadásai</t>
  </si>
  <si>
    <t>K914</t>
  </si>
  <si>
    <t>ÁHB megelőlegezések visszafizetése</t>
  </si>
  <si>
    <t>2. Külföldi finanszírozás kiadásai</t>
  </si>
  <si>
    <t>Kiadások összesen</t>
  </si>
  <si>
    <t>2. melléklet</t>
  </si>
  <si>
    <t xml:space="preserve">                                                                                              </t>
  </si>
  <si>
    <t>Működési bevételek - kiadások</t>
  </si>
  <si>
    <t>A. Működési költségvetési bevételek</t>
  </si>
  <si>
    <t>I. Működési célú támogatások államháztartáson belülről</t>
  </si>
  <si>
    <t>B11</t>
  </si>
  <si>
    <t>1. Önkormányzatok működési támogatásai</t>
  </si>
  <si>
    <t>B111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</si>
  <si>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</si>
  <si>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</si>
  <si>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</si>
  <si>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</si>
  <si>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</si>
  <si>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</si>
  <si>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</si>
  <si>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</si>
  <si>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</si>
  <si>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</si>
  <si>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</si>
  <si>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>B112</t>
  </si>
  <si>
    <t xml:space="preserve">1.2. Települési önkormányzatok egyes köznevelési feladatainak támogatása </t>
  </si>
  <si>
    <t>B113</t>
  </si>
  <si>
    <t xml:space="preserve">1.3. Települési önkormányzatok szociális gyermekjóléti és gyermekétkeztetési  feladatainak támogatása </t>
  </si>
  <si>
    <t xml:space="preserve">                        Házi segítségnyújtás </t>
  </si>
  <si>
    <t xml:space="preserve">                        Család és Gyermekjóléti Szolgálat </t>
  </si>
  <si>
    <r>
      <t xml:space="preserve">                        Gyermekétkeztetés - elismert dolgozók bértámogatása</t>
    </r>
    <r>
      <rPr>
        <sz val="8"/>
        <rFont val="Times New Roman"/>
        <family val="1"/>
        <charset val="238"/>
      </rPr>
      <t xml:space="preserve"> </t>
    </r>
  </si>
  <si>
    <t xml:space="preserve">                        Gyermekétkeztetés - üzemeltetési támogatás</t>
  </si>
  <si>
    <t>B114</t>
  </si>
  <si>
    <t xml:space="preserve">1.4. Települési önkormányzatok kulturális feladatainak támogatása </t>
  </si>
  <si>
    <t>B16</t>
  </si>
  <si>
    <t>2.1. OEP finanszírozás (védőnői szolgálat)</t>
  </si>
  <si>
    <t>II. Közhatalmi bevételek</t>
  </si>
  <si>
    <t>B34</t>
  </si>
  <si>
    <t>1. Vagyoni típusú adók</t>
  </si>
  <si>
    <t xml:space="preserve">1.1. Építményadó </t>
  </si>
  <si>
    <t>B351</t>
  </si>
  <si>
    <t>2. Értékesítési és forgalmi adók</t>
  </si>
  <si>
    <t>2.1 Iparűzési adó</t>
  </si>
  <si>
    <t>B354</t>
  </si>
  <si>
    <t>3. Gépjárműadó (40 %-a)</t>
  </si>
  <si>
    <t>B355</t>
  </si>
  <si>
    <t xml:space="preserve">4. Egyéb áruhasználati és szolgáltatási adók </t>
  </si>
  <si>
    <t xml:space="preserve">4.1. Idegenforgalmi adó tartózkodás után </t>
  </si>
  <si>
    <t>B36</t>
  </si>
  <si>
    <t>5. Egyéb közhatalmi bevételek (igazgatási szolgáltatási díj, bírságok)</t>
  </si>
  <si>
    <t>III. Működési bevételek</t>
  </si>
  <si>
    <t>IV. Működési célú átvett pénzeszközök</t>
  </si>
  <si>
    <t>B65</t>
  </si>
  <si>
    <t>1. Egyéb működési célú átvett pénzeszközök (Szabóné dr. Horváth Krisztina- szakdolgozók kiegészítő díjazása)</t>
  </si>
  <si>
    <t>1.  Belföldi finanszírozás bevételei</t>
  </si>
  <si>
    <t>1. Előző év működési célú maradvány igénybevétele (belső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</si>
  <si>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</si>
  <si>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</si>
  <si>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</si>
  <si>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</si>
  <si>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</si>
  <si>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</si>
  <si>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</si>
  <si>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 xml:space="preserve">    1. Működési célú támogatások, pénzeszközátadások</t>
  </si>
  <si>
    <t>I. Belföldi finanszírozás kiadásai</t>
  </si>
  <si>
    <t>Működési kiadások összesen</t>
  </si>
  <si>
    <t>3. melléklet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</si>
  <si>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</si>
  <si>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</si>
  <si>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</si>
  <si>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</si>
  <si>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</si>
  <si>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</si>
  <si>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>B51</t>
  </si>
  <si>
    <t xml:space="preserve">1. Immateriális javak értékesítése </t>
  </si>
  <si>
    <t>B52</t>
  </si>
  <si>
    <t>2. Ingatlanok értékesítése (önkormányzati lakás értékesítés törlesztő részlete)</t>
  </si>
  <si>
    <t>B53</t>
  </si>
  <si>
    <t>3. Egyéb tárgyi eszközök értékesítése</t>
  </si>
  <si>
    <t>B54</t>
  </si>
  <si>
    <t>4. Részesedések értékesítése</t>
  </si>
  <si>
    <t>B55</t>
  </si>
  <si>
    <t xml:space="preserve">5. Részesedések megszűnéséhez kapcsolódó bevételek </t>
  </si>
  <si>
    <t>III. Felhalmozási célú átvett pénzeszközök</t>
  </si>
  <si>
    <t>B74</t>
  </si>
  <si>
    <t>1. Felhalmozási célú visszatérítendő támogatások, kölcsönök visszatérülése Áht-n kívülről</t>
  </si>
  <si>
    <t>1. Előző év felhalmozási célú maradvány igénybevétele (belső finanszírozás)</t>
  </si>
  <si>
    <t>2. Felhalmozási célú hitel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</si>
  <si>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</si>
  <si>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</si>
  <si>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</si>
  <si>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</si>
  <si>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</si>
  <si>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</si>
  <si>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</si>
  <si>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t>Napköziotthonos Óvoda kerítés építés</t>
  </si>
  <si>
    <t>Zamárdi és Villány települések nagyméretű hirdetőtábláinak megrendelése</t>
  </si>
  <si>
    <t>Egészségőr park létrehozása Zamárdi Honvéd utcában</t>
  </si>
  <si>
    <t>Szamárkő parkoló 2 db toi-toi wc telepítés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</si>
  <si>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</si>
  <si>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</si>
  <si>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</si>
  <si>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2.3. Óvoda</t>
  </si>
  <si>
    <t>2.4. Tourinform Iroda, Közösségi Ház és Városi Könyvtár</t>
  </si>
  <si>
    <t xml:space="preserve">2.5. Háziorvosi szolgálat (önkormányzati kormányzati funkció) </t>
  </si>
  <si>
    <t>2.6. Védőnői szolgálat (önkormányzati kormányzati funkció)</t>
  </si>
  <si>
    <t>II. Felújítások</t>
  </si>
  <si>
    <t>1. Önkormányzati felújítások</t>
  </si>
  <si>
    <t>1.1. Európai Uniós támogatásból megvalósuló felújítások</t>
  </si>
  <si>
    <t>1.2. Saját forrásból megvalósítandó felújítások</t>
  </si>
  <si>
    <t>Útburkolat felújítások*</t>
  </si>
  <si>
    <t>2. Intézményi felújítás</t>
  </si>
  <si>
    <t>III. Egyéb felhalmozási célú kiadások</t>
  </si>
  <si>
    <t>1. Felhalmozási célú tartalék</t>
  </si>
  <si>
    <t>Felhalmozási kiadások összesen</t>
  </si>
  <si>
    <t>4. melléklet</t>
  </si>
  <si>
    <t xml:space="preserve">Zamárdi Város Önkormányzata </t>
  </si>
  <si>
    <t>Működési célú támogatások, pénzeszközátadások</t>
  </si>
  <si>
    <t>Petőfi Sportegyesület támogatása</t>
  </si>
  <si>
    <t>Civil szervezetek működési támogatása</t>
  </si>
  <si>
    <t>Magyar Máltai Szeretetszolgálat Egyesület</t>
  </si>
  <si>
    <t>Zamárdi Egészségőr Egyesület</t>
  </si>
  <si>
    <t>Nők a Balatonért Közhasznú Egyesület</t>
  </si>
  <si>
    <t>Zamárdi Vitorlás és Vízimentő Egyesület</t>
  </si>
  <si>
    <t>Fehérgyűrű Közhasznú Egyesület</t>
  </si>
  <si>
    <t>„Berkenye Zamárdi Alkotókör” Egyesület</t>
  </si>
  <si>
    <t>Nyári művészeti tábor (Színjáték Drámastúdió Közkereseti Társaság)</t>
  </si>
  <si>
    <t>Kézműves foglalkozások a Közösségi Házban (Bodrogi Éva)</t>
  </si>
  <si>
    <t>Szakmai és Kulturális programok: Balatoni téli esték előadás sorozat, Víz világnapja, NABE Zöldfesztivál, Madárijesztő verseny, Adventi gyertyagyújtás (Nők a Balatonért Közhasznú Egyesület)</t>
  </si>
  <si>
    <t>Orgonaesték Zamárdiban (Zamárdi Baráti Kör)</t>
  </si>
  <si>
    <t xml:space="preserve">Lurkók Vitorlára, "Zamárdió" Parti programok (Váci Autó SE) </t>
  </si>
  <si>
    <t xml:space="preserve">Zenepaviloni programok (Bácska utcai vállalkozók) </t>
  </si>
  <si>
    <t>XVIII. Balatonkör kerékpártúra (Balatonkör Sportegyesület)</t>
  </si>
  <si>
    <t>Jegenye téri majális (Bandi 2000 Bt)</t>
  </si>
  <si>
    <t>Református Egyházközség Zamárdi</t>
  </si>
  <si>
    <t>Balaton Fejlesztési Tanács (Mozdulj Balaton programsorozat)</t>
  </si>
  <si>
    <t xml:space="preserve">Fogorvosi körzet támogatása (Leder Dental Kft) </t>
  </si>
  <si>
    <t>OEP finanszírozás továbbadása megbízási szerződés szerint 2016. évi (Unatrév Kft)</t>
  </si>
  <si>
    <t xml:space="preserve">Siófoki Állatvédő Alapítvány </t>
  </si>
  <si>
    <t>Dél Balatoni Szennyvízelvezetés és Tisztítás Megvalósítását Célzó Önkormányzati Társulásnak fizetendő működési hozzájár.</t>
  </si>
  <si>
    <t>Egyéb működési célú kiadások összesen</t>
  </si>
  <si>
    <t>5. melléklet</t>
  </si>
  <si>
    <t>Bevételek / kiadások</t>
  </si>
  <si>
    <t>Önkormányzat</t>
  </si>
  <si>
    <t>Intézmények</t>
  </si>
  <si>
    <t>Intézmények 
összesen</t>
  </si>
  <si>
    <t>Önkormányzat 
mindösszesen</t>
  </si>
  <si>
    <t>Polgármesteri
 hivatal</t>
  </si>
  <si>
    <t>GAMESZ</t>
  </si>
  <si>
    <t xml:space="preserve">Óvoda </t>
  </si>
  <si>
    <t>Tourinform Iroda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</si>
  <si>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</si>
  <si>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</si>
  <si>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</si>
  <si>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</si>
  <si>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bevételek</t>
  </si>
  <si>
    <t>Finanszírozási bevételek</t>
  </si>
  <si>
    <t>Előző évi maradvány</t>
  </si>
  <si>
    <t xml:space="preserve">Intézményfinanszírozás </t>
  </si>
  <si>
    <t xml:space="preserve">Bevételek összesen </t>
  </si>
  <si>
    <t xml:space="preserve">Bevételek nettósítva összesen </t>
  </si>
  <si>
    <t>Intézményfinanszírozás</t>
  </si>
  <si>
    <t>Kiadások nettósítva összesen</t>
  </si>
  <si>
    <t>Személyi juttatások</t>
  </si>
  <si>
    <t>Munkaadókat terhelő jár., szoc.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</si>
  <si>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</si>
  <si>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</si>
  <si>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</si>
  <si>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</si>
  <si>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</si>
  <si>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</si>
  <si>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</si>
  <si>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Tartalékok (működési + felhalmozási célú)</t>
  </si>
  <si>
    <t xml:space="preserve"> </t>
  </si>
  <si>
    <t>6. melléklet</t>
  </si>
  <si>
    <t>Működési célú támogatások áht-on belülről</t>
  </si>
  <si>
    <t>Működési célú átvett pénzeszköz</t>
  </si>
  <si>
    <t>Összesen</t>
  </si>
  <si>
    <t>Felhalmozási célú támogatások áht-on belülről</t>
  </si>
  <si>
    <t xml:space="preserve"> Felhalmozási bevételek</t>
  </si>
  <si>
    <t>Felhalmozási célú átvett pénzeszközök</t>
  </si>
  <si>
    <t>Felhalmozási célú 
maradvány</t>
  </si>
  <si>
    <t xml:space="preserve">Kötelező </t>
  </si>
  <si>
    <t xml:space="preserve">Önként vállalt </t>
  </si>
  <si>
    <t>Államigazgatási</t>
  </si>
  <si>
    <t>Polgármesteri Hivatal</t>
  </si>
  <si>
    <t xml:space="preserve">GAMESZ </t>
  </si>
  <si>
    <t>Óvoda</t>
  </si>
  <si>
    <t>Önkormányzat
mindösszesen</t>
  </si>
  <si>
    <t>7. melléklet</t>
  </si>
  <si>
    <t>Önkormányzat/
intézmények/feladatok szerinti bontásban</t>
  </si>
  <si>
    <t>Létszám</t>
  </si>
  <si>
    <t>Működési kiadások</t>
  </si>
  <si>
    <t>Felhalmozási kiadások</t>
  </si>
  <si>
    <t>Költségvetési kiadások összesen</t>
  </si>
  <si>
    <t>Munkaadókat terhelő járulékok és szociális hozzájárulási adó</t>
  </si>
  <si>
    <t>Finanszírozási kiadások (belföldi finanszírozás kiadásai)</t>
  </si>
  <si>
    <t>Működési célú tartalék</t>
  </si>
  <si>
    <t>Beruházás</t>
  </si>
  <si>
    <t>Felújítás</t>
  </si>
  <si>
    <t>Egyéb felhalmozási célú kiadás</t>
  </si>
  <si>
    <t>Felhalmozási célú tartalék</t>
  </si>
  <si>
    <t>közfoglalkoztatottak létszáma (önkormányzat)</t>
  </si>
  <si>
    <t>közfoglalkoztatottak létszáma PMH</t>
  </si>
  <si>
    <t>közfoglalkoztatottak létszáma GAMESZ</t>
  </si>
  <si>
    <t>közfoglalkoztatottak létszáma összesen</t>
  </si>
  <si>
    <t>Az Európai Uniós forrásból finanszírozott programok, projektek</t>
  </si>
  <si>
    <t>Az Ávr. rendelet 24. § (1) bekezdés a) és a bd) pontja rögzíti, hogy az önkormányzat kiadásai tekintetében a költségvetés tartalmazza elkülönítetten az EU-s forrásból finanszírozott támogatással megvalósuló programok, projektek kiadásait és bevételeit, valamint a helyi önkormányzat ilyen projektekhez történő hozzájárulásait.</t>
  </si>
  <si>
    <t>Források</t>
  </si>
  <si>
    <t>Saját erő</t>
  </si>
  <si>
    <t>Források összesen:</t>
  </si>
  <si>
    <t>Kiadások, költségek</t>
  </si>
  <si>
    <t>Megnevezés</t>
  </si>
  <si>
    <t>Rovat</t>
  </si>
  <si>
    <t>Kiadások</t>
  </si>
  <si>
    <t>011130 Önk. és önk.-i hivatalok 
jogalkotói és ált. igazgatási tevékenysége</t>
  </si>
  <si>
    <t>K11</t>
  </si>
  <si>
    <t>Foglalkoztatottak személyi juttatásai</t>
  </si>
  <si>
    <t>Egyéb költségtérítés (védőszemüveg juttatás)</t>
  </si>
  <si>
    <t>K12</t>
  </si>
  <si>
    <t>Polgármester cafeteria</t>
  </si>
  <si>
    <t>Személyi juttatások összesen</t>
  </si>
  <si>
    <t>Munkaadót terhelő járulékok és szociális hozzájárulási adó</t>
  </si>
  <si>
    <t>K 31</t>
  </si>
  <si>
    <t>Készletbeszerzés</t>
  </si>
  <si>
    <t>K 311</t>
  </si>
  <si>
    <t>K 312</t>
  </si>
  <si>
    <t>Üzemeltetési anyagok</t>
  </si>
  <si>
    <t>Festékpatron</t>
  </si>
  <si>
    <t>Munkaruha</t>
  </si>
  <si>
    <t>K 32</t>
  </si>
  <si>
    <t>Kommunikációs szolgáltatások</t>
  </si>
  <si>
    <t>K 321</t>
  </si>
  <si>
    <t>K 322</t>
  </si>
  <si>
    <t>K 33</t>
  </si>
  <si>
    <t>Szolgáltatási kiadások</t>
  </si>
  <si>
    <t>K 331</t>
  </si>
  <si>
    <t>K 332</t>
  </si>
  <si>
    <t>K 333</t>
  </si>
  <si>
    <t>K 334</t>
  </si>
  <si>
    <t>K 335</t>
  </si>
  <si>
    <t>K 336</t>
  </si>
  <si>
    <t>K 337</t>
  </si>
  <si>
    <t>Egyéb szolgáltatások</t>
  </si>
  <si>
    <t>K 34</t>
  </si>
  <si>
    <t>Kiküldetések, reklám- és propagandakiadások</t>
  </si>
  <si>
    <t>K 341</t>
  </si>
  <si>
    <t xml:space="preserve">     Kiküldetések </t>
  </si>
  <si>
    <t>K 342</t>
  </si>
  <si>
    <t xml:space="preserve">     Reklám- és propagandakiadások </t>
  </si>
  <si>
    <t>K 35</t>
  </si>
  <si>
    <t>Különféle befizetések és egyéb dologi kiadások</t>
  </si>
  <si>
    <t>K 351</t>
  </si>
  <si>
    <t xml:space="preserve">    Működési célú előzetesen felszámított ÁFA</t>
  </si>
  <si>
    <t>K 355</t>
  </si>
  <si>
    <t xml:space="preserve">    Egyéb dologi kiadások</t>
  </si>
  <si>
    <t xml:space="preserve">K3 </t>
  </si>
  <si>
    <t>Dologi kiadások összesen</t>
  </si>
  <si>
    <t xml:space="preserve">K4 </t>
  </si>
  <si>
    <t xml:space="preserve">K5 </t>
  </si>
  <si>
    <t>Működési célú kiadások összesen</t>
  </si>
  <si>
    <t xml:space="preserve">K6 </t>
  </si>
  <si>
    <t>Létszám (fő)</t>
  </si>
  <si>
    <t>011220 Adó-, vám- és jövedéki igazgatás</t>
  </si>
  <si>
    <t>031030 Közterület-felügyelet</t>
  </si>
  <si>
    <t>Béren kívüli juttatás (cafeteria)</t>
  </si>
  <si>
    <t>Közlekedési költségtérítés (munkába járás)</t>
  </si>
  <si>
    <t>Egyéb költségtérítés (bankszámla hozzájárulás)</t>
  </si>
  <si>
    <t>Foglak. Egyéb személyi juttatás (szabadságmegváltás)</t>
  </si>
  <si>
    <t>Szociális támogatások (temetési segély)</t>
  </si>
  <si>
    <t>Külső személyi juttatások</t>
  </si>
  <si>
    <t>Szakmai anyagok beszerzése (könyv, folyóirat, napilap, egyéb)</t>
  </si>
  <si>
    <t>Nyomtatvány, papír, irodaszer</t>
  </si>
  <si>
    <t>Üzemanyag (KKM)</t>
  </si>
  <si>
    <t>Egyéb anyagbeszerzés</t>
  </si>
  <si>
    <t>Informatikai szolgáltatások igénybevétele</t>
  </si>
  <si>
    <t xml:space="preserve">     Közüzemi díjak</t>
  </si>
  <si>
    <t xml:space="preserve">     Vásárolt élelmezés</t>
  </si>
  <si>
    <t xml:space="preserve">     Karbantartási, kisjavítási szolgáltatások</t>
  </si>
  <si>
    <t xml:space="preserve">     Közvetített szolgáltatások</t>
  </si>
  <si>
    <t xml:space="preserve">     Szakmai tevékenységet segítő szolgáltatások</t>
  </si>
  <si>
    <t xml:space="preserve">        Továbbképzés, oktatás</t>
  </si>
  <si>
    <t>Tanulmányi kirándulás, csapatépítés</t>
  </si>
  <si>
    <t xml:space="preserve">Foglalkozás egészségügyi vizsgálat </t>
  </si>
  <si>
    <t xml:space="preserve">     Egyéb szolgáltatások</t>
  </si>
  <si>
    <t>Postaköltség</t>
  </si>
  <si>
    <t xml:space="preserve">Bankköltség </t>
  </si>
  <si>
    <t>Biztosítási díjak (KKM, segédmotor)</t>
  </si>
  <si>
    <t>Iratkezelési szolgáltatás, iratrendezés</t>
  </si>
  <si>
    <t xml:space="preserve">Munka és tűzvédelmi szolg. díj </t>
  </si>
  <si>
    <t>Beruházások (tárgyi eszköz beszerzés)</t>
  </si>
  <si>
    <t>Kisértékű tárgyi eszközök Irodai bútor, porszívó, hűtő stb.)</t>
  </si>
  <si>
    <t xml:space="preserve">Informatikai eszközök </t>
  </si>
  <si>
    <t>Eho (cafeteria1,19*14%)</t>
  </si>
  <si>
    <t>Eho (telefon 1,19*27%)</t>
  </si>
  <si>
    <t>Tisztítószer</t>
  </si>
  <si>
    <t>13. melléklet</t>
  </si>
  <si>
    <t>Zamárdi Polgármesteri Hivatal 2016. évi költségvetési kiadásainak részletezése kormányzati funkciók szerint</t>
  </si>
  <si>
    <t>2016. évi eredeti előirányzat</t>
  </si>
  <si>
    <t>041237 Közfoglalkoztatás</t>
  </si>
  <si>
    <t>011130 Képviselő-testület, bizottságok működése</t>
  </si>
  <si>
    <t>Köztisztviselők illetménye, illetménykiegészítése 21 fő</t>
  </si>
  <si>
    <t>Fizikai alkalmazottak  illetménye, illetménykiegészítése 2 fő</t>
  </si>
  <si>
    <t>Normatív jutalom (2015. évet érintő)</t>
  </si>
  <si>
    <t>Egyéb természetbeni juttatás  (2015. évet érintő)</t>
  </si>
  <si>
    <t>Megbízási díj (saját dolgozónak)</t>
  </si>
  <si>
    <t>Polgármester illetménye</t>
  </si>
  <si>
    <t>Alpolgármester illetménye</t>
  </si>
  <si>
    <t>Költségtérítés (polgármester,alpolgármester)+pm bankszámla hozzájár.</t>
  </si>
  <si>
    <t>Képviselői, bizottsági tagi tiszteletdíjak</t>
  </si>
  <si>
    <t>Reprezentáció (köztisztviselői nap, helyszíni ellenőrzések, Kt ülések)</t>
  </si>
  <si>
    <t>Szociális hozzájárulási adó (27%)</t>
  </si>
  <si>
    <t>Munkáltatót terhelő szja (1,19*15%)</t>
  </si>
  <si>
    <t>Karácsonyi dísz</t>
  </si>
  <si>
    <t>Informatikai eszközök karbantartása (Team Comp Kft. )</t>
  </si>
  <si>
    <t>Opten jogtár előfizetési díj</t>
  </si>
  <si>
    <t>Kommunáldata Kft (szálláshely, telephely eng, műk.eng. program karbantartás, adóbevall. )</t>
  </si>
  <si>
    <t>Pénzügyi Tájékoztató Iroda vagyonnyilatkozat nyilv. prog. szoftver haszn.díj</t>
  </si>
  <si>
    <t>Abacus Kft (winszoc program karbantartás 2015. IV. negyedévi)</t>
  </si>
  <si>
    <t xml:space="preserve">FloridoNet Webstúdió ebnyilvántartó program </t>
  </si>
  <si>
    <t xml:space="preserve">Vizuál regiszter licenszdíj és üzemeltetés </t>
  </si>
  <si>
    <t>Internet előfzetési díj</t>
  </si>
  <si>
    <t>Egyéb kommunikációs szolgáltatások (telefon, riasztó)</t>
  </si>
  <si>
    <t xml:space="preserve">     Bérleti és lízingdíjak (szőnyeg, kávégép)</t>
  </si>
  <si>
    <t>Saldo konzultáció, szakmai nap</t>
  </si>
  <si>
    <t>Saldo tagdíj</t>
  </si>
  <si>
    <t>KKM autópályadíj</t>
  </si>
  <si>
    <t xml:space="preserve">KKM cégautóadó </t>
  </si>
  <si>
    <t>Füstjelző kiépítése tervek</t>
  </si>
  <si>
    <t>2018. évi eredeti előirányzat</t>
  </si>
  <si>
    <t>2018. évi összevont mérlege</t>
  </si>
  <si>
    <t>2018. évi működési bevételei és kiadásai</t>
  </si>
  <si>
    <t xml:space="preserve">2018. évi felhalmozási bevételei és kiadásai </t>
  </si>
  <si>
    <t>2018. évi működési célú támogatásai, pénzeszközátadásai</t>
  </si>
  <si>
    <t>Zamárdi Város Önkormányzatának 2018. évi intézményi szintű bevételei, kiadásai, intézményfinanszírozása</t>
  </si>
  <si>
    <t>2018. évi előirányzat</t>
  </si>
  <si>
    <t>Zamárdi Város Önkormányzatának 2018. évi bevételei kiemelt előirányzatonként, feladatonként</t>
  </si>
  <si>
    <t>DBRHÖT 2018 tagdíj</t>
  </si>
  <si>
    <t>Fuss Zamárdiért (Zamárdi Egészségőr Egyesület)</t>
  </si>
  <si>
    <t>Magyar Vöröskereszt Egyesület</t>
  </si>
  <si>
    <t xml:space="preserve">Svert Kupa vitorlás verseny (GMMS Kft.) 2017. évi támogatás </t>
  </si>
  <si>
    <t xml:space="preserve">2018. évi kulturális programokhoz, rendezvényekhez nyújtott támogatás (civil szervezeteknek, vállalkozásoknak, háztartásoknak) </t>
  </si>
  <si>
    <t>Helyi értékek-helyi alkotók 2018. évi kulturális támogatás „Berkenye Zamárdi Alkotókör” Egyesület</t>
  </si>
  <si>
    <t>Tálos Ágota- VIII. Zamárdi Művésztelep és Kiállítás, Nyitott műtermi alkotónap</t>
  </si>
  <si>
    <t>Global Média Marketing Sport Kft.- Egészséges életmódra ösztönző és egészségmegőrző program</t>
  </si>
  <si>
    <t>2. Felhalmozási célú pénzeszközátadás</t>
  </si>
  <si>
    <t>2.1. Petőfi Sportegyesület támogatása (Tao- pályázathoz önrész) (313/2017. (X.30.) Kt hat. áthúzódó)</t>
  </si>
  <si>
    <t>2.1. Zamárdi Szabadstrandi fejlesztések támogatás</t>
  </si>
  <si>
    <t>Zamárdi Fő utcai gyalogjárda déli old. a járda mellé kétsoros acélcső korlát építése</t>
  </si>
  <si>
    <t>Általános Iskola bútor csere+egyéb fejlesztésekre keret (1+1MFt)</t>
  </si>
  <si>
    <t>Svert Kupa Vitorlás Egyesület- IV. Svert Kupa 2018</t>
  </si>
  <si>
    <t>Zamárdi Polgárőr Egyesület (A helyi közbiztonság javításának támogatása címen kapott támogatás továbbadása)</t>
  </si>
  <si>
    <t>Energetikai megtakarítási intézkedési terv</t>
  </si>
  <si>
    <t>Szent István u. D-i oldalán lévő telkek közműtervei, terep előkészítés</t>
  </si>
  <si>
    <t>Lidó kialakítási tervei a Keszeg-Kilátó utcák környékén</t>
  </si>
  <si>
    <t>"B" és "C" blokkok közötti gyalogjárda tervezése, kivitelezése</t>
  </si>
  <si>
    <t>Általános Iskola gáz főmérőinek kialakításához tervek készítése</t>
  </si>
  <si>
    <t>Szőlőhegyi utca járdaterveinek elkészítése</t>
  </si>
  <si>
    <t>Pályázatírás, pályázati tervezések</t>
  </si>
  <si>
    <t>Fejlesztésekhez szükséges tervek készítése</t>
  </si>
  <si>
    <t>Endrédi úton (Főu.-Rétföldi u.) ároklefedés és gyalogjárda tervezése</t>
  </si>
  <si>
    <t>Vadkacsa sor járdaépítési tervei (Zamárdi-felső va.peron-Folyó utca között)</t>
  </si>
  <si>
    <t>Nyárfa utca, Vasút utca, Endrédi utca közvilágítás korszerűsítése</t>
  </si>
  <si>
    <t>Szamárkő közvilágítás kiépítése</t>
  </si>
  <si>
    <t>Alsó- pincesor közvilágítás kiépítése</t>
  </si>
  <si>
    <t>Sport tér közvilágítás kiépítése</t>
  </si>
  <si>
    <t>Repülős emlékműhöz közvilágítás kiépítése</t>
  </si>
  <si>
    <t>Körforgalomban "Balaton Szíve" logó telepítése</t>
  </si>
  <si>
    <t>Jegenye téri strandnál úszóstég létesítése</t>
  </si>
  <si>
    <t>Rendezvénytér fejlesztése, színpad kérdése</t>
  </si>
  <si>
    <t>A csúszdánál lévő vizesblokk konténer burkolása</t>
  </si>
  <si>
    <t>Szabadság téren kútfúrás, locsolóvíz hálózat</t>
  </si>
  <si>
    <t>Zamárdi felső vasútállomás mögötti tér kiépítése</t>
  </si>
  <si>
    <t>Útbaigazító táblák megrendelése, kihelyezése</t>
  </si>
  <si>
    <t>Tóközi útra vonatkozó tájékoztató táblák kihelyezése a 7-es főútra</t>
  </si>
  <si>
    <t>Települési üdvözlőtáblák kihelyezése (2 db)</t>
  </si>
  <si>
    <t>Kiss Ernő utca I. köz-Eötvös utca közötti szakasz átépítésének I. üteme</t>
  </si>
  <si>
    <t xml:space="preserve">Jegenyetér járdaépítés </t>
  </si>
  <si>
    <t>Siófoki utca járdaépítés</t>
  </si>
  <si>
    <t>Tourinform Iroda mobil irodaház</t>
  </si>
  <si>
    <t>Háziorvosi rendelők légkondicionálása</t>
  </si>
  <si>
    <t>Tóközi utca közvilágítás bővítés</t>
  </si>
  <si>
    <t>Közbiztonsági kamera beszerzése</t>
  </si>
  <si>
    <t>Mosógép Közösségi Házba</t>
  </si>
  <si>
    <t>Díjköteles parkolás bevezetése (szoftver, automata gép)</t>
  </si>
  <si>
    <t>Közösségi Házban parketta csere</t>
  </si>
  <si>
    <t>Margó Ede sétány gyöngykavicsozása</t>
  </si>
  <si>
    <t>Tájház nádtető felújítása</t>
  </si>
  <si>
    <t>Riasztó rendszer-kamerák kiépítése az új temetőben</t>
  </si>
  <si>
    <t>Konyha épületének felülvizsgálata</t>
  </si>
  <si>
    <t>Gamesz részére darus tehergépjármű vásárlása</t>
  </si>
  <si>
    <t>Fogorvosi rendelőbe fogászati gép  és tartozékainak beszerzése</t>
  </si>
  <si>
    <t>Beruházások (eszközbeszerzés)</t>
  </si>
  <si>
    <t>Dologi kiadások (szakmai tevékenységhez kapcs. szolg. költségei)</t>
  </si>
  <si>
    <t>Munkaadókat terhelő járulékok és szociális hozzájárulási adó (projektmenedzsment foglalkoztatást terhelő adók, járulékok)</t>
  </si>
  <si>
    <t>Személyi juttatások (projektmenedzsment munkabér)</t>
  </si>
  <si>
    <t>- ebből támogatási előleg</t>
  </si>
  <si>
    <t xml:space="preserve">EU-s forrás </t>
  </si>
  <si>
    <t>A támogatás intenzitása: 100 %</t>
  </si>
  <si>
    <t>A záró kifizetési igénylés benyújtásának határideje: 2018.12.31.</t>
  </si>
  <si>
    <t>Projekt fizikai befejezésének tervezett napja: 2018.09.15.</t>
  </si>
  <si>
    <t>Projekt költségek elszámolhatóságának kezdő időpontja: 2014.01.01.</t>
  </si>
  <si>
    <t>Projekt megvalósításának kezdete: 2017.07.01.</t>
  </si>
  <si>
    <t>Dologi kiadások (nyilvánosság, szakmai tevékenységhez kapcs. szolg. költségei)</t>
  </si>
  <si>
    <t>A záró kifizetési igénylés benyújtásának határideje: 2018.11.29.</t>
  </si>
  <si>
    <t>Projekt fizikai befejezésének tervezett napja: 2018.08.31.</t>
  </si>
  <si>
    <t>Projekt költségek elszámolhatóságának kezdő időpontja:  2014.01.01.</t>
  </si>
  <si>
    <t>Projekt megvalósításának kezdete: 2017.07.01.</t>
  </si>
  <si>
    <t>EU-s forrás (támogatási előleg)</t>
  </si>
  <si>
    <t>A záró kifizetési igénylés benyújtásának határideje: 2018.08.29</t>
  </si>
  <si>
    <t>Projekt fizikai befejezésének tervezett napja: 2018.06.30.</t>
  </si>
  <si>
    <t>Projekt költségek elszá,molhatóságának kezdő időpontja: 2014.01.01.</t>
  </si>
  <si>
    <t>Projekt megvalósításának kezdete: 2017.03.21.</t>
  </si>
  <si>
    <t>Zamárdi Város Önkormányzata a Közigazgatás-és Közszolgáltatás fejlesztés Operatív Program keretén belül a Miniszterelnökség, mint Támogató által 2016. augusztus 15-én kiadott KÖFOP-1.2.1-Vekop-16 Csatlakozási konstrukció az önkormányzati ASP rendszer országos kiterjesztéséhez c. felhívás alapján 2017. 03.13-án kérelmet nyújtott be. A Támogató a támogatási kérelmet elbírálta, és támogatásra alkalmasnak minősítette.</t>
  </si>
  <si>
    <t>e Ft-ban</t>
  </si>
  <si>
    <t>2.2. Zamárdi Tk részére teniszpálya építése</t>
  </si>
  <si>
    <t>Teniszpálya építése</t>
  </si>
  <si>
    <t>1.1. TOP-3.2.1-15-S01-2016-00006 "Fekete István Általános Iskola energetikai korszerűsítése" pályázat</t>
  </si>
  <si>
    <t>1.2. TOP-1.2.1-15-SO1-2016-00010 "Többfunkciós kiállító és bemutatótér létrehozása Zamárdiban" pályázat</t>
  </si>
  <si>
    <t>1.1.1. TOP-3.2.1-15-S01-2016-00006 "Fekete István Általános Iskola energetikai korszerűsítése" pályázat</t>
  </si>
  <si>
    <t>1.1.2. TOP-1.2.1-15-SO1-2016-00010 "Többfunkciós kiállító és bemutatótér létrehozása Zamárdiban" pályázat</t>
  </si>
  <si>
    <t>1.1.3. TOP-1.1.3-15-SO1-2016-00004 "Helyi termelők helyi piacra jutásának támogatása Zamárdiban" pályázat</t>
  </si>
  <si>
    <t>1.2.1. Zamárdi Tk részére teniszpálya építése</t>
  </si>
  <si>
    <t xml:space="preserve">Siófoki Tankerületi Központnak a 2017/2018 II. félévére átutalt  művészeti oktatás térítési díj és tandíj összege </t>
  </si>
  <si>
    <t xml:space="preserve">ebből: általános tartalék </t>
  </si>
  <si>
    <t>Zamárdi Településfejlesztési Koncepciójának és Településrendezési Eszközeinek felülvizsgálata a Környezeti értékeléssel és az Örökségvédelmi Hatástanulmánnyal 93/2017. (III.27.) KT hat.</t>
  </si>
  <si>
    <t>3.2.Felhalmozási célú pénzeszközátadás</t>
  </si>
  <si>
    <t xml:space="preserve">Telepfejlesztés- könnyűszerkezetes gépkocsi beálló a telephelyen </t>
  </si>
  <si>
    <t>Margó Ede sétányon locsolóvíz hálózat kiépítése</t>
  </si>
  <si>
    <t>B116</t>
  </si>
  <si>
    <t>2.6. Balaton Fejlesztési Tanács Rose fesztivál rendezvény támogatás (Tourinform Iroda)</t>
  </si>
  <si>
    <t>2.2. OEP finanszírozás (2017. január hó háziorvosi alapellátás)</t>
  </si>
  <si>
    <t>1.2. Kommunális adó</t>
  </si>
  <si>
    <t>Fő utcai gyalogjárda felújítása II. ütem</t>
  </si>
  <si>
    <t>2.2. Zamárdi Plébánia kerítés építéséhez hozzájárulás</t>
  </si>
  <si>
    <t>2.2. Pénzeszközátvétel Balatonendréd Község Önkormányzatától (védőnő, házi segítségnyújtás)</t>
  </si>
  <si>
    <t>2.3.  Közfoglalkoztatás támogatása SMJH Munkaügyi Kirendeltségtől (Hivatal)</t>
  </si>
  <si>
    <t>2.4.  Közfoglalkoztatás támogatása SMJH Munkaügyi Kirendeltségtől (Gamesz)</t>
  </si>
  <si>
    <t>1.2. Telekadó</t>
  </si>
  <si>
    <t>Vendégházba, Kossuth L. u. 16. tetőtéri önkormányzati lakásba eszközök beszerzése</t>
  </si>
  <si>
    <t>Rétföldi utcai közvilágítás bővítése</t>
  </si>
  <si>
    <t>1.3. TOP-1.1.3-16-SO1-2017-00005 "Helyi termelők helyi piacra jutásának támogatása Zamárdiban" pályázat</t>
  </si>
  <si>
    <t>Projekt fizikai befejezésének tervezett napja: 2019.08.31.</t>
  </si>
  <si>
    <t>A záró kifizetési igénylés benyújtásának határideje: 2019.11.29.</t>
  </si>
  <si>
    <t>Projekt megvalósításának kezdete: 2018.02.15.</t>
  </si>
  <si>
    <t>- ebből támogatási előleg (100%)</t>
  </si>
  <si>
    <r>
      <t>EU-s projekt neve, azonosítója:</t>
    </r>
    <r>
      <rPr>
        <sz val="12"/>
        <rFont val="Times New Roman"/>
        <family val="1"/>
        <charset val="238"/>
      </rPr>
      <t xml:space="preserve"> KÖFOP-1.2.1-VEKOP-16-2017-00964 Zamárdi Város Önkormányzata ASP központhoz való csatlakozása című projekt</t>
    </r>
  </si>
  <si>
    <r>
      <t xml:space="preserve">EU-s projekt neve, azonosítója: </t>
    </r>
    <r>
      <rPr>
        <sz val="12"/>
        <rFont val="Times New Roman"/>
        <family val="1"/>
        <charset val="238"/>
      </rPr>
      <t>TOP-3.2.1-15-S01-2016-00006 "Fekete István Általános Iskola energetikai korszerűsítése"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</si>
  <si>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TOP-1.2.1-15-SO1-2016-00010 "Többfunkciós kiállító és bemutatótér létrehozása Zamárdiban"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</si>
  <si>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TOP-1.1.3-16-SO1-2017-00005 "Helyi piac fejlesztése Zamárdiban" pályázat</t>
    </r>
  </si>
  <si>
    <t>Orgona utca vége, a strand és a parkoló vízelvezetés tervei</t>
  </si>
  <si>
    <t>Intézmények, szolgálati lakások felújítása (Fő u. 105-106. tetőjavítás, erkélyburk. szolgálati lakás felújítás, Kossuth L. u. 16. pótmunkák)</t>
  </si>
  <si>
    <t>Módosított előirányzat</t>
  </si>
  <si>
    <t>Módoítási javaslat</t>
  </si>
  <si>
    <t>Módosítási előirányzat</t>
  </si>
  <si>
    <t>Római Katolikus Egyház Lelkészi Hivatal, Zamárdi Római Katolikus Plébánia</t>
  </si>
  <si>
    <t>Pach Gábor  Open Balaton rendezvény</t>
  </si>
  <si>
    <t>8 db LED-es kivetítő vezérlő beépítése és telepítése</t>
  </si>
  <si>
    <t>Néptáncosok ruhái</t>
  </si>
  <si>
    <t>Elektronikus vendégkönyv</t>
  </si>
  <si>
    <t>Parkolási Kft. Alapítása</t>
  </si>
  <si>
    <t>Laptop (főépítész)</t>
  </si>
  <si>
    <t>GINOP 7.1.2.15-2016/00008 Balatoni vízi turizmusának komplex feljlesztése</t>
  </si>
  <si>
    <t xml:space="preserve">Somogy Megyei Katasztrófavédelmi Igazgatóság </t>
  </si>
  <si>
    <t>Rákóczi Szövettség</t>
  </si>
  <si>
    <t>Berzsenyi Dániel Irodalmi és Művészeti társaság</t>
  </si>
  <si>
    <t xml:space="preserve">        Benczúr utca 14. ingatlan eladása</t>
  </si>
  <si>
    <t>2. Váci Autó Se 2017. évi támogatásból fel nem használt összeg visszafizetése</t>
  </si>
  <si>
    <t>2.5. 2018. Országgyűlési képviselő választás</t>
  </si>
  <si>
    <t xml:space="preserve">                        Szociális ágazati pótlék </t>
  </si>
  <si>
    <t>B115</t>
  </si>
  <si>
    <t>1.6. Elszámolásból származó bevételek</t>
  </si>
  <si>
    <t xml:space="preserve">1.5. Működési célú költségvetési támogatások és kiegészítő támogatások </t>
  </si>
  <si>
    <t>Magyar Asszonyok Érdekszövetsége szír gyerekek táboroztatása</t>
  </si>
  <si>
    <t>5.2. Működési célú visszatérítendő kölcsön nyújtása (Parkolási Kft.)</t>
  </si>
  <si>
    <t>2. Működési célú visszatérítendő kölcsön nyújtása (Parkolási Kft.)</t>
  </si>
  <si>
    <t xml:space="preserve">        ebből: ASP rendszertámogatás</t>
  </si>
  <si>
    <t>Honfoglalás Emlékműnél térburkolat kialakítása</t>
  </si>
  <si>
    <t>Tourinform Iroda pótmunkái</t>
  </si>
  <si>
    <t>2.3. Beruházás garanciavállalásból történő visszafizetés</t>
  </si>
  <si>
    <t>E-személy igazolvány olvasó</t>
  </si>
  <si>
    <t>Dron</t>
  </si>
  <si>
    <t>Chipolvasó</t>
  </si>
  <si>
    <t>Családsegítőben mobiltelefon</t>
  </si>
  <si>
    <t>Mobil házba eszközök</t>
  </si>
  <si>
    <t>Coolpix B500 digitális fényképezőgép (régész)</t>
  </si>
  <si>
    <t>DRV víz és csatorna támogatása</t>
  </si>
  <si>
    <t>2.5. Petőfi Sportegyesület támogatása (Tao- pályázathoz önrész) (172/2018 V.31.) Kt hat.)</t>
  </si>
  <si>
    <t>2.4. Háztartásoknak felhalmozási célú visszatérítendő támogatás, kölcsön nyújtás kiadásai</t>
  </si>
  <si>
    <t>B64</t>
  </si>
  <si>
    <t>Saját forrás TOP-3.2.1-15-S01-2016-00006 "Fekete István Általános Iskola energetikai korszerűsítése" pályázathoz</t>
  </si>
  <si>
    <t xml:space="preserve">        1. Működési célú visszatérítendő kölcsön visszafizetése (Parkolási Kft.)</t>
  </si>
  <si>
    <t xml:space="preserve">Sport és Vízi Turisztikai Központ </t>
  </si>
  <si>
    <t>Faház</t>
  </si>
  <si>
    <t xml:space="preserve">3. Önkormányzat előző évi elszámolásából származó kiadások </t>
  </si>
  <si>
    <t>4. Működési célú tartalék</t>
  </si>
  <si>
    <t xml:space="preserve">   5. 1. Működési célú támogatások, pénzeszközátadások</t>
  </si>
  <si>
    <t xml:space="preserve">5.3. Önkormányzat előző évi elszámolásából származó kiadások </t>
  </si>
  <si>
    <t>5.4. Működési célú tartalék</t>
  </si>
  <si>
    <t>8. melléklet</t>
  </si>
  <si>
    <t>Felújítási Áfa</t>
  </si>
  <si>
    <t>1.1.6. 2017. évről áthúzódó bérkompenzáció</t>
  </si>
  <si>
    <t>Székenyvécke Magyar Ház támogatása</t>
  </si>
  <si>
    <t>Teljesítés 2018.12.31</t>
  </si>
  <si>
    <t>Teljesítés     %-ban</t>
  </si>
  <si>
    <t>I. és II. sz háziorvosi körzet 2018. évi támogatása</t>
  </si>
  <si>
    <t>I. sz háziorvosi körzet 2017. évi támogatása (Unatrév Kft.)</t>
  </si>
  <si>
    <t>Teljesítés %-ban</t>
  </si>
  <si>
    <t>2. Felhalmozási célú átvett pénzeszköz Áht-n kívülről</t>
  </si>
  <si>
    <t>4. Zamárdi Egészségőr Egyesület 2017. évi támogatásból fel nem használt összeg visszafizetése</t>
  </si>
  <si>
    <t>3. Működési célú átvett pénzeszközök</t>
  </si>
  <si>
    <t>Felhalmozási célú támogatások áht-n belülről</t>
  </si>
  <si>
    <t>2.6. 2017. évi Európai Mobilitási Hét és Autómentes Naphoz kapcsolódó rendezvény és program támogatás (Óvoda)</t>
  </si>
  <si>
    <t>2.7. Emberi Erőforrás Minisztériuma EMET-2018 CSSP-Neptanc néptánc támogatása</t>
  </si>
  <si>
    <t>1.2. ÁHB megelőlegezések</t>
  </si>
  <si>
    <t>3. Balatoni Strand BTSP 2016. szabadstrand fejleszések támogatása</t>
  </si>
  <si>
    <t>2018.12.31 teljesítés (kiemelt előirányzatok)</t>
  </si>
  <si>
    <t>2018.12.31 teljesítés  (kiemelt előirányzatok)</t>
  </si>
  <si>
    <t>ÁH belüli megelőlegezések</t>
  </si>
  <si>
    <t>Zamárdi Város Önkormányzatának  több éves kihatással járó feladatai</t>
  </si>
  <si>
    <t xml:space="preserve">                      ezer Ft-ban</t>
  </si>
  <si>
    <t>Zamárdi Város Önkormányzatának többéves kihatással járó feladatai</t>
  </si>
  <si>
    <t>Összes kiadás</t>
  </si>
  <si>
    <t>KÖFOP-1.2.1-VEKOP-16-2017-00964 Zamárdi Város Önkormányzata ASP központhoz való csatlakozása című projekt</t>
  </si>
  <si>
    <t>2. Munkaadókat terhelő járulékok és szociális hozzájárulási adó</t>
  </si>
  <si>
    <t>TOP-3.2.1-15-S01-2016-00006 "Fekete István Általános Iskola energetikai korszerűsítése" pályázat</t>
  </si>
  <si>
    <t>TOP-1.2.1-15-SO1-2016-00010 "Többfunkciós kiállító és bemutatótér létrehozása Zamárdiban" pályázat</t>
  </si>
  <si>
    <t>4. Beruházások</t>
  </si>
  <si>
    <t>10. melléklet</t>
  </si>
  <si>
    <t>Összeg</t>
  </si>
  <si>
    <t>01</t>
  </si>
  <si>
    <t>01 Alaptevékenység költségvetési bevételei</t>
  </si>
  <si>
    <t>02</t>
  </si>
  <si>
    <t>02 Alaptevékenység költségvetési kiadásai</t>
  </si>
  <si>
    <t>03</t>
  </si>
  <si>
    <t>I Alaptevékenység költségvetési egyenlege (=01-02)</t>
  </si>
  <si>
    <t>04</t>
  </si>
  <si>
    <t>03 Alaptevékenység finanszírozási bevételei</t>
  </si>
  <si>
    <t>05</t>
  </si>
  <si>
    <t>04 Alaptevékenység finanszírozási kiadásai</t>
  </si>
  <si>
    <t>06</t>
  </si>
  <si>
    <t>II Alaptevékenység finanszírozási egyenlege (=03-04)</t>
  </si>
  <si>
    <t>07</t>
  </si>
  <si>
    <t>A) Alaptevékenység maradványa (=±I±II)</t>
  </si>
  <si>
    <t>08</t>
  </si>
  <si>
    <t>C) Összes maradvány (=A+B)</t>
  </si>
  <si>
    <t>09</t>
  </si>
  <si>
    <t>E) Alaptevékenység szabad maradványa (=A-D)</t>
  </si>
  <si>
    <t>2018. évi maradványkimutatása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</si>
  <si>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</si>
  <si>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</si>
  <si>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</si>
  <si>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</si>
  <si>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</si>
  <si>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</si>
  <si>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</si>
  <si>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</si>
  <si>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</si>
  <si>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</si>
  <si>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</si>
  <si>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</si>
  <si>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</si>
  <si>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14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</si>
  <si>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</si>
  <si>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</si>
  <si>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</si>
  <si>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</si>
  <si>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</si>
  <si>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</si>
  <si>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</si>
  <si>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</si>
  <si>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</si>
  <si>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</si>
  <si>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</si>
  <si>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</si>
  <si>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</si>
  <si>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</si>
  <si>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</si>
  <si>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</si>
  <si>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</si>
  <si>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</si>
  <si>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</si>
  <si>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</si>
  <si>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</si>
  <si>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</si>
  <si>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</si>
  <si>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</si>
  <si>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</si>
  <si>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</si>
  <si>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</si>
  <si>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</si>
  <si>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</si>
  <si>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</si>
  <si>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</si>
  <si>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</si>
  <si>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</si>
  <si>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</si>
  <si>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</si>
  <si>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</si>
  <si>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73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</si>
  <si>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</si>
  <si>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</si>
  <si>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</si>
  <si>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</si>
  <si>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(=D/II/3a+…+D/II/3f)</t>
  </si>
  <si>
    <t>110</t>
  </si>
  <si>
    <t>D/II/3d - ebből: költségvetési évet követően esedékes követelések vagyoni típusú adókra</t>
  </si>
  <si>
    <t>111</t>
  </si>
  <si>
    <t>D/II/3e - ebből: költségvetési évet követően esedékes követelések termékek és szolgáltatások adóira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</si>
  <si>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</si>
  <si>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</si>
  <si>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</si>
  <si>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</si>
  <si>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146</t>
  </si>
  <si>
    <t>D/III/1c - ebből: készletekre adott előlegek</t>
  </si>
  <si>
    <t>148</t>
  </si>
  <si>
    <t>D/III/1e - ebből: foglalkoztatottaknak adott előlegek</t>
  </si>
  <si>
    <t>149</t>
  </si>
  <si>
    <t>D/III/1f - ebből: túlfizetések, téves és visszajáró kifizetések</t>
  </si>
  <si>
    <t>D/III/4 Forgótőke elszámolása</t>
  </si>
  <si>
    <t>D/III Követelés jellegű sajátos elszámolások (=D/III/1+…+D/III/9)</t>
  </si>
  <si>
    <t>D) KÖVETELÉSEK  (=D/I+D/II+D/III)</t>
  </si>
  <si>
    <t>161</t>
  </si>
  <si>
    <t>E/I/2 Más előzetesen felszámított levonható általános forgalmi adó</t>
  </si>
  <si>
    <t>E/I/3 Adott előleghez kapcsolódó előzetesen felszámított nem levonható általános forgalmi adó</t>
  </si>
  <si>
    <t>167</t>
  </si>
  <si>
    <t>E/III/2 Utalványok, bérletek és más hasonló, készpénz-helyettesítő fizetési eszköznek nem minősülő eszközök elszámolásai</t>
  </si>
  <si>
    <t>171</t>
  </si>
  <si>
    <t>F/2 Költségek, ráfordítások aktív időbeli elhatárolása</t>
  </si>
  <si>
    <t>175</t>
  </si>
  <si>
    <t>F) AKTÍV IDŐBELI  ELHATÁROLÁSOK  (=F/1+F/2+F/3)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</si>
  <si>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</si>
  <si>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</si>
  <si>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</si>
  <si>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</si>
  <si>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</si>
  <si>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</si>
  <si>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</si>
  <si>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</si>
  <si>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</si>
  <si>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</si>
  <si>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G/VI Mérleg szerinti eredmény</t>
  </si>
  <si>
    <t>183</t>
  </si>
  <si>
    <t>G/ SAJÁT TŐKE  (= G/I+…+G/VI)</t>
  </si>
  <si>
    <t>193</t>
  </si>
  <si>
    <t>H/I/8 Költségvetési évben esedékes kötelezettségek egyéb felhalmozási célú kiadásokra (&gt;=H/I/8a+H/I/8b)</t>
  </si>
  <si>
    <t>209</t>
  </si>
  <si>
    <t>H/I Költségvetési évben esedékes kötelezettségek (=H/I/1+…+H/I/9)</t>
  </si>
  <si>
    <t>H/II/3 Költségvetési évet követően esedékes kötelezettségek dologi kiadásokra</t>
  </si>
  <si>
    <t>222</t>
  </si>
  <si>
    <t>227</t>
  </si>
  <si>
    <t>H/II Költségvetési évet követően esedékes kötelezettségek (=H/II/1+…+H/II/9)</t>
  </si>
  <si>
    <t>H/III/3 Más szervezetet megillető bevételek elszámolása</t>
  </si>
  <si>
    <t>243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</si>
  <si>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</si>
  <si>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</si>
  <si>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</si>
  <si>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</si>
  <si>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</si>
  <si>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</si>
  <si>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</si>
  <si>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FORRÁSOK ÖSSZESEN (=G+H+I+J)</t>
  </si>
  <si>
    <t>11. melléklet</t>
  </si>
  <si>
    <t>A/III/1c - ebből: tartós részesedéssel pénzügyi vállalkozásban</t>
  </si>
  <si>
    <t>12</t>
  </si>
  <si>
    <t>13</t>
  </si>
  <si>
    <t>15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</si>
  <si>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</si>
  <si>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</si>
  <si>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</si>
  <si>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</si>
  <si>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</si>
  <si>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</si>
  <si>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</si>
  <si>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</si>
  <si>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</si>
  <si>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</si>
  <si>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30</t>
  </si>
  <si>
    <t>31</t>
  </si>
  <si>
    <t>32</t>
  </si>
  <si>
    <t>33</t>
  </si>
  <si>
    <t>35</t>
  </si>
  <si>
    <t>36</t>
  </si>
  <si>
    <t>37</t>
  </si>
  <si>
    <t>D/III/1d - ebből: igénybevett szolgáltatásra adott előlegek</t>
  </si>
  <si>
    <t>38</t>
  </si>
  <si>
    <t>39</t>
  </si>
  <si>
    <t>40</t>
  </si>
  <si>
    <t>41</t>
  </si>
  <si>
    <t>42</t>
  </si>
  <si>
    <t>E/I Előzetesen felszámított levonható általános forgalmi adó elszámolása</t>
  </si>
  <si>
    <t>E/II/2 Más fizetendő általános forgalmi adó elszámolása</t>
  </si>
  <si>
    <t>44</t>
  </si>
  <si>
    <t>E/II Fizetendő általános forgalmi adó elszámolása</t>
  </si>
  <si>
    <t>45</t>
  </si>
  <si>
    <t>46</t>
  </si>
  <si>
    <t>E/III Egyéb sajátos eszközoldali elszámolások</t>
  </si>
  <si>
    <t>48</t>
  </si>
  <si>
    <t>E) EGYÉB SAJÁTOS ELSZÁMOLÁSOK (=E/I+…+E/II)</t>
  </si>
  <si>
    <t>49</t>
  </si>
  <si>
    <t>52</t>
  </si>
  <si>
    <t>54</t>
  </si>
  <si>
    <t>G/III/3 Pénzeszközön kívüli egyéb eszközök induláskori értéke és változásai</t>
  </si>
  <si>
    <t>55</t>
  </si>
  <si>
    <t>56</t>
  </si>
  <si>
    <t>58</t>
  </si>
  <si>
    <t>59</t>
  </si>
  <si>
    <t>60</t>
  </si>
  <si>
    <t>61</t>
  </si>
  <si>
    <t>63</t>
  </si>
  <si>
    <t>64</t>
  </si>
  <si>
    <t>H/II/9 Költségvetési évet követően esedékes kötelezettségek finanszírozási kiadásokra (&gt;=H/II/9a+…+H/II/9i)</t>
  </si>
  <si>
    <t>65</t>
  </si>
  <si>
    <t>H/II/9e Költségvetési évet követően esedékes kötelezettségek államháztartáson belüli megelőlegezések visszafizetésére (&gt;=H/II/9a+…+H/II/9i)</t>
  </si>
  <si>
    <t>H/III/1 Kapott előlegek (=H/III/1a+H/III/1b+H/III/1c)</t>
  </si>
  <si>
    <t>72</t>
  </si>
  <si>
    <t>74</t>
  </si>
  <si>
    <t>75</t>
  </si>
  <si>
    <t>2018. évi mérlege</t>
  </si>
  <si>
    <t>12. melléklet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</si>
  <si>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</si>
  <si>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</si>
  <si>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</si>
  <si>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</si>
  <si>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</si>
  <si>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</si>
  <si>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</si>
  <si>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</si>
  <si>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</si>
  <si>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</si>
  <si>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</si>
  <si>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</si>
  <si>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</si>
  <si>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</si>
  <si>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</si>
  <si>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</si>
  <si>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</si>
  <si>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</si>
  <si>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</si>
  <si>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</si>
  <si>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</si>
  <si>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</si>
  <si>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</si>
  <si>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21 Pénzügyi műveletek egyéb eredményszemléletű bevételei (&gt;=21a+21b)</t>
  </si>
  <si>
    <t>VIII Pénzügyi műveletek eredményszemléletű bevételei (=17+18+19+20+21)</t>
  </si>
  <si>
    <t>IX Pénzügyi műveletek ráfordításai (=22+23+24+25+26)</t>
  </si>
  <si>
    <t>B)  PÉNZÜGYI MŰVELETEK EREDMÉNYE (=VIII-IX)</t>
  </si>
  <si>
    <t>C)  MÉRLEG SZERINTI EREDMÉNY (=±A±B)</t>
  </si>
  <si>
    <t>2018. évi eredménykimutatása</t>
  </si>
  <si>
    <t>14. melléklet</t>
  </si>
  <si>
    <t>76</t>
  </si>
  <si>
    <t>77</t>
  </si>
  <si>
    <t>24 Fizetendő kamatok és kamatjellegű ráfordítások</t>
  </si>
  <si>
    <t>Konszolidálás előtti összeg</t>
  </si>
  <si>
    <t>Konszolidálás</t>
  </si>
  <si>
    <t>Konszolidált összeg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</si>
  <si>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</si>
  <si>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</si>
  <si>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</si>
  <si>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</si>
  <si>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Jubileumi jutalom (K1106)</t>
  </si>
  <si>
    <t>Béren kívüli juttatások (K1107)</t>
  </si>
  <si>
    <t>Közlekedési költségtérítés (K1109)</t>
  </si>
  <si>
    <t>Egyéb költségtérítések (K1110)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</si>
  <si>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</si>
  <si>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</si>
  <si>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</si>
  <si>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</si>
  <si>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</si>
  <si>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</si>
  <si>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</si>
  <si>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</si>
  <si>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</si>
  <si>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</si>
  <si>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</si>
  <si>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</si>
  <si>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</si>
  <si>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</si>
  <si>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</si>
  <si>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</si>
  <si>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</si>
  <si>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</si>
  <si>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</si>
  <si>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</si>
  <si>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</si>
  <si>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</si>
  <si>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</si>
  <si>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</si>
  <si>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Közvetített szolgáltatások  (&gt;=41) (K335)</t>
  </si>
  <si>
    <t>ebből: államháztartáson belül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</si>
  <si>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</si>
  <si>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</si>
  <si>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</si>
  <si>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</si>
  <si>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</si>
  <si>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</si>
  <si>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</si>
  <si>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</si>
  <si>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</si>
  <si>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Kamatkiadások (&gt;=52+53) (K353)</t>
  </si>
  <si>
    <t>ebből: államháztartáson belül (K353)</t>
  </si>
  <si>
    <t>Egyéb dologi kiadások (K355)</t>
  </si>
  <si>
    <t>Különféle befizetések és egyéb dologi kiadások (=49+50+51+54+58) (K35)</t>
  </si>
  <si>
    <t>Dologi kiadások (=31+34+45+48+59) (K3)</t>
  </si>
  <si>
    <t>95</t>
  </si>
  <si>
    <t>Intézményi ellátottak pénzbeli juttatásai (&gt;=96+97) (K47)</t>
  </si>
  <si>
    <t>97</t>
  </si>
  <si>
    <t>ebből: oktatásban résztvevők pénzbeli juttatásai (K47)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</si>
  <si>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</si>
  <si>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</si>
  <si>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</si>
  <si>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</si>
  <si>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</si>
  <si>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</si>
  <si>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</si>
  <si>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</si>
  <si>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</si>
  <si>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</si>
  <si>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</si>
  <si>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</si>
  <si>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Egyéb működési célú támogatások államháztartáson belülre (=149+…+158) (K506)</t>
  </si>
  <si>
    <t>ebből: központi költségvetési szervek (K506)</t>
  </si>
  <si>
    <t>156</t>
  </si>
  <si>
    <t>ebből: társulások és költségvetési szerveik (K506)</t>
  </si>
  <si>
    <t>Működési célú visszatérítendő támogatások, kölcsönök nyújtása államháztartáson kívülre (=162+…+172) (K508)</t>
  </si>
  <si>
    <t>168</t>
  </si>
  <si>
    <t>ebből: önkormányzati többségi tulajdonú nem pénzügyi vállalkozások (K508)</t>
  </si>
  <si>
    <t>Egyéb működési célú támogatások államháztartáson kívülre (=177+…+186)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</si>
  <si>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</si>
  <si>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</si>
  <si>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</si>
  <si>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</si>
  <si>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önkormányzati többségi tulajdonú nem pénzügyi vállalkozások (K512)</t>
  </si>
  <si>
    <t>184</t>
  </si>
  <si>
    <t>ebből: egyéb vállalkozások (K512)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</si>
  <si>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</si>
  <si>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</si>
  <si>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</si>
  <si>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</si>
  <si>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</si>
  <si>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</si>
  <si>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</si>
  <si>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</si>
  <si>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Egyéb tárgyi eszközök beszerzése, létesítése (K64)</t>
  </si>
  <si>
    <t>194</t>
  </si>
  <si>
    <t>Részesedések beszerzése (K65)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</si>
  <si>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</si>
  <si>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</si>
  <si>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</si>
  <si>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</si>
  <si>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</si>
  <si>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</si>
  <si>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</si>
  <si>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</si>
  <si>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</si>
  <si>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</si>
  <si>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239</t>
  </si>
  <si>
    <t>Felhalmozási célú visszatérítendő támogatások, kölcsönök nyújtása államháztartáson kívülre (=240+…+250) (K86)</t>
  </si>
  <si>
    <t>ebből: háztartások (K86)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</si>
  <si>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</si>
  <si>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</si>
  <si>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</si>
  <si>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</si>
  <si>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</si>
  <si>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</si>
  <si>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</si>
  <si>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</si>
  <si>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 xml:space="preserve"> Önkormányzati (irányító szervi) konszolidált beszámoló - Költségvetési kiadások</t>
  </si>
  <si>
    <t>Munkaadókat terhelő járulékok és szociális hozzájárulási adó (=22+…+27)  (K2)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</si>
  <si>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</si>
  <si>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</si>
  <si>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</si>
  <si>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</si>
  <si>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</si>
  <si>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</si>
  <si>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</si>
  <si>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</si>
  <si>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</si>
  <si>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</si>
  <si>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</si>
  <si>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</si>
  <si>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</si>
  <si>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</si>
  <si>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Működési célú támogatások államháztartáson belülről (=07+...+10+21+32) (B1)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</si>
  <si>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</si>
  <si>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</si>
  <si>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</si>
  <si>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</si>
  <si>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</si>
  <si>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(=110+…+115) (B34)</t>
  </si>
  <si>
    <t>ebből: építményadó  (B34)</t>
  </si>
  <si>
    <t>ebből: magánszemélyek kommunális adója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</si>
  <si>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</si>
  <si>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</si>
  <si>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</si>
  <si>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</si>
  <si>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</si>
  <si>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</si>
  <si>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</si>
  <si>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</si>
  <si>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ebből: belföldi gépjárművek adójának a helyi önkormányzatot megillető része (B354)</t>
  </si>
  <si>
    <t>Egyéb áruhasználati és szolgáltatási adók  (=150+…+166) (B355)</t>
  </si>
  <si>
    <t>157</t>
  </si>
  <si>
    <t>ebből: tartózkodás után fizetett idegenforgalmi adó  (B355)</t>
  </si>
  <si>
    <t>Termékek és szolgáltatások adói (=116+139+143+144+149)  (B35)</t>
  </si>
  <si>
    <t>Egyéb közhatalmi bevételek (&gt;=169+…+185) (B36)</t>
  </si>
  <si>
    <t>ebből: igazgatási szolgáltatási díjak (B36)</t>
  </si>
  <si>
    <t>ebből: környezetvédelmi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</si>
  <si>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</si>
  <si>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</si>
  <si>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181</t>
  </si>
  <si>
    <t>ebből: vagyoni típusú települési adók (B36)</t>
  </si>
  <si>
    <t>ebből: egyéb települési adók (B36)</t>
  </si>
  <si>
    <t>186</t>
  </si>
  <si>
    <t>Közhatalmi bevételek (=93+94+104+109+167+168) (B3)</t>
  </si>
  <si>
    <t>Szolgáltatások ellenértéke (&gt;=189+190) (B402)</t>
  </si>
  <si>
    <t>ebből: tárgyi eszközök bérbeadásából származó bevétel (B402)</t>
  </si>
  <si>
    <t>191</t>
  </si>
  <si>
    <t>Közvetített szolgáltatások ellenértéke  (&gt;=192) (B403)</t>
  </si>
  <si>
    <t>ebből: államháztartáson belül (B403)</t>
  </si>
  <si>
    <t>Tulajdonosi bevételek (&gt;=194+…+199) (B404)</t>
  </si>
  <si>
    <t>195</t>
  </si>
  <si>
    <t>ebből: önkormányzati vagyon üzemeltetéséből, koncesszióból származó bevétel (B404)</t>
  </si>
  <si>
    <t>ebből: önkormányzati vagyon vagyonkezelésbe adásából származó bevétel (B404)</t>
  </si>
  <si>
    <t>200</t>
  </si>
  <si>
    <t>Ellátási díjak (B405)</t>
  </si>
  <si>
    <t>Kiszámlázott általános forgalmi adó (B406)</t>
  </si>
  <si>
    <t>206</t>
  </si>
  <si>
    <t>Egyéb kapott (járó) kamatok és kamatjellegű bevételek (&gt;=207+208) (B4082)</t>
  </si>
  <si>
    <t>Kamatbevételek és más nyereségjellegű bevételek (=203+206) (B408)</t>
  </si>
  <si>
    <t>218</t>
  </si>
  <si>
    <t>Biztosító által fizetett kártérítés (B410)</t>
  </si>
  <si>
    <t>219</t>
  </si>
  <si>
    <t>Egyéb működési bevételek (&gt;=220+221) (B411)</t>
  </si>
  <si>
    <t>220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</si>
  <si>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</si>
  <si>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221</t>
  </si>
  <si>
    <t>ebből: kiadások visszatérítései (B411)</t>
  </si>
  <si>
    <t>Működési bevételek (=187+188+191+193+200+…+202+209+217+218+219) (B4)</t>
  </si>
  <si>
    <t>225</t>
  </si>
  <si>
    <t>Ingatlanok értékesítése (&gt;=226) (B52)</t>
  </si>
  <si>
    <t>Egyéb tárgyi eszközök értékesítése (B53)</t>
  </si>
  <si>
    <t>231</t>
  </si>
  <si>
    <t>Felhalmozási bevételek (=223+225+227+228+230) (B5)</t>
  </si>
  <si>
    <t>235</t>
  </si>
  <si>
    <t>Működési célú visszatérítendő támogatások, kölcsönök visszatérülése államháztartáson kívülről (=236+…+244) (B64)</t>
  </si>
  <si>
    <t>238</t>
  </si>
  <si>
    <t>ebből: egyéb civil szervezetek (B64)</t>
  </si>
  <si>
    <t>242</t>
  </si>
  <si>
    <t>ebből: önkormányzati többségi tulajdonú nem pénzügyi vállalkozások (B64)</t>
  </si>
  <si>
    <t>245</t>
  </si>
  <si>
    <t>Egyéb működési célú átvett pénzeszközök (=246+…+256) (B65)</t>
  </si>
  <si>
    <t>ebből: egyéb civil szervezetek (B65)</t>
  </si>
  <si>
    <t>ebből: háztartások (B65)</t>
  </si>
  <si>
    <t>ebből: egyéb vállalkozások (B65)</t>
  </si>
  <si>
    <t>257</t>
  </si>
  <si>
    <t>Működési célú átvett pénzeszközök (=232+...+235+245) (B6)</t>
  </si>
  <si>
    <t>271</t>
  </si>
  <si>
    <t>Egyéb felhalmozási célú átvett pénzeszközök (=272+…+282) (B75)</t>
  </si>
  <si>
    <t>275</t>
  </si>
  <si>
    <t>ebből: háztartások (B75)</t>
  </si>
  <si>
    <t>276</t>
  </si>
  <si>
    <t>ebből: pénzügyi vállalkozások (B75)</t>
  </si>
  <si>
    <t>278</t>
  </si>
  <si>
    <t>ebből: önkormányzati többségi tulajdonú nem pénzügyi vállalkozások (B75)</t>
  </si>
  <si>
    <t>283</t>
  </si>
  <si>
    <t>Felhalmozási célú átvett pénzeszközök (=258+…+261+271) (B7)</t>
  </si>
  <si>
    <t>284</t>
  </si>
  <si>
    <t>Költségvetési bevételek (=43+79+186+222+231+257+283) (B1-B7)</t>
  </si>
  <si>
    <t xml:space="preserve"> Önkormányzati (irányító szervi) konszolidált beszámoló - Költségvetési bevételek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</si>
  <si>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</si>
  <si>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</si>
  <si>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</si>
  <si>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</si>
  <si>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</si>
  <si>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Maradvány igénybevétele (=12+13) (B813)</t>
  </si>
  <si>
    <t>Államháztartáson belüli megelőlegezések (B814)</t>
  </si>
  <si>
    <t>Központi, irányító szervi támogatás (B816)</t>
  </si>
  <si>
    <t>Belföldi finanszírozás bevételei (=04+11+14+…+19+22) (B81)</t>
  </si>
  <si>
    <t>Finanszírozási bevételek (=23+29+30+31) (B8)</t>
  </si>
  <si>
    <t>C/III-IV. Forintszámlák és Devizaszámlák (=C/III/1+C/III/2+CIV/1+C/IV/2)</t>
  </si>
  <si>
    <t>G/I-III Nemzeti vagyon és egyéb eszközök induláskori értéke és változásai</t>
  </si>
  <si>
    <t>C) MÉRLEG SZERINTI EREDMÉNY (=±A±B)</t>
  </si>
  <si>
    <t>Önkormányzati (irányító szervi) konszolidált beszámoló - Finanszírozási kiadások</t>
  </si>
  <si>
    <t>Önkormányzati (irányító szervi) konszolidált beszámoló - Finanszírozási bevételek</t>
  </si>
  <si>
    <t>Önkormányzati (irányító szervi) konszolidált beszámoló - Konszolidált eredménykimutatás</t>
  </si>
  <si>
    <t>2 db mobil telefon beszerzése</t>
  </si>
  <si>
    <t>2056/16 Hrzs gyalogjárda építése</t>
  </si>
  <si>
    <t>Zamárdi Esze T u.-Magyarház u. közötti burkolt padka építési</t>
  </si>
  <si>
    <t xml:space="preserve">2. Egyéb működési célú támogatások bevételei államháztartáson belülről </t>
  </si>
  <si>
    <t>TOP-1.1.3-16-SO1-2017-00005 "Helyi piac fejlesztése Zamárdiban" pályázat</t>
  </si>
  <si>
    <t>A pénzeszközök változásának bemutatása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</si>
  <si>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</si>
  <si>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</si>
  <si>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</si>
  <si>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</si>
  <si>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</si>
  <si>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Nyitó pénzkészlet 2018.01.01.</t>
  </si>
  <si>
    <t>Záró pénzkészlet 2018.12.31.</t>
  </si>
  <si>
    <t>Zárólétszám</t>
  </si>
  <si>
    <t>A</t>
  </si>
  <si>
    <t>4. Beruházások, felújítások</t>
  </si>
  <si>
    <t>B</t>
  </si>
  <si>
    <t>C</t>
  </si>
  <si>
    <t>D</t>
  </si>
  <si>
    <t>E</t>
  </si>
  <si>
    <t>F</t>
  </si>
  <si>
    <t>Sorszám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</si>
  <si>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</si>
  <si>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</si>
  <si>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</si>
  <si>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</si>
  <si>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</si>
  <si>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</si>
  <si>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</si>
  <si>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</si>
  <si>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</si>
  <si>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>A/ NEMZETI VAGYONBA TARTOZÓ BEFEKTETETT ESZKÖZÖK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</si>
  <si>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</si>
  <si>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</si>
  <si>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</si>
  <si>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</si>
  <si>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</si>
  <si>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</si>
  <si>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</si>
  <si>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</si>
  <si>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</si>
  <si>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</si>
  <si>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</si>
  <si>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</si>
  <si>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</si>
  <si>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</si>
  <si>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</si>
  <si>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</si>
  <si>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</si>
  <si>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</si>
  <si>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</si>
  <si>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</si>
  <si>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</si>
  <si>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</si>
  <si>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</si>
  <si>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</si>
  <si>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</si>
  <si>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</si>
  <si>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</si>
  <si>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</si>
  <si>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</si>
  <si>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</si>
  <si>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</si>
  <si>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</si>
  <si>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</si>
  <si>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</si>
  <si>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</si>
  <si>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</si>
  <si>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</si>
  <si>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</si>
  <si>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</si>
  <si>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</si>
  <si>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</si>
  <si>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</si>
  <si>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</si>
  <si>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</si>
  <si>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</si>
  <si>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</si>
  <si>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</si>
  <si>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</si>
  <si>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</si>
  <si>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</si>
  <si>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</si>
  <si>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</si>
  <si>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</si>
  <si>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</si>
  <si>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</si>
  <si>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</si>
  <si>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</si>
  <si>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</si>
  <si>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</si>
  <si>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</si>
  <si>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</si>
  <si>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</si>
  <si>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</si>
  <si>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</si>
  <si>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</si>
  <si>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</si>
  <si>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</si>
  <si>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</si>
  <si>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</si>
  <si>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</si>
  <si>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</si>
  <si>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</si>
  <si>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</si>
  <si>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</si>
  <si>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</si>
  <si>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</si>
  <si>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</si>
  <si>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</si>
  <si>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</si>
  <si>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</si>
  <si>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</si>
  <si>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</si>
  <si>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</si>
  <si>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</si>
  <si>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</si>
  <si>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</si>
  <si>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</si>
  <si>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</si>
  <si>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</si>
  <si>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</si>
  <si>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</si>
  <si>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</si>
  <si>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</si>
  <si>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</si>
  <si>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</si>
  <si>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</si>
  <si>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</si>
  <si>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</si>
  <si>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</si>
  <si>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</si>
  <si>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</si>
  <si>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</si>
  <si>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</si>
  <si>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</si>
  <si>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</si>
  <si>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</si>
  <si>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</si>
  <si>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</si>
  <si>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</si>
  <si>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</si>
  <si>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</si>
  <si>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F/ AKTÍV IDŐBELI ELHATÁROLÁSOK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</si>
  <si>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</si>
  <si>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</si>
  <si>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</si>
  <si>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</si>
  <si>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</si>
  <si>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</si>
  <si>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</si>
  <si>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</si>
  <si>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</si>
  <si>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</si>
  <si>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</si>
  <si>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</si>
  <si>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</si>
  <si>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</si>
  <si>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</si>
  <si>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</si>
  <si>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</si>
  <si>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</si>
  <si>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</si>
  <si>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</si>
  <si>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</si>
  <si>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</si>
  <si>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</si>
  <si>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</si>
  <si>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</si>
  <si>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</si>
  <si>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</si>
  <si>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</si>
  <si>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</si>
  <si>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</si>
  <si>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</si>
  <si>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</si>
  <si>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</si>
  <si>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</si>
  <si>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</si>
  <si>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</si>
  <si>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</si>
  <si>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</si>
  <si>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</si>
  <si>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</si>
  <si>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</si>
  <si>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</si>
  <si>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</si>
  <si>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</si>
  <si>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</si>
  <si>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</si>
  <si>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</si>
  <si>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</si>
  <si>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</si>
  <si>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2018. évi vagyonkimutatása</t>
  </si>
  <si>
    <t>Zamárdi Város Önkormányzatának 2018. évi kiadásai intézményenként, kiemelt előirányzatonként, feladatonkénti bontásban</t>
  </si>
  <si>
    <t>9.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</si>
</sst>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F_t_-;\-* #,##0.00\ _F_t_-;_-* \-??\ _F_t_-;_-@_-"/>
    <numFmt numFmtId="165" formatCode="mmm\ d/"/>
    <numFmt numFmtId="166" formatCode="#,###"/>
    <numFmt numFmtId="167" formatCode="yyyy\-mm\-dd"/>
  </numFmts>
  <fonts count="42" x14ac:knownFonts="1"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Arial CE"/>
      <family val="2"/>
      <charset val="238"/>
    </font>
    <font>
      <sz val="10"/>
      <color indexed="53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1"/>
    </font>
    <font>
      <b/>
      <i/>
      <u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family val="2"/>
      <charset val="238"/>
    </font>
    <font>
      <strike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1"/>
      <name val="Times New Roman"/>
      <family val="1"/>
      <charset val="1"/>
    </font>
    <font>
      <sz val="10"/>
      <color theme="1"/>
      <name val="Times New Roman"/>
      <family val="1"/>
      <charset val="238"/>
    </font>
    <font>
      <sz val="9"/>
      <name val="Arial CE"/>
      <family val="2"/>
      <charset val="238"/>
    </font>
    <font>
      <b/>
      <u/>
      <sz val="14"/>
      <name val="Times New Roman"/>
      <family val="1"/>
      <charset val="238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i/>
      <sz val="10"/>
      <color indexed="8"/>
      <name val="Times New Roman"/>
      <family val="1"/>
      <charset val="238"/>
    </font>
    <font>
      <sz val="10"/>
      <name val="Arial CE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5">
    <xf numFmtId="0" fontId="0" fillId="0" borderId="0"/>
    <xf numFmtId="164" fontId="29" fillId="0" borderId="0" applyFill="0" applyBorder="0" applyAlignment="0" applyProtection="0"/>
    <xf numFmtId="0" fontId="29" fillId="0" borderId="0"/>
    <xf numFmtId="0" fontId="1" fillId="0" borderId="0"/>
    <xf numFmtId="0" fontId="2" fillId="0" borderId="0"/>
    <xf numFmtId="0" fontId="29" fillId="0" borderId="0"/>
    <xf numFmtId="0" fontId="29" fillId="0" borderId="0"/>
    <xf numFmtId="0" fontId="3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" fillId="0" borderId="0" applyFill="0" applyBorder="0" applyAlignment="0" applyProtection="0"/>
    <xf numFmtId="0" fontId="41" fillId="0" borderId="0"/>
  </cellStyleXfs>
  <cellXfs count="45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 applyFill="1" applyBorder="1" applyAlignment="1">
      <alignment horizontal="left" vertical="center"/>
    </xf>
    <xf numFmtId="3" fontId="12" fillId="0" borderId="0" xfId="0" applyNumberFormat="1" applyFont="1"/>
    <xf numFmtId="0" fontId="13" fillId="0" borderId="0" xfId="0" applyFont="1" applyFill="1" applyBorder="1" applyAlignment="1">
      <alignment horizontal="left" vertical="center"/>
    </xf>
    <xf numFmtId="0" fontId="12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14" fillId="0" borderId="0" xfId="0" applyFont="1"/>
    <xf numFmtId="3" fontId="15" fillId="0" borderId="0" xfId="0" applyNumberFormat="1" applyFont="1"/>
    <xf numFmtId="3" fontId="7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3" fontId="0" fillId="0" borderId="0" xfId="0" applyNumberFormat="1"/>
    <xf numFmtId="3" fontId="8" fillId="0" borderId="0" xfId="0" applyNumberFormat="1" applyFont="1"/>
    <xf numFmtId="166" fontId="8" fillId="0" borderId="0" xfId="0" applyNumberFormat="1" applyFont="1"/>
    <xf numFmtId="166" fontId="8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ont="1" applyBorder="1"/>
    <xf numFmtId="3" fontId="4" fillId="0" borderId="0" xfId="0" applyNumberFormat="1" applyFont="1"/>
    <xf numFmtId="0" fontId="8" fillId="0" borderId="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right"/>
    </xf>
    <xf numFmtId="0" fontId="20" fillId="4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3" fontId="16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3" fontId="21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 applyProtection="1">
      <alignment horizontal="right" vertical="center"/>
    </xf>
    <xf numFmtId="3" fontId="7" fillId="0" borderId="4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left" vertical="center" indent="1"/>
    </xf>
    <xf numFmtId="3" fontId="5" fillId="0" borderId="1" xfId="1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horizontal="left" vertical="center" wrapText="1"/>
    </xf>
    <xf numFmtId="3" fontId="7" fillId="0" borderId="4" xfId="1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horizontal="left" vertical="center" wrapText="1"/>
    </xf>
    <xf numFmtId="3" fontId="7" fillId="0" borderId="6" xfId="1" applyNumberFormat="1" applyFont="1" applyFill="1" applyBorder="1" applyAlignment="1" applyProtection="1">
      <alignment horizontal="right"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0" fontId="5" fillId="0" borderId="1" xfId="5" applyFont="1" applyFill="1" applyBorder="1" applyAlignment="1">
      <alignment horizontal="left" indent="1"/>
    </xf>
    <xf numFmtId="0" fontId="7" fillId="5" borderId="1" xfId="6" applyFont="1" applyFill="1" applyBorder="1"/>
    <xf numFmtId="0" fontId="29" fillId="0" borderId="0" xfId="5"/>
    <xf numFmtId="0" fontId="4" fillId="0" borderId="0" xfId="5" applyFont="1"/>
    <xf numFmtId="0" fontId="1" fillId="0" borderId="0" xfId="8"/>
    <xf numFmtId="0" fontId="29" fillId="2" borderId="0" xfId="5" applyFill="1"/>
    <xf numFmtId="0" fontId="5" fillId="2" borderId="0" xfId="5" applyFont="1" applyFill="1"/>
    <xf numFmtId="0" fontId="17" fillId="2" borderId="0" xfId="5" applyFont="1" applyFill="1" applyAlignment="1">
      <alignment horizontal="right"/>
    </xf>
    <xf numFmtId="0" fontId="26" fillId="2" borderId="0" xfId="5" applyFont="1" applyFill="1" applyAlignment="1">
      <alignment horizontal="center"/>
    </xf>
    <xf numFmtId="0" fontId="29" fillId="0" borderId="0" xfId="5" applyAlignment="1"/>
    <xf numFmtId="0" fontId="29" fillId="2" borderId="0" xfId="5" applyFill="1" applyAlignment="1"/>
    <xf numFmtId="0" fontId="27" fillId="2" borderId="0" xfId="5" applyFont="1" applyFill="1" applyBorder="1" applyAlignment="1">
      <alignment horizontal="center"/>
    </xf>
    <xf numFmtId="0" fontId="7" fillId="0" borderId="1" xfId="5" applyFont="1" applyFill="1" applyBorder="1" applyAlignment="1">
      <alignment horizontal="left"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left" vertical="center"/>
    </xf>
    <xf numFmtId="3" fontId="7" fillId="0" borderId="1" xfId="5" applyNumberFormat="1" applyFont="1" applyFill="1" applyBorder="1" applyAlignment="1">
      <alignment horizontal="right" vertical="center" wrapText="1"/>
    </xf>
    <xf numFmtId="0" fontId="12" fillId="0" borderId="0" xfId="5" applyFont="1"/>
    <xf numFmtId="0" fontId="5" fillId="0" borderId="1" xfId="5" applyFont="1" applyBorder="1"/>
    <xf numFmtId="3" fontId="5" fillId="0" borderId="1" xfId="5" applyNumberFormat="1" applyFont="1" applyBorder="1"/>
    <xf numFmtId="3" fontId="5" fillId="0" borderId="1" xfId="5" applyNumberFormat="1" applyFont="1" applyFill="1" applyBorder="1" applyAlignment="1">
      <alignment horizontal="right" vertical="center" wrapText="1"/>
    </xf>
    <xf numFmtId="3" fontId="5" fillId="0" borderId="1" xfId="5" applyNumberFormat="1" applyFont="1" applyFill="1" applyBorder="1"/>
    <xf numFmtId="0" fontId="7" fillId="0" borderId="1" xfId="8" applyFont="1" applyBorder="1"/>
    <xf numFmtId="0" fontId="7" fillId="0" borderId="1" xfId="8" applyFont="1" applyFill="1" applyBorder="1" applyAlignment="1">
      <alignment horizontal="left"/>
    </xf>
    <xf numFmtId="3" fontId="7" fillId="0" borderId="1" xfId="5" applyNumberFormat="1" applyFont="1" applyFill="1" applyBorder="1"/>
    <xf numFmtId="0" fontId="5" fillId="0" borderId="1" xfId="8" applyFont="1" applyBorder="1"/>
    <xf numFmtId="0" fontId="5" fillId="0" borderId="1" xfId="8" applyFont="1" applyFill="1" applyBorder="1" applyAlignment="1">
      <alignment horizontal="left" indent="1"/>
    </xf>
    <xf numFmtId="0" fontId="7" fillId="5" borderId="1" xfId="5" applyFont="1" applyFill="1" applyBorder="1"/>
    <xf numFmtId="3" fontId="7" fillId="5" borderId="1" xfId="5" applyNumberFormat="1" applyFont="1" applyFill="1" applyBorder="1" applyAlignment="1"/>
    <xf numFmtId="3" fontId="12" fillId="0" borderId="0" xfId="5" applyNumberFormat="1" applyFont="1"/>
    <xf numFmtId="0" fontId="7" fillId="0" borderId="1" xfId="5" applyFont="1" applyFill="1" applyBorder="1"/>
    <xf numFmtId="3" fontId="7" fillId="0" borderId="1" xfId="5" applyNumberFormat="1" applyFont="1" applyFill="1" applyBorder="1" applyAlignment="1"/>
    <xf numFmtId="3" fontId="5" fillId="0" borderId="1" xfId="5" applyNumberFormat="1" applyFont="1" applyFill="1" applyBorder="1" applyAlignment="1"/>
    <xf numFmtId="0" fontId="5" fillId="0" borderId="1" xfId="5" applyFont="1" applyFill="1" applyBorder="1" applyAlignment="1">
      <alignment horizontal="left" indent="2"/>
    </xf>
    <xf numFmtId="0" fontId="5" fillId="0" borderId="1" xfId="8" applyFont="1" applyFill="1" applyBorder="1" applyAlignment="1">
      <alignment horizontal="left" vertical="center" indent="2"/>
    </xf>
    <xf numFmtId="0" fontId="5" fillId="0" borderId="1" xfId="5" applyFont="1" applyFill="1" applyBorder="1"/>
    <xf numFmtId="0" fontId="5" fillId="0" borderId="1" xfId="5" applyFont="1" applyBorder="1" applyAlignment="1">
      <alignment horizontal="left" indent="2"/>
    </xf>
    <xf numFmtId="0" fontId="5" fillId="0" borderId="0" xfId="5" applyFont="1"/>
    <xf numFmtId="3" fontId="7" fillId="5" borderId="1" xfId="5" applyNumberFormat="1" applyFont="1" applyFill="1" applyBorder="1" applyAlignment="1">
      <alignment horizontal="right" vertical="center" wrapText="1"/>
    </xf>
    <xf numFmtId="3" fontId="7" fillId="5" borderId="1" xfId="5" applyNumberFormat="1" applyFont="1" applyFill="1" applyBorder="1"/>
    <xf numFmtId="0" fontId="28" fillId="5" borderId="1" xfId="5" applyFont="1" applyFill="1" applyBorder="1"/>
    <xf numFmtId="3" fontId="22" fillId="5" borderId="1" xfId="5" applyNumberFormat="1" applyFont="1" applyFill="1" applyBorder="1" applyAlignment="1"/>
    <xf numFmtId="0" fontId="5" fillId="5" borderId="1" xfId="5" applyFont="1" applyFill="1" applyBorder="1"/>
    <xf numFmtId="0" fontId="28" fillId="5" borderId="1" xfId="5" applyFont="1" applyFill="1" applyBorder="1" applyAlignment="1">
      <alignment horizontal="left"/>
    </xf>
    <xf numFmtId="0" fontId="22" fillId="0" borderId="1" xfId="5" applyFont="1" applyBorder="1" applyAlignment="1">
      <alignment horizontal="left"/>
    </xf>
    <xf numFmtId="0" fontId="5" fillId="0" borderId="0" xfId="5" applyFont="1" applyBorder="1"/>
    <xf numFmtId="3" fontId="29" fillId="0" borderId="0" xfId="5" applyNumberFormat="1"/>
    <xf numFmtId="0" fontId="0" fillId="0" borderId="0" xfId="5" applyFont="1" applyAlignment="1">
      <alignment horizontal="left" indent="1"/>
    </xf>
    <xf numFmtId="3" fontId="20" fillId="0" borderId="0" xfId="5" applyNumberFormat="1" applyFont="1"/>
    <xf numFmtId="3" fontId="5" fillId="0" borderId="1" xfId="5" applyNumberFormat="1" applyFont="1" applyBorder="1" applyAlignment="1">
      <alignment horizontal="right"/>
    </xf>
    <xf numFmtId="0" fontId="5" fillId="0" borderId="1" xfId="8" applyFont="1" applyFill="1" applyBorder="1" applyAlignment="1">
      <alignment horizontal="left" vertical="center" wrapText="1" indent="2"/>
    </xf>
    <xf numFmtId="0" fontId="5" fillId="0" borderId="1" xfId="8" applyFont="1" applyFill="1" applyBorder="1" applyAlignment="1">
      <alignment horizontal="left" vertical="center" indent="2" shrinkToFit="1"/>
    </xf>
    <xf numFmtId="3" fontId="5" fillId="0" borderId="1" xfId="5" applyNumberFormat="1" applyFont="1" applyFill="1" applyBorder="1" applyAlignment="1">
      <alignment horizontal="right"/>
    </xf>
    <xf numFmtId="0" fontId="5" fillId="0" borderId="9" xfId="0" applyFont="1" applyBorder="1"/>
    <xf numFmtId="1" fontId="0" fillId="0" borderId="0" xfId="0" applyNumberFormat="1"/>
    <xf numFmtId="0" fontId="15" fillId="0" borderId="0" xfId="0" applyFont="1"/>
    <xf numFmtId="3" fontId="11" fillId="0" borderId="0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/>
    <xf numFmtId="3" fontId="5" fillId="0" borderId="10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3" fontId="5" fillId="0" borderId="9" xfId="0" applyNumberFormat="1" applyFont="1" applyBorder="1" applyAlignment="1">
      <alignment horizontal="right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3" fontId="5" fillId="0" borderId="13" xfId="0" applyNumberFormat="1" applyFont="1" applyFill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3" fontId="5" fillId="5" borderId="11" xfId="0" applyNumberFormat="1" applyFont="1" applyFill="1" applyBorder="1" applyAlignment="1">
      <alignment horizontal="right"/>
    </xf>
    <xf numFmtId="3" fontId="7" fillId="5" borderId="11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left" vertical="center"/>
    </xf>
    <xf numFmtId="3" fontId="7" fillId="5" borderId="8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0" fontId="7" fillId="5" borderId="9" xfId="0" applyFont="1" applyFill="1" applyBorder="1" applyAlignment="1">
      <alignment horizontal="left" vertical="center" wrapText="1"/>
    </xf>
    <xf numFmtId="3" fontId="7" fillId="5" borderId="9" xfId="0" applyNumberFormat="1" applyFont="1" applyFill="1" applyBorder="1" applyAlignment="1">
      <alignment horizontal="right"/>
    </xf>
    <xf numFmtId="3" fontId="5" fillId="5" borderId="9" xfId="0" applyNumberFormat="1" applyFont="1" applyFill="1" applyBorder="1" applyAlignment="1">
      <alignment horizontal="right"/>
    </xf>
    <xf numFmtId="0" fontId="5" fillId="5" borderId="9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31" fillId="0" borderId="0" xfId="0" applyFont="1" applyAlignment="1">
      <alignment horizontal="justify"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23" fillId="0" borderId="0" xfId="0" applyFont="1" applyFill="1" applyProtection="1"/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Border="1" applyAlignment="1">
      <alignment horizontal="justify" vertical="center"/>
    </xf>
    <xf numFmtId="0" fontId="31" fillId="0" borderId="0" xfId="0" applyFont="1" applyFill="1" applyProtection="1"/>
    <xf numFmtId="0" fontId="31" fillId="0" borderId="0" xfId="0" applyFont="1" applyFill="1" applyAlignment="1" applyProtection="1">
      <alignment horizontal="right"/>
    </xf>
    <xf numFmtId="0" fontId="23" fillId="0" borderId="9" xfId="0" applyFont="1" applyFill="1" applyBorder="1" applyAlignment="1" applyProtection="1">
      <alignment vertical="center"/>
    </xf>
    <xf numFmtId="0" fontId="23" fillId="0" borderId="9" xfId="0" applyFont="1" applyFill="1" applyBorder="1" applyAlignment="1" applyProtection="1">
      <alignment horizontal="center" vertical="center"/>
    </xf>
    <xf numFmtId="49" fontId="31" fillId="0" borderId="9" xfId="0" applyNumberFormat="1" applyFont="1" applyFill="1" applyBorder="1" applyAlignment="1" applyProtection="1">
      <alignment horizontal="left" vertical="center" indent="1"/>
    </xf>
    <xf numFmtId="3" fontId="31" fillId="0" borderId="9" xfId="0" applyNumberFormat="1" applyFont="1" applyFill="1" applyBorder="1" applyAlignment="1" applyProtection="1">
      <alignment vertical="center"/>
      <protection locked="0"/>
    </xf>
    <xf numFmtId="49" fontId="31" fillId="0" borderId="9" xfId="0" applyNumberFormat="1" applyFont="1" applyFill="1" applyBorder="1" applyAlignment="1" applyProtection="1">
      <alignment vertical="center"/>
      <protection locked="0"/>
    </xf>
    <xf numFmtId="49" fontId="23" fillId="0" borderId="9" xfId="0" applyNumberFormat="1" applyFont="1" applyFill="1" applyBorder="1" applyAlignment="1" applyProtection="1">
      <alignment vertical="center"/>
    </xf>
    <xf numFmtId="3" fontId="23" fillId="0" borderId="9" xfId="0" applyNumberFormat="1" applyFont="1" applyFill="1" applyBorder="1" applyAlignment="1" applyProtection="1">
      <alignment vertical="center"/>
    </xf>
    <xf numFmtId="0" fontId="31" fillId="0" borderId="9" xfId="0" applyFont="1" applyFill="1" applyBorder="1" applyAlignment="1" applyProtection="1">
      <alignment vertical="center"/>
    </xf>
    <xf numFmtId="0" fontId="31" fillId="0" borderId="9" xfId="0" applyFont="1" applyFill="1" applyBorder="1" applyAlignment="1" applyProtection="1">
      <alignment horizontal="left" vertical="center" indent="1"/>
    </xf>
    <xf numFmtId="3" fontId="31" fillId="0" borderId="9" xfId="0" applyNumberFormat="1" applyFont="1" applyFill="1" applyBorder="1" applyAlignment="1" applyProtection="1">
      <alignment horizontal="right" vertical="center"/>
    </xf>
    <xf numFmtId="49" fontId="23" fillId="0" borderId="9" xfId="0" applyNumberFormat="1" applyFont="1" applyFill="1" applyBorder="1" applyAlignment="1" applyProtection="1">
      <alignment vertical="center"/>
      <protection locked="0"/>
    </xf>
    <xf numFmtId="3" fontId="23" fillId="0" borderId="9" xfId="0" applyNumberFormat="1" applyFont="1" applyFill="1" applyBorder="1" applyAlignment="1" applyProtection="1">
      <alignment vertical="center"/>
      <protection locked="0"/>
    </xf>
    <xf numFmtId="0" fontId="33" fillId="0" borderId="0" xfId="0" applyFont="1"/>
    <xf numFmtId="0" fontId="23" fillId="0" borderId="0" xfId="0" applyFont="1"/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49" fontId="31" fillId="0" borderId="9" xfId="0" applyNumberFormat="1" applyFont="1" applyFill="1" applyBorder="1" applyAlignment="1" applyProtection="1">
      <alignment horizontal="left" vertical="center" indent="2"/>
      <protection locked="0"/>
    </xf>
    <xf numFmtId="49" fontId="23" fillId="0" borderId="0" xfId="0" applyNumberFormat="1" applyFont="1" applyFill="1" applyBorder="1" applyAlignment="1" applyProtection="1">
      <alignment vertical="center"/>
      <protection locked="0"/>
    </xf>
    <xf numFmtId="3" fontId="23" fillId="0" borderId="0" xfId="0" applyNumberFormat="1" applyFont="1" applyFill="1" applyBorder="1" applyAlignment="1" applyProtection="1">
      <alignment vertical="center"/>
      <protection locked="0"/>
    </xf>
    <xf numFmtId="0" fontId="31" fillId="0" borderId="0" xfId="0" applyFont="1"/>
    <xf numFmtId="0" fontId="31" fillId="0" borderId="0" xfId="0" applyFont="1" applyAlignment="1">
      <alignment horizontal="justify"/>
    </xf>
    <xf numFmtId="3" fontId="7" fillId="4" borderId="9" xfId="0" applyNumberFormat="1" applyFont="1" applyFill="1" applyBorder="1" applyAlignment="1">
      <alignment horizontal="center" vertical="center" wrapText="1"/>
    </xf>
    <xf numFmtId="3" fontId="13" fillId="4" borderId="9" xfId="0" applyNumberFormat="1" applyFont="1" applyFill="1" applyBorder="1" applyAlignment="1">
      <alignment horizontal="center" vertical="center" wrapText="1"/>
    </xf>
    <xf numFmtId="3" fontId="20" fillId="4" borderId="9" xfId="0" applyNumberFormat="1" applyFont="1" applyFill="1" applyBorder="1" applyAlignment="1">
      <alignment horizontal="center" vertical="center" wrapText="1"/>
    </xf>
    <xf numFmtId="3" fontId="20" fillId="4" borderId="9" xfId="0" applyNumberFormat="1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horizontal="left" vertical="center"/>
    </xf>
    <xf numFmtId="3" fontId="7" fillId="0" borderId="9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horizontal="left" vertical="center" indent="1"/>
    </xf>
    <xf numFmtId="3" fontId="5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horizontal="left" vertical="center" wrapText="1"/>
    </xf>
    <xf numFmtId="3" fontId="12" fillId="0" borderId="9" xfId="0" applyNumberFormat="1" applyFont="1" applyFill="1" applyBorder="1" applyAlignment="1">
      <alignment vertical="center"/>
    </xf>
    <xf numFmtId="3" fontId="23" fillId="0" borderId="9" xfId="0" applyNumberFormat="1" applyFont="1" applyFill="1" applyBorder="1" applyAlignment="1">
      <alignment horizontal="left" vertical="center" wrapText="1"/>
    </xf>
    <xf numFmtId="3" fontId="23" fillId="0" borderId="9" xfId="0" applyNumberFormat="1" applyFont="1" applyFill="1" applyBorder="1" applyAlignment="1">
      <alignment vertical="center"/>
    </xf>
    <xf numFmtId="0" fontId="34" fillId="0" borderId="0" xfId="0" applyFont="1"/>
    <xf numFmtId="0" fontId="5" fillId="0" borderId="0" xfId="0" applyFont="1" applyAlignment="1">
      <alignment horizontal="left" vertical="center" indent="1"/>
    </xf>
    <xf numFmtId="0" fontId="5" fillId="5" borderId="10" xfId="0" applyFont="1" applyFill="1" applyBorder="1" applyAlignment="1">
      <alignment horizontal="right" vertical="center"/>
    </xf>
    <xf numFmtId="3" fontId="0" fillId="0" borderId="0" xfId="0" applyNumberFormat="1" applyFont="1"/>
    <xf numFmtId="3" fontId="5" fillId="0" borderId="15" xfId="0" applyNumberFormat="1" applyFont="1" applyFill="1" applyBorder="1" applyAlignment="1">
      <alignment horizontal="right" vertical="center"/>
    </xf>
    <xf numFmtId="3" fontId="15" fillId="7" borderId="0" xfId="0" applyNumberFormat="1" applyFont="1" applyFill="1"/>
    <xf numFmtId="3" fontId="8" fillId="7" borderId="0" xfId="0" applyNumberFormat="1" applyFont="1" applyFill="1"/>
    <xf numFmtId="3" fontId="0" fillId="7" borderId="0" xfId="0" applyNumberFormat="1" applyFill="1"/>
    <xf numFmtId="3" fontId="8" fillId="7" borderId="0" xfId="0" applyNumberFormat="1" applyFont="1" applyFill="1" applyAlignment="1">
      <alignment horizontal="right"/>
    </xf>
    <xf numFmtId="0" fontId="8" fillId="8" borderId="0" xfId="0" applyFont="1" applyFill="1"/>
    <xf numFmtId="0" fontId="8" fillId="9" borderId="0" xfId="0" applyFont="1" applyFill="1"/>
    <xf numFmtId="3" fontId="8" fillId="10" borderId="0" xfId="0" applyNumberFormat="1" applyFont="1" applyFill="1"/>
    <xf numFmtId="0" fontId="8" fillId="0" borderId="0" xfId="0" applyFont="1" applyFill="1"/>
    <xf numFmtId="3" fontId="5" fillId="0" borderId="10" xfId="0" applyNumberFormat="1" applyFont="1" applyBorder="1" applyAlignment="1">
      <alignment horizontal="right"/>
    </xf>
    <xf numFmtId="0" fontId="5" fillId="0" borderId="9" xfId="0" applyFont="1" applyFill="1" applyBorder="1" applyAlignment="1">
      <alignment horizontal="right" vertical="center" wrapText="1"/>
    </xf>
    <xf numFmtId="0" fontId="0" fillId="0" borderId="0" xfId="0" applyFill="1"/>
    <xf numFmtId="3" fontId="0" fillId="0" borderId="0" xfId="0" applyNumberFormat="1" applyFill="1"/>
    <xf numFmtId="3" fontId="8" fillId="8" borderId="0" xfId="0" applyNumberFormat="1" applyFont="1" applyFill="1"/>
    <xf numFmtId="0" fontId="0" fillId="3" borderId="9" xfId="0" applyFill="1" applyBorder="1"/>
    <xf numFmtId="0" fontId="7" fillId="3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7" fillId="0" borderId="9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/>
    </xf>
    <xf numFmtId="3" fontId="7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indent="3"/>
    </xf>
    <xf numFmtId="0" fontId="5" fillId="0" borderId="9" xfId="0" applyFont="1" applyFill="1" applyBorder="1" applyAlignment="1">
      <alignment horizontal="left" vertical="center" indent="2"/>
    </xf>
    <xf numFmtId="0" fontId="7" fillId="0" borderId="9" xfId="0" applyFont="1" applyFill="1" applyBorder="1" applyAlignment="1">
      <alignment horizontal="right" vertical="center" wrapText="1"/>
    </xf>
    <xf numFmtId="49" fontId="8" fillId="0" borderId="9" xfId="0" applyNumberFormat="1" applyFont="1" applyBorder="1"/>
    <xf numFmtId="0" fontId="5" fillId="0" borderId="9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2"/>
    </xf>
    <xf numFmtId="0" fontId="5" fillId="0" borderId="9" xfId="0" applyFont="1" applyFill="1" applyBorder="1" applyAlignment="1">
      <alignment horizontal="left" indent="2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indent="4"/>
    </xf>
    <xf numFmtId="0" fontId="5" fillId="0" borderId="9" xfId="0" applyFont="1" applyFill="1" applyBorder="1" applyAlignment="1">
      <alignment horizontal="left" vertical="center" indent="7"/>
    </xf>
    <xf numFmtId="0" fontId="16" fillId="0" borderId="9" xfId="0" applyFont="1" applyFill="1" applyBorder="1" applyAlignment="1">
      <alignment horizontal="right" vertical="center"/>
    </xf>
    <xf numFmtId="3" fontId="16" fillId="0" borderId="9" xfId="0" applyNumberFormat="1" applyFont="1" applyFill="1" applyBorder="1" applyAlignment="1">
      <alignment horizontal="right"/>
    </xf>
    <xf numFmtId="0" fontId="30" fillId="0" borderId="9" xfId="0" applyFont="1" applyFill="1" applyBorder="1" applyAlignment="1">
      <alignment horizontal="left" vertical="center" wrapText="1" indent="2"/>
    </xf>
    <xf numFmtId="165" fontId="5" fillId="0" borderId="9" xfId="0" applyNumberFormat="1" applyFont="1" applyFill="1" applyBorder="1" applyAlignment="1">
      <alignment horizontal="left" vertical="center" wrapText="1" indent="2"/>
    </xf>
    <xf numFmtId="165" fontId="30" fillId="0" borderId="9" xfId="0" applyNumberFormat="1" applyFont="1" applyFill="1" applyBorder="1" applyAlignment="1">
      <alignment horizontal="left" vertical="center" wrapText="1" indent="2"/>
    </xf>
    <xf numFmtId="3" fontId="10" fillId="0" borderId="9" xfId="0" applyNumberFormat="1" applyFont="1" applyFill="1" applyBorder="1" applyAlignment="1">
      <alignment horizontal="right"/>
    </xf>
    <xf numFmtId="165" fontId="35" fillId="0" borderId="9" xfId="0" applyNumberFormat="1" applyFont="1" applyFill="1" applyBorder="1" applyAlignment="1">
      <alignment horizontal="left" vertical="center" wrapText="1" indent="2"/>
    </xf>
    <xf numFmtId="3" fontId="35" fillId="0" borderId="9" xfId="0" applyNumberFormat="1" applyFont="1" applyFill="1" applyBorder="1" applyAlignment="1">
      <alignment horizontal="right"/>
    </xf>
    <xf numFmtId="0" fontId="7" fillId="0" borderId="9" xfId="0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left" vertical="center" indent="2"/>
    </xf>
    <xf numFmtId="0" fontId="5" fillId="0" borderId="9" xfId="10" applyFont="1" applyFill="1" applyBorder="1" applyAlignment="1">
      <alignment horizontal="left" vertical="center" indent="1"/>
    </xf>
    <xf numFmtId="0" fontId="5" fillId="0" borderId="9" xfId="10" applyFont="1" applyFill="1" applyBorder="1" applyAlignment="1">
      <alignment horizontal="left" vertical="center" indent="2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2"/>
    </xf>
    <xf numFmtId="49" fontId="5" fillId="0" borderId="9" xfId="0" applyNumberFormat="1" applyFont="1" applyFill="1" applyBorder="1" applyAlignment="1">
      <alignment horizontal="left" vertical="center" indent="3"/>
    </xf>
    <xf numFmtId="49" fontId="7" fillId="0" borderId="9" xfId="10" applyNumberFormat="1" applyFont="1" applyFill="1" applyBorder="1" applyAlignment="1">
      <alignment horizontal="left" vertical="center" indent="2"/>
    </xf>
    <xf numFmtId="0" fontId="5" fillId="0" borderId="9" xfId="10" applyFont="1" applyFill="1" applyBorder="1" applyAlignment="1">
      <alignment horizontal="left" vertical="center" indent="3"/>
    </xf>
    <xf numFmtId="167" fontId="5" fillId="0" borderId="9" xfId="10" applyNumberFormat="1" applyFont="1" applyFill="1" applyBorder="1" applyAlignment="1">
      <alignment horizontal="left" vertical="center" indent="3"/>
    </xf>
    <xf numFmtId="0" fontId="5" fillId="0" borderId="9" xfId="0" applyFont="1" applyFill="1" applyBorder="1" applyAlignment="1">
      <alignment horizontal="left" indent="3"/>
    </xf>
    <xf numFmtId="3" fontId="5" fillId="0" borderId="9" xfId="10" applyNumberFormat="1" applyFont="1" applyFill="1" applyBorder="1" applyAlignment="1">
      <alignment horizontal="right" vertical="center"/>
    </xf>
    <xf numFmtId="0" fontId="8" fillId="0" borderId="9" xfId="10" applyFont="1" applyFill="1" applyBorder="1" applyAlignment="1">
      <alignment horizontal="left" vertical="center" indent="3"/>
    </xf>
    <xf numFmtId="3" fontId="8" fillId="0" borderId="9" xfId="0" applyNumberFormat="1" applyFont="1" applyFill="1" applyBorder="1" applyAlignment="1">
      <alignment horizontal="right" vertical="center"/>
    </xf>
    <xf numFmtId="0" fontId="5" fillId="0" borderId="9" xfId="8" applyFont="1" applyFill="1" applyBorder="1" applyAlignment="1">
      <alignment horizontal="left" indent="3"/>
    </xf>
    <xf numFmtId="0" fontId="5" fillId="0" borderId="9" xfId="0" applyFont="1" applyBorder="1" applyAlignment="1">
      <alignment horizontal="left" wrapText="1" indent="2"/>
    </xf>
    <xf numFmtId="0" fontId="8" fillId="0" borderId="9" xfId="0" applyFont="1" applyFill="1" applyBorder="1" applyAlignment="1">
      <alignment horizontal="left" vertical="center" indent="2"/>
    </xf>
    <xf numFmtId="0" fontId="8" fillId="0" borderId="9" xfId="6" applyFont="1" applyFill="1" applyBorder="1" applyAlignment="1">
      <alignment horizontal="left" indent="2"/>
    </xf>
    <xf numFmtId="0" fontId="8" fillId="3" borderId="9" xfId="0" applyFont="1" applyFill="1" applyBorder="1"/>
    <xf numFmtId="0" fontId="18" fillId="3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 wrapText="1" indent="2"/>
    </xf>
    <xf numFmtId="0" fontId="8" fillId="0" borderId="9" xfId="6" applyFont="1" applyFill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3" fontId="8" fillId="0" borderId="9" xfId="0" applyNumberFormat="1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/>
    </xf>
    <xf numFmtId="3" fontId="8" fillId="0" borderId="9" xfId="0" applyNumberFormat="1" applyFont="1" applyFill="1" applyBorder="1"/>
    <xf numFmtId="3" fontId="8" fillId="0" borderId="9" xfId="0" applyNumberFormat="1" applyFont="1" applyBorder="1"/>
    <xf numFmtId="0" fontId="18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wrapText="1" indent="2"/>
    </xf>
    <xf numFmtId="0" fontId="5" fillId="0" borderId="9" xfId="0" applyFont="1" applyFill="1" applyBorder="1"/>
    <xf numFmtId="0" fontId="7" fillId="0" borderId="9" xfId="0" applyFont="1" applyFill="1" applyBorder="1" applyAlignment="1">
      <alignment horizontal="left" indent="1"/>
    </xf>
    <xf numFmtId="16" fontId="8" fillId="0" borderId="9" xfId="6" applyNumberFormat="1" applyFont="1" applyFill="1" applyBorder="1" applyAlignment="1">
      <alignment horizontal="left" indent="2"/>
    </xf>
    <xf numFmtId="0" fontId="5" fillId="0" borderId="9" xfId="6" applyFont="1" applyFill="1" applyBorder="1" applyAlignment="1">
      <alignment horizontal="left"/>
    </xf>
    <xf numFmtId="3" fontId="5" fillId="0" borderId="9" xfId="7" applyNumberFormat="1" applyFont="1" applyFill="1" applyBorder="1" applyAlignment="1">
      <alignment wrapText="1"/>
    </xf>
    <xf numFmtId="0" fontId="17" fillId="0" borderId="9" xfId="0" applyFont="1" applyFill="1" applyBorder="1"/>
    <xf numFmtId="3" fontId="7" fillId="0" borderId="9" xfId="0" applyNumberFormat="1" applyFont="1" applyFill="1" applyBorder="1"/>
    <xf numFmtId="3" fontId="18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10" fontId="7" fillId="6" borderId="9" xfId="0" applyNumberFormat="1" applyFont="1" applyFill="1" applyBorder="1" applyAlignment="1">
      <alignment horizontal="center" vertical="center" wrapText="1"/>
    </xf>
    <xf numFmtId="10" fontId="8" fillId="0" borderId="9" xfId="0" applyNumberFormat="1" applyFont="1" applyBorder="1" applyAlignment="1">
      <alignment horizontal="right" vertical="center"/>
    </xf>
    <xf numFmtId="10" fontId="18" fillId="0" borderId="9" xfId="0" applyNumberFormat="1" applyFont="1" applyFill="1" applyBorder="1" applyAlignment="1">
      <alignment horizontal="right" vertical="center"/>
    </xf>
    <xf numFmtId="10" fontId="0" fillId="0" borderId="0" xfId="0" applyNumberFormat="1"/>
    <xf numFmtId="10" fontId="5" fillId="0" borderId="9" xfId="0" applyNumberFormat="1" applyFont="1" applyFill="1" applyBorder="1" applyAlignment="1">
      <alignment horizontal="right"/>
    </xf>
    <xf numFmtId="10" fontId="5" fillId="0" borderId="9" xfId="0" applyNumberFormat="1" applyFont="1" applyFill="1" applyBorder="1" applyAlignment="1">
      <alignment horizontal="right" vertical="center"/>
    </xf>
    <xf numFmtId="10" fontId="7" fillId="0" borderId="9" xfId="0" applyNumberFormat="1" applyFont="1" applyFill="1" applyBorder="1"/>
    <xf numFmtId="3" fontId="5" fillId="0" borderId="11" xfId="0" applyNumberFormat="1" applyFont="1" applyFill="1" applyBorder="1" applyAlignment="1">
      <alignment horizontal="right" vertical="center"/>
    </xf>
    <xf numFmtId="10" fontId="5" fillId="0" borderId="11" xfId="0" applyNumberFormat="1" applyFont="1" applyFill="1" applyBorder="1" applyAlignment="1">
      <alignment horizontal="right" vertical="center"/>
    </xf>
    <xf numFmtId="10" fontId="7" fillId="5" borderId="9" xfId="0" applyNumberFormat="1" applyFont="1" applyFill="1" applyBorder="1" applyAlignment="1">
      <alignment horizontal="right"/>
    </xf>
    <xf numFmtId="10" fontId="7" fillId="0" borderId="9" xfId="0" applyNumberFormat="1" applyFont="1" applyFill="1" applyBorder="1" applyAlignment="1">
      <alignment horizontal="right" vertical="center" wrapText="1"/>
    </xf>
    <xf numFmtId="10" fontId="5" fillId="0" borderId="9" xfId="0" applyNumberFormat="1" applyFont="1" applyFill="1" applyBorder="1" applyAlignment="1">
      <alignment horizontal="right" vertical="center" wrapText="1"/>
    </xf>
    <xf numFmtId="10" fontId="7" fillId="0" borderId="9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10" fontId="7" fillId="0" borderId="9" xfId="0" applyNumberFormat="1" applyFont="1" applyFill="1" applyBorder="1" applyAlignment="1">
      <alignment horizontal="right"/>
    </xf>
    <xf numFmtId="1" fontId="0" fillId="0" borderId="0" xfId="0" applyNumberFormat="1" applyFill="1"/>
    <xf numFmtId="3" fontId="5" fillId="0" borderId="0" xfId="0" applyNumberFormat="1" applyFont="1" applyFill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7" fillId="0" borderId="9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3" fontId="13" fillId="4" borderId="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3" fontId="20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10" fontId="5" fillId="5" borderId="1" xfId="0" applyNumberFormat="1" applyFont="1" applyFill="1" applyBorder="1" applyAlignment="1">
      <alignment horizontal="right" vertical="center"/>
    </xf>
    <xf numFmtId="10" fontId="7" fillId="5" borderId="1" xfId="0" applyNumberFormat="1" applyFont="1" applyFill="1" applyBorder="1" applyAlignment="1">
      <alignment horizontal="right" vertical="center"/>
    </xf>
    <xf numFmtId="0" fontId="0" fillId="2" borderId="0" xfId="0" applyFont="1" applyFill="1"/>
    <xf numFmtId="0" fontId="36" fillId="2" borderId="0" xfId="0" applyFont="1" applyFill="1"/>
    <xf numFmtId="0" fontId="17" fillId="2" borderId="0" xfId="0" applyFont="1" applyFill="1"/>
    <xf numFmtId="0" fontId="36" fillId="2" borderId="0" xfId="0" applyFont="1" applyFill="1" applyAlignment="1">
      <alignment horizontal="right"/>
    </xf>
    <xf numFmtId="0" fontId="17" fillId="0" borderId="0" xfId="0" applyFont="1"/>
    <xf numFmtId="0" fontId="0" fillId="2" borderId="0" xfId="0" applyFill="1" applyBorder="1"/>
    <xf numFmtId="0" fontId="13" fillId="4" borderId="9" xfId="0" applyFont="1" applyFill="1" applyBorder="1" applyAlignment="1">
      <alignment horizontal="center" vertical="center" wrapText="1"/>
    </xf>
    <xf numFmtId="3" fontId="7" fillId="0" borderId="9" xfId="0" applyNumberFormat="1" applyFont="1" applyBorder="1"/>
    <xf numFmtId="3" fontId="23" fillId="0" borderId="9" xfId="0" applyNumberFormat="1" applyFont="1" applyBorder="1"/>
    <xf numFmtId="3" fontId="23" fillId="0" borderId="9" xfId="0" applyNumberFormat="1" applyFont="1" applyFill="1" applyBorder="1"/>
    <xf numFmtId="3" fontId="5" fillId="0" borderId="9" xfId="0" applyNumberFormat="1" applyFont="1" applyBorder="1"/>
    <xf numFmtId="3" fontId="31" fillId="0" borderId="9" xfId="0" applyNumberFormat="1" applyFont="1" applyBorder="1"/>
    <xf numFmtId="3" fontId="31" fillId="0" borderId="9" xfId="0" applyNumberFormat="1" applyFont="1" applyFill="1" applyBorder="1"/>
    <xf numFmtId="0" fontId="13" fillId="0" borderId="9" xfId="0" applyFont="1" applyFill="1" applyBorder="1" applyAlignment="1" applyProtection="1">
      <alignment horizontal="left" vertical="center"/>
    </xf>
    <xf numFmtId="0" fontId="7" fillId="0" borderId="9" xfId="0" applyFont="1" applyBorder="1" applyAlignment="1">
      <alignment wrapText="1"/>
    </xf>
    <xf numFmtId="0" fontId="7" fillId="0" borderId="9" xfId="0" applyFont="1" applyBorder="1"/>
    <xf numFmtId="3" fontId="36" fillId="0" borderId="0" xfId="0" applyNumberFormat="1" applyFont="1"/>
    <xf numFmtId="0" fontId="36" fillId="0" borderId="0" xfId="0" applyFont="1"/>
    <xf numFmtId="0" fontId="29" fillId="0" borderId="0" xfId="11"/>
    <xf numFmtId="0" fontId="0" fillId="0" borderId="0" xfId="11" applyFont="1" applyAlignment="1">
      <alignment horizontal="right"/>
    </xf>
    <xf numFmtId="0" fontId="37" fillId="0" borderId="0" xfId="11" applyFont="1" applyFill="1" applyBorder="1" applyAlignment="1">
      <alignment horizontal="center" vertical="top" wrapText="1"/>
    </xf>
    <xf numFmtId="0" fontId="37" fillId="0" borderId="0" xfId="11" applyFont="1" applyFill="1"/>
    <xf numFmtId="0" fontId="11" fillId="0" borderId="1" xfId="11" applyFont="1" applyFill="1" applyBorder="1" applyAlignment="1">
      <alignment horizontal="center" vertical="top" wrapText="1"/>
    </xf>
    <xf numFmtId="0" fontId="11" fillId="0" borderId="1" xfId="11" applyFont="1" applyBorder="1" applyAlignment="1">
      <alignment horizontal="center" vertical="top" wrapText="1"/>
    </xf>
    <xf numFmtId="0" fontId="11" fillId="0" borderId="1" xfId="11" applyFont="1" applyBorder="1" applyAlignment="1">
      <alignment horizontal="left" vertical="top" wrapText="1"/>
    </xf>
    <xf numFmtId="3" fontId="31" fillId="0" borderId="1" xfId="11" applyNumberFormat="1" applyFont="1" applyBorder="1" applyAlignment="1">
      <alignment horizontal="right" vertical="top" wrapText="1"/>
    </xf>
    <xf numFmtId="0" fontId="13" fillId="0" borderId="1" xfId="11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top" wrapText="1"/>
    </xf>
    <xf numFmtId="3" fontId="23" fillId="0" borderId="1" xfId="11" applyNumberFormat="1" applyFont="1" applyBorder="1" applyAlignment="1">
      <alignment horizontal="right" vertical="top" wrapText="1"/>
    </xf>
    <xf numFmtId="49" fontId="13" fillId="0" borderId="1" xfId="11" applyNumberFormat="1" applyFont="1" applyBorder="1" applyAlignment="1">
      <alignment horizontal="center" vertical="top" wrapText="1"/>
    </xf>
    <xf numFmtId="3" fontId="31" fillId="0" borderId="1" xfId="11" applyNumberFormat="1" applyFont="1" applyFill="1" applyBorder="1" applyAlignment="1">
      <alignment horizontal="right" vertical="top" wrapText="1"/>
    </xf>
    <xf numFmtId="3" fontId="23" fillId="0" borderId="1" xfId="11" applyNumberFormat="1" applyFont="1" applyFill="1" applyBorder="1" applyAlignment="1">
      <alignment horizontal="right" vertical="top" wrapText="1"/>
    </xf>
    <xf numFmtId="49" fontId="11" fillId="0" borderId="19" xfId="11" applyNumberFormat="1" applyFont="1" applyBorder="1" applyAlignment="1">
      <alignment horizontal="center" vertical="top" wrapText="1"/>
    </xf>
    <xf numFmtId="3" fontId="31" fillId="0" borderId="9" xfId="0" applyNumberFormat="1" applyFont="1" applyBorder="1" applyAlignment="1">
      <alignment horizontal="right" vertical="top" wrapText="1"/>
    </xf>
    <xf numFmtId="3" fontId="23" fillId="0" borderId="9" xfId="0" applyNumberFormat="1" applyFont="1" applyBorder="1" applyAlignment="1">
      <alignment horizontal="right" vertical="top" wrapText="1"/>
    </xf>
    <xf numFmtId="0" fontId="13" fillId="0" borderId="9" xfId="11" applyFont="1" applyBorder="1" applyAlignment="1">
      <alignment horizontal="left" vertical="top" wrapText="1"/>
    </xf>
    <xf numFmtId="3" fontId="23" fillId="0" borderId="9" xfId="11" applyNumberFormat="1" applyFont="1" applyBorder="1" applyAlignment="1">
      <alignment horizontal="right" vertical="top" wrapText="1"/>
    </xf>
    <xf numFmtId="3" fontId="31" fillId="0" borderId="11" xfId="11" applyNumberFormat="1" applyFont="1" applyBorder="1" applyAlignment="1">
      <alignment horizontal="right" vertical="top" wrapText="1"/>
    </xf>
    <xf numFmtId="3" fontId="23" fillId="0" borderId="9" xfId="11" applyNumberFormat="1" applyFont="1" applyFill="1" applyBorder="1" applyAlignment="1">
      <alignment horizontal="right" vertical="top" wrapText="1"/>
    </xf>
    <xf numFmtId="0" fontId="5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1" fillId="0" borderId="9" xfId="11" applyFont="1" applyFill="1" applyBorder="1" applyAlignment="1">
      <alignment horizontal="center" vertical="top" wrapText="1"/>
    </xf>
    <xf numFmtId="49" fontId="11" fillId="0" borderId="9" xfId="11" applyNumberFormat="1" applyFont="1" applyBorder="1" applyAlignment="1">
      <alignment horizontal="center" vertical="top" wrapText="1"/>
    </xf>
    <xf numFmtId="0" fontId="11" fillId="0" borderId="9" xfId="11" applyFont="1" applyBorder="1" applyAlignment="1">
      <alignment horizontal="left" vertical="top" wrapText="1"/>
    </xf>
    <xf numFmtId="3" fontId="31" fillId="0" borderId="9" xfId="11" applyNumberFormat="1" applyFont="1" applyBorder="1" applyAlignment="1">
      <alignment horizontal="right" vertical="top" wrapText="1"/>
    </xf>
    <xf numFmtId="0" fontId="11" fillId="0" borderId="9" xfId="0" applyFont="1" applyBorder="1" applyAlignment="1">
      <alignment horizontal="left" vertical="top" wrapText="1"/>
    </xf>
    <xf numFmtId="0" fontId="37" fillId="0" borderId="0" xfId="11" applyFont="1" applyFill="1" applyAlignment="1">
      <alignment horizontal="center" vertical="top" wrapText="1"/>
    </xf>
    <xf numFmtId="0" fontId="11" fillId="0" borderId="10" xfId="11" applyFont="1" applyFill="1" applyBorder="1" applyAlignment="1">
      <alignment horizontal="center" vertical="top" wrapText="1"/>
    </xf>
    <xf numFmtId="0" fontId="38" fillId="0" borderId="1" xfId="0" applyFont="1" applyBorder="1" applyAlignment="1">
      <alignment horizontal="left" vertical="top" wrapText="1"/>
    </xf>
    <xf numFmtId="3" fontId="31" fillId="0" borderId="19" xfId="11" applyNumberFormat="1" applyFont="1" applyBorder="1" applyAlignment="1">
      <alignment horizontal="right" vertical="top" wrapText="1"/>
    </xf>
    <xf numFmtId="3" fontId="31" fillId="0" borderId="9" xfId="11" applyNumberFormat="1" applyFont="1" applyBorder="1"/>
    <xf numFmtId="0" fontId="39" fillId="0" borderId="1" xfId="0" applyFont="1" applyBorder="1" applyAlignment="1">
      <alignment horizontal="left" vertical="top" wrapText="1"/>
    </xf>
    <xf numFmtId="3" fontId="23" fillId="0" borderId="19" xfId="11" applyNumberFormat="1" applyFont="1" applyBorder="1" applyAlignment="1">
      <alignment horizontal="right" vertical="top" wrapText="1"/>
    </xf>
    <xf numFmtId="3" fontId="23" fillId="0" borderId="9" xfId="11" applyNumberFormat="1" applyFont="1" applyBorder="1"/>
    <xf numFmtId="3" fontId="29" fillId="0" borderId="0" xfId="11" applyNumberFormat="1"/>
    <xf numFmtId="3" fontId="31" fillId="0" borderId="20" xfId="11" applyNumberFormat="1" applyFont="1" applyBorder="1" applyAlignment="1">
      <alignment horizontal="right" vertical="top" wrapText="1"/>
    </xf>
    <xf numFmtId="0" fontId="38" fillId="0" borderId="10" xfId="0" applyFont="1" applyBorder="1" applyAlignment="1">
      <alignment horizontal="left" vertical="top" wrapText="1"/>
    </xf>
    <xf numFmtId="3" fontId="31" fillId="0" borderId="21" xfId="11" applyNumberFormat="1" applyFont="1" applyBorder="1" applyAlignment="1">
      <alignment horizontal="right" vertical="top" wrapText="1"/>
    </xf>
    <xf numFmtId="3" fontId="23" fillId="0" borderId="11" xfId="11" applyNumberFormat="1" applyFont="1" applyBorder="1" applyAlignment="1">
      <alignment horizontal="right" vertical="top" wrapText="1"/>
    </xf>
    <xf numFmtId="0" fontId="3" fillId="0" borderId="0" xfId="7" applyFont="1" applyAlignment="1">
      <alignment vertical="center"/>
    </xf>
    <xf numFmtId="0" fontId="5" fillId="0" borderId="0" xfId="7" applyFont="1" applyAlignment="1">
      <alignment horizontal="right" vertical="center"/>
    </xf>
    <xf numFmtId="3" fontId="3" fillId="0" borderId="0" xfId="7" applyNumberFormat="1" applyFont="1" applyAlignment="1">
      <alignment vertical="center"/>
    </xf>
    <xf numFmtId="3" fontId="19" fillId="0" borderId="0" xfId="0" applyNumberFormat="1" applyFont="1" applyAlignment="1"/>
    <xf numFmtId="0" fontId="39" fillId="0" borderId="10" xfId="0" applyFont="1" applyBorder="1" applyAlignment="1">
      <alignment horizontal="left" vertical="top" wrapText="1"/>
    </xf>
    <xf numFmtId="0" fontId="39" fillId="0" borderId="8" xfId="0" applyFont="1" applyBorder="1" applyAlignment="1">
      <alignment horizontal="left" vertical="top" wrapText="1"/>
    </xf>
    <xf numFmtId="0" fontId="11" fillId="0" borderId="0" xfId="0" applyFont="1"/>
    <xf numFmtId="0" fontId="11" fillId="0" borderId="9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3" fontId="11" fillId="0" borderId="9" xfId="0" applyNumberFormat="1" applyFont="1" applyBorder="1" applyAlignment="1">
      <alignment horizontal="right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left" vertical="top" wrapText="1"/>
    </xf>
    <xf numFmtId="3" fontId="13" fillId="0" borderId="9" xfId="0" applyNumberFormat="1" applyFont="1" applyBorder="1" applyAlignment="1">
      <alignment horizontal="right" vertical="top" wrapText="1"/>
    </xf>
    <xf numFmtId="0" fontId="31" fillId="2" borderId="0" xfId="12" applyFont="1" applyFill="1"/>
    <xf numFmtId="0" fontId="31" fillId="2" borderId="0" xfId="12" applyFont="1" applyFill="1" applyAlignment="1">
      <alignment horizontal="right"/>
    </xf>
    <xf numFmtId="0" fontId="23" fillId="0" borderId="22" xfId="12" applyFont="1" applyFill="1" applyBorder="1" applyAlignment="1">
      <alignment horizontal="center" vertical="center" wrapText="1"/>
    </xf>
    <xf numFmtId="0" fontId="23" fillId="0" borderId="23" xfId="12" applyFont="1" applyFill="1" applyBorder="1" applyAlignment="1">
      <alignment horizontal="center" vertical="center" wrapText="1"/>
    </xf>
    <xf numFmtId="0" fontId="31" fillId="0" borderId="24" xfId="12" applyFont="1" applyBorder="1"/>
    <xf numFmtId="3" fontId="31" fillId="0" borderId="25" xfId="12" applyNumberFormat="1" applyFont="1" applyBorder="1"/>
    <xf numFmtId="0" fontId="31" fillId="0" borderId="26" xfId="12" applyFont="1" applyBorder="1"/>
    <xf numFmtId="3" fontId="31" fillId="0" borderId="27" xfId="12" applyNumberFormat="1" applyFont="1" applyBorder="1"/>
    <xf numFmtId="3" fontId="31" fillId="0" borderId="27" xfId="12" applyNumberFormat="1" applyFont="1" applyFill="1" applyBorder="1"/>
    <xf numFmtId="0" fontId="23" fillId="0" borderId="28" xfId="12" applyFont="1" applyBorder="1"/>
    <xf numFmtId="3" fontId="23" fillId="0" borderId="29" xfId="12" applyNumberFormat="1" applyFont="1" applyBorder="1"/>
    <xf numFmtId="3" fontId="31" fillId="0" borderId="0" xfId="0" applyNumberFormat="1" applyFont="1"/>
    <xf numFmtId="49" fontId="8" fillId="0" borderId="9" xfId="0" applyNumberFormat="1" applyFont="1" applyFill="1" applyBorder="1"/>
    <xf numFmtId="166" fontId="5" fillId="0" borderId="9" xfId="0" applyNumberFormat="1" applyFont="1" applyFill="1" applyBorder="1"/>
    <xf numFmtId="3" fontId="5" fillId="0" borderId="1" xfId="0" applyNumberFormat="1" applyFont="1" applyFill="1" applyBorder="1"/>
    <xf numFmtId="0" fontId="11" fillId="0" borderId="1" xfId="0" applyFont="1" applyFill="1" applyBorder="1"/>
    <xf numFmtId="3" fontId="5" fillId="0" borderId="1" xfId="0" applyNumberFormat="1" applyFont="1" applyFill="1" applyBorder="1" applyAlignment="1">
      <alignment vertical="center"/>
    </xf>
    <xf numFmtId="3" fontId="3" fillId="0" borderId="0" xfId="7" applyNumberFormat="1" applyFont="1" applyFill="1" applyAlignment="1">
      <alignment vertical="center"/>
    </xf>
    <xf numFmtId="49" fontId="13" fillId="0" borderId="9" xfId="14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/>
    </xf>
    <xf numFmtId="0" fontId="11" fillId="0" borderId="9" xfId="14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/>
    </xf>
    <xf numFmtId="10" fontId="11" fillId="0" borderId="9" xfId="0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3" fontId="20" fillId="4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right" vertical="center"/>
    </xf>
    <xf numFmtId="3" fontId="7" fillId="4" borderId="9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3" fontId="13" fillId="4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/>
    </xf>
    <xf numFmtId="0" fontId="31" fillId="0" borderId="0" xfId="0" applyFont="1" applyAlignment="1">
      <alignment vertical="center" wrapText="1"/>
    </xf>
    <xf numFmtId="0" fontId="23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justify" vertical="center"/>
    </xf>
    <xf numFmtId="0" fontId="23" fillId="0" borderId="0" xfId="0" applyFont="1" applyFill="1" applyAlignment="1" applyProtection="1">
      <alignment horizontal="center" wrapText="1"/>
    </xf>
    <xf numFmtId="0" fontId="23" fillId="0" borderId="0" xfId="0" applyFont="1" applyFill="1" applyAlignment="1" applyProtection="1">
      <alignment horizontal="left"/>
    </xf>
    <xf numFmtId="0" fontId="31" fillId="0" borderId="0" xfId="0" applyFont="1" applyBorder="1" applyAlignment="1">
      <alignment horizontal="center" vertical="center" wrapText="1"/>
    </xf>
    <xf numFmtId="0" fontId="37" fillId="0" borderId="0" xfId="11" applyFont="1" applyBorder="1" applyAlignment="1">
      <alignment horizontal="center"/>
    </xf>
    <xf numFmtId="0" fontId="37" fillId="0" borderId="0" xfId="11" applyFont="1" applyFill="1" applyBorder="1" applyAlignment="1">
      <alignment horizontal="center" vertical="top" wrapText="1"/>
    </xf>
    <xf numFmtId="0" fontId="26" fillId="2" borderId="0" xfId="12" applyFont="1" applyFill="1" applyBorder="1" applyAlignment="1">
      <alignment horizontal="center" wrapText="1"/>
    </xf>
    <xf numFmtId="3" fontId="40" fillId="0" borderId="0" xfId="7" applyNumberFormat="1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/>
    <xf numFmtId="0" fontId="11" fillId="0" borderId="9" xfId="0" applyFont="1" applyFill="1" applyBorder="1" applyAlignment="1">
      <alignment horizontal="center" vertical="top" wrapText="1"/>
    </xf>
    <xf numFmtId="0" fontId="11" fillId="0" borderId="9" xfId="0" applyFont="1" applyFill="1" applyBorder="1"/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/>
    <xf numFmtId="0" fontId="6" fillId="2" borderId="0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</cellXfs>
  <cellStyles count="15">
    <cellStyle name="Ezres 2" xfId="1"/>
    <cellStyle name="Ezres 3" xfId="13"/>
    <cellStyle name="Normál" xfId="0" builtinId="0"/>
    <cellStyle name="Normál 2" xfId="2"/>
    <cellStyle name="Normál 2 2" xfId="3"/>
    <cellStyle name="Normál 3" xfId="4"/>
    <cellStyle name="Normál 3 2" xfId="5"/>
    <cellStyle name="Normál 3 3" xfId="6"/>
    <cellStyle name="Normál 4" xfId="7"/>
    <cellStyle name="Normál 5" xfId="8"/>
    <cellStyle name="Normál 6" xfId="12"/>
    <cellStyle name="Normál 7" xfId="11"/>
    <cellStyle name="Normal_KARSZJ3" xfId="9"/>
    <cellStyle name="Normal_KTRSZJ" xfId="14"/>
    <cellStyle name="Normál_Munka1" xfId="10"/>
  </cellStyles>
  <dxfs count="8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16%20ktv%20j&#243;v&#225;hagyott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%20k&#246;lts&#233;gvet&#233;s%20II/2018%20k&#246;lts&#233;gvet&#233;s%20v&#233;gleges/2016%20ktv%20j&#243;v&#225;hagyott/2005.%20&#233;vi%20k&#246;lt&#233;sgvet&#233;s/Mell&#233;kletek/&#214;sszes%20t&#225;bla%20egyb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Z&#225;rsz&#225;mad&#225;s/2018/Vagyonkimutat&#225;s%20munka/Vagyonkimutat&#225;sok%20%20ASP-b&#337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 + GAMESZ"/>
      <sheetName val="Összesítő GAMESZ nélkül"/>
      <sheetName val="Óvoda"/>
      <sheetName val="Önkori"/>
      <sheetName val="Tourinform"/>
      <sheetName val="Hivatal"/>
      <sheetName val="Gamesz "/>
      <sheetName val="STYLE"/>
    </sheetNames>
    <sheetDataSet>
      <sheetData sheetId="0"/>
      <sheetData sheetId="1"/>
      <sheetData sheetId="2">
        <row r="10">
          <cell r="C10" t="str">
            <v>186 144</v>
          </cell>
          <cell r="D10" t="str">
            <v>137 308</v>
          </cell>
        </row>
        <row r="12">
          <cell r="C12" t="str">
            <v>0</v>
          </cell>
          <cell r="D12" t="str">
            <v>0</v>
          </cell>
        </row>
        <row r="13">
          <cell r="C13" t="str">
            <v>0</v>
          </cell>
          <cell r="D13" t="str">
            <v>0</v>
          </cell>
        </row>
        <row r="14">
          <cell r="C14" t="str">
            <v>0</v>
          </cell>
          <cell r="D14" t="str">
            <v>0</v>
          </cell>
        </row>
        <row r="15">
          <cell r="C15" t="str">
            <v>0</v>
          </cell>
          <cell r="D15" t="str">
            <v>0</v>
          </cell>
        </row>
        <row r="16">
          <cell r="C16" t="str">
            <v>0</v>
          </cell>
          <cell r="D16" t="str">
            <v>0</v>
          </cell>
        </row>
        <row r="17">
          <cell r="C17" t="str">
            <v>0</v>
          </cell>
          <cell r="D17" t="str">
            <v>0</v>
          </cell>
        </row>
        <row r="18">
          <cell r="C18" t="str">
            <v>0</v>
          </cell>
          <cell r="D18" t="str">
            <v>0</v>
          </cell>
        </row>
        <row r="19">
          <cell r="C19" t="str">
            <v>0</v>
          </cell>
          <cell r="D19" t="str">
            <v>0</v>
          </cell>
        </row>
        <row r="20">
          <cell r="C20" t="str">
            <v>0</v>
          </cell>
          <cell r="D20" t="str">
            <v>0</v>
          </cell>
        </row>
        <row r="21">
          <cell r="C21" t="str">
            <v>0</v>
          </cell>
          <cell r="D21" t="str">
            <v>0</v>
          </cell>
        </row>
        <row r="22">
          <cell r="C22" t="str">
            <v>0</v>
          </cell>
          <cell r="D22" t="str">
            <v>0</v>
          </cell>
        </row>
        <row r="23">
          <cell r="C23" t="str">
            <v>0</v>
          </cell>
          <cell r="D23" t="str">
            <v>0</v>
          </cell>
        </row>
        <row r="24">
          <cell r="C24" t="str">
            <v>0</v>
          </cell>
          <cell r="D24" t="str">
            <v>0</v>
          </cell>
        </row>
        <row r="25">
          <cell r="C25" t="str">
            <v>0</v>
          </cell>
          <cell r="D25" t="str">
            <v>0</v>
          </cell>
        </row>
        <row r="26">
          <cell r="C26" t="str">
            <v>0</v>
          </cell>
          <cell r="D26" t="str">
            <v>0</v>
          </cell>
        </row>
        <row r="27">
          <cell r="C27" t="str">
            <v>186 144</v>
          </cell>
          <cell r="D27" t="str">
            <v>137 308</v>
          </cell>
        </row>
        <row r="28">
          <cell r="C28" t="str">
            <v>0</v>
          </cell>
          <cell r="D28" t="str">
            <v>0</v>
          </cell>
        </row>
        <row r="29">
          <cell r="C29" t="str">
            <v>0</v>
          </cell>
          <cell r="D29" t="str">
            <v>0</v>
          </cell>
        </row>
        <row r="30">
          <cell r="C30" t="str">
            <v>0</v>
          </cell>
          <cell r="D30" t="str">
            <v>0</v>
          </cell>
        </row>
        <row r="31">
          <cell r="C31" t="str">
            <v>0</v>
          </cell>
          <cell r="D31" t="str">
            <v>0</v>
          </cell>
        </row>
        <row r="32">
          <cell r="C32" t="str">
            <v>0</v>
          </cell>
          <cell r="D32" t="str">
            <v>0</v>
          </cell>
        </row>
        <row r="33">
          <cell r="C33" t="str">
            <v>186 144</v>
          </cell>
          <cell r="D33" t="str">
            <v>137 308</v>
          </cell>
        </row>
        <row r="34">
          <cell r="C34" t="str">
            <v>0</v>
          </cell>
          <cell r="D34" t="str">
            <v>0</v>
          </cell>
        </row>
        <row r="35">
          <cell r="C35" t="str">
            <v>0</v>
          </cell>
          <cell r="D35" t="str">
            <v>0</v>
          </cell>
        </row>
        <row r="36">
          <cell r="C36" t="str">
            <v>0</v>
          </cell>
          <cell r="D36" t="str">
            <v>0</v>
          </cell>
        </row>
        <row r="37">
          <cell r="C37" t="str">
            <v>186 144</v>
          </cell>
          <cell r="D37" t="str">
            <v>137 308</v>
          </cell>
        </row>
        <row r="38">
          <cell r="C38" t="str">
            <v>0</v>
          </cell>
          <cell r="D38" t="str">
            <v>0</v>
          </cell>
        </row>
        <row r="39">
          <cell r="C39" t="str">
            <v>0</v>
          </cell>
          <cell r="D39" t="str">
            <v>0</v>
          </cell>
        </row>
        <row r="40">
          <cell r="C40" t="str">
            <v>0</v>
          </cell>
          <cell r="D40" t="str">
            <v>0</v>
          </cell>
        </row>
        <row r="41">
          <cell r="C41" t="str">
            <v>0</v>
          </cell>
          <cell r="D41" t="str">
            <v>0</v>
          </cell>
        </row>
        <row r="42">
          <cell r="C42" t="str">
            <v>0</v>
          </cell>
          <cell r="D42" t="str">
            <v>0</v>
          </cell>
        </row>
        <row r="43">
          <cell r="C43" t="str">
            <v>0</v>
          </cell>
          <cell r="D43" t="str">
            <v>0</v>
          </cell>
        </row>
        <row r="44">
          <cell r="C44" t="str">
            <v>0</v>
          </cell>
          <cell r="D44" t="str">
            <v>0</v>
          </cell>
        </row>
        <row r="45">
          <cell r="C45" t="str">
            <v>0</v>
          </cell>
          <cell r="D45" t="str">
            <v>0</v>
          </cell>
        </row>
        <row r="46">
          <cell r="C46" t="str">
            <v>0</v>
          </cell>
          <cell r="D46" t="str">
            <v>0</v>
          </cell>
        </row>
        <row r="47">
          <cell r="C47" t="str">
            <v>0</v>
          </cell>
          <cell r="D47" t="str">
            <v>0</v>
          </cell>
        </row>
        <row r="48">
          <cell r="C48" t="str">
            <v>0</v>
          </cell>
          <cell r="D48" t="str">
            <v>0</v>
          </cell>
        </row>
        <row r="49">
          <cell r="C49" t="str">
            <v>0</v>
          </cell>
          <cell r="D49" t="str">
            <v>0</v>
          </cell>
        </row>
        <row r="50">
          <cell r="C50" t="str">
            <v>0</v>
          </cell>
          <cell r="D50" t="str">
            <v>0</v>
          </cell>
        </row>
        <row r="51">
          <cell r="C51" t="str">
            <v>0</v>
          </cell>
          <cell r="D51" t="str">
            <v>0</v>
          </cell>
        </row>
        <row r="52">
          <cell r="C52" t="str">
            <v>0</v>
          </cell>
          <cell r="D52" t="str">
            <v>0</v>
          </cell>
        </row>
        <row r="53">
          <cell r="C53" t="str">
            <v>0</v>
          </cell>
          <cell r="D53" t="str">
            <v>0</v>
          </cell>
        </row>
        <row r="54">
          <cell r="C54" t="str">
            <v>0</v>
          </cell>
          <cell r="D54" t="str">
            <v>0</v>
          </cell>
        </row>
        <row r="55">
          <cell r="C55" t="str">
            <v>0</v>
          </cell>
          <cell r="D55" t="str">
            <v>0</v>
          </cell>
        </row>
        <row r="56">
          <cell r="C56" t="str">
            <v>0</v>
          </cell>
          <cell r="D56" t="str">
            <v>0</v>
          </cell>
        </row>
        <row r="57">
          <cell r="C57" t="str">
            <v>0</v>
          </cell>
          <cell r="D57" t="str">
            <v>0</v>
          </cell>
        </row>
        <row r="58">
          <cell r="C58" t="str">
            <v>0</v>
          </cell>
          <cell r="D58" t="str">
            <v>0</v>
          </cell>
        </row>
        <row r="59">
          <cell r="C59" t="str">
            <v>0</v>
          </cell>
          <cell r="D59" t="str">
            <v>0</v>
          </cell>
        </row>
        <row r="60">
          <cell r="C60" t="str">
            <v>0</v>
          </cell>
          <cell r="D60" t="str">
            <v>0</v>
          </cell>
        </row>
        <row r="61">
          <cell r="C61" t="str">
            <v>0</v>
          </cell>
          <cell r="D61" t="str">
            <v>0</v>
          </cell>
        </row>
        <row r="62">
          <cell r="C62" t="str">
            <v>0</v>
          </cell>
          <cell r="D62" t="str">
            <v>0</v>
          </cell>
        </row>
        <row r="63">
          <cell r="C63" t="str">
            <v>0</v>
          </cell>
          <cell r="D63" t="str">
            <v>0</v>
          </cell>
        </row>
        <row r="64">
          <cell r="C64" t="str">
            <v>0</v>
          </cell>
          <cell r="D64" t="str">
            <v>0</v>
          </cell>
        </row>
        <row r="65">
          <cell r="C65" t="str">
            <v>0</v>
          </cell>
          <cell r="D65" t="str">
            <v>0</v>
          </cell>
        </row>
        <row r="66">
          <cell r="C66" t="str">
            <v>0</v>
          </cell>
          <cell r="D66" t="str">
            <v>0</v>
          </cell>
        </row>
        <row r="67">
          <cell r="C67" t="str">
            <v>0</v>
          </cell>
          <cell r="D67" t="str">
            <v>0</v>
          </cell>
        </row>
        <row r="68">
          <cell r="C68" t="str">
            <v>0</v>
          </cell>
          <cell r="D68" t="str">
            <v>0</v>
          </cell>
        </row>
        <row r="69">
          <cell r="C69" t="str">
            <v>0</v>
          </cell>
          <cell r="D69" t="str">
            <v>0</v>
          </cell>
        </row>
        <row r="70">
          <cell r="C70" t="str">
            <v>0</v>
          </cell>
          <cell r="D70" t="str">
            <v>0</v>
          </cell>
        </row>
        <row r="71">
          <cell r="C71" t="str">
            <v>0</v>
          </cell>
          <cell r="D71" t="str">
            <v>0</v>
          </cell>
        </row>
        <row r="72">
          <cell r="C72" t="str">
            <v>0</v>
          </cell>
          <cell r="D72" t="str">
            <v>0</v>
          </cell>
        </row>
        <row r="73">
          <cell r="C73" t="str">
            <v>0</v>
          </cell>
          <cell r="D73" t="str">
            <v>0</v>
          </cell>
        </row>
        <row r="74">
          <cell r="C74" t="str">
            <v>0</v>
          </cell>
          <cell r="D74" t="str">
            <v>0</v>
          </cell>
        </row>
        <row r="75">
          <cell r="C75" t="str">
            <v>0</v>
          </cell>
          <cell r="D75" t="str">
            <v>0</v>
          </cell>
        </row>
        <row r="76">
          <cell r="C76" t="str">
            <v>0</v>
          </cell>
          <cell r="D76" t="str">
            <v>0</v>
          </cell>
        </row>
        <row r="77">
          <cell r="C77" t="str">
            <v>0</v>
          </cell>
          <cell r="D77" t="str">
            <v>0</v>
          </cell>
        </row>
        <row r="78">
          <cell r="C78" t="str">
            <v>0</v>
          </cell>
          <cell r="D78" t="str">
            <v>0</v>
          </cell>
        </row>
        <row r="79">
          <cell r="C79" t="str">
            <v>0</v>
          </cell>
          <cell r="D79" t="str">
            <v>0</v>
          </cell>
        </row>
        <row r="80">
          <cell r="C80" t="str">
            <v>308 273</v>
          </cell>
          <cell r="D80" t="str">
            <v>334 542</v>
          </cell>
        </row>
        <row r="81">
          <cell r="C81" t="str">
            <v>308 273</v>
          </cell>
          <cell r="D81" t="str">
            <v>334 542</v>
          </cell>
        </row>
        <row r="82">
          <cell r="C82" t="str">
            <v>0</v>
          </cell>
          <cell r="D82" t="str">
            <v>0</v>
          </cell>
        </row>
        <row r="83">
          <cell r="C83" t="str">
            <v>197 365</v>
          </cell>
          <cell r="D83" t="str">
            <v>833 059</v>
          </cell>
        </row>
        <row r="84">
          <cell r="C84" t="str">
            <v>0</v>
          </cell>
          <cell r="D84" t="str">
            <v>0</v>
          </cell>
        </row>
        <row r="85">
          <cell r="C85" t="str">
            <v>55 405</v>
          </cell>
          <cell r="D85" t="str">
            <v>53 120</v>
          </cell>
        </row>
        <row r="86">
          <cell r="C86" t="str">
            <v>141 960</v>
          </cell>
          <cell r="D86" t="str">
            <v>779 939</v>
          </cell>
        </row>
        <row r="87">
          <cell r="C87" t="str">
            <v>0</v>
          </cell>
          <cell r="D87" t="str">
            <v>0</v>
          </cell>
        </row>
        <row r="88">
          <cell r="C88" t="str">
            <v>2 326 320</v>
          </cell>
          <cell r="D88" t="str">
            <v>1 695 960</v>
          </cell>
        </row>
        <row r="89">
          <cell r="C89" t="str">
            <v>0</v>
          </cell>
          <cell r="D89" t="str">
            <v>0</v>
          </cell>
        </row>
        <row r="90">
          <cell r="C90" t="str">
            <v>0</v>
          </cell>
          <cell r="D90" t="str">
            <v>0</v>
          </cell>
        </row>
        <row r="91">
          <cell r="C91" t="str">
            <v>2 326 320</v>
          </cell>
          <cell r="D91" t="str">
            <v>1 695 960</v>
          </cell>
        </row>
        <row r="92">
          <cell r="C92" t="str">
            <v>0</v>
          </cell>
          <cell r="D92" t="str">
            <v>57 758</v>
          </cell>
        </row>
        <row r="93">
          <cell r="C93" t="str">
            <v>0</v>
          </cell>
          <cell r="D93" t="str">
            <v>0</v>
          </cell>
        </row>
        <row r="97">
          <cell r="C97" t="str">
            <v>-2 967 708</v>
          </cell>
          <cell r="D97" t="str">
            <v>-2 524 259</v>
          </cell>
        </row>
        <row r="98">
          <cell r="C98" t="str">
            <v>0</v>
          </cell>
          <cell r="D98" t="str">
            <v>0</v>
          </cell>
        </row>
        <row r="99">
          <cell r="C99" t="str">
            <v>0</v>
          </cell>
          <cell r="D99" t="str">
            <v>0</v>
          </cell>
        </row>
        <row r="100">
          <cell r="C100" t="str">
            <v>595 010</v>
          </cell>
          <cell r="D100" t="str">
            <v>595 010</v>
          </cell>
        </row>
        <row r="101">
          <cell r="C101" t="str">
            <v>-6 869 320</v>
          </cell>
          <cell r="D101" t="str">
            <v>-3 562 718</v>
          </cell>
        </row>
        <row r="102">
          <cell r="C102" t="str">
            <v>0</v>
          </cell>
          <cell r="D102" t="str">
            <v>0</v>
          </cell>
        </row>
        <row r="103">
          <cell r="C103" t="str">
            <v>3 306 602</v>
          </cell>
          <cell r="D103" t="str">
            <v>443 449</v>
          </cell>
        </row>
        <row r="104">
          <cell r="C104" t="str">
            <v>0</v>
          </cell>
          <cell r="D104" t="str">
            <v>0</v>
          </cell>
        </row>
        <row r="105">
          <cell r="C105" t="str">
            <v>0</v>
          </cell>
          <cell r="D105" t="str">
            <v>0</v>
          </cell>
        </row>
        <row r="106">
          <cell r="C106" t="str">
            <v>0</v>
          </cell>
          <cell r="D106" t="str">
            <v>0</v>
          </cell>
        </row>
        <row r="107">
          <cell r="C107" t="str">
            <v>0</v>
          </cell>
          <cell r="D107" t="str">
            <v>0</v>
          </cell>
        </row>
        <row r="108">
          <cell r="C108" t="str">
            <v>0</v>
          </cell>
          <cell r="D108" t="str">
            <v>0</v>
          </cell>
        </row>
        <row r="109">
          <cell r="C109" t="str">
            <v>5 985 810</v>
          </cell>
          <cell r="D109" t="str">
            <v>5 582 886</v>
          </cell>
        </row>
        <row r="112">
          <cell r="C112" t="str">
            <v>0</v>
          </cell>
          <cell r="D112" t="str">
            <v>0</v>
          </cell>
        </row>
        <row r="113">
          <cell r="C113" t="str">
            <v>0</v>
          </cell>
          <cell r="D113" t="str">
            <v>0</v>
          </cell>
        </row>
        <row r="114">
          <cell r="C114" t="str">
            <v>0</v>
          </cell>
          <cell r="D114" t="str">
            <v>0</v>
          </cell>
        </row>
        <row r="115">
          <cell r="C115" t="str">
            <v>0</v>
          </cell>
          <cell r="D115" t="str">
            <v>0</v>
          </cell>
        </row>
        <row r="116">
          <cell r="C116" t="str">
            <v>0</v>
          </cell>
          <cell r="D116" t="str">
            <v>0</v>
          </cell>
        </row>
        <row r="117">
          <cell r="C117" t="str">
            <v>0</v>
          </cell>
          <cell r="D117" t="str">
            <v>0</v>
          </cell>
        </row>
        <row r="118">
          <cell r="C118" t="str">
            <v>0</v>
          </cell>
          <cell r="D118" t="str">
            <v>0</v>
          </cell>
        </row>
        <row r="119">
          <cell r="C119" t="str">
            <v>0</v>
          </cell>
          <cell r="D119" t="str">
            <v>0</v>
          </cell>
        </row>
      </sheetData>
      <sheetData sheetId="3">
        <row r="10">
          <cell r="C10" t="str">
            <v>6 870 598 649</v>
          </cell>
          <cell r="D10" t="str">
            <v>7 114 309 300</v>
          </cell>
        </row>
        <row r="12">
          <cell r="C12" t="str">
            <v>774 464</v>
          </cell>
          <cell r="D12" t="str">
            <v>413 744</v>
          </cell>
        </row>
        <row r="13">
          <cell r="C13" t="str">
            <v>0</v>
          </cell>
          <cell r="D13" t="str">
            <v>0</v>
          </cell>
        </row>
        <row r="14">
          <cell r="C14" t="str">
            <v>0</v>
          </cell>
          <cell r="D14" t="str">
            <v>0</v>
          </cell>
        </row>
        <row r="15">
          <cell r="C15" t="str">
            <v>774 464</v>
          </cell>
          <cell r="D15" t="str">
            <v>413 744</v>
          </cell>
        </row>
        <row r="16">
          <cell r="C16" t="str">
            <v>0</v>
          </cell>
          <cell r="D16" t="str">
            <v>0</v>
          </cell>
        </row>
        <row r="17">
          <cell r="C17" t="str">
            <v>426 002</v>
          </cell>
          <cell r="D17" t="str">
            <v>3 368 955</v>
          </cell>
        </row>
        <row r="18">
          <cell r="C18" t="str">
            <v>0</v>
          </cell>
          <cell r="D18" t="str">
            <v>0</v>
          </cell>
        </row>
        <row r="19">
          <cell r="C19" t="str">
            <v>0</v>
          </cell>
          <cell r="D19" t="str">
            <v>0</v>
          </cell>
        </row>
        <row r="20">
          <cell r="C20" t="str">
            <v>359 092</v>
          </cell>
          <cell r="D20" t="str">
            <v>740 058</v>
          </cell>
        </row>
        <row r="21">
          <cell r="C21" t="str">
            <v>66 910</v>
          </cell>
          <cell r="D21" t="str">
            <v>2 628 897</v>
          </cell>
        </row>
        <row r="22">
          <cell r="C22" t="str">
            <v>0</v>
          </cell>
          <cell r="D22" t="str">
            <v>0</v>
          </cell>
        </row>
        <row r="23">
          <cell r="C23" t="str">
            <v>0</v>
          </cell>
          <cell r="D23" t="str">
            <v>0</v>
          </cell>
        </row>
        <row r="24">
          <cell r="C24" t="str">
            <v>0</v>
          </cell>
          <cell r="D24" t="str">
            <v>0</v>
          </cell>
        </row>
        <row r="25">
          <cell r="C25" t="str">
            <v>0</v>
          </cell>
          <cell r="D25" t="str">
            <v>0</v>
          </cell>
        </row>
        <row r="26">
          <cell r="C26" t="str">
            <v>0</v>
          </cell>
          <cell r="D26" t="str">
            <v>0</v>
          </cell>
        </row>
        <row r="27">
          <cell r="C27" t="str">
            <v>6 864 365 713</v>
          </cell>
          <cell r="D27" t="str">
            <v>7 102 494 131</v>
          </cell>
        </row>
        <row r="28">
          <cell r="C28" t="str">
            <v>6 735 622 975</v>
          </cell>
          <cell r="D28" t="str">
            <v>6 880 485 793</v>
          </cell>
        </row>
        <row r="29">
          <cell r="C29" t="str">
            <v>5 158 195 523</v>
          </cell>
          <cell r="D29" t="str">
            <v>4 034 073 858</v>
          </cell>
        </row>
        <row r="30">
          <cell r="C30" t="str">
            <v>0</v>
          </cell>
          <cell r="D30" t="str">
            <v>1 512 375 146</v>
          </cell>
        </row>
        <row r="31">
          <cell r="C31" t="str">
            <v>815 380 603</v>
          </cell>
          <cell r="D31" t="str">
            <v>590 468 841</v>
          </cell>
        </row>
        <row r="32">
          <cell r="C32" t="str">
            <v>762 046 849</v>
          </cell>
          <cell r="D32" t="str">
            <v>743 567 948</v>
          </cell>
        </row>
        <row r="33">
          <cell r="C33" t="str">
            <v>71 370 306</v>
          </cell>
          <cell r="D33" t="str">
            <v>107 764 586</v>
          </cell>
        </row>
        <row r="34">
          <cell r="C34" t="str">
            <v>0</v>
          </cell>
          <cell r="D34" t="str">
            <v>0</v>
          </cell>
        </row>
        <row r="35">
          <cell r="C35" t="str">
            <v>0</v>
          </cell>
          <cell r="D35" t="str">
            <v>0</v>
          </cell>
        </row>
        <row r="36">
          <cell r="C36" t="str">
            <v>15 687 751</v>
          </cell>
          <cell r="D36" t="str">
            <v>33 022 528</v>
          </cell>
        </row>
        <row r="37">
          <cell r="C37" t="str">
            <v>55 682 555</v>
          </cell>
          <cell r="D37" t="str">
            <v>74 742 058</v>
          </cell>
        </row>
        <row r="38">
          <cell r="C38" t="str">
            <v>0</v>
          </cell>
          <cell r="D38" t="str">
            <v>0</v>
          </cell>
        </row>
        <row r="39">
          <cell r="C39" t="str">
            <v>0</v>
          </cell>
          <cell r="D39" t="str">
            <v>0</v>
          </cell>
        </row>
        <row r="40">
          <cell r="C40" t="str">
            <v>0</v>
          </cell>
          <cell r="D40" t="str">
            <v>0</v>
          </cell>
        </row>
        <row r="41">
          <cell r="C41" t="str">
            <v>0</v>
          </cell>
          <cell r="D41" t="str">
            <v>0</v>
          </cell>
        </row>
        <row r="42">
          <cell r="C42" t="str">
            <v>0</v>
          </cell>
          <cell r="D42" t="str">
            <v>0</v>
          </cell>
        </row>
        <row r="43">
          <cell r="C43" t="str">
            <v>57 372 432</v>
          </cell>
          <cell r="D43" t="str">
            <v>114 243 752</v>
          </cell>
        </row>
        <row r="44">
          <cell r="C44" t="str">
            <v>0</v>
          </cell>
          <cell r="D44" t="str">
            <v>0</v>
          </cell>
        </row>
        <row r="45">
          <cell r="C45" t="str">
            <v>0</v>
          </cell>
          <cell r="D45" t="str">
            <v>0</v>
          </cell>
        </row>
        <row r="46">
          <cell r="C46" t="str">
            <v>0</v>
          </cell>
          <cell r="D46" t="str">
            <v>0</v>
          </cell>
        </row>
        <row r="47">
          <cell r="C47" t="str">
            <v>57 372 432</v>
          </cell>
          <cell r="D47" t="str">
            <v>114 243 752</v>
          </cell>
        </row>
        <row r="48">
          <cell r="C48" t="str">
            <v>0</v>
          </cell>
          <cell r="D48" t="str">
            <v>0</v>
          </cell>
        </row>
        <row r="49">
          <cell r="C49" t="str">
            <v>0</v>
          </cell>
          <cell r="D49" t="str">
            <v>0</v>
          </cell>
        </row>
        <row r="50">
          <cell r="C50" t="str">
            <v>0</v>
          </cell>
          <cell r="D50" t="str">
            <v>0</v>
          </cell>
        </row>
        <row r="51">
          <cell r="C51" t="str">
            <v>0</v>
          </cell>
          <cell r="D51" t="str">
            <v>0</v>
          </cell>
        </row>
        <row r="52">
          <cell r="C52" t="str">
            <v>0</v>
          </cell>
          <cell r="D52" t="str">
            <v>0</v>
          </cell>
        </row>
        <row r="53">
          <cell r="C53" t="str">
            <v>5 032 470</v>
          </cell>
          <cell r="D53" t="str">
            <v>8 032 470</v>
          </cell>
        </row>
        <row r="54">
          <cell r="C54" t="str">
            <v>5 032 470</v>
          </cell>
          <cell r="D54" t="str">
            <v>8 032 470</v>
          </cell>
        </row>
        <row r="55">
          <cell r="C55" t="str">
            <v>0</v>
          </cell>
          <cell r="D55" t="str">
            <v>0</v>
          </cell>
        </row>
        <row r="56">
          <cell r="C56" t="str">
            <v>0</v>
          </cell>
          <cell r="D56" t="str">
            <v>0</v>
          </cell>
        </row>
        <row r="57">
          <cell r="C57" t="str">
            <v>0</v>
          </cell>
          <cell r="D57" t="str">
            <v>0</v>
          </cell>
        </row>
        <row r="58">
          <cell r="C58" t="str">
            <v>5 032 470</v>
          </cell>
          <cell r="D58" t="str">
            <v>8 032 470</v>
          </cell>
        </row>
        <row r="59">
          <cell r="C59" t="str">
            <v>0</v>
          </cell>
          <cell r="D59" t="str">
            <v>0</v>
          </cell>
        </row>
        <row r="60">
          <cell r="C60" t="str">
            <v>0</v>
          </cell>
          <cell r="D60" t="str">
            <v>0</v>
          </cell>
        </row>
        <row r="61">
          <cell r="C61" t="str">
            <v>0</v>
          </cell>
          <cell r="D61" t="str">
            <v>0</v>
          </cell>
        </row>
        <row r="62">
          <cell r="C62" t="str">
            <v>0</v>
          </cell>
          <cell r="D62" t="str">
            <v>0</v>
          </cell>
        </row>
        <row r="63">
          <cell r="C63" t="str">
            <v>0</v>
          </cell>
          <cell r="D63" t="str">
            <v>0</v>
          </cell>
        </row>
        <row r="64">
          <cell r="C64" t="str">
            <v>0</v>
          </cell>
          <cell r="D64" t="str">
            <v>0</v>
          </cell>
        </row>
        <row r="65">
          <cell r="C65" t="str">
            <v>0</v>
          </cell>
          <cell r="D65" t="str">
            <v>0</v>
          </cell>
        </row>
        <row r="66">
          <cell r="C66" t="str">
            <v>0</v>
          </cell>
          <cell r="D66" t="str">
            <v>0</v>
          </cell>
        </row>
        <row r="67">
          <cell r="C67" t="str">
            <v>0</v>
          </cell>
          <cell r="D67" t="str">
            <v>0</v>
          </cell>
        </row>
        <row r="68">
          <cell r="C68" t="str">
            <v>0</v>
          </cell>
          <cell r="D68" t="str">
            <v>0</v>
          </cell>
        </row>
        <row r="69">
          <cell r="C69" t="str">
            <v>0</v>
          </cell>
          <cell r="D69" t="str">
            <v>0</v>
          </cell>
        </row>
        <row r="70">
          <cell r="C70" t="str">
            <v>0</v>
          </cell>
          <cell r="D70" t="str">
            <v>0</v>
          </cell>
        </row>
        <row r="71">
          <cell r="C71" t="str">
            <v>0</v>
          </cell>
          <cell r="D71" t="str">
            <v>0</v>
          </cell>
        </row>
        <row r="72">
          <cell r="C72" t="str">
            <v>0</v>
          </cell>
          <cell r="D72" t="str">
            <v>0</v>
          </cell>
        </row>
        <row r="73">
          <cell r="C73" t="str">
            <v>0</v>
          </cell>
          <cell r="D73" t="str">
            <v>0</v>
          </cell>
        </row>
        <row r="74">
          <cell r="C74" t="str">
            <v>0</v>
          </cell>
          <cell r="D74" t="str">
            <v>0</v>
          </cell>
        </row>
        <row r="75">
          <cell r="C75" t="str">
            <v>0</v>
          </cell>
          <cell r="D75" t="str">
            <v>0</v>
          </cell>
        </row>
        <row r="76">
          <cell r="C76" t="str">
            <v>0</v>
          </cell>
          <cell r="D76" t="str">
            <v>0</v>
          </cell>
        </row>
        <row r="77">
          <cell r="C77" t="str">
            <v>0</v>
          </cell>
          <cell r="D77" t="str">
            <v>0</v>
          </cell>
        </row>
        <row r="78">
          <cell r="C78" t="str">
            <v>0</v>
          </cell>
          <cell r="D78" t="str">
            <v>0</v>
          </cell>
        </row>
        <row r="79">
          <cell r="C79" t="str">
            <v>0</v>
          </cell>
          <cell r="D79" t="str">
            <v>0</v>
          </cell>
        </row>
        <row r="80">
          <cell r="C80" t="str">
            <v>0</v>
          </cell>
          <cell r="D80" t="str">
            <v>0</v>
          </cell>
        </row>
        <row r="81">
          <cell r="C81" t="str">
            <v>0</v>
          </cell>
          <cell r="D81" t="str">
            <v>0</v>
          </cell>
        </row>
        <row r="82">
          <cell r="C82" t="str">
            <v>0</v>
          </cell>
          <cell r="D82" t="str">
            <v>0</v>
          </cell>
        </row>
        <row r="83">
          <cell r="C83" t="str">
            <v>891 251 033</v>
          </cell>
          <cell r="D83" t="str">
            <v>839 831 339</v>
          </cell>
        </row>
        <row r="84">
          <cell r="C84" t="str">
            <v>0</v>
          </cell>
          <cell r="D84" t="str">
            <v>0</v>
          </cell>
        </row>
        <row r="85">
          <cell r="C85" t="str">
            <v>70 450</v>
          </cell>
          <cell r="D85" t="str">
            <v>895</v>
          </cell>
        </row>
        <row r="86">
          <cell r="C86" t="str">
            <v>891 180 583</v>
          </cell>
          <cell r="D86" t="str">
            <v>839 830 444</v>
          </cell>
        </row>
        <row r="87">
          <cell r="C87" t="str">
            <v>0</v>
          </cell>
          <cell r="D87" t="str">
            <v>0</v>
          </cell>
        </row>
        <row r="88">
          <cell r="C88" t="str">
            <v>76 899 112</v>
          </cell>
          <cell r="D88" t="str">
            <v>165 888 315</v>
          </cell>
        </row>
        <row r="89">
          <cell r="C89" t="str">
            <v>69 611 872</v>
          </cell>
          <cell r="D89" t="str">
            <v>91 738 353</v>
          </cell>
        </row>
        <row r="90">
          <cell r="C90" t="str">
            <v>6 636 439</v>
          </cell>
          <cell r="D90" t="str">
            <v>72 779 270</v>
          </cell>
        </row>
        <row r="91">
          <cell r="C91" t="str">
            <v>650 801</v>
          </cell>
          <cell r="D91" t="str">
            <v>1 370 692</v>
          </cell>
        </row>
        <row r="92">
          <cell r="C92" t="str">
            <v>810</v>
          </cell>
          <cell r="D92" t="str">
            <v>-725 490</v>
          </cell>
        </row>
        <row r="93">
          <cell r="C93" t="str">
            <v>0</v>
          </cell>
          <cell r="D93" t="str">
            <v>0</v>
          </cell>
        </row>
        <row r="97">
          <cell r="C97" t="str">
            <v>7 126 945 640</v>
          </cell>
          <cell r="D97" t="str">
            <v>7 305 095 755</v>
          </cell>
        </row>
        <row r="98">
          <cell r="C98" t="str">
            <v>5 816 475 897</v>
          </cell>
          <cell r="D98" t="str">
            <v>5 816 475 897</v>
          </cell>
        </row>
        <row r="99">
          <cell r="C99" t="str">
            <v>-409 002 540</v>
          </cell>
          <cell r="D99" t="str">
            <v>-409 002 540</v>
          </cell>
        </row>
        <row r="100">
          <cell r="C100" t="str">
            <v>429 500 879</v>
          </cell>
          <cell r="D100" t="str">
            <v>429 500 879</v>
          </cell>
        </row>
        <row r="101">
          <cell r="C101" t="str">
            <v>872 119 404</v>
          </cell>
          <cell r="D101" t="str">
            <v>1 289 971 404</v>
          </cell>
        </row>
        <row r="102">
          <cell r="C102" t="str">
            <v>0</v>
          </cell>
          <cell r="D102" t="str">
            <v>0</v>
          </cell>
        </row>
        <row r="103">
          <cell r="C103" t="str">
            <v>417 852 000</v>
          </cell>
          <cell r="D103" t="str">
            <v>178 150 115</v>
          </cell>
        </row>
        <row r="104">
          <cell r="C104" t="str">
            <v>45 515 285</v>
          </cell>
          <cell r="D104" t="str">
            <v>60 738 787</v>
          </cell>
        </row>
        <row r="105">
          <cell r="C105" t="str">
            <v>6 235 995</v>
          </cell>
          <cell r="D105" t="str">
            <v>6 235 995</v>
          </cell>
        </row>
        <row r="106">
          <cell r="C106" t="str">
            <v>11 374 430</v>
          </cell>
          <cell r="D106" t="str">
            <v>13 656 054</v>
          </cell>
        </row>
        <row r="107">
          <cell r="C107" t="str">
            <v>27 904 860</v>
          </cell>
          <cell r="D107" t="str">
            <v>40 846 738</v>
          </cell>
        </row>
        <row r="108">
          <cell r="C108" t="str">
            <v>0</v>
          </cell>
          <cell r="D108" t="str">
            <v>0</v>
          </cell>
        </row>
        <row r="109">
          <cell r="C109" t="str">
            <v>666 288 679</v>
          </cell>
          <cell r="D109" t="str">
            <v>753 468 922</v>
          </cell>
        </row>
        <row r="112">
          <cell r="C112" t="str">
            <v>0</v>
          </cell>
          <cell r="D112" t="str">
            <v>0</v>
          </cell>
        </row>
        <row r="113">
          <cell r="C113" t="str">
            <v>0</v>
          </cell>
          <cell r="D113" t="str">
            <v>0</v>
          </cell>
        </row>
        <row r="114">
          <cell r="C114" t="str">
            <v>0</v>
          </cell>
          <cell r="D114" t="str">
            <v>0</v>
          </cell>
        </row>
        <row r="115">
          <cell r="C115" t="str">
            <v>0</v>
          </cell>
          <cell r="D115" t="str">
            <v>0</v>
          </cell>
        </row>
        <row r="116">
          <cell r="C116" t="str">
            <v>0</v>
          </cell>
          <cell r="D116" t="str">
            <v>46 435 194</v>
          </cell>
        </row>
        <row r="117">
          <cell r="C117" t="str">
            <v>0</v>
          </cell>
          <cell r="D117" t="str">
            <v>0</v>
          </cell>
        </row>
        <row r="118">
          <cell r="C118" t="str">
            <v>0</v>
          </cell>
          <cell r="D118" t="str">
            <v>0</v>
          </cell>
        </row>
        <row r="119">
          <cell r="C119" t="str">
            <v>0</v>
          </cell>
          <cell r="D119" t="str">
            <v>0</v>
          </cell>
        </row>
      </sheetData>
      <sheetData sheetId="4">
        <row r="10">
          <cell r="C10" t="str">
            <v>3 853 614</v>
          </cell>
          <cell r="D10" t="str">
            <v>3 597 888</v>
          </cell>
        </row>
        <row r="12">
          <cell r="C12" t="str">
            <v>0</v>
          </cell>
          <cell r="D12" t="str">
            <v>0</v>
          </cell>
        </row>
        <row r="13">
          <cell r="C13" t="str">
            <v>0</v>
          </cell>
          <cell r="D13" t="str">
            <v>0</v>
          </cell>
        </row>
        <row r="14">
          <cell r="C14" t="str">
            <v>0</v>
          </cell>
          <cell r="D14" t="str">
            <v>0</v>
          </cell>
        </row>
        <row r="15">
          <cell r="C15" t="str">
            <v>0</v>
          </cell>
          <cell r="D15" t="str">
            <v>0</v>
          </cell>
        </row>
        <row r="16">
          <cell r="C16" t="str">
            <v>0</v>
          </cell>
          <cell r="D16" t="str">
            <v>0</v>
          </cell>
        </row>
        <row r="17">
          <cell r="C17" t="str">
            <v>0</v>
          </cell>
          <cell r="D17" t="str">
            <v>0</v>
          </cell>
        </row>
        <row r="18">
          <cell r="C18" t="str">
            <v>0</v>
          </cell>
          <cell r="D18" t="str">
            <v>0</v>
          </cell>
        </row>
        <row r="19">
          <cell r="C19" t="str">
            <v>0</v>
          </cell>
          <cell r="D19" t="str">
            <v>0</v>
          </cell>
        </row>
        <row r="20">
          <cell r="C20" t="str">
            <v>0</v>
          </cell>
          <cell r="D20" t="str">
            <v>0</v>
          </cell>
        </row>
        <row r="21">
          <cell r="C21" t="str">
            <v>0</v>
          </cell>
          <cell r="D21" t="str">
            <v>0</v>
          </cell>
        </row>
        <row r="22">
          <cell r="C22" t="str">
            <v>0</v>
          </cell>
          <cell r="D22" t="str">
            <v>0</v>
          </cell>
        </row>
        <row r="23">
          <cell r="C23" t="str">
            <v>0</v>
          </cell>
          <cell r="D23" t="str">
            <v>0</v>
          </cell>
        </row>
        <row r="24">
          <cell r="C24" t="str">
            <v>0</v>
          </cell>
          <cell r="D24" t="str">
            <v>0</v>
          </cell>
        </row>
        <row r="25">
          <cell r="C25" t="str">
            <v>0</v>
          </cell>
          <cell r="D25" t="str">
            <v>0</v>
          </cell>
        </row>
        <row r="26">
          <cell r="C26" t="str">
            <v>0</v>
          </cell>
          <cell r="D26" t="str">
            <v>0</v>
          </cell>
        </row>
        <row r="27">
          <cell r="C27" t="str">
            <v>3 853 614</v>
          </cell>
          <cell r="D27" t="str">
            <v>3 597 888</v>
          </cell>
        </row>
        <row r="28">
          <cell r="C28" t="str">
            <v>2 097 083</v>
          </cell>
          <cell r="D28" t="str">
            <v>2 031 664</v>
          </cell>
        </row>
        <row r="29">
          <cell r="C29" t="str">
            <v>2 097 083</v>
          </cell>
          <cell r="D29" t="str">
            <v>2 031 664</v>
          </cell>
        </row>
        <row r="30">
          <cell r="C30" t="str">
            <v>0</v>
          </cell>
          <cell r="D30" t="str">
            <v>0</v>
          </cell>
        </row>
        <row r="31">
          <cell r="C31" t="str">
            <v>0</v>
          </cell>
          <cell r="D31" t="str">
            <v>0</v>
          </cell>
        </row>
        <row r="32">
          <cell r="C32" t="str">
            <v>0</v>
          </cell>
          <cell r="D32" t="str">
            <v>0</v>
          </cell>
        </row>
        <row r="33">
          <cell r="C33" t="str">
            <v>1 756 531</v>
          </cell>
          <cell r="D33" t="str">
            <v>1 566 224</v>
          </cell>
        </row>
        <row r="34">
          <cell r="C34" t="str">
            <v>0</v>
          </cell>
          <cell r="D34" t="str">
            <v>0</v>
          </cell>
        </row>
        <row r="35">
          <cell r="C35" t="str">
            <v>0</v>
          </cell>
          <cell r="D35" t="str">
            <v>0</v>
          </cell>
        </row>
        <row r="36">
          <cell r="C36" t="str">
            <v>0</v>
          </cell>
          <cell r="D36" t="str">
            <v>0</v>
          </cell>
        </row>
        <row r="37">
          <cell r="C37" t="str">
            <v>1 756 531</v>
          </cell>
          <cell r="D37" t="str">
            <v>1 566 224</v>
          </cell>
        </row>
        <row r="38">
          <cell r="C38" t="str">
            <v>0</v>
          </cell>
          <cell r="D38" t="str">
            <v>0</v>
          </cell>
        </row>
        <row r="39">
          <cell r="C39" t="str">
            <v>0</v>
          </cell>
          <cell r="D39" t="str">
            <v>0</v>
          </cell>
        </row>
        <row r="40">
          <cell r="C40" t="str">
            <v>0</v>
          </cell>
          <cell r="D40" t="str">
            <v>0</v>
          </cell>
        </row>
        <row r="41">
          <cell r="C41" t="str">
            <v>0</v>
          </cell>
          <cell r="D41" t="str">
            <v>0</v>
          </cell>
        </row>
        <row r="42">
          <cell r="C42" t="str">
            <v>0</v>
          </cell>
          <cell r="D42" t="str">
            <v>0</v>
          </cell>
        </row>
        <row r="43">
          <cell r="C43" t="str">
            <v>0</v>
          </cell>
          <cell r="D43" t="str">
            <v>0</v>
          </cell>
        </row>
        <row r="44">
          <cell r="C44" t="str">
            <v>0</v>
          </cell>
          <cell r="D44" t="str">
            <v>0</v>
          </cell>
        </row>
        <row r="45">
          <cell r="C45" t="str">
            <v>0</v>
          </cell>
          <cell r="D45" t="str">
            <v>0</v>
          </cell>
        </row>
        <row r="46">
          <cell r="C46" t="str">
            <v>0</v>
          </cell>
          <cell r="D46" t="str">
            <v>0</v>
          </cell>
        </row>
        <row r="47">
          <cell r="C47" t="str">
            <v>0</v>
          </cell>
          <cell r="D47" t="str">
            <v>0</v>
          </cell>
        </row>
        <row r="48">
          <cell r="C48" t="str">
            <v>0</v>
          </cell>
          <cell r="D48" t="str">
            <v>0</v>
          </cell>
        </row>
        <row r="49">
          <cell r="C49" t="str">
            <v>0</v>
          </cell>
          <cell r="D49" t="str">
            <v>0</v>
          </cell>
        </row>
        <row r="50">
          <cell r="C50" t="str">
            <v>0</v>
          </cell>
          <cell r="D50" t="str">
            <v>0</v>
          </cell>
        </row>
        <row r="51">
          <cell r="C51" t="str">
            <v>0</v>
          </cell>
          <cell r="D51" t="str">
            <v>0</v>
          </cell>
        </row>
        <row r="52">
          <cell r="C52" t="str">
            <v>0</v>
          </cell>
          <cell r="D52" t="str">
            <v>0</v>
          </cell>
        </row>
        <row r="53">
          <cell r="C53" t="str">
            <v>0</v>
          </cell>
          <cell r="D53" t="str">
            <v>0</v>
          </cell>
        </row>
        <row r="54">
          <cell r="C54" t="str">
            <v>0</v>
          </cell>
          <cell r="D54" t="str">
            <v>0</v>
          </cell>
        </row>
        <row r="55">
          <cell r="C55" t="str">
            <v>0</v>
          </cell>
          <cell r="D55" t="str">
            <v>0</v>
          </cell>
        </row>
        <row r="56">
          <cell r="C56" t="str">
            <v>0</v>
          </cell>
          <cell r="D56" t="str">
            <v>0</v>
          </cell>
        </row>
        <row r="57">
          <cell r="C57" t="str">
            <v>0</v>
          </cell>
          <cell r="D57" t="str">
            <v>0</v>
          </cell>
        </row>
        <row r="58">
          <cell r="C58" t="str">
            <v>0</v>
          </cell>
          <cell r="D58" t="str">
            <v>0</v>
          </cell>
        </row>
        <row r="59">
          <cell r="C59" t="str">
            <v>0</v>
          </cell>
          <cell r="D59" t="str">
            <v>0</v>
          </cell>
        </row>
        <row r="60">
          <cell r="C60" t="str">
            <v>0</v>
          </cell>
          <cell r="D60" t="str">
            <v>0</v>
          </cell>
        </row>
        <row r="61">
          <cell r="C61" t="str">
            <v>0</v>
          </cell>
          <cell r="D61" t="str">
            <v>0</v>
          </cell>
        </row>
        <row r="62">
          <cell r="C62" t="str">
            <v>0</v>
          </cell>
          <cell r="D62" t="str">
            <v>0</v>
          </cell>
        </row>
        <row r="63">
          <cell r="C63" t="str">
            <v>0</v>
          </cell>
          <cell r="D63" t="str">
            <v>0</v>
          </cell>
        </row>
        <row r="64">
          <cell r="C64" t="str">
            <v>0</v>
          </cell>
          <cell r="D64" t="str">
            <v>0</v>
          </cell>
        </row>
        <row r="65">
          <cell r="C65" t="str">
            <v>0</v>
          </cell>
          <cell r="D65" t="str">
            <v>0</v>
          </cell>
        </row>
        <row r="66">
          <cell r="C66" t="str">
            <v>0</v>
          </cell>
          <cell r="D66" t="str">
            <v>0</v>
          </cell>
        </row>
        <row r="67">
          <cell r="C67" t="str">
            <v>0</v>
          </cell>
          <cell r="D67" t="str">
            <v>0</v>
          </cell>
        </row>
        <row r="68">
          <cell r="C68" t="str">
            <v>0</v>
          </cell>
          <cell r="D68" t="str">
            <v>0</v>
          </cell>
        </row>
        <row r="69">
          <cell r="C69" t="str">
            <v>0</v>
          </cell>
          <cell r="D69" t="str">
            <v>0</v>
          </cell>
        </row>
        <row r="70">
          <cell r="C70" t="str">
            <v>0</v>
          </cell>
          <cell r="D70" t="str">
            <v>0</v>
          </cell>
        </row>
        <row r="71">
          <cell r="C71" t="str">
            <v>0</v>
          </cell>
          <cell r="D71" t="str">
            <v>0</v>
          </cell>
        </row>
        <row r="72">
          <cell r="C72" t="str">
            <v>0</v>
          </cell>
          <cell r="D72" t="str">
            <v>0</v>
          </cell>
        </row>
        <row r="73">
          <cell r="C73" t="str">
            <v>0</v>
          </cell>
          <cell r="D73" t="str">
            <v>0</v>
          </cell>
        </row>
        <row r="74">
          <cell r="C74" t="str">
            <v>0</v>
          </cell>
          <cell r="D74" t="str">
            <v>0</v>
          </cell>
        </row>
        <row r="75">
          <cell r="C75" t="str">
            <v>0</v>
          </cell>
          <cell r="D75" t="str">
            <v>0</v>
          </cell>
        </row>
        <row r="76">
          <cell r="C76" t="str">
            <v>0</v>
          </cell>
          <cell r="D76" t="str">
            <v>0</v>
          </cell>
        </row>
        <row r="77">
          <cell r="C77" t="str">
            <v>0</v>
          </cell>
          <cell r="D77" t="str">
            <v>0</v>
          </cell>
        </row>
        <row r="78">
          <cell r="C78" t="str">
            <v>0</v>
          </cell>
          <cell r="D78" t="str">
            <v>0</v>
          </cell>
        </row>
        <row r="79">
          <cell r="C79" t="str">
            <v>0</v>
          </cell>
          <cell r="D79" t="str">
            <v>0</v>
          </cell>
        </row>
        <row r="80">
          <cell r="C80" t="str">
            <v>0</v>
          </cell>
          <cell r="D80" t="str">
            <v>0</v>
          </cell>
        </row>
        <row r="81">
          <cell r="C81" t="str">
            <v>0</v>
          </cell>
          <cell r="D81" t="str">
            <v>0</v>
          </cell>
        </row>
        <row r="82">
          <cell r="C82" t="str">
            <v>0</v>
          </cell>
          <cell r="D82" t="str">
            <v>0</v>
          </cell>
        </row>
        <row r="83">
          <cell r="C83" t="str">
            <v>66 040</v>
          </cell>
          <cell r="D83" t="str">
            <v>1 213 857</v>
          </cell>
        </row>
        <row r="84">
          <cell r="C84" t="str">
            <v>0</v>
          </cell>
          <cell r="D84" t="str">
            <v>0</v>
          </cell>
        </row>
        <row r="85">
          <cell r="C85" t="str">
            <v>23 160</v>
          </cell>
          <cell r="D85" t="str">
            <v>12 425</v>
          </cell>
        </row>
        <row r="86">
          <cell r="C86" t="str">
            <v>42 880</v>
          </cell>
          <cell r="D86" t="str">
            <v>1 201 432</v>
          </cell>
        </row>
        <row r="87">
          <cell r="C87" t="str">
            <v>0</v>
          </cell>
          <cell r="D87" t="str">
            <v>0</v>
          </cell>
        </row>
        <row r="88">
          <cell r="C88" t="str">
            <v>985 147</v>
          </cell>
          <cell r="D88" t="str">
            <v>151 750</v>
          </cell>
        </row>
        <row r="89">
          <cell r="C89" t="str">
            <v>173 013</v>
          </cell>
          <cell r="D89" t="str">
            <v>117 000</v>
          </cell>
        </row>
        <row r="90">
          <cell r="C90" t="str">
            <v>0</v>
          </cell>
          <cell r="D90" t="str">
            <v>0</v>
          </cell>
        </row>
        <row r="91">
          <cell r="C91" t="str">
            <v>812 134</v>
          </cell>
          <cell r="D91" t="str">
            <v>34 750</v>
          </cell>
        </row>
        <row r="92">
          <cell r="C92" t="str">
            <v>0</v>
          </cell>
          <cell r="D92" t="str">
            <v>0</v>
          </cell>
        </row>
        <row r="93">
          <cell r="C93" t="str">
            <v>5 950</v>
          </cell>
          <cell r="D93" t="str">
            <v>0</v>
          </cell>
        </row>
        <row r="97">
          <cell r="C97" t="str">
            <v>3 063 020</v>
          </cell>
          <cell r="D97" t="str">
            <v>3 318 218</v>
          </cell>
        </row>
        <row r="98">
          <cell r="C98" t="str">
            <v>0</v>
          </cell>
          <cell r="D98" t="str">
            <v>0</v>
          </cell>
        </row>
        <row r="99">
          <cell r="C99" t="str">
            <v>0</v>
          </cell>
          <cell r="D99" t="str">
            <v>0</v>
          </cell>
        </row>
        <row r="100">
          <cell r="C100" t="str">
            <v>1 222 492</v>
          </cell>
          <cell r="D100" t="str">
            <v>1 222 492</v>
          </cell>
        </row>
        <row r="101">
          <cell r="C101" t="str">
            <v>1 805 678</v>
          </cell>
          <cell r="D101" t="str">
            <v>1 840 528</v>
          </cell>
        </row>
        <row r="102">
          <cell r="C102" t="str">
            <v>0</v>
          </cell>
          <cell r="D102" t="str">
            <v>0</v>
          </cell>
        </row>
        <row r="103">
          <cell r="C103" t="str">
            <v>34 850</v>
          </cell>
          <cell r="D103" t="str">
            <v>255 198</v>
          </cell>
        </row>
        <row r="104">
          <cell r="C104" t="str">
            <v>0</v>
          </cell>
          <cell r="D104" t="str">
            <v>0</v>
          </cell>
        </row>
        <row r="105">
          <cell r="C105" t="str">
            <v>0</v>
          </cell>
          <cell r="D105" t="str">
            <v>0</v>
          </cell>
        </row>
        <row r="106">
          <cell r="C106" t="str">
            <v>0</v>
          </cell>
          <cell r="D106" t="str">
            <v>0</v>
          </cell>
        </row>
        <row r="107">
          <cell r="C107" t="str">
            <v>0</v>
          </cell>
          <cell r="D107" t="str">
            <v>0</v>
          </cell>
        </row>
        <row r="108">
          <cell r="C108" t="str">
            <v>0</v>
          </cell>
          <cell r="D108" t="str">
            <v>0</v>
          </cell>
        </row>
        <row r="109">
          <cell r="C109" t="str">
            <v>1 847 731</v>
          </cell>
          <cell r="D109" t="str">
            <v>1 645 277</v>
          </cell>
        </row>
        <row r="112">
          <cell r="C112" t="str">
            <v>0</v>
          </cell>
          <cell r="D112" t="str">
            <v>0</v>
          </cell>
        </row>
        <row r="113">
          <cell r="C113" t="str">
            <v>0</v>
          </cell>
          <cell r="D113" t="str">
            <v>0</v>
          </cell>
        </row>
        <row r="114">
          <cell r="C114" t="str">
            <v>0</v>
          </cell>
          <cell r="D114" t="str">
            <v>0</v>
          </cell>
        </row>
        <row r="115">
          <cell r="C115" t="str">
            <v>0</v>
          </cell>
          <cell r="D115" t="str">
            <v>0</v>
          </cell>
        </row>
        <row r="116">
          <cell r="C116" t="str">
            <v>0</v>
          </cell>
          <cell r="D116" t="str">
            <v>0</v>
          </cell>
        </row>
        <row r="117">
          <cell r="C117" t="str">
            <v>0</v>
          </cell>
          <cell r="D117" t="str">
            <v>0</v>
          </cell>
        </row>
        <row r="118">
          <cell r="C118" t="str">
            <v>0</v>
          </cell>
          <cell r="D118" t="str">
            <v>0</v>
          </cell>
        </row>
        <row r="119">
          <cell r="C119" t="str">
            <v>0</v>
          </cell>
          <cell r="D119" t="str">
            <v>0</v>
          </cell>
        </row>
      </sheetData>
      <sheetData sheetId="5">
        <row r="10">
          <cell r="C10" t="str">
            <v>5 003 526</v>
          </cell>
          <cell r="D10" t="str">
            <v>3 799 818</v>
          </cell>
        </row>
        <row r="12">
          <cell r="C12" t="str">
            <v>0</v>
          </cell>
          <cell r="D12" t="str">
            <v>0</v>
          </cell>
        </row>
        <row r="13">
          <cell r="C13" t="str">
            <v>0</v>
          </cell>
          <cell r="D13" t="str">
            <v>0</v>
          </cell>
        </row>
        <row r="14">
          <cell r="C14" t="str">
            <v>0</v>
          </cell>
          <cell r="D14" t="str">
            <v>0</v>
          </cell>
        </row>
        <row r="15">
          <cell r="C15" t="str">
            <v>0</v>
          </cell>
          <cell r="D15" t="str">
            <v>0</v>
          </cell>
        </row>
        <row r="16">
          <cell r="C16" t="str">
            <v>0</v>
          </cell>
          <cell r="D16" t="str">
            <v>0</v>
          </cell>
        </row>
        <row r="17">
          <cell r="C17" t="str">
            <v>0</v>
          </cell>
          <cell r="D17" t="str">
            <v>0</v>
          </cell>
        </row>
        <row r="18">
          <cell r="C18" t="str">
            <v>0</v>
          </cell>
          <cell r="D18" t="str">
            <v>0</v>
          </cell>
        </row>
        <row r="19">
          <cell r="C19" t="str">
            <v>0</v>
          </cell>
          <cell r="D19" t="str">
            <v>0</v>
          </cell>
        </row>
        <row r="20">
          <cell r="C20" t="str">
            <v>0</v>
          </cell>
          <cell r="D20" t="str">
            <v>0</v>
          </cell>
        </row>
        <row r="21">
          <cell r="C21" t="str">
            <v>0</v>
          </cell>
          <cell r="D21" t="str">
            <v>0</v>
          </cell>
        </row>
        <row r="22">
          <cell r="C22" t="str">
            <v>0</v>
          </cell>
          <cell r="D22" t="str">
            <v>0</v>
          </cell>
        </row>
        <row r="23">
          <cell r="C23" t="str">
            <v>0</v>
          </cell>
          <cell r="D23" t="str">
            <v>0</v>
          </cell>
        </row>
        <row r="24">
          <cell r="C24" t="str">
            <v>0</v>
          </cell>
          <cell r="D24" t="str">
            <v>0</v>
          </cell>
        </row>
        <row r="25">
          <cell r="C25" t="str">
            <v>0</v>
          </cell>
          <cell r="D25" t="str">
            <v>0</v>
          </cell>
        </row>
        <row r="26">
          <cell r="C26" t="str">
            <v>0</v>
          </cell>
          <cell r="D26" t="str">
            <v>0</v>
          </cell>
        </row>
        <row r="27">
          <cell r="C27" t="str">
            <v>5 003 526</v>
          </cell>
          <cell r="D27" t="str">
            <v>3 799 818</v>
          </cell>
        </row>
        <row r="28">
          <cell r="C28" t="str">
            <v>0</v>
          </cell>
          <cell r="D28" t="str">
            <v>0</v>
          </cell>
        </row>
        <row r="29">
          <cell r="C29" t="str">
            <v>0</v>
          </cell>
          <cell r="D29" t="str">
            <v>0</v>
          </cell>
        </row>
        <row r="30">
          <cell r="C30" t="str">
            <v>0</v>
          </cell>
          <cell r="D30" t="str">
            <v>0</v>
          </cell>
        </row>
        <row r="31">
          <cell r="C31" t="str">
            <v>0</v>
          </cell>
          <cell r="D31" t="str">
            <v>0</v>
          </cell>
        </row>
        <row r="32">
          <cell r="C32" t="str">
            <v>0</v>
          </cell>
          <cell r="D32" t="str">
            <v>0</v>
          </cell>
        </row>
        <row r="33">
          <cell r="C33" t="str">
            <v>5 003 526</v>
          </cell>
          <cell r="D33" t="str">
            <v>3 799 818</v>
          </cell>
        </row>
        <row r="34">
          <cell r="C34" t="str">
            <v>0</v>
          </cell>
          <cell r="D34" t="str">
            <v>0</v>
          </cell>
        </row>
        <row r="35">
          <cell r="C35" t="str">
            <v>0</v>
          </cell>
          <cell r="D35" t="str">
            <v>0</v>
          </cell>
        </row>
        <row r="36">
          <cell r="C36" t="str">
            <v>668 586</v>
          </cell>
          <cell r="D36" t="str">
            <v>487 129</v>
          </cell>
        </row>
        <row r="37">
          <cell r="C37" t="str">
            <v>4 334 940</v>
          </cell>
          <cell r="D37" t="str">
            <v>3 312 689</v>
          </cell>
        </row>
        <row r="38">
          <cell r="C38" t="str">
            <v>0</v>
          </cell>
          <cell r="D38" t="str">
            <v>0</v>
          </cell>
        </row>
        <row r="39">
          <cell r="C39" t="str">
            <v>0</v>
          </cell>
          <cell r="D39" t="str">
            <v>0</v>
          </cell>
        </row>
        <row r="40">
          <cell r="C40" t="str">
            <v>0</v>
          </cell>
          <cell r="D40" t="str">
            <v>0</v>
          </cell>
        </row>
        <row r="41">
          <cell r="C41" t="str">
            <v>0</v>
          </cell>
          <cell r="D41" t="str">
            <v>0</v>
          </cell>
        </row>
        <row r="42">
          <cell r="C42" t="str">
            <v>0</v>
          </cell>
          <cell r="D42" t="str">
            <v>0</v>
          </cell>
        </row>
        <row r="43">
          <cell r="C43" t="str">
            <v>0</v>
          </cell>
          <cell r="D43" t="str">
            <v>0</v>
          </cell>
        </row>
        <row r="44">
          <cell r="C44" t="str">
            <v>0</v>
          </cell>
          <cell r="D44" t="str">
            <v>0</v>
          </cell>
        </row>
        <row r="45">
          <cell r="C45" t="str">
            <v>0</v>
          </cell>
          <cell r="D45" t="str">
            <v>0</v>
          </cell>
        </row>
        <row r="46">
          <cell r="C46" t="str">
            <v>0</v>
          </cell>
          <cell r="D46" t="str">
            <v>0</v>
          </cell>
        </row>
        <row r="47">
          <cell r="C47" t="str">
            <v>0</v>
          </cell>
          <cell r="D47" t="str">
            <v>0</v>
          </cell>
        </row>
        <row r="48">
          <cell r="C48" t="str">
            <v>0</v>
          </cell>
          <cell r="D48" t="str">
            <v>0</v>
          </cell>
        </row>
        <row r="49">
          <cell r="C49" t="str">
            <v>0</v>
          </cell>
          <cell r="D49" t="str">
            <v>0</v>
          </cell>
        </row>
        <row r="50">
          <cell r="C50" t="str">
            <v>0</v>
          </cell>
          <cell r="D50" t="str">
            <v>0</v>
          </cell>
        </row>
        <row r="51">
          <cell r="C51" t="str">
            <v>0</v>
          </cell>
          <cell r="D51" t="str">
            <v>0</v>
          </cell>
        </row>
        <row r="52">
          <cell r="C52" t="str">
            <v>0</v>
          </cell>
          <cell r="D52" t="str">
            <v>0</v>
          </cell>
        </row>
        <row r="53">
          <cell r="C53" t="str">
            <v>0</v>
          </cell>
          <cell r="D53" t="str">
            <v>0</v>
          </cell>
        </row>
        <row r="54">
          <cell r="C54" t="str">
            <v>0</v>
          </cell>
          <cell r="D54" t="str">
            <v>0</v>
          </cell>
        </row>
        <row r="55">
          <cell r="C55" t="str">
            <v>0</v>
          </cell>
          <cell r="D55" t="str">
            <v>0</v>
          </cell>
        </row>
        <row r="56">
          <cell r="C56" t="str">
            <v>0</v>
          </cell>
          <cell r="D56" t="str">
            <v>0</v>
          </cell>
        </row>
        <row r="57">
          <cell r="C57" t="str">
            <v>0</v>
          </cell>
          <cell r="D57" t="str">
            <v>0</v>
          </cell>
        </row>
        <row r="58">
          <cell r="C58" t="str">
            <v>0</v>
          </cell>
          <cell r="D58" t="str">
            <v>0</v>
          </cell>
        </row>
        <row r="59">
          <cell r="C59" t="str">
            <v>0</v>
          </cell>
          <cell r="D59" t="str">
            <v>0</v>
          </cell>
        </row>
        <row r="60">
          <cell r="C60" t="str">
            <v>0</v>
          </cell>
          <cell r="D60" t="str">
            <v>0</v>
          </cell>
        </row>
        <row r="61">
          <cell r="C61" t="str">
            <v>0</v>
          </cell>
          <cell r="D61" t="str">
            <v>0</v>
          </cell>
        </row>
        <row r="62">
          <cell r="C62" t="str">
            <v>0</v>
          </cell>
          <cell r="D62" t="str">
            <v>0</v>
          </cell>
        </row>
        <row r="63">
          <cell r="C63" t="str">
            <v>0</v>
          </cell>
          <cell r="D63" t="str">
            <v>0</v>
          </cell>
        </row>
        <row r="64">
          <cell r="C64" t="str">
            <v>0</v>
          </cell>
          <cell r="D64" t="str">
            <v>0</v>
          </cell>
        </row>
        <row r="65">
          <cell r="C65" t="str">
            <v>0</v>
          </cell>
          <cell r="D65" t="str">
            <v>0</v>
          </cell>
        </row>
        <row r="66">
          <cell r="C66" t="str">
            <v>0</v>
          </cell>
          <cell r="D66" t="str">
            <v>0</v>
          </cell>
        </row>
        <row r="67">
          <cell r="C67" t="str">
            <v>0</v>
          </cell>
          <cell r="D67" t="str">
            <v>0</v>
          </cell>
        </row>
        <row r="68">
          <cell r="C68" t="str">
            <v>0</v>
          </cell>
          <cell r="D68" t="str">
            <v>0</v>
          </cell>
        </row>
        <row r="69">
          <cell r="C69" t="str">
            <v>0</v>
          </cell>
          <cell r="D69" t="str">
            <v>0</v>
          </cell>
        </row>
        <row r="70">
          <cell r="C70" t="str">
            <v>0</v>
          </cell>
          <cell r="D70" t="str">
            <v>0</v>
          </cell>
        </row>
        <row r="71">
          <cell r="C71" t="str">
            <v>0</v>
          </cell>
          <cell r="D71" t="str">
            <v>0</v>
          </cell>
        </row>
        <row r="72">
          <cell r="C72" t="str">
            <v>0</v>
          </cell>
          <cell r="D72" t="str">
            <v>0</v>
          </cell>
        </row>
        <row r="73">
          <cell r="C73" t="str">
            <v>0</v>
          </cell>
          <cell r="D73" t="str">
            <v>0</v>
          </cell>
        </row>
        <row r="74">
          <cell r="C74" t="str">
            <v>0</v>
          </cell>
          <cell r="D74" t="str">
            <v>0</v>
          </cell>
        </row>
        <row r="75">
          <cell r="C75" t="str">
            <v>0</v>
          </cell>
          <cell r="D75" t="str">
            <v>0</v>
          </cell>
        </row>
        <row r="76">
          <cell r="C76" t="str">
            <v>0</v>
          </cell>
          <cell r="D76" t="str">
            <v>0</v>
          </cell>
        </row>
        <row r="77">
          <cell r="C77" t="str">
            <v>0</v>
          </cell>
          <cell r="D77" t="str">
            <v>0</v>
          </cell>
        </row>
        <row r="78">
          <cell r="C78" t="str">
            <v>0</v>
          </cell>
          <cell r="D78" t="str">
            <v>0</v>
          </cell>
        </row>
        <row r="79">
          <cell r="C79" t="str">
            <v>0</v>
          </cell>
          <cell r="D79" t="str">
            <v>0</v>
          </cell>
        </row>
        <row r="80">
          <cell r="C80" t="str">
            <v>0</v>
          </cell>
          <cell r="D80" t="str">
            <v>0</v>
          </cell>
        </row>
        <row r="81">
          <cell r="C81" t="str">
            <v>0</v>
          </cell>
          <cell r="D81" t="str">
            <v>0</v>
          </cell>
        </row>
        <row r="82">
          <cell r="C82" t="str">
            <v>0</v>
          </cell>
          <cell r="D82" t="str">
            <v>0</v>
          </cell>
        </row>
        <row r="83">
          <cell r="C83" t="str">
            <v>4 799 899</v>
          </cell>
          <cell r="D83" t="str">
            <v>7 653 934</v>
          </cell>
        </row>
        <row r="84">
          <cell r="C84" t="str">
            <v>0</v>
          </cell>
          <cell r="D84" t="str">
            <v>0</v>
          </cell>
        </row>
        <row r="85">
          <cell r="C85" t="str">
            <v>134 030</v>
          </cell>
          <cell r="D85" t="str">
            <v>202 330</v>
          </cell>
        </row>
        <row r="86">
          <cell r="C86" t="str">
            <v>4 665 869</v>
          </cell>
          <cell r="D86" t="str">
            <v>7 451 604</v>
          </cell>
        </row>
        <row r="87">
          <cell r="C87" t="str">
            <v>0</v>
          </cell>
          <cell r="D87" t="str">
            <v>0</v>
          </cell>
        </row>
        <row r="88">
          <cell r="C88" t="str">
            <v>691 001</v>
          </cell>
          <cell r="D88" t="str">
            <v>68 655</v>
          </cell>
        </row>
        <row r="89">
          <cell r="C89" t="str">
            <v>0</v>
          </cell>
          <cell r="D89" t="str">
            <v>0</v>
          </cell>
        </row>
        <row r="90">
          <cell r="C90" t="str">
            <v>0</v>
          </cell>
          <cell r="D90" t="str">
            <v>0</v>
          </cell>
        </row>
        <row r="91">
          <cell r="C91" t="str">
            <v>691 001</v>
          </cell>
          <cell r="D91" t="str">
            <v>68 655</v>
          </cell>
        </row>
        <row r="92">
          <cell r="C92" t="str">
            <v>0</v>
          </cell>
          <cell r="D92" t="str">
            <v>0</v>
          </cell>
        </row>
        <row r="93">
          <cell r="C93" t="str">
            <v>0</v>
          </cell>
          <cell r="D93" t="str">
            <v>0</v>
          </cell>
        </row>
        <row r="97">
          <cell r="C97" t="str">
            <v>1 576 264</v>
          </cell>
          <cell r="D97" t="str">
            <v>2 881 472</v>
          </cell>
        </row>
        <row r="98">
          <cell r="C98" t="str">
            <v>3 438 096</v>
          </cell>
          <cell r="D98" t="str">
            <v>3 438 096</v>
          </cell>
        </row>
        <row r="99">
          <cell r="C99" t="str">
            <v>0</v>
          </cell>
          <cell r="D99" t="str">
            <v>0</v>
          </cell>
        </row>
        <row r="100">
          <cell r="C100" t="str">
            <v>675 208</v>
          </cell>
          <cell r="D100" t="str">
            <v>675 208</v>
          </cell>
        </row>
        <row r="101">
          <cell r="C101" t="str">
            <v>-6 325 442</v>
          </cell>
          <cell r="D101" t="str">
            <v>-2 537 040</v>
          </cell>
        </row>
        <row r="102">
          <cell r="C102" t="str">
            <v>0</v>
          </cell>
          <cell r="D102" t="str">
            <v>0</v>
          </cell>
        </row>
        <row r="103">
          <cell r="C103" t="str">
            <v>3 788 402</v>
          </cell>
          <cell r="D103" t="str">
            <v>1 305 208</v>
          </cell>
        </row>
        <row r="104">
          <cell r="C104" t="str">
            <v>0</v>
          </cell>
          <cell r="D104" t="str">
            <v>0</v>
          </cell>
        </row>
        <row r="105">
          <cell r="C105" t="str">
            <v>0</v>
          </cell>
          <cell r="D105" t="str">
            <v>0</v>
          </cell>
        </row>
        <row r="106">
          <cell r="C106" t="str">
            <v>0</v>
          </cell>
          <cell r="D106" t="str">
            <v>0</v>
          </cell>
        </row>
        <row r="107">
          <cell r="C107" t="str">
            <v>0</v>
          </cell>
          <cell r="D107" t="str">
            <v>0</v>
          </cell>
        </row>
        <row r="108">
          <cell r="C108" t="str">
            <v>0</v>
          </cell>
          <cell r="D108" t="str">
            <v>0</v>
          </cell>
        </row>
        <row r="109">
          <cell r="C109" t="str">
            <v>8 918 162</v>
          </cell>
          <cell r="D109" t="str">
            <v>8 640 935</v>
          </cell>
        </row>
        <row r="112">
          <cell r="C112" t="str">
            <v>0</v>
          </cell>
          <cell r="D112" t="str">
            <v>0</v>
          </cell>
        </row>
        <row r="113">
          <cell r="C113" t="str">
            <v>0</v>
          </cell>
          <cell r="D113" t="str">
            <v>0</v>
          </cell>
        </row>
        <row r="114">
          <cell r="C114" t="str">
            <v>0</v>
          </cell>
          <cell r="D114" t="str">
            <v>0</v>
          </cell>
        </row>
        <row r="115">
          <cell r="C115" t="str">
            <v>0</v>
          </cell>
          <cell r="D115" t="str">
            <v>0</v>
          </cell>
        </row>
        <row r="116">
          <cell r="C116" t="str">
            <v>0</v>
          </cell>
          <cell r="D116" t="str">
            <v>0</v>
          </cell>
        </row>
        <row r="117">
          <cell r="C117" t="str">
            <v>0</v>
          </cell>
          <cell r="D117" t="str">
            <v>0</v>
          </cell>
        </row>
        <row r="118">
          <cell r="C118" t="str">
            <v>0</v>
          </cell>
          <cell r="D118" t="str">
            <v>0</v>
          </cell>
        </row>
        <row r="119">
          <cell r="C119" t="str">
            <v>0</v>
          </cell>
          <cell r="D119" t="str">
            <v>0</v>
          </cell>
        </row>
      </sheetData>
      <sheetData sheetId="6">
        <row r="10">
          <cell r="C10">
            <v>51598880</v>
          </cell>
          <cell r="D10">
            <v>47257653</v>
          </cell>
        </row>
        <row r="12">
          <cell r="C12" t="str">
            <v>0</v>
          </cell>
          <cell r="D12" t="str">
            <v>0</v>
          </cell>
        </row>
        <row r="13">
          <cell r="C13" t="str">
            <v>0</v>
          </cell>
          <cell r="D13" t="str">
            <v>0</v>
          </cell>
        </row>
        <row r="14">
          <cell r="C14" t="str">
            <v>0</v>
          </cell>
          <cell r="D14" t="str">
            <v>0</v>
          </cell>
        </row>
        <row r="15">
          <cell r="C15" t="str">
            <v>0</v>
          </cell>
          <cell r="D15" t="str">
            <v>0</v>
          </cell>
        </row>
        <row r="16">
          <cell r="C16" t="str">
            <v>0</v>
          </cell>
          <cell r="D16" t="str">
            <v>0</v>
          </cell>
        </row>
        <row r="17">
          <cell r="C17" t="str">
            <v>0</v>
          </cell>
          <cell r="D17" t="str">
            <v>0</v>
          </cell>
        </row>
        <row r="18">
          <cell r="C18" t="str">
            <v>0</v>
          </cell>
          <cell r="D18" t="str">
            <v>0</v>
          </cell>
        </row>
        <row r="19">
          <cell r="C19" t="str">
            <v>0</v>
          </cell>
          <cell r="D19" t="str">
            <v>0</v>
          </cell>
        </row>
        <row r="20">
          <cell r="C20" t="str">
            <v>0</v>
          </cell>
          <cell r="D20" t="str">
            <v>0</v>
          </cell>
        </row>
        <row r="21">
          <cell r="C21" t="str">
            <v>0</v>
          </cell>
          <cell r="D21" t="str">
            <v>0</v>
          </cell>
        </row>
        <row r="22">
          <cell r="C22" t="str">
            <v>0</v>
          </cell>
          <cell r="D22" t="str">
            <v>0</v>
          </cell>
        </row>
        <row r="23">
          <cell r="C23" t="str">
            <v>0</v>
          </cell>
          <cell r="D23" t="str">
            <v>0</v>
          </cell>
        </row>
        <row r="24">
          <cell r="C24" t="str">
            <v>0</v>
          </cell>
          <cell r="D24" t="str">
            <v>0</v>
          </cell>
        </row>
        <row r="25">
          <cell r="C25" t="str">
            <v>0</v>
          </cell>
          <cell r="D25" t="str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51598880</v>
          </cell>
          <cell r="D27">
            <v>47257653</v>
          </cell>
        </row>
        <row r="28">
          <cell r="C28" t="str">
            <v>0</v>
          </cell>
          <cell r="D28" t="str">
            <v>0</v>
          </cell>
        </row>
        <row r="29">
          <cell r="C29" t="str">
            <v>0</v>
          </cell>
          <cell r="D29" t="str">
            <v>0</v>
          </cell>
        </row>
        <row r="30">
          <cell r="C30" t="str">
            <v>0</v>
          </cell>
          <cell r="D30" t="str">
            <v>0</v>
          </cell>
        </row>
        <row r="31">
          <cell r="C31" t="str">
            <v>0</v>
          </cell>
          <cell r="D31" t="str">
            <v>0</v>
          </cell>
        </row>
        <row r="32">
          <cell r="C32">
            <v>9490963</v>
          </cell>
          <cell r="D32">
            <v>9286649</v>
          </cell>
        </row>
        <row r="33">
          <cell r="C33" t="str">
            <v>0</v>
          </cell>
          <cell r="D33" t="str">
            <v>0</v>
          </cell>
        </row>
        <row r="34">
          <cell r="C34" t="str">
            <v>0</v>
          </cell>
          <cell r="D34" t="str">
            <v>0</v>
          </cell>
        </row>
        <row r="35">
          <cell r="C35" t="str">
            <v>0</v>
          </cell>
          <cell r="D35" t="str">
            <v>0</v>
          </cell>
        </row>
        <row r="36">
          <cell r="C36" t="str">
            <v>0</v>
          </cell>
          <cell r="D36" t="str">
            <v>0</v>
          </cell>
        </row>
        <row r="37">
          <cell r="C37">
            <v>42107917</v>
          </cell>
          <cell r="D37">
            <v>37971004</v>
          </cell>
        </row>
        <row r="38">
          <cell r="C38" t="str">
            <v>0</v>
          </cell>
          <cell r="D38" t="str">
            <v>0</v>
          </cell>
        </row>
        <row r="39">
          <cell r="C39" t="str">
            <v>0</v>
          </cell>
          <cell r="D39" t="str">
            <v>0</v>
          </cell>
        </row>
        <row r="40">
          <cell r="C40" t="str">
            <v>0</v>
          </cell>
          <cell r="D40" t="str">
            <v>0</v>
          </cell>
        </row>
        <row r="41">
          <cell r="C41" t="str">
            <v>0</v>
          </cell>
          <cell r="D41" t="str">
            <v>0</v>
          </cell>
        </row>
        <row r="42">
          <cell r="C42" t="str">
            <v>0</v>
          </cell>
          <cell r="D42" t="str">
            <v>0</v>
          </cell>
        </row>
        <row r="43">
          <cell r="C43" t="str">
            <v>0</v>
          </cell>
          <cell r="D43" t="str">
            <v>0</v>
          </cell>
        </row>
        <row r="44">
          <cell r="C44" t="str">
            <v>0</v>
          </cell>
          <cell r="D44" t="str">
            <v>0</v>
          </cell>
        </row>
        <row r="45">
          <cell r="C45" t="str">
            <v>0</v>
          </cell>
          <cell r="D45" t="str">
            <v>0</v>
          </cell>
        </row>
        <row r="46">
          <cell r="C46" t="str">
            <v>0</v>
          </cell>
          <cell r="D46" t="str">
            <v>0</v>
          </cell>
        </row>
        <row r="47">
          <cell r="C47" t="str">
            <v>0</v>
          </cell>
          <cell r="D47" t="str">
            <v>0</v>
          </cell>
        </row>
        <row r="48">
          <cell r="C48" t="str">
            <v>0</v>
          </cell>
          <cell r="D48" t="str">
            <v>0</v>
          </cell>
        </row>
        <row r="49">
          <cell r="C49" t="str">
            <v>0</v>
          </cell>
          <cell r="D49" t="str">
            <v>0</v>
          </cell>
        </row>
        <row r="50">
          <cell r="C50" t="str">
            <v>0</v>
          </cell>
          <cell r="D50" t="str">
            <v>0</v>
          </cell>
        </row>
        <row r="51">
          <cell r="C51" t="str">
            <v>0</v>
          </cell>
          <cell r="D51" t="str">
            <v>0</v>
          </cell>
        </row>
        <row r="52">
          <cell r="C52" t="str">
            <v>0</v>
          </cell>
          <cell r="D52" t="str">
            <v>0</v>
          </cell>
        </row>
        <row r="53">
          <cell r="C53" t="str">
            <v>0</v>
          </cell>
          <cell r="D53" t="str">
            <v>0</v>
          </cell>
        </row>
        <row r="54">
          <cell r="C54" t="str">
            <v>0</v>
          </cell>
          <cell r="D54" t="str">
            <v>0</v>
          </cell>
        </row>
        <row r="55">
          <cell r="C55" t="str">
            <v>0</v>
          </cell>
          <cell r="D55" t="str">
            <v>0</v>
          </cell>
        </row>
        <row r="56">
          <cell r="C56" t="str">
            <v>0</v>
          </cell>
          <cell r="D56" t="str">
            <v>0</v>
          </cell>
        </row>
        <row r="57">
          <cell r="C57" t="str">
            <v>0</v>
          </cell>
          <cell r="D57" t="str">
            <v>0</v>
          </cell>
        </row>
        <row r="58">
          <cell r="C58" t="str">
            <v>0</v>
          </cell>
          <cell r="D58" t="str">
            <v>0</v>
          </cell>
        </row>
        <row r="59">
          <cell r="C59" t="str">
            <v>0</v>
          </cell>
          <cell r="D59" t="str">
            <v>0</v>
          </cell>
        </row>
        <row r="60">
          <cell r="C60" t="str">
            <v>0</v>
          </cell>
          <cell r="D60" t="str">
            <v>0</v>
          </cell>
        </row>
        <row r="61">
          <cell r="C61" t="str">
            <v>0</v>
          </cell>
          <cell r="D61" t="str">
            <v>0</v>
          </cell>
        </row>
        <row r="62">
          <cell r="C62" t="str">
            <v>0</v>
          </cell>
          <cell r="D62" t="str">
            <v>0</v>
          </cell>
        </row>
        <row r="63">
          <cell r="C63" t="str">
            <v>0</v>
          </cell>
          <cell r="D63" t="str">
            <v>0</v>
          </cell>
        </row>
        <row r="64">
          <cell r="C64" t="str">
            <v>0</v>
          </cell>
          <cell r="D64" t="str">
            <v>0</v>
          </cell>
        </row>
        <row r="65">
          <cell r="C65" t="str">
            <v>0</v>
          </cell>
          <cell r="D65" t="str">
            <v>0</v>
          </cell>
        </row>
        <row r="66">
          <cell r="C66" t="str">
            <v>0</v>
          </cell>
          <cell r="D66" t="str">
            <v>0</v>
          </cell>
        </row>
        <row r="67">
          <cell r="C67" t="str">
            <v>0</v>
          </cell>
          <cell r="D67" t="str">
            <v>0</v>
          </cell>
        </row>
        <row r="68">
          <cell r="C68" t="str">
            <v>0</v>
          </cell>
          <cell r="D68" t="str">
            <v>0</v>
          </cell>
        </row>
        <row r="69">
          <cell r="C69" t="str">
            <v>0</v>
          </cell>
          <cell r="D69" t="str">
            <v>0</v>
          </cell>
        </row>
        <row r="70">
          <cell r="C70" t="str">
            <v>0</v>
          </cell>
          <cell r="D70" t="str">
            <v>0</v>
          </cell>
        </row>
        <row r="71">
          <cell r="C71" t="str">
            <v>0</v>
          </cell>
          <cell r="D71" t="str">
            <v>0</v>
          </cell>
        </row>
        <row r="72">
          <cell r="C72" t="str">
            <v>0</v>
          </cell>
          <cell r="D72" t="str">
            <v>0</v>
          </cell>
        </row>
        <row r="73">
          <cell r="C73" t="str">
            <v>0</v>
          </cell>
          <cell r="D73" t="str">
            <v>0</v>
          </cell>
        </row>
        <row r="74">
          <cell r="C74" t="str">
            <v>0</v>
          </cell>
          <cell r="D74" t="str">
            <v>0</v>
          </cell>
        </row>
        <row r="75">
          <cell r="C75" t="str">
            <v>0</v>
          </cell>
          <cell r="D75" t="str">
            <v>0</v>
          </cell>
        </row>
        <row r="76">
          <cell r="C76" t="str">
            <v>0</v>
          </cell>
          <cell r="D76" t="str">
            <v>0</v>
          </cell>
        </row>
        <row r="77">
          <cell r="C77" t="str">
            <v>0</v>
          </cell>
          <cell r="D77" t="str">
            <v>0</v>
          </cell>
        </row>
        <row r="78">
          <cell r="C78" t="str">
            <v>0</v>
          </cell>
          <cell r="D78" t="str">
            <v>0</v>
          </cell>
        </row>
        <row r="79">
          <cell r="C79" t="str">
            <v>0</v>
          </cell>
          <cell r="D79" t="str">
            <v>0</v>
          </cell>
        </row>
        <row r="80">
          <cell r="C80">
            <v>6615363</v>
          </cell>
          <cell r="D80">
            <v>6397607</v>
          </cell>
        </row>
        <row r="81">
          <cell r="C81">
            <v>6615363</v>
          </cell>
          <cell r="D81">
            <v>6397607</v>
          </cell>
        </row>
        <row r="82">
          <cell r="C82" t="str">
            <v>0</v>
          </cell>
          <cell r="D82" t="str">
            <v>0</v>
          </cell>
        </row>
        <row r="83">
          <cell r="C83">
            <v>14885481</v>
          </cell>
          <cell r="D83">
            <v>5579712</v>
          </cell>
        </row>
        <row r="84">
          <cell r="C84" t="str">
            <v>0</v>
          </cell>
          <cell r="D84" t="str">
            <v>0</v>
          </cell>
        </row>
        <row r="85">
          <cell r="C85">
            <v>6180</v>
          </cell>
          <cell r="D85">
            <v>10285</v>
          </cell>
        </row>
        <row r="86">
          <cell r="C86">
            <v>14879301</v>
          </cell>
          <cell r="D86">
            <v>5569427</v>
          </cell>
        </row>
        <row r="87">
          <cell r="C87" t="str">
            <v>0</v>
          </cell>
          <cell r="D87" t="str">
            <v>0</v>
          </cell>
        </row>
        <row r="88">
          <cell r="C88">
            <v>343332</v>
          </cell>
          <cell r="D88">
            <v>5377332</v>
          </cell>
        </row>
        <row r="89">
          <cell r="C89" t="str">
            <v>0</v>
          </cell>
          <cell r="D89" t="str">
            <v>0</v>
          </cell>
        </row>
        <row r="90">
          <cell r="C90" t="str">
            <v>0</v>
          </cell>
          <cell r="D90" t="str">
            <v>0</v>
          </cell>
        </row>
        <row r="91">
          <cell r="C91">
            <v>343332</v>
          </cell>
          <cell r="D91">
            <v>5377332</v>
          </cell>
        </row>
        <row r="92">
          <cell r="C92">
            <v>534939</v>
          </cell>
          <cell r="D92">
            <v>2223085</v>
          </cell>
        </row>
        <row r="93">
          <cell r="C93" t="str">
            <v>0</v>
          </cell>
          <cell r="D93" t="str">
            <v>0</v>
          </cell>
        </row>
        <row r="97">
          <cell r="C97">
            <v>62174574</v>
          </cell>
          <cell r="D97">
            <v>52674491</v>
          </cell>
        </row>
        <row r="98">
          <cell r="C98">
            <v>156388950</v>
          </cell>
          <cell r="D98">
            <v>156388950</v>
          </cell>
        </row>
        <row r="99">
          <cell r="C99">
            <v>785494</v>
          </cell>
          <cell r="D99">
            <v>785494</v>
          </cell>
        </row>
        <row r="100">
          <cell r="C100">
            <v>4232643</v>
          </cell>
          <cell r="D100">
            <v>4232643</v>
          </cell>
        </row>
        <row r="101">
          <cell r="C101">
            <v>-102720224</v>
          </cell>
          <cell r="D101">
            <v>-99232513</v>
          </cell>
        </row>
        <row r="102">
          <cell r="C102" t="str">
            <v>0</v>
          </cell>
          <cell r="D102" t="str">
            <v>0</v>
          </cell>
        </row>
        <row r="103">
          <cell r="C103">
            <v>3487711</v>
          </cell>
          <cell r="D103">
            <v>-9500083</v>
          </cell>
        </row>
        <row r="104">
          <cell r="C104">
            <v>83000</v>
          </cell>
          <cell r="D104">
            <v>0</v>
          </cell>
        </row>
        <row r="105">
          <cell r="C105" t="str">
            <v>0</v>
          </cell>
          <cell r="D105" t="str">
            <v>0</v>
          </cell>
        </row>
        <row r="106">
          <cell r="C106">
            <v>83000</v>
          </cell>
          <cell r="D106" t="str">
            <v>0</v>
          </cell>
        </row>
        <row r="107">
          <cell r="C107" t="str">
            <v>0</v>
          </cell>
          <cell r="D107" t="str">
            <v>0</v>
          </cell>
        </row>
        <row r="108">
          <cell r="C108" t="str">
            <v>0</v>
          </cell>
          <cell r="D108" t="str">
            <v>0</v>
          </cell>
        </row>
        <row r="109">
          <cell r="C109">
            <v>11720421</v>
          </cell>
          <cell r="D109">
            <v>14160898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03"/>
  <sheetViews>
    <sheetView tabSelected="1" view="pageBreakPreview" zoomScaleSheetLayoutView="100" workbookViewId="0">
      <selection activeCell="H37" sqref="H37"/>
    </sheetView>
  </sheetViews>
  <sheetFormatPr defaultRowHeight="12.75" x14ac:dyDescent="0.2"/>
  <cols>
    <col min="1" max="1" width="5.85546875" customWidth="1"/>
    <col min="2" max="2" width="82.7109375" customWidth="1"/>
    <col min="3" max="3" width="14.5703125" style="1" customWidth="1"/>
    <col min="4" max="5" width="12.5703125" customWidth="1"/>
    <col min="6" max="6" width="11" style="291" customWidth="1"/>
  </cols>
  <sheetData>
    <row r="1" spans="1:45" ht="15" customHeight="1" x14ac:dyDescent="0.2">
      <c r="A1" s="415" t="s">
        <v>0</v>
      </c>
      <c r="B1" s="415"/>
      <c r="C1" s="415"/>
      <c r="D1" s="415"/>
      <c r="E1" s="415"/>
      <c r="F1" s="41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x14ac:dyDescent="0.25">
      <c r="A2" s="416" t="s">
        <v>1</v>
      </c>
      <c r="B2" s="416"/>
      <c r="C2" s="416"/>
      <c r="D2" s="416"/>
      <c r="E2" s="416"/>
      <c r="F2" s="4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5.75" x14ac:dyDescent="0.25">
      <c r="A3" s="416" t="s">
        <v>385</v>
      </c>
      <c r="B3" s="416"/>
      <c r="C3" s="416"/>
      <c r="D3" s="416"/>
      <c r="E3" s="416"/>
      <c r="F3" s="4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x14ac:dyDescent="0.2">
      <c r="A4" s="415" t="s">
        <v>2</v>
      </c>
      <c r="B4" s="415"/>
      <c r="C4" s="415"/>
      <c r="D4" s="415"/>
      <c r="E4" s="415"/>
      <c r="F4" s="4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30.75" customHeight="1" x14ac:dyDescent="0.2">
      <c r="A5" s="213"/>
      <c r="B5" s="214" t="s">
        <v>3</v>
      </c>
      <c r="C5" s="214" t="s">
        <v>384</v>
      </c>
      <c r="D5" s="215" t="s">
        <v>508</v>
      </c>
      <c r="E5" s="215" t="s">
        <v>558</v>
      </c>
      <c r="F5" s="288" t="s">
        <v>559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16.5" customHeight="1" x14ac:dyDescent="0.2">
      <c r="A6" s="216" t="s">
        <v>4</v>
      </c>
      <c r="B6" s="217" t="s">
        <v>5</v>
      </c>
      <c r="C6" s="218">
        <f>C7+C12</f>
        <v>1127149</v>
      </c>
      <c r="D6" s="218">
        <f>D7+D12</f>
        <v>1221144</v>
      </c>
      <c r="E6" s="218">
        <f>E7+E12</f>
        <v>1287146</v>
      </c>
      <c r="F6" s="298">
        <f>E6/D6</f>
        <v>1.0540493176889867</v>
      </c>
      <c r="G6" s="13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16.5" customHeight="1" x14ac:dyDescent="0.2">
      <c r="A7" s="216"/>
      <c r="B7" s="219" t="s">
        <v>6</v>
      </c>
      <c r="C7" s="220">
        <f>SUM(C8:C11)</f>
        <v>989894</v>
      </c>
      <c r="D7" s="220">
        <f>SUM(D8:D11)</f>
        <v>1065936</v>
      </c>
      <c r="E7" s="220">
        <f>SUM(E8:E11)</f>
        <v>1167997</v>
      </c>
      <c r="F7" s="298">
        <f t="shared" ref="F7:F47" si="0">E7/D7</f>
        <v>1.0957477747256872</v>
      </c>
      <c r="G7" s="13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13.5" customHeight="1" x14ac:dyDescent="0.2">
      <c r="A8" s="216" t="s">
        <v>7</v>
      </c>
      <c r="B8" s="221" t="s">
        <v>8</v>
      </c>
      <c r="C8" s="139">
        <f>'2.Műk.'!C8</f>
        <v>337354</v>
      </c>
      <c r="D8" s="139">
        <f>'2.Műk.'!D8</f>
        <v>370494</v>
      </c>
      <c r="E8" s="139">
        <f>'2.Műk.'!E8</f>
        <v>370897</v>
      </c>
      <c r="F8" s="299">
        <f t="shared" si="0"/>
        <v>1.0010877369134183</v>
      </c>
      <c r="G8" s="134"/>
      <c r="H8" s="13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3.5" customHeight="1" x14ac:dyDescent="0.2">
      <c r="A9" s="216" t="s">
        <v>9</v>
      </c>
      <c r="B9" s="221" t="s">
        <v>10</v>
      </c>
      <c r="C9" s="139">
        <f>'2.Műk.'!C42</f>
        <v>518530</v>
      </c>
      <c r="D9" s="139">
        <f>'2.Műk.'!D42</f>
        <v>518530</v>
      </c>
      <c r="E9" s="139">
        <f>'2.Műk.'!E42</f>
        <v>586718</v>
      </c>
      <c r="F9" s="299">
        <f t="shared" si="0"/>
        <v>1.1315025167299866</v>
      </c>
      <c r="G9" s="134"/>
      <c r="H9" s="13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ht="13.5" customHeight="1" x14ac:dyDescent="0.2">
      <c r="A10" s="216" t="s">
        <v>11</v>
      </c>
      <c r="B10" s="221" t="s">
        <v>12</v>
      </c>
      <c r="C10" s="139">
        <f>'2.Műk.'!C53</f>
        <v>133702</v>
      </c>
      <c r="D10" s="139">
        <f>'2.Műk.'!D53</f>
        <v>151551</v>
      </c>
      <c r="E10" s="139">
        <f>'2.Műk.'!E53</f>
        <v>181450</v>
      </c>
      <c r="F10" s="299">
        <f t="shared" si="0"/>
        <v>1.1972867219615839</v>
      </c>
      <c r="G10" s="134"/>
      <c r="H10" s="13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ht="13.5" customHeight="1" x14ac:dyDescent="0.2">
      <c r="A11" s="216" t="s">
        <v>13</v>
      </c>
      <c r="B11" s="221" t="s">
        <v>14</v>
      </c>
      <c r="C11" s="139">
        <f>'2.Műk.'!C54</f>
        <v>308</v>
      </c>
      <c r="D11" s="139">
        <f>'2.Műk.'!D54</f>
        <v>25361</v>
      </c>
      <c r="E11" s="139">
        <f>'2.Műk.'!E54</f>
        <v>28932</v>
      </c>
      <c r="F11" s="299">
        <f t="shared" si="0"/>
        <v>1.1408067505224557</v>
      </c>
      <c r="G11" s="134"/>
      <c r="H11" s="13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pans="1:45" ht="16.5" customHeight="1" x14ac:dyDescent="0.2">
      <c r="A12" s="216"/>
      <c r="B12" s="219" t="s">
        <v>15</v>
      </c>
      <c r="C12" s="220">
        <f>SUM(C13:C15)</f>
        <v>137255</v>
      </c>
      <c r="D12" s="220">
        <f>SUM(D13:D15)</f>
        <v>155208</v>
      </c>
      <c r="E12" s="220">
        <f>SUM(E13:E15)</f>
        <v>119149</v>
      </c>
      <c r="F12" s="298">
        <f t="shared" si="0"/>
        <v>0.76767305808978914</v>
      </c>
      <c r="G12" s="13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pans="1:45" ht="13.5" customHeight="1" x14ac:dyDescent="0.2">
      <c r="A13" s="216" t="s">
        <v>16</v>
      </c>
      <c r="B13" s="221" t="s">
        <v>17</v>
      </c>
      <c r="C13" s="139">
        <f>'3.Felh.'!C7</f>
        <v>136196</v>
      </c>
      <c r="D13" s="139">
        <f>'3.Felh.'!D7</f>
        <v>136196</v>
      </c>
      <c r="E13" s="139">
        <f>'3.Felh.'!E7</f>
        <v>47917</v>
      </c>
      <c r="F13" s="299">
        <f t="shared" si="0"/>
        <v>0.35182384210990042</v>
      </c>
      <c r="G13" s="134"/>
      <c r="H13" s="13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45" ht="13.5" customHeight="1" x14ac:dyDescent="0.2">
      <c r="A14" s="216" t="s">
        <v>18</v>
      </c>
      <c r="B14" s="221" t="s">
        <v>19</v>
      </c>
      <c r="C14" s="139">
        <f>'3.Felh.'!C15</f>
        <v>31</v>
      </c>
      <c r="D14" s="139">
        <f>'3.Felh.'!D15</f>
        <v>17984</v>
      </c>
      <c r="E14" s="139">
        <f>'3.Felh.'!E15</f>
        <v>18024</v>
      </c>
      <c r="F14" s="299">
        <f t="shared" si="0"/>
        <v>1.0022241992882561</v>
      </c>
      <c r="G14" s="134"/>
      <c r="H14" s="13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ht="13.5" customHeight="1" x14ac:dyDescent="0.2">
      <c r="A15" s="216" t="s">
        <v>20</v>
      </c>
      <c r="B15" s="221" t="s">
        <v>21</v>
      </c>
      <c r="C15" s="139">
        <f>'3.Felh.'!C21</f>
        <v>1028</v>
      </c>
      <c r="D15" s="139">
        <f>'3.Felh.'!D21</f>
        <v>1028</v>
      </c>
      <c r="E15" s="139">
        <f>'3.Felh.'!E21</f>
        <v>53208</v>
      </c>
      <c r="F15" s="299">
        <f t="shared" si="0"/>
        <v>51.75875486381323</v>
      </c>
      <c r="G15" s="134"/>
      <c r="H15" s="1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pans="1:45" ht="13.5" customHeight="1" x14ac:dyDescent="0.2">
      <c r="A16" s="216" t="s">
        <v>22</v>
      </c>
      <c r="B16" s="222" t="s">
        <v>23</v>
      </c>
      <c r="C16" s="220"/>
      <c r="D16" s="278"/>
      <c r="E16" s="278"/>
      <c r="F16" s="298"/>
      <c r="G16" s="13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 ht="16.5" customHeight="1" x14ac:dyDescent="0.2">
      <c r="A17" s="216"/>
      <c r="B17" s="219" t="s">
        <v>24</v>
      </c>
      <c r="C17" s="220">
        <f>C18+C22</f>
        <v>877537</v>
      </c>
      <c r="D17" s="220">
        <f>D18+D22</f>
        <v>877216</v>
      </c>
      <c r="E17" s="220">
        <f>E18+E22</f>
        <v>890872</v>
      </c>
      <c r="F17" s="298">
        <f t="shared" si="0"/>
        <v>1.0155674315105971</v>
      </c>
      <c r="G17" s="134"/>
      <c r="H17" s="13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ht="13.5" customHeight="1" x14ac:dyDescent="0.2">
      <c r="A18" s="216"/>
      <c r="B18" s="221" t="s">
        <v>25</v>
      </c>
      <c r="C18" s="139">
        <f>SUM(C19:C20)</f>
        <v>877537</v>
      </c>
      <c r="D18" s="139">
        <f>SUM(D19:D20)</f>
        <v>877216</v>
      </c>
      <c r="E18" s="139">
        <f>SUM(E19:E20)+E21</f>
        <v>890872</v>
      </c>
      <c r="F18" s="299">
        <f t="shared" si="0"/>
        <v>1.0155674315105971</v>
      </c>
      <c r="G18" s="13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45" ht="13.5" customHeight="1" x14ac:dyDescent="0.2">
      <c r="A19" s="216"/>
      <c r="B19" s="223" t="s">
        <v>26</v>
      </c>
      <c r="C19" s="139">
        <f>'2.Műk.'!C62</f>
        <v>407872</v>
      </c>
      <c r="D19" s="139">
        <f>'2.Műk.'!D62</f>
        <v>407551</v>
      </c>
      <c r="E19" s="139">
        <f>'2.Műk.'!E62</f>
        <v>407551</v>
      </c>
      <c r="F19" s="299">
        <f t="shared" si="0"/>
        <v>1</v>
      </c>
      <c r="G19" s="13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ht="13.5" customHeight="1" x14ac:dyDescent="0.2">
      <c r="A20" s="216"/>
      <c r="B20" s="223" t="s">
        <v>27</v>
      </c>
      <c r="C20" s="139">
        <f>'3.Felh.'!C28</f>
        <v>469665</v>
      </c>
      <c r="D20" s="139">
        <f>'3.Felh.'!D28</f>
        <v>469665</v>
      </c>
      <c r="E20" s="139">
        <f>'3.Felh.'!E28</f>
        <v>469665</v>
      </c>
      <c r="F20" s="299">
        <f t="shared" si="0"/>
        <v>1</v>
      </c>
      <c r="G20" s="13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5" ht="13.5" customHeight="1" x14ac:dyDescent="0.2">
      <c r="A21" s="216"/>
      <c r="B21" s="221" t="s">
        <v>569</v>
      </c>
      <c r="C21" s="139">
        <v>0</v>
      </c>
      <c r="D21" s="139">
        <v>0</v>
      </c>
      <c r="E21" s="139">
        <v>13656</v>
      </c>
      <c r="F21" s="299">
        <v>0</v>
      </c>
      <c r="G21" s="13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ht="13.5" customHeight="1" x14ac:dyDescent="0.2">
      <c r="A22" s="216"/>
      <c r="B22" s="219" t="s">
        <v>28</v>
      </c>
      <c r="C22" s="139"/>
      <c r="D22" s="278"/>
      <c r="E22" s="278"/>
      <c r="F22" s="298"/>
      <c r="G22" s="13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ht="13.5" customHeight="1" x14ac:dyDescent="0.2">
      <c r="A23" s="216"/>
      <c r="B23" s="224" t="s">
        <v>29</v>
      </c>
      <c r="C23" s="139"/>
      <c r="D23" s="278"/>
      <c r="E23" s="278"/>
      <c r="F23" s="298"/>
      <c r="G23" s="13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45" ht="13.5" customHeight="1" x14ac:dyDescent="0.2">
      <c r="A24" s="216"/>
      <c r="B24" s="224" t="s">
        <v>30</v>
      </c>
      <c r="C24" s="139"/>
      <c r="D24" s="278"/>
      <c r="E24" s="278"/>
      <c r="F24" s="298"/>
      <c r="G24" s="13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45" ht="16.5" customHeight="1" x14ac:dyDescent="0.2">
      <c r="A25" s="216"/>
      <c r="B25" s="225" t="s">
        <v>31</v>
      </c>
      <c r="C25" s="220">
        <f>C6+C17</f>
        <v>2004686</v>
      </c>
      <c r="D25" s="220">
        <f>D6+D17</f>
        <v>2098360</v>
      </c>
      <c r="E25" s="220">
        <f>E6+E17</f>
        <v>2178018</v>
      </c>
      <c r="F25" s="298">
        <f t="shared" si="0"/>
        <v>1.0379620274881336</v>
      </c>
      <c r="G25" s="134"/>
      <c r="H25" s="13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ht="16.5" customHeight="1" x14ac:dyDescent="0.2">
      <c r="A26" s="216" t="s">
        <v>32</v>
      </c>
      <c r="B26" s="217" t="s">
        <v>33</v>
      </c>
      <c r="C26" s="220">
        <f>C27+C37</f>
        <v>1993311.2920599999</v>
      </c>
      <c r="D26" s="220">
        <f>D27+D37</f>
        <v>2086985</v>
      </c>
      <c r="E26" s="220">
        <f>E27+E37</f>
        <v>1352974</v>
      </c>
      <c r="F26" s="298">
        <f t="shared" si="0"/>
        <v>0.64829119519306555</v>
      </c>
      <c r="G26" s="13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ht="16.5" customHeight="1" x14ac:dyDescent="0.2">
      <c r="A27" s="216"/>
      <c r="B27" s="219" t="s">
        <v>34</v>
      </c>
      <c r="C27" s="220">
        <f>C28+C29+C30+C31+C32</f>
        <v>936941.29206000001</v>
      </c>
      <c r="D27" s="220">
        <f>D28+D29+D30+D31+D32</f>
        <v>1029987</v>
      </c>
      <c r="E27" s="220">
        <f>E28+E29+E30+E31+E32</f>
        <v>921695</v>
      </c>
      <c r="F27" s="298">
        <f t="shared" si="0"/>
        <v>0.89486080892283104</v>
      </c>
      <c r="G27" s="13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ht="13.5" customHeight="1" x14ac:dyDescent="0.2">
      <c r="A28" s="226" t="s">
        <v>35</v>
      </c>
      <c r="B28" s="221" t="s">
        <v>36</v>
      </c>
      <c r="C28" s="139">
        <f>'2.Műk.'!C66</f>
        <v>401983</v>
      </c>
      <c r="D28" s="139">
        <f>'2.Műk.'!D66</f>
        <v>419283</v>
      </c>
      <c r="E28" s="139">
        <f>'2.Műk.'!E66</f>
        <v>415458</v>
      </c>
      <c r="F28" s="299">
        <f t="shared" si="0"/>
        <v>0.9908772833623114</v>
      </c>
      <c r="G28" s="134"/>
      <c r="H28" s="13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ht="13.5" customHeight="1" x14ac:dyDescent="0.2">
      <c r="A29" s="226" t="s">
        <v>37</v>
      </c>
      <c r="B29" s="227" t="s">
        <v>38</v>
      </c>
      <c r="C29" s="139">
        <f>'2.Műk.'!C67</f>
        <v>83751.032059999998</v>
      </c>
      <c r="D29" s="139">
        <f>'2.Műk.'!D67</f>
        <v>86402</v>
      </c>
      <c r="E29" s="139">
        <f>'2.Műk.'!E67</f>
        <v>86047</v>
      </c>
      <c r="F29" s="299">
        <f t="shared" si="0"/>
        <v>0.99589129881252747</v>
      </c>
      <c r="G29" s="304"/>
      <c r="H29" s="13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ht="13.5" customHeight="1" x14ac:dyDescent="0.2">
      <c r="A30" s="226" t="s">
        <v>39</v>
      </c>
      <c r="B30" s="227" t="s">
        <v>40</v>
      </c>
      <c r="C30" s="139">
        <f>'2.Műk.'!C68</f>
        <v>403716.26</v>
      </c>
      <c r="D30" s="139">
        <f>'2.Műk.'!D68</f>
        <v>436209</v>
      </c>
      <c r="E30" s="139">
        <f>'2.Műk.'!E68</f>
        <v>343235</v>
      </c>
      <c r="F30" s="299">
        <f t="shared" si="0"/>
        <v>0.78685905150971214</v>
      </c>
      <c r="G30" s="134"/>
      <c r="H30" s="13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5" ht="13.5" customHeight="1" x14ac:dyDescent="0.2">
      <c r="A31" s="226" t="s">
        <v>41</v>
      </c>
      <c r="B31" s="227" t="s">
        <v>42</v>
      </c>
      <c r="C31" s="139">
        <f>'2.Műk.'!C69</f>
        <v>5110</v>
      </c>
      <c r="D31" s="139">
        <f>'2.Műk.'!D69</f>
        <v>5415</v>
      </c>
      <c r="E31" s="139">
        <f>'2.Műk.'!E69</f>
        <v>5050</v>
      </c>
      <c r="F31" s="299">
        <f t="shared" si="0"/>
        <v>0.93259464450600182</v>
      </c>
      <c r="G31" s="134"/>
      <c r="H31" s="13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</row>
    <row r="32" spans="1:45" ht="13.5" customHeight="1" x14ac:dyDescent="0.2">
      <c r="A32" s="226" t="s">
        <v>43</v>
      </c>
      <c r="B32" s="227" t="s">
        <v>44</v>
      </c>
      <c r="C32" s="139">
        <f>'2.Műk.'!C70</f>
        <v>42381</v>
      </c>
      <c r="D32" s="139">
        <f>'2.Műk.'!D70</f>
        <v>82678</v>
      </c>
      <c r="E32" s="139">
        <f>'2.Műk.'!E70</f>
        <v>71905</v>
      </c>
      <c r="F32" s="299">
        <f t="shared" si="0"/>
        <v>0.86969931541643486</v>
      </c>
      <c r="G32" s="134"/>
      <c r="H32" s="13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</row>
    <row r="33" spans="1:45" ht="13.5" customHeight="1" x14ac:dyDescent="0.2">
      <c r="A33" s="226"/>
      <c r="B33" s="127" t="s">
        <v>551</v>
      </c>
      <c r="C33" s="139">
        <f>'2.Műk.'!C71</f>
        <v>22381</v>
      </c>
      <c r="D33" s="139">
        <f>'2.Műk.'!D71</f>
        <v>48395</v>
      </c>
      <c r="E33" s="139">
        <f>'2.Műk.'!E71</f>
        <v>46304</v>
      </c>
      <c r="F33" s="299">
        <f t="shared" si="0"/>
        <v>0.95679305713400142</v>
      </c>
      <c r="G33" s="134"/>
      <c r="H33" s="13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45" ht="13.5" customHeight="1" x14ac:dyDescent="0.2">
      <c r="A34" s="226"/>
      <c r="B34" s="227" t="s">
        <v>529</v>
      </c>
      <c r="C34" s="139">
        <v>0</v>
      </c>
      <c r="D34" s="139">
        <f>'2.Műk.'!D72</f>
        <v>25000</v>
      </c>
      <c r="E34" s="139">
        <f>'2.Műk.'!E72</f>
        <v>25000</v>
      </c>
      <c r="F34" s="299">
        <f t="shared" si="0"/>
        <v>1</v>
      </c>
      <c r="G34" s="13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ht="13.5" customHeight="1" x14ac:dyDescent="0.2">
      <c r="A35" s="226"/>
      <c r="B35" s="227" t="s">
        <v>552</v>
      </c>
      <c r="C35" s="139">
        <f>'2.Műk.'!C73</f>
        <v>0</v>
      </c>
      <c r="D35" s="139">
        <f>'2.Műk.'!D73</f>
        <v>788</v>
      </c>
      <c r="E35" s="139">
        <f>'2.Műk.'!E73</f>
        <v>601</v>
      </c>
      <c r="F35" s="299">
        <f t="shared" si="0"/>
        <v>0.76269035532994922</v>
      </c>
      <c r="G35" s="13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s="3" customFormat="1" ht="13.5" customHeight="1" x14ac:dyDescent="0.2">
      <c r="A36" s="226"/>
      <c r="B36" s="227" t="s">
        <v>553</v>
      </c>
      <c r="C36" s="139">
        <f>'2.Műk.'!C74</f>
        <v>20000</v>
      </c>
      <c r="D36" s="139">
        <f>'2.Műk.'!D74</f>
        <v>8495</v>
      </c>
      <c r="E36" s="139">
        <f>'2.Műk.'!E74</f>
        <v>0</v>
      </c>
      <c r="F36" s="299">
        <f t="shared" si="0"/>
        <v>0</v>
      </c>
      <c r="G36" s="13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s="3" customFormat="1" ht="16.5" customHeight="1" x14ac:dyDescent="0.2">
      <c r="A37" s="226"/>
      <c r="B37" s="219" t="s">
        <v>45</v>
      </c>
      <c r="C37" s="220">
        <f>C38+C39+C40</f>
        <v>1056370</v>
      </c>
      <c r="D37" s="220">
        <f>D38+D39+D40</f>
        <v>1056998</v>
      </c>
      <c r="E37" s="220">
        <f>E38+E39+E40</f>
        <v>431279</v>
      </c>
      <c r="F37" s="298">
        <f t="shared" si="0"/>
        <v>0.40802253173610548</v>
      </c>
      <c r="G37" s="13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s="3" customFormat="1" ht="13.5" customHeight="1" x14ac:dyDescent="0.2">
      <c r="A38" s="226" t="s">
        <v>46</v>
      </c>
      <c r="B38" s="221" t="s">
        <v>47</v>
      </c>
      <c r="C38" s="139">
        <f>'3.Felh.'!C33</f>
        <v>905345</v>
      </c>
      <c r="D38" s="139">
        <f>'3.Felh.'!D33</f>
        <v>863843</v>
      </c>
      <c r="E38" s="139">
        <f>'3.Felh.'!E33</f>
        <v>293172</v>
      </c>
      <c r="F38" s="299">
        <f t="shared" si="0"/>
        <v>0.33938111439231433</v>
      </c>
      <c r="G38" s="134"/>
      <c r="H38" s="13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s="3" customFormat="1" ht="13.5" customHeight="1" x14ac:dyDescent="0.2">
      <c r="A39" s="226" t="s">
        <v>48</v>
      </c>
      <c r="B39" s="221" t="s">
        <v>49</v>
      </c>
      <c r="C39" s="139">
        <f>'3.Felh.'!C118</f>
        <v>117033</v>
      </c>
      <c r="D39" s="139">
        <f>'3.Felh.'!D118</f>
        <v>139895</v>
      </c>
      <c r="E39" s="139">
        <f>'3.Felh.'!E118</f>
        <v>134147</v>
      </c>
      <c r="F39" s="299">
        <f t="shared" si="0"/>
        <v>0.95891204117373741</v>
      </c>
      <c r="G39" s="134"/>
      <c r="H39" s="13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s="5" customFormat="1" ht="13.5" customHeight="1" x14ac:dyDescent="0.2">
      <c r="A40" s="226" t="s">
        <v>50</v>
      </c>
      <c r="B40" s="221" t="s">
        <v>51</v>
      </c>
      <c r="C40" s="139">
        <f>SUM(C41:C42)</f>
        <v>33992</v>
      </c>
      <c r="D40" s="139">
        <f>SUM(D41:D42)</f>
        <v>53260</v>
      </c>
      <c r="E40" s="139">
        <f>SUM(E41:E42)</f>
        <v>3960</v>
      </c>
      <c r="F40" s="299">
        <f t="shared" si="0"/>
        <v>7.4352234322193012E-2</v>
      </c>
      <c r="G40" s="13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45" ht="13.5" customHeight="1" x14ac:dyDescent="0.2">
      <c r="A41" s="226"/>
      <c r="B41" s="228" t="s">
        <v>52</v>
      </c>
      <c r="C41" s="139">
        <f>'3.Felh.'!C132</f>
        <v>32032</v>
      </c>
      <c r="D41" s="139">
        <f>'3.Felh.'!D132</f>
        <v>42064</v>
      </c>
      <c r="E41" s="139">
        <f>'3.Felh.'!E132</f>
        <v>0</v>
      </c>
      <c r="F41" s="299">
        <f t="shared" si="0"/>
        <v>0</v>
      </c>
      <c r="G41" s="13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ht="13.5" customHeight="1" x14ac:dyDescent="0.2">
      <c r="A42" s="226"/>
      <c r="B42" s="228" t="s">
        <v>481</v>
      </c>
      <c r="C42" s="139">
        <f>'3.Felh.'!C137</f>
        <v>1960</v>
      </c>
      <c r="D42" s="139">
        <f>'3.Felh.'!D137</f>
        <v>11196</v>
      </c>
      <c r="E42" s="139">
        <f>'3.Felh.'!E137</f>
        <v>3960</v>
      </c>
      <c r="F42" s="299">
        <f t="shared" si="0"/>
        <v>0.3536977491961415</v>
      </c>
      <c r="G42" s="134"/>
      <c r="H42" s="13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ht="16.5" customHeight="1" x14ac:dyDescent="0.2">
      <c r="A43" s="226" t="s">
        <v>53</v>
      </c>
      <c r="B43" s="222" t="s">
        <v>54</v>
      </c>
      <c r="C43" s="220">
        <f>C46+C44</f>
        <v>11375</v>
      </c>
      <c r="D43" s="220">
        <f>D46+D44</f>
        <v>11375</v>
      </c>
      <c r="E43" s="220">
        <f>E46+E44</f>
        <v>11375</v>
      </c>
      <c r="F43" s="298">
        <f t="shared" si="0"/>
        <v>1</v>
      </c>
      <c r="G43" s="13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5" ht="16.5" customHeight="1" x14ac:dyDescent="0.2">
      <c r="A44" s="226"/>
      <c r="B44" s="219" t="s">
        <v>55</v>
      </c>
      <c r="C44" s="220">
        <f>SUM(C45:C45)</f>
        <v>11375</v>
      </c>
      <c r="D44" s="220">
        <f>SUM(D45:D45)</f>
        <v>11375</v>
      </c>
      <c r="E44" s="220">
        <f>SUM(E45:E45)</f>
        <v>11375</v>
      </c>
      <c r="F44" s="298">
        <f t="shared" si="0"/>
        <v>1</v>
      </c>
      <c r="G44" s="13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  <row r="45" spans="1:45" ht="13.5" customHeight="1" x14ac:dyDescent="0.2">
      <c r="A45" s="226" t="s">
        <v>56</v>
      </c>
      <c r="B45" s="229" t="s">
        <v>57</v>
      </c>
      <c r="C45" s="139">
        <f>'2.Műk.'!C79</f>
        <v>11375</v>
      </c>
      <c r="D45" s="139">
        <f>'2.Műk.'!D79</f>
        <v>11375</v>
      </c>
      <c r="E45" s="139">
        <f>'2.Műk.'!E79</f>
        <v>11375</v>
      </c>
      <c r="F45" s="299">
        <f t="shared" si="0"/>
        <v>1</v>
      </c>
      <c r="G45" s="13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</row>
    <row r="46" spans="1:45" ht="16.5" customHeight="1" x14ac:dyDescent="0.2">
      <c r="A46" s="226"/>
      <c r="B46" s="219" t="s">
        <v>58</v>
      </c>
      <c r="C46" s="220">
        <v>0</v>
      </c>
      <c r="D46" s="220">
        <v>0</v>
      </c>
      <c r="E46" s="220">
        <v>0</v>
      </c>
      <c r="F46" s="298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</row>
    <row r="47" spans="1:45" ht="16.5" customHeight="1" x14ac:dyDescent="0.2">
      <c r="A47" s="216"/>
      <c r="B47" s="225" t="s">
        <v>59</v>
      </c>
      <c r="C47" s="220">
        <f>C26+C43</f>
        <v>2004686.2920599999</v>
      </c>
      <c r="D47" s="220">
        <f>D26+D43</f>
        <v>2098360</v>
      </c>
      <c r="E47" s="220">
        <f>E26+E43</f>
        <v>1364349</v>
      </c>
      <c r="F47" s="298">
        <f t="shared" si="0"/>
        <v>0.65019777349930419</v>
      </c>
      <c r="G47" s="13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</row>
    <row r="48" spans="1:45" ht="15.75" customHeight="1" x14ac:dyDescent="0.2">
      <c r="B48" s="6"/>
      <c r="C48" s="7"/>
      <c r="D48" s="2"/>
      <c r="E48" s="2"/>
      <c r="F48" s="301"/>
      <c r="G48" s="13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</row>
    <row r="49" spans="2:45" ht="12.75" customHeight="1" x14ac:dyDescent="0.2">
      <c r="B49" s="8"/>
      <c r="C49" s="7"/>
      <c r="D49" s="2"/>
      <c r="E49" s="2"/>
      <c r="F49" s="30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spans="2:45" ht="15.75" customHeight="1" x14ac:dyDescent="0.2">
      <c r="B50" s="2"/>
      <c r="C50" s="9"/>
      <c r="D50" s="134"/>
      <c r="E50" s="134"/>
      <c r="F50" s="30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</row>
    <row r="51" spans="2:45" ht="15.75" customHeight="1" x14ac:dyDescent="0.2">
      <c r="B51" s="2"/>
      <c r="C51" s="9"/>
      <c r="D51" s="2"/>
      <c r="E51" s="2"/>
      <c r="F51" s="30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</row>
    <row r="52" spans="2:45" ht="15.75" customHeight="1" x14ac:dyDescent="0.2">
      <c r="B52" s="2"/>
      <c r="C52" s="9"/>
      <c r="D52" s="2"/>
      <c r="E52" s="2"/>
      <c r="F52" s="30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</row>
    <row r="53" spans="2:45" ht="15.75" customHeight="1" x14ac:dyDescent="0.2">
      <c r="B53" s="2"/>
      <c r="C53" s="9"/>
      <c r="D53" s="2"/>
      <c r="E53" s="2"/>
      <c r="F53" s="30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</row>
    <row r="54" spans="2:45" ht="15.75" customHeight="1" x14ac:dyDescent="0.2">
      <c r="B54" s="2"/>
      <c r="C54" s="9"/>
      <c r="D54" s="2"/>
      <c r="E54" s="2"/>
      <c r="F54" s="30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</row>
    <row r="55" spans="2:45" ht="15.75" customHeight="1" x14ac:dyDescent="0.2">
      <c r="B55" s="2"/>
      <c r="C55" s="9"/>
      <c r="D55" s="2"/>
      <c r="E55" s="2"/>
      <c r="F55" s="30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spans="2:45" ht="15.75" customHeight="1" x14ac:dyDescent="0.2">
      <c r="B56" s="2"/>
      <c r="C56" s="9"/>
      <c r="D56" s="2"/>
      <c r="E56" s="2"/>
      <c r="F56" s="30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spans="2:45" ht="15.75" customHeight="1" x14ac:dyDescent="0.2">
      <c r="B57" s="2"/>
      <c r="C57" s="9"/>
      <c r="D57" s="2"/>
      <c r="E57" s="2"/>
      <c r="F57" s="30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spans="2:45" ht="15.75" customHeight="1" x14ac:dyDescent="0.2">
      <c r="B58" s="2"/>
      <c r="C58" s="9"/>
      <c r="D58" s="2"/>
      <c r="E58" s="2"/>
      <c r="F58" s="30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spans="2:45" ht="15.75" customHeight="1" x14ac:dyDescent="0.2">
      <c r="B59" s="2"/>
      <c r="C59" s="9"/>
      <c r="D59" s="2"/>
      <c r="E59" s="2"/>
      <c r="F59" s="30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2:45" ht="15.75" customHeight="1" x14ac:dyDescent="0.2">
      <c r="B60" s="2"/>
      <c r="C60" s="9"/>
      <c r="D60" s="2"/>
      <c r="E60" s="2"/>
      <c r="F60" s="30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2:45" ht="15.75" customHeight="1" x14ac:dyDescent="0.2">
      <c r="B61" s="2"/>
      <c r="C61" s="9"/>
      <c r="D61" s="2"/>
      <c r="E61" s="2"/>
      <c r="F61" s="30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2:45" ht="15.75" customHeight="1" x14ac:dyDescent="0.2">
      <c r="B62" s="2"/>
      <c r="C62" s="9"/>
      <c r="D62" s="2"/>
      <c r="E62" s="2"/>
      <c r="F62" s="30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2:45" ht="15.75" customHeight="1" x14ac:dyDescent="0.2">
      <c r="B63" s="2"/>
      <c r="C63" s="9"/>
      <c r="D63" s="2"/>
      <c r="E63" s="2"/>
      <c r="F63" s="30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2:45" ht="15.75" customHeight="1" x14ac:dyDescent="0.2">
      <c r="B64" s="2"/>
      <c r="C64" s="9"/>
      <c r="D64" s="2"/>
      <c r="E64" s="2"/>
      <c r="F64" s="30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2:45" ht="15.75" customHeight="1" x14ac:dyDescent="0.2">
      <c r="B65" s="2"/>
      <c r="C65" s="9"/>
      <c r="D65" s="2"/>
      <c r="E65" s="2"/>
      <c r="F65" s="30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2:45" ht="15.75" customHeight="1" x14ac:dyDescent="0.2">
      <c r="B66" s="2"/>
      <c r="C66" s="9"/>
      <c r="D66" s="2"/>
      <c r="E66" s="2"/>
      <c r="F66" s="30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2:45" ht="15.75" customHeight="1" x14ac:dyDescent="0.2">
      <c r="B67" s="2"/>
      <c r="C67" s="9"/>
      <c r="D67" s="2"/>
      <c r="E67" s="2"/>
      <c r="F67" s="30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2:45" ht="15.75" customHeight="1" x14ac:dyDescent="0.2">
      <c r="B68" s="2"/>
      <c r="C68" s="9"/>
      <c r="D68" s="2"/>
      <c r="E68" s="2"/>
      <c r="F68" s="30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2:45" ht="15.75" customHeight="1" x14ac:dyDescent="0.2">
      <c r="B69" s="2"/>
      <c r="C69" s="9"/>
      <c r="D69" s="2"/>
      <c r="E69" s="2"/>
      <c r="F69" s="30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2:45" ht="15.75" customHeight="1" x14ac:dyDescent="0.2">
      <c r="B70" s="2"/>
      <c r="C70" s="9"/>
      <c r="D70" s="2"/>
      <c r="E70" s="2"/>
      <c r="F70" s="30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2:45" ht="15.75" customHeight="1" x14ac:dyDescent="0.2">
      <c r="B71" s="2"/>
      <c r="C71" s="9"/>
      <c r="D71" s="2"/>
      <c r="E71" s="2"/>
      <c r="F71" s="30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2:45" ht="15.75" customHeight="1" x14ac:dyDescent="0.2">
      <c r="B72" s="2"/>
      <c r="C72" s="9"/>
      <c r="D72" s="2"/>
      <c r="E72" s="2"/>
      <c r="F72" s="30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2:45" ht="15.75" customHeight="1" x14ac:dyDescent="0.2">
      <c r="B73" s="2"/>
      <c r="C73" s="9"/>
      <c r="D73" s="2"/>
      <c r="E73" s="2"/>
      <c r="F73" s="30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2:45" ht="15.75" customHeight="1" x14ac:dyDescent="0.2">
      <c r="B74" s="2"/>
      <c r="C74" s="9"/>
      <c r="D74" s="2"/>
      <c r="E74" s="2"/>
      <c r="F74" s="30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2:45" ht="15.75" customHeight="1" x14ac:dyDescent="0.2">
      <c r="B75" s="2"/>
      <c r="C75" s="9"/>
      <c r="D75" s="2"/>
      <c r="E75" s="2"/>
      <c r="F75" s="30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2:45" ht="15.75" customHeight="1" x14ac:dyDescent="0.2">
      <c r="B76" s="2"/>
      <c r="C76" s="9"/>
      <c r="D76" s="2"/>
      <c r="E76" s="2"/>
      <c r="F76" s="30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2:45" ht="15.75" customHeight="1" x14ac:dyDescent="0.2">
      <c r="B77" s="2"/>
      <c r="C77" s="9"/>
      <c r="D77" s="2"/>
      <c r="E77" s="2"/>
      <c r="F77" s="30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2:45" ht="15.75" customHeight="1" x14ac:dyDescent="0.2">
      <c r="B78" s="2"/>
      <c r="C78" s="9"/>
      <c r="D78" s="2"/>
      <c r="E78" s="2"/>
      <c r="F78" s="30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2:45" ht="15.75" customHeight="1" x14ac:dyDescent="0.2">
      <c r="B79" s="2"/>
      <c r="C79" s="9"/>
      <c r="D79" s="2"/>
      <c r="E79" s="2"/>
      <c r="F79" s="30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2:45" ht="15.75" customHeight="1" x14ac:dyDescent="0.2">
      <c r="B80" s="2"/>
      <c r="C80" s="9"/>
      <c r="D80" s="2"/>
      <c r="E80" s="2"/>
      <c r="F80" s="30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2:45" ht="15.75" customHeight="1" x14ac:dyDescent="0.2">
      <c r="B81" s="2"/>
      <c r="C81" s="9"/>
      <c r="D81" s="2"/>
      <c r="E81" s="2"/>
      <c r="F81" s="30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2:45" ht="15.75" customHeight="1" x14ac:dyDescent="0.2">
      <c r="B82" s="2"/>
      <c r="C82" s="9"/>
      <c r="D82" s="2"/>
      <c r="E82" s="2"/>
      <c r="F82" s="30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2:45" ht="15.75" customHeight="1" x14ac:dyDescent="0.2">
      <c r="B83" s="2"/>
      <c r="C83" s="9"/>
      <c r="D83" s="2"/>
      <c r="E83" s="2"/>
      <c r="F83" s="30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2:45" ht="15.75" customHeight="1" x14ac:dyDescent="0.2">
      <c r="B84" s="2"/>
      <c r="C84" s="9"/>
      <c r="D84" s="2"/>
      <c r="E84" s="2"/>
      <c r="F84" s="30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2:45" ht="15.75" customHeight="1" x14ac:dyDescent="0.2">
      <c r="B85" s="2"/>
      <c r="C85" s="9"/>
      <c r="D85" s="2"/>
      <c r="E85" s="2"/>
      <c r="F85" s="30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2:45" ht="15.75" customHeight="1" x14ac:dyDescent="0.2">
      <c r="B86" s="2"/>
      <c r="C86" s="9"/>
      <c r="D86" s="2"/>
      <c r="E86" s="2"/>
      <c r="F86" s="30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2:45" ht="15.75" customHeight="1" x14ac:dyDescent="0.2">
      <c r="B87" s="2"/>
      <c r="C87" s="9"/>
      <c r="D87" s="2"/>
      <c r="E87" s="2"/>
      <c r="F87" s="30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2:45" ht="15.75" customHeight="1" x14ac:dyDescent="0.2">
      <c r="B88" s="2"/>
      <c r="C88" s="9"/>
      <c r="D88" s="2"/>
      <c r="E88" s="2"/>
      <c r="F88" s="30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2:45" ht="15.75" customHeight="1" x14ac:dyDescent="0.2">
      <c r="B89" s="2"/>
      <c r="C89" s="9"/>
      <c r="D89" s="2"/>
      <c r="E89" s="2"/>
      <c r="F89" s="30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2:45" ht="15.75" customHeight="1" x14ac:dyDescent="0.2">
      <c r="B90" s="2"/>
      <c r="C90" s="9"/>
      <c r="D90" s="2"/>
      <c r="E90" s="2"/>
      <c r="F90" s="30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2:45" ht="15.75" customHeight="1" x14ac:dyDescent="0.2">
      <c r="B91" s="2"/>
      <c r="C91" s="9"/>
      <c r="D91" s="2"/>
      <c r="E91" s="2"/>
      <c r="F91" s="30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2:45" ht="15.75" customHeight="1" x14ac:dyDescent="0.2">
      <c r="B92" s="2"/>
      <c r="C92" s="9"/>
      <c r="D92" s="2"/>
      <c r="E92" s="2"/>
      <c r="F92" s="30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2:45" ht="15.75" customHeight="1" x14ac:dyDescent="0.2">
      <c r="B93" s="2"/>
      <c r="C93" s="9"/>
      <c r="D93" s="2"/>
      <c r="E93" s="2"/>
      <c r="F93" s="30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2:45" ht="15.75" customHeight="1" x14ac:dyDescent="0.2">
      <c r="B94" s="2"/>
      <c r="C94" s="9"/>
      <c r="D94" s="2"/>
      <c r="E94" s="2"/>
      <c r="F94" s="30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2:45" ht="15.75" customHeight="1" x14ac:dyDescent="0.2">
      <c r="B95" s="2"/>
      <c r="C95" s="9"/>
      <c r="D95" s="2"/>
      <c r="E95" s="2"/>
      <c r="F95" s="30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2:45" ht="15.75" customHeight="1" x14ac:dyDescent="0.2">
      <c r="B96" s="2"/>
      <c r="C96" s="9"/>
      <c r="D96" s="2"/>
      <c r="E96" s="2"/>
      <c r="F96" s="30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2:45" ht="15.75" customHeight="1" x14ac:dyDescent="0.2">
      <c r="B97" s="2"/>
      <c r="C97" s="9"/>
      <c r="D97" s="2"/>
      <c r="E97" s="2"/>
      <c r="F97" s="30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2:45" ht="15.75" customHeight="1" x14ac:dyDescent="0.2">
      <c r="B98" s="2"/>
      <c r="C98" s="9"/>
      <c r="D98" s="2"/>
      <c r="E98" s="2"/>
      <c r="F98" s="30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2:45" ht="15.75" customHeight="1" x14ac:dyDescent="0.2">
      <c r="B99" s="2"/>
      <c r="C99" s="9"/>
      <c r="D99" s="2"/>
      <c r="E99" s="2"/>
      <c r="F99" s="30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2:45" ht="15.75" customHeight="1" x14ac:dyDescent="0.2">
      <c r="B100" s="2"/>
      <c r="C100" s="9"/>
      <c r="D100" s="2"/>
      <c r="E100" s="2"/>
      <c r="F100" s="30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2:45" ht="15.75" customHeight="1" x14ac:dyDescent="0.2">
      <c r="B101" s="2"/>
      <c r="C101" s="9"/>
      <c r="D101" s="2"/>
      <c r="E101" s="2"/>
      <c r="F101" s="30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2:45" ht="15.75" customHeight="1" x14ac:dyDescent="0.2">
      <c r="B102" s="2"/>
      <c r="C102" s="9"/>
      <c r="D102" s="2"/>
      <c r="E102" s="2"/>
      <c r="F102" s="30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2:45" ht="15.75" customHeight="1" x14ac:dyDescent="0.2">
      <c r="B103" s="2"/>
      <c r="C103" s="9"/>
      <c r="D103" s="2"/>
      <c r="E103" s="2"/>
      <c r="F103" s="30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2:45" ht="15.75" customHeight="1" x14ac:dyDescent="0.2">
      <c r="B104" s="2"/>
      <c r="C104" s="9"/>
      <c r="D104" s="2"/>
      <c r="E104" s="2"/>
      <c r="F104" s="30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2:45" ht="15.75" customHeight="1" x14ac:dyDescent="0.2">
      <c r="B105" s="2"/>
      <c r="C105" s="9"/>
      <c r="D105" s="2"/>
      <c r="E105" s="2"/>
      <c r="F105" s="30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2:45" ht="15.75" customHeight="1" x14ac:dyDescent="0.2">
      <c r="B106" s="2"/>
      <c r="C106" s="9"/>
      <c r="D106" s="2"/>
      <c r="E106" s="2"/>
      <c r="F106" s="30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2:45" ht="15.75" customHeight="1" x14ac:dyDescent="0.2">
      <c r="B107" s="2"/>
      <c r="C107" s="9"/>
      <c r="D107" s="2"/>
      <c r="E107" s="2"/>
      <c r="F107" s="30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2:45" ht="15.75" customHeight="1" x14ac:dyDescent="0.2">
      <c r="B108" s="2"/>
      <c r="C108" s="9"/>
      <c r="D108" s="2"/>
      <c r="E108" s="2"/>
      <c r="F108" s="30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2:45" ht="15.75" customHeight="1" x14ac:dyDescent="0.2">
      <c r="B109" s="2"/>
      <c r="C109" s="9"/>
      <c r="D109" s="2"/>
      <c r="E109" s="2"/>
      <c r="F109" s="30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2:45" ht="15.75" customHeight="1" x14ac:dyDescent="0.2">
      <c r="B110" s="2"/>
      <c r="C110" s="9"/>
      <c r="D110" s="2"/>
      <c r="E110" s="2"/>
      <c r="F110" s="30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2:45" ht="15.75" customHeight="1" x14ac:dyDescent="0.2">
      <c r="B111" s="2"/>
      <c r="C111" s="9"/>
      <c r="D111" s="2"/>
      <c r="E111" s="2"/>
      <c r="F111" s="30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2:45" ht="15.75" customHeight="1" x14ac:dyDescent="0.2">
      <c r="B112" s="2"/>
      <c r="C112" s="9"/>
      <c r="D112" s="2"/>
      <c r="E112" s="2"/>
      <c r="F112" s="30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2:45" ht="15.75" customHeight="1" x14ac:dyDescent="0.2">
      <c r="B113" s="2"/>
      <c r="C113" s="9"/>
      <c r="D113" s="2"/>
      <c r="E113" s="2"/>
      <c r="F113" s="30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2:45" ht="15.75" customHeight="1" x14ac:dyDescent="0.2">
      <c r="B114" s="2"/>
      <c r="C114" s="9"/>
      <c r="D114" s="2"/>
      <c r="E114" s="2"/>
      <c r="F114" s="30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2:45" ht="15.75" customHeight="1" x14ac:dyDescent="0.2">
      <c r="B115" s="2"/>
      <c r="C115" s="9"/>
      <c r="D115" s="2"/>
      <c r="E115" s="2"/>
      <c r="F115" s="30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2:45" ht="15.75" customHeight="1" x14ac:dyDescent="0.2">
      <c r="B116" s="2"/>
      <c r="C116" s="9"/>
      <c r="D116" s="2"/>
      <c r="E116" s="2"/>
      <c r="F116" s="30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2:45" ht="15.75" customHeight="1" x14ac:dyDescent="0.2">
      <c r="B117" s="2"/>
      <c r="C117" s="9"/>
      <c r="D117" s="2"/>
      <c r="E117" s="2"/>
      <c r="F117" s="30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2:45" ht="15.75" customHeight="1" x14ac:dyDescent="0.2">
      <c r="B118" s="2"/>
      <c r="C118" s="9"/>
      <c r="D118" s="2"/>
      <c r="E118" s="2"/>
      <c r="F118" s="30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2:45" ht="15.75" customHeight="1" x14ac:dyDescent="0.2">
      <c r="B119" s="2"/>
      <c r="C119" s="9"/>
      <c r="D119" s="2"/>
      <c r="E119" s="2"/>
      <c r="F119" s="30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2:45" ht="15.75" customHeight="1" x14ac:dyDescent="0.2">
      <c r="B120" s="2"/>
      <c r="C120" s="9"/>
      <c r="D120" s="2"/>
      <c r="E120" s="2"/>
      <c r="F120" s="30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2:45" ht="15.75" customHeight="1" x14ac:dyDescent="0.2">
      <c r="B121" s="2"/>
      <c r="C121" s="9"/>
      <c r="D121" s="2"/>
      <c r="E121" s="2"/>
      <c r="F121" s="30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2:45" ht="15.75" customHeight="1" x14ac:dyDescent="0.2">
      <c r="B122" s="2"/>
      <c r="C122" s="9"/>
      <c r="D122" s="2"/>
      <c r="E122" s="2"/>
      <c r="F122" s="30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2:45" ht="15.75" customHeight="1" x14ac:dyDescent="0.2">
      <c r="B123" s="2"/>
      <c r="C123" s="9"/>
      <c r="D123" s="2"/>
      <c r="E123" s="2"/>
      <c r="F123" s="30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2:45" ht="15.75" customHeight="1" x14ac:dyDescent="0.2">
      <c r="B124" s="2"/>
      <c r="C124" s="9"/>
      <c r="D124" s="2"/>
      <c r="E124" s="2"/>
      <c r="F124" s="30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2:45" ht="15.75" customHeight="1" x14ac:dyDescent="0.2">
      <c r="B125" s="2"/>
      <c r="C125" s="9"/>
      <c r="D125" s="2"/>
      <c r="E125" s="2"/>
      <c r="F125" s="30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2:45" ht="15.75" customHeight="1" x14ac:dyDescent="0.2">
      <c r="B126" s="2"/>
      <c r="C126" s="9"/>
      <c r="D126" s="2"/>
      <c r="E126" s="2"/>
      <c r="F126" s="30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2:45" ht="15.75" customHeight="1" x14ac:dyDescent="0.2">
      <c r="B127" s="2"/>
      <c r="C127" s="9"/>
      <c r="D127" s="2"/>
      <c r="E127" s="2"/>
      <c r="F127" s="30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2:45" ht="15.75" customHeight="1" x14ac:dyDescent="0.2">
      <c r="B128" s="2"/>
      <c r="C128" s="9"/>
      <c r="D128" s="2"/>
      <c r="E128" s="2"/>
      <c r="F128" s="30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2:45" ht="15.75" customHeight="1" x14ac:dyDescent="0.2">
      <c r="B129" s="2"/>
      <c r="C129" s="9"/>
      <c r="D129" s="2"/>
      <c r="E129" s="2"/>
      <c r="F129" s="30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2:45" ht="15.75" customHeight="1" x14ac:dyDescent="0.2">
      <c r="B130" s="2"/>
      <c r="C130" s="9"/>
      <c r="D130" s="2"/>
      <c r="E130" s="2"/>
      <c r="F130" s="30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2:45" ht="15.75" customHeight="1" x14ac:dyDescent="0.2">
      <c r="B131" s="2"/>
      <c r="C131" s="9"/>
      <c r="D131" s="2"/>
      <c r="E131" s="2"/>
      <c r="F131" s="30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2:45" ht="15.75" customHeight="1" x14ac:dyDescent="0.2">
      <c r="B132" s="2"/>
      <c r="C132" s="9"/>
      <c r="D132" s="2"/>
      <c r="E132" s="2"/>
      <c r="F132" s="30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2:45" ht="15.75" customHeight="1" x14ac:dyDescent="0.2">
      <c r="B133" s="2"/>
      <c r="C133" s="9"/>
      <c r="D133" s="2"/>
      <c r="E133" s="2"/>
      <c r="F133" s="30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2:45" ht="15.75" customHeight="1" x14ac:dyDescent="0.2">
      <c r="B134" s="2"/>
      <c r="C134" s="9"/>
      <c r="D134" s="2"/>
      <c r="E134" s="2"/>
      <c r="F134" s="30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2:45" ht="15.75" customHeight="1" x14ac:dyDescent="0.2">
      <c r="B135" s="2"/>
      <c r="C135" s="9"/>
      <c r="D135" s="2"/>
      <c r="E135" s="2"/>
      <c r="F135" s="30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2:45" ht="15.75" customHeight="1" x14ac:dyDescent="0.2">
      <c r="B136" s="2"/>
      <c r="C136" s="9"/>
      <c r="D136" s="2"/>
      <c r="E136" s="2"/>
      <c r="F136" s="30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2:45" ht="15.75" customHeight="1" x14ac:dyDescent="0.2">
      <c r="B137" s="2"/>
      <c r="C137" s="9"/>
      <c r="D137" s="2"/>
      <c r="E137" s="2"/>
      <c r="F137" s="30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2:45" ht="15.75" customHeight="1" x14ac:dyDescent="0.2">
      <c r="B138" s="2"/>
      <c r="C138" s="9"/>
      <c r="D138" s="2"/>
      <c r="E138" s="2"/>
      <c r="F138" s="30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2:45" ht="15.75" customHeight="1" x14ac:dyDescent="0.2">
      <c r="B139" s="2"/>
      <c r="C139" s="9"/>
      <c r="D139" s="2"/>
      <c r="E139" s="2"/>
      <c r="F139" s="30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2:45" ht="15.75" customHeight="1" x14ac:dyDescent="0.2">
      <c r="B140" s="2"/>
      <c r="C140" s="9"/>
      <c r="D140" s="2"/>
      <c r="E140" s="2"/>
      <c r="F140" s="30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2:45" ht="15.75" customHeight="1" x14ac:dyDescent="0.2">
      <c r="B141" s="2"/>
      <c r="C141" s="9"/>
      <c r="D141" s="2"/>
      <c r="E141" s="2"/>
      <c r="F141" s="30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2:45" ht="15.75" customHeight="1" x14ac:dyDescent="0.2">
      <c r="B142" s="2"/>
      <c r="C142" s="9"/>
      <c r="D142" s="2"/>
      <c r="E142" s="2"/>
      <c r="F142" s="30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2:45" ht="15.75" customHeight="1" x14ac:dyDescent="0.2">
      <c r="B143" s="2"/>
      <c r="C143" s="9"/>
      <c r="D143" s="2"/>
      <c r="E143" s="2"/>
      <c r="F143" s="30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2:45" ht="15.75" customHeight="1" x14ac:dyDescent="0.2">
      <c r="B144" s="2"/>
      <c r="C144" s="9"/>
      <c r="D144" s="2"/>
      <c r="E144" s="2"/>
      <c r="F144" s="30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2:45" ht="15.75" customHeight="1" x14ac:dyDescent="0.2">
      <c r="B145" s="2"/>
      <c r="C145" s="9"/>
      <c r="D145" s="2"/>
      <c r="E145" s="2"/>
      <c r="F145" s="30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2:45" ht="15.75" customHeight="1" x14ac:dyDescent="0.2">
      <c r="B146" s="2"/>
      <c r="C146" s="9"/>
      <c r="D146" s="2"/>
      <c r="E146" s="2"/>
      <c r="F146" s="30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2:45" ht="15.75" customHeight="1" x14ac:dyDescent="0.2">
      <c r="B147" s="2"/>
      <c r="C147" s="9"/>
      <c r="D147" s="2"/>
      <c r="E147" s="2"/>
      <c r="F147" s="30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2:45" ht="15.75" customHeight="1" x14ac:dyDescent="0.2">
      <c r="B148" s="2"/>
      <c r="C148" s="9"/>
      <c r="D148" s="2"/>
      <c r="E148" s="2"/>
      <c r="F148" s="30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2:45" ht="15.75" customHeight="1" x14ac:dyDescent="0.2">
      <c r="B149" s="2"/>
      <c r="C149" s="9"/>
      <c r="D149" s="2"/>
      <c r="E149" s="2"/>
      <c r="F149" s="30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2:45" ht="15.75" customHeight="1" x14ac:dyDescent="0.2">
      <c r="B150" s="2"/>
      <c r="C150" s="9"/>
      <c r="D150" s="2"/>
      <c r="E150" s="2"/>
      <c r="F150" s="30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2:45" ht="15.75" customHeight="1" x14ac:dyDescent="0.2">
      <c r="B151" s="2"/>
      <c r="C151" s="9"/>
      <c r="D151" s="2"/>
      <c r="E151" s="2"/>
      <c r="F151" s="30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2:45" ht="15.75" customHeight="1" x14ac:dyDescent="0.2">
      <c r="B152" s="2"/>
      <c r="C152" s="9"/>
      <c r="D152" s="2"/>
      <c r="E152" s="2"/>
      <c r="F152" s="30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2:45" ht="15.75" customHeight="1" x14ac:dyDescent="0.2">
      <c r="B153" s="2"/>
      <c r="C153" s="9"/>
      <c r="D153" s="2"/>
      <c r="E153" s="2"/>
      <c r="F153" s="30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2:45" ht="15.75" customHeight="1" x14ac:dyDescent="0.2">
      <c r="B154" s="2"/>
      <c r="C154" s="9"/>
      <c r="D154" s="2"/>
      <c r="E154" s="2"/>
      <c r="F154" s="30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2:45" ht="15.75" customHeight="1" x14ac:dyDescent="0.2">
      <c r="B155" s="2"/>
      <c r="C155" s="9"/>
      <c r="D155" s="2"/>
      <c r="E155" s="2"/>
      <c r="F155" s="30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2:45" ht="15.75" customHeight="1" x14ac:dyDescent="0.2">
      <c r="B156" s="2"/>
      <c r="C156" s="9"/>
      <c r="D156" s="2"/>
      <c r="E156" s="2"/>
      <c r="F156" s="30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2:45" ht="15.75" customHeight="1" x14ac:dyDescent="0.2">
      <c r="B157" s="2"/>
      <c r="C157" s="9"/>
      <c r="D157" s="2"/>
      <c r="E157" s="2"/>
      <c r="F157" s="30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2:45" ht="15.75" customHeight="1" x14ac:dyDescent="0.2">
      <c r="B158" s="2"/>
      <c r="C158" s="9"/>
      <c r="D158" s="2"/>
      <c r="E158" s="2"/>
      <c r="F158" s="30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2:45" ht="15.75" customHeight="1" x14ac:dyDescent="0.2">
      <c r="B159" s="2"/>
      <c r="C159" s="9"/>
      <c r="D159" s="2"/>
      <c r="E159" s="2"/>
      <c r="F159" s="30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2:45" ht="15.75" customHeight="1" x14ac:dyDescent="0.2">
      <c r="B160" s="2"/>
      <c r="C160" s="9"/>
      <c r="D160" s="2"/>
      <c r="E160" s="2"/>
      <c r="F160" s="30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2:45" ht="15.75" customHeight="1" x14ac:dyDescent="0.2">
      <c r="B161" s="2"/>
      <c r="C161" s="9"/>
      <c r="D161" s="2"/>
      <c r="E161" s="2"/>
      <c r="F161" s="30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2:45" ht="15.75" customHeight="1" x14ac:dyDescent="0.2">
      <c r="B162" s="2"/>
      <c r="C162" s="9"/>
      <c r="D162" s="2"/>
      <c r="E162" s="2"/>
      <c r="F162" s="30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2:45" ht="15.75" customHeight="1" x14ac:dyDescent="0.2">
      <c r="B163" s="2"/>
      <c r="C163" s="9"/>
      <c r="D163" s="2"/>
      <c r="E163" s="2"/>
      <c r="F163" s="30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2:45" ht="15.75" customHeight="1" x14ac:dyDescent="0.2">
      <c r="B164" s="2"/>
      <c r="C164" s="9"/>
      <c r="D164" s="2"/>
      <c r="E164" s="2"/>
      <c r="F164" s="30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2:45" ht="15.75" customHeight="1" x14ac:dyDescent="0.2">
      <c r="B165" s="2"/>
      <c r="C165" s="9"/>
      <c r="D165" s="2"/>
      <c r="E165" s="2"/>
      <c r="F165" s="30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2:45" ht="15.75" customHeight="1" x14ac:dyDescent="0.2">
      <c r="B166" s="2"/>
      <c r="C166" s="9"/>
      <c r="D166" s="2"/>
      <c r="E166" s="2"/>
      <c r="F166" s="30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2:45" ht="15.75" customHeight="1" x14ac:dyDescent="0.2">
      <c r="B167" s="2"/>
      <c r="C167" s="9"/>
      <c r="D167" s="2"/>
      <c r="E167" s="2"/>
      <c r="F167" s="30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2:45" ht="15.75" customHeight="1" x14ac:dyDescent="0.2">
      <c r="B168" s="2"/>
      <c r="C168" s="9"/>
      <c r="D168" s="2"/>
      <c r="E168" s="2"/>
      <c r="F168" s="30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2:45" ht="15.75" customHeight="1" x14ac:dyDescent="0.2">
      <c r="B169" s="2"/>
      <c r="C169" s="9"/>
      <c r="D169" s="2"/>
      <c r="E169" s="2"/>
      <c r="F169" s="30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2:45" ht="15.75" customHeight="1" x14ac:dyDescent="0.2">
      <c r="B170" s="2"/>
      <c r="C170" s="9"/>
      <c r="D170" s="2"/>
      <c r="E170" s="2"/>
      <c r="F170" s="30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2:45" ht="15.75" customHeight="1" x14ac:dyDescent="0.2">
      <c r="B171" s="2"/>
      <c r="C171" s="9"/>
      <c r="D171" s="2"/>
      <c r="E171" s="2"/>
      <c r="F171" s="30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2:45" ht="15.75" customHeight="1" x14ac:dyDescent="0.2">
      <c r="B172" s="2"/>
      <c r="C172" s="9"/>
      <c r="D172" s="2"/>
      <c r="E172" s="2"/>
      <c r="F172" s="30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2:45" ht="15.75" customHeight="1" x14ac:dyDescent="0.2">
      <c r="B173" s="2"/>
      <c r="C173" s="9"/>
      <c r="D173" s="2"/>
      <c r="E173" s="2"/>
      <c r="F173" s="30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2:45" ht="15.75" customHeight="1" x14ac:dyDescent="0.2">
      <c r="B174" s="2"/>
      <c r="C174" s="9"/>
      <c r="D174" s="2"/>
      <c r="E174" s="2"/>
      <c r="F174" s="30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2:45" ht="15.75" customHeight="1" x14ac:dyDescent="0.2">
      <c r="B175" s="2"/>
      <c r="C175" s="9"/>
      <c r="D175" s="2"/>
      <c r="E175" s="2"/>
      <c r="F175" s="30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2:45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</sheetData>
  <sheetProtection selectLockedCells="1" selectUnlockedCells="1"/>
  <mergeCells count="4">
    <mergeCell ref="A4:F4"/>
    <mergeCell ref="A3:F3"/>
    <mergeCell ref="A2:F2"/>
    <mergeCell ref="A1:F1"/>
  </mergeCells>
  <pageMargins left="0.78740157480314965" right="0" top="0.15748031496062992" bottom="0.15748031496062992" header="0.51181102362204722" footer="0.51181102362204722"/>
  <pageSetup paperSize="9" scale="65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view="pageBreakPreview" zoomScale="60" zoomScaleNormal="100" workbookViewId="0">
      <selection activeCell="B18" sqref="B18"/>
    </sheetView>
  </sheetViews>
  <sheetFormatPr defaultRowHeight="12.75" x14ac:dyDescent="0.2"/>
  <cols>
    <col min="1" max="1" width="14.42578125" customWidth="1"/>
    <col min="2" max="2" width="57.28515625" customWidth="1"/>
    <col min="3" max="3" width="11.5703125" style="335" bestFit="1" customWidth="1"/>
  </cols>
  <sheetData>
    <row r="1" spans="1:3" x14ac:dyDescent="0.2">
      <c r="A1" s="336"/>
      <c r="B1" s="336"/>
      <c r="C1" s="337" t="s">
        <v>583</v>
      </c>
    </row>
    <row r="2" spans="1:3" x14ac:dyDescent="0.2">
      <c r="A2" s="336"/>
      <c r="B2" s="336"/>
      <c r="C2" s="336"/>
    </row>
    <row r="3" spans="1:3" ht="18.75" x14ac:dyDescent="0.3">
      <c r="A3" s="443" t="s">
        <v>1</v>
      </c>
      <c r="B3" s="443"/>
      <c r="C3" s="443"/>
    </row>
    <row r="4" spans="1:3" ht="18.75" x14ac:dyDescent="0.2">
      <c r="A4" s="444" t="s">
        <v>603</v>
      </c>
      <c r="B4" s="444"/>
      <c r="C4" s="444"/>
    </row>
    <row r="5" spans="1:3" ht="18.75" x14ac:dyDescent="0.3">
      <c r="A5" s="338"/>
      <c r="B5" s="339"/>
      <c r="C5" s="26" t="s">
        <v>2</v>
      </c>
    </row>
    <row r="6" spans="1:3" ht="15" x14ac:dyDescent="0.2">
      <c r="A6" s="340"/>
      <c r="B6" s="340" t="s">
        <v>267</v>
      </c>
      <c r="C6" s="340" t="s">
        <v>584</v>
      </c>
    </row>
    <row r="7" spans="1:3" ht="15.75" x14ac:dyDescent="0.2">
      <c r="A7" s="341" t="s">
        <v>585</v>
      </c>
      <c r="B7" s="342" t="s">
        <v>586</v>
      </c>
      <c r="C7" s="348">
        <v>1287145</v>
      </c>
    </row>
    <row r="8" spans="1:3" ht="15.75" x14ac:dyDescent="0.2">
      <c r="A8" s="341" t="s">
        <v>587</v>
      </c>
      <c r="B8" s="342" t="s">
        <v>588</v>
      </c>
      <c r="C8" s="348">
        <v>1352974</v>
      </c>
    </row>
    <row r="9" spans="1:3" ht="15.75" x14ac:dyDescent="0.2">
      <c r="A9" s="344" t="s">
        <v>589</v>
      </c>
      <c r="B9" s="345" t="s">
        <v>590</v>
      </c>
      <c r="C9" s="349">
        <f>C7-C8</f>
        <v>-65829</v>
      </c>
    </row>
    <row r="10" spans="1:3" ht="15.75" x14ac:dyDescent="0.2">
      <c r="A10" s="341" t="s">
        <v>591</v>
      </c>
      <c r="B10" s="342" t="s">
        <v>592</v>
      </c>
      <c r="C10" s="348">
        <v>1502354</v>
      </c>
    </row>
    <row r="11" spans="1:3" ht="15.75" x14ac:dyDescent="0.2">
      <c r="A11" s="341" t="s">
        <v>593</v>
      </c>
      <c r="B11" s="342" t="s">
        <v>594</v>
      </c>
      <c r="C11" s="348">
        <v>622856</v>
      </c>
    </row>
    <row r="12" spans="1:3" ht="15.75" x14ac:dyDescent="0.2">
      <c r="A12" s="344" t="s">
        <v>595</v>
      </c>
      <c r="B12" s="345" t="s">
        <v>596</v>
      </c>
      <c r="C12" s="349">
        <f>C10-C11</f>
        <v>879498</v>
      </c>
    </row>
    <row r="13" spans="1:3" ht="15.75" x14ac:dyDescent="0.2">
      <c r="A13" s="344" t="s">
        <v>597</v>
      </c>
      <c r="B13" s="345" t="s">
        <v>598</v>
      </c>
      <c r="C13" s="349">
        <f>C9+C12</f>
        <v>813669</v>
      </c>
    </row>
    <row r="14" spans="1:3" ht="15.75" x14ac:dyDescent="0.2">
      <c r="A14" s="347" t="s">
        <v>599</v>
      </c>
      <c r="B14" s="345" t="s">
        <v>600</v>
      </c>
      <c r="C14" s="349">
        <f>C13</f>
        <v>813669</v>
      </c>
    </row>
    <row r="15" spans="1:3" ht="15.75" x14ac:dyDescent="0.2">
      <c r="A15" s="347" t="s">
        <v>601</v>
      </c>
      <c r="B15" s="345" t="s">
        <v>602</v>
      </c>
      <c r="C15" s="349">
        <f>C14</f>
        <v>813669</v>
      </c>
    </row>
    <row r="16" spans="1:3" x14ac:dyDescent="0.2">
      <c r="A16" s="336"/>
      <c r="B16" s="336"/>
      <c r="C16" s="336"/>
    </row>
    <row r="17" spans="1:3" x14ac:dyDescent="0.2">
      <c r="A17" s="336"/>
      <c r="B17" s="336"/>
      <c r="C17" s="336"/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view="pageBreakPreview" topLeftCell="A31" zoomScale="60" zoomScaleNormal="100" workbookViewId="0">
      <selection activeCell="H12" sqref="H12"/>
    </sheetView>
  </sheetViews>
  <sheetFormatPr defaultRowHeight="12.75" x14ac:dyDescent="0.2"/>
  <cols>
    <col min="1" max="1" width="3.140625" style="336" customWidth="1"/>
    <col min="2" max="2" width="83.28515625" style="336" customWidth="1"/>
    <col min="3" max="3" width="12.5703125" style="336" customWidth="1"/>
    <col min="4" max="4" width="11.7109375" style="336" customWidth="1"/>
    <col min="5" max="5" width="14.140625" style="336" customWidth="1"/>
    <col min="6" max="256" width="9.140625" style="336"/>
    <col min="257" max="257" width="3.140625" style="336" customWidth="1"/>
    <col min="258" max="258" width="82" style="336" customWidth="1"/>
    <col min="259" max="259" width="12.5703125" style="336" customWidth="1"/>
    <col min="260" max="260" width="11.7109375" style="336" customWidth="1"/>
    <col min="261" max="261" width="14.140625" style="336" customWidth="1"/>
    <col min="262" max="512" width="9.140625" style="336"/>
    <col min="513" max="513" width="3.140625" style="336" customWidth="1"/>
    <col min="514" max="514" width="82" style="336" customWidth="1"/>
    <col min="515" max="515" width="12.5703125" style="336" customWidth="1"/>
    <col min="516" max="516" width="11.7109375" style="336" customWidth="1"/>
    <col min="517" max="517" width="14.140625" style="336" customWidth="1"/>
    <col min="518" max="768" width="9.140625" style="336"/>
    <col min="769" max="769" width="3.140625" style="336" customWidth="1"/>
    <col min="770" max="770" width="82" style="336" customWidth="1"/>
    <col min="771" max="771" width="12.5703125" style="336" customWidth="1"/>
    <col min="772" max="772" width="11.7109375" style="336" customWidth="1"/>
    <col min="773" max="773" width="14.140625" style="336" customWidth="1"/>
    <col min="774" max="1024" width="9.140625" style="336"/>
    <col min="1025" max="1025" width="3.140625" style="336" customWidth="1"/>
    <col min="1026" max="1026" width="82" style="336" customWidth="1"/>
    <col min="1027" max="1027" width="12.5703125" style="336" customWidth="1"/>
    <col min="1028" max="1028" width="11.7109375" style="336" customWidth="1"/>
    <col min="1029" max="1029" width="14.140625" style="336" customWidth="1"/>
    <col min="1030" max="1280" width="9.140625" style="336"/>
    <col min="1281" max="1281" width="3.140625" style="336" customWidth="1"/>
    <col min="1282" max="1282" width="82" style="336" customWidth="1"/>
    <col min="1283" max="1283" width="12.5703125" style="336" customWidth="1"/>
    <col min="1284" max="1284" width="11.7109375" style="336" customWidth="1"/>
    <col min="1285" max="1285" width="14.140625" style="336" customWidth="1"/>
    <col min="1286" max="1536" width="9.140625" style="336"/>
    <col min="1537" max="1537" width="3.140625" style="336" customWidth="1"/>
    <col min="1538" max="1538" width="82" style="336" customWidth="1"/>
    <col min="1539" max="1539" width="12.5703125" style="336" customWidth="1"/>
    <col min="1540" max="1540" width="11.7109375" style="336" customWidth="1"/>
    <col min="1541" max="1541" width="14.140625" style="336" customWidth="1"/>
    <col min="1542" max="1792" width="9.140625" style="336"/>
    <col min="1793" max="1793" width="3.140625" style="336" customWidth="1"/>
    <col min="1794" max="1794" width="82" style="336" customWidth="1"/>
    <col min="1795" max="1795" width="12.5703125" style="336" customWidth="1"/>
    <col min="1796" max="1796" width="11.7109375" style="336" customWidth="1"/>
    <col min="1797" max="1797" width="14.140625" style="336" customWidth="1"/>
    <col min="1798" max="2048" width="9.140625" style="336"/>
    <col min="2049" max="2049" width="3.140625" style="336" customWidth="1"/>
    <col min="2050" max="2050" width="82" style="336" customWidth="1"/>
    <col min="2051" max="2051" width="12.5703125" style="336" customWidth="1"/>
    <col min="2052" max="2052" width="11.7109375" style="336" customWidth="1"/>
    <col min="2053" max="2053" width="14.140625" style="336" customWidth="1"/>
    <col min="2054" max="2304" width="9.140625" style="336"/>
    <col min="2305" max="2305" width="3.140625" style="336" customWidth="1"/>
    <col min="2306" max="2306" width="82" style="336" customWidth="1"/>
    <col min="2307" max="2307" width="12.5703125" style="336" customWidth="1"/>
    <col min="2308" max="2308" width="11.7109375" style="336" customWidth="1"/>
    <col min="2309" max="2309" width="14.140625" style="336" customWidth="1"/>
    <col min="2310" max="2560" width="9.140625" style="336"/>
    <col min="2561" max="2561" width="3.140625" style="336" customWidth="1"/>
    <col min="2562" max="2562" width="82" style="336" customWidth="1"/>
    <col min="2563" max="2563" width="12.5703125" style="336" customWidth="1"/>
    <col min="2564" max="2564" width="11.7109375" style="336" customWidth="1"/>
    <col min="2565" max="2565" width="14.140625" style="336" customWidth="1"/>
    <col min="2566" max="2816" width="9.140625" style="336"/>
    <col min="2817" max="2817" width="3.140625" style="336" customWidth="1"/>
    <col min="2818" max="2818" width="82" style="336" customWidth="1"/>
    <col min="2819" max="2819" width="12.5703125" style="336" customWidth="1"/>
    <col min="2820" max="2820" width="11.7109375" style="336" customWidth="1"/>
    <col min="2821" max="2821" width="14.140625" style="336" customWidth="1"/>
    <col min="2822" max="3072" width="9.140625" style="336"/>
    <col min="3073" max="3073" width="3.140625" style="336" customWidth="1"/>
    <col min="3074" max="3074" width="82" style="336" customWidth="1"/>
    <col min="3075" max="3075" width="12.5703125" style="336" customWidth="1"/>
    <col min="3076" max="3076" width="11.7109375" style="336" customWidth="1"/>
    <col min="3077" max="3077" width="14.140625" style="336" customWidth="1"/>
    <col min="3078" max="3328" width="9.140625" style="336"/>
    <col min="3329" max="3329" width="3.140625" style="336" customWidth="1"/>
    <col min="3330" max="3330" width="82" style="336" customWidth="1"/>
    <col min="3331" max="3331" width="12.5703125" style="336" customWidth="1"/>
    <col min="3332" max="3332" width="11.7109375" style="336" customWidth="1"/>
    <col min="3333" max="3333" width="14.140625" style="336" customWidth="1"/>
    <col min="3334" max="3584" width="9.140625" style="336"/>
    <col min="3585" max="3585" width="3.140625" style="336" customWidth="1"/>
    <col min="3586" max="3586" width="82" style="336" customWidth="1"/>
    <col min="3587" max="3587" width="12.5703125" style="336" customWidth="1"/>
    <col min="3588" max="3588" width="11.7109375" style="336" customWidth="1"/>
    <col min="3589" max="3589" width="14.140625" style="336" customWidth="1"/>
    <col min="3590" max="3840" width="9.140625" style="336"/>
    <col min="3841" max="3841" width="3.140625" style="336" customWidth="1"/>
    <col min="3842" max="3842" width="82" style="336" customWidth="1"/>
    <col min="3843" max="3843" width="12.5703125" style="336" customWidth="1"/>
    <col min="3844" max="3844" width="11.7109375" style="336" customWidth="1"/>
    <col min="3845" max="3845" width="14.140625" style="336" customWidth="1"/>
    <col min="3846" max="4096" width="9.140625" style="336"/>
    <col min="4097" max="4097" width="3.140625" style="336" customWidth="1"/>
    <col min="4098" max="4098" width="82" style="336" customWidth="1"/>
    <col min="4099" max="4099" width="12.5703125" style="336" customWidth="1"/>
    <col min="4100" max="4100" width="11.7109375" style="336" customWidth="1"/>
    <col min="4101" max="4101" width="14.140625" style="336" customWidth="1"/>
    <col min="4102" max="4352" width="9.140625" style="336"/>
    <col min="4353" max="4353" width="3.140625" style="336" customWidth="1"/>
    <col min="4354" max="4354" width="82" style="336" customWidth="1"/>
    <col min="4355" max="4355" width="12.5703125" style="336" customWidth="1"/>
    <col min="4356" max="4356" width="11.7109375" style="336" customWidth="1"/>
    <col min="4357" max="4357" width="14.140625" style="336" customWidth="1"/>
    <col min="4358" max="4608" width="9.140625" style="336"/>
    <col min="4609" max="4609" width="3.140625" style="336" customWidth="1"/>
    <col min="4610" max="4610" width="82" style="336" customWidth="1"/>
    <col min="4611" max="4611" width="12.5703125" style="336" customWidth="1"/>
    <col min="4612" max="4612" width="11.7109375" style="336" customWidth="1"/>
    <col min="4613" max="4613" width="14.140625" style="336" customWidth="1"/>
    <col min="4614" max="4864" width="9.140625" style="336"/>
    <col min="4865" max="4865" width="3.140625" style="336" customWidth="1"/>
    <col min="4866" max="4866" width="82" style="336" customWidth="1"/>
    <col min="4867" max="4867" width="12.5703125" style="336" customWidth="1"/>
    <col min="4868" max="4868" width="11.7109375" style="336" customWidth="1"/>
    <col min="4869" max="4869" width="14.140625" style="336" customWidth="1"/>
    <col min="4870" max="5120" width="9.140625" style="336"/>
    <col min="5121" max="5121" width="3.140625" style="336" customWidth="1"/>
    <col min="5122" max="5122" width="82" style="336" customWidth="1"/>
    <col min="5123" max="5123" width="12.5703125" style="336" customWidth="1"/>
    <col min="5124" max="5124" width="11.7109375" style="336" customWidth="1"/>
    <col min="5125" max="5125" width="14.140625" style="336" customWidth="1"/>
    <col min="5126" max="5376" width="9.140625" style="336"/>
    <col min="5377" max="5377" width="3.140625" style="336" customWidth="1"/>
    <col min="5378" max="5378" width="82" style="336" customWidth="1"/>
    <col min="5379" max="5379" width="12.5703125" style="336" customWidth="1"/>
    <col min="5380" max="5380" width="11.7109375" style="336" customWidth="1"/>
    <col min="5381" max="5381" width="14.140625" style="336" customWidth="1"/>
    <col min="5382" max="5632" width="9.140625" style="336"/>
    <col min="5633" max="5633" width="3.140625" style="336" customWidth="1"/>
    <col min="5634" max="5634" width="82" style="336" customWidth="1"/>
    <col min="5635" max="5635" width="12.5703125" style="336" customWidth="1"/>
    <col min="5636" max="5636" width="11.7109375" style="336" customWidth="1"/>
    <col min="5637" max="5637" width="14.140625" style="336" customWidth="1"/>
    <col min="5638" max="5888" width="9.140625" style="336"/>
    <col min="5889" max="5889" width="3.140625" style="336" customWidth="1"/>
    <col min="5890" max="5890" width="82" style="336" customWidth="1"/>
    <col min="5891" max="5891" width="12.5703125" style="336" customWidth="1"/>
    <col min="5892" max="5892" width="11.7109375" style="336" customWidth="1"/>
    <col min="5893" max="5893" width="14.140625" style="336" customWidth="1"/>
    <col min="5894" max="6144" width="9.140625" style="336"/>
    <col min="6145" max="6145" width="3.140625" style="336" customWidth="1"/>
    <col min="6146" max="6146" width="82" style="336" customWidth="1"/>
    <col min="6147" max="6147" width="12.5703125" style="336" customWidth="1"/>
    <col min="6148" max="6148" width="11.7109375" style="336" customWidth="1"/>
    <col min="6149" max="6149" width="14.140625" style="336" customWidth="1"/>
    <col min="6150" max="6400" width="9.140625" style="336"/>
    <col min="6401" max="6401" width="3.140625" style="336" customWidth="1"/>
    <col min="6402" max="6402" width="82" style="336" customWidth="1"/>
    <col min="6403" max="6403" width="12.5703125" style="336" customWidth="1"/>
    <col min="6404" max="6404" width="11.7109375" style="336" customWidth="1"/>
    <col min="6405" max="6405" width="14.140625" style="336" customWidth="1"/>
    <col min="6406" max="6656" width="9.140625" style="336"/>
    <col min="6657" max="6657" width="3.140625" style="336" customWidth="1"/>
    <col min="6658" max="6658" width="82" style="336" customWidth="1"/>
    <col min="6659" max="6659" width="12.5703125" style="336" customWidth="1"/>
    <col min="6660" max="6660" width="11.7109375" style="336" customWidth="1"/>
    <col min="6661" max="6661" width="14.140625" style="336" customWidth="1"/>
    <col min="6662" max="6912" width="9.140625" style="336"/>
    <col min="6913" max="6913" width="3.140625" style="336" customWidth="1"/>
    <col min="6914" max="6914" width="82" style="336" customWidth="1"/>
    <col min="6915" max="6915" width="12.5703125" style="336" customWidth="1"/>
    <col min="6916" max="6916" width="11.7109375" style="336" customWidth="1"/>
    <col min="6917" max="6917" width="14.140625" style="336" customWidth="1"/>
    <col min="6918" max="7168" width="9.140625" style="336"/>
    <col min="7169" max="7169" width="3.140625" style="336" customWidth="1"/>
    <col min="7170" max="7170" width="82" style="336" customWidth="1"/>
    <col min="7171" max="7171" width="12.5703125" style="336" customWidth="1"/>
    <col min="7172" max="7172" width="11.7109375" style="336" customWidth="1"/>
    <col min="7173" max="7173" width="14.140625" style="336" customWidth="1"/>
    <col min="7174" max="7424" width="9.140625" style="336"/>
    <col min="7425" max="7425" width="3.140625" style="336" customWidth="1"/>
    <col min="7426" max="7426" width="82" style="336" customWidth="1"/>
    <col min="7427" max="7427" width="12.5703125" style="336" customWidth="1"/>
    <col min="7428" max="7428" width="11.7109375" style="336" customWidth="1"/>
    <col min="7429" max="7429" width="14.140625" style="336" customWidth="1"/>
    <col min="7430" max="7680" width="9.140625" style="336"/>
    <col min="7681" max="7681" width="3.140625" style="336" customWidth="1"/>
    <col min="7682" max="7682" width="82" style="336" customWidth="1"/>
    <col min="7683" max="7683" width="12.5703125" style="336" customWidth="1"/>
    <col min="7684" max="7684" width="11.7109375" style="336" customWidth="1"/>
    <col min="7685" max="7685" width="14.140625" style="336" customWidth="1"/>
    <col min="7686" max="7936" width="9.140625" style="336"/>
    <col min="7937" max="7937" width="3.140625" style="336" customWidth="1"/>
    <col min="7938" max="7938" width="82" style="336" customWidth="1"/>
    <col min="7939" max="7939" width="12.5703125" style="336" customWidth="1"/>
    <col min="7940" max="7940" width="11.7109375" style="336" customWidth="1"/>
    <col min="7941" max="7941" width="14.140625" style="336" customWidth="1"/>
    <col min="7942" max="8192" width="9.140625" style="336"/>
    <col min="8193" max="8193" width="3.140625" style="336" customWidth="1"/>
    <col min="8194" max="8194" width="82" style="336" customWidth="1"/>
    <col min="8195" max="8195" width="12.5703125" style="336" customWidth="1"/>
    <col min="8196" max="8196" width="11.7109375" style="336" customWidth="1"/>
    <col min="8197" max="8197" width="14.140625" style="336" customWidth="1"/>
    <col min="8198" max="8448" width="9.140625" style="336"/>
    <col min="8449" max="8449" width="3.140625" style="336" customWidth="1"/>
    <col min="8450" max="8450" width="82" style="336" customWidth="1"/>
    <col min="8451" max="8451" width="12.5703125" style="336" customWidth="1"/>
    <col min="8452" max="8452" width="11.7109375" style="336" customWidth="1"/>
    <col min="8453" max="8453" width="14.140625" style="336" customWidth="1"/>
    <col min="8454" max="8704" width="9.140625" style="336"/>
    <col min="8705" max="8705" width="3.140625" style="336" customWidth="1"/>
    <col min="8706" max="8706" width="82" style="336" customWidth="1"/>
    <col min="8707" max="8707" width="12.5703125" style="336" customWidth="1"/>
    <col min="8708" max="8708" width="11.7109375" style="336" customWidth="1"/>
    <col min="8709" max="8709" width="14.140625" style="336" customWidth="1"/>
    <col min="8710" max="8960" width="9.140625" style="336"/>
    <col min="8961" max="8961" width="3.140625" style="336" customWidth="1"/>
    <col min="8962" max="8962" width="82" style="336" customWidth="1"/>
    <col min="8963" max="8963" width="12.5703125" style="336" customWidth="1"/>
    <col min="8964" max="8964" width="11.7109375" style="336" customWidth="1"/>
    <col min="8965" max="8965" width="14.140625" style="336" customWidth="1"/>
    <col min="8966" max="9216" width="9.140625" style="336"/>
    <col min="9217" max="9217" width="3.140625" style="336" customWidth="1"/>
    <col min="9218" max="9218" width="82" style="336" customWidth="1"/>
    <col min="9219" max="9219" width="12.5703125" style="336" customWidth="1"/>
    <col min="9220" max="9220" width="11.7109375" style="336" customWidth="1"/>
    <col min="9221" max="9221" width="14.140625" style="336" customWidth="1"/>
    <col min="9222" max="9472" width="9.140625" style="336"/>
    <col min="9473" max="9473" width="3.140625" style="336" customWidth="1"/>
    <col min="9474" max="9474" width="82" style="336" customWidth="1"/>
    <col min="9475" max="9475" width="12.5703125" style="336" customWidth="1"/>
    <col min="9476" max="9476" width="11.7109375" style="336" customWidth="1"/>
    <col min="9477" max="9477" width="14.140625" style="336" customWidth="1"/>
    <col min="9478" max="9728" width="9.140625" style="336"/>
    <col min="9729" max="9729" width="3.140625" style="336" customWidth="1"/>
    <col min="9730" max="9730" width="82" style="336" customWidth="1"/>
    <col min="9731" max="9731" width="12.5703125" style="336" customWidth="1"/>
    <col min="9732" max="9732" width="11.7109375" style="336" customWidth="1"/>
    <col min="9733" max="9733" width="14.140625" style="336" customWidth="1"/>
    <col min="9734" max="9984" width="9.140625" style="336"/>
    <col min="9985" max="9985" width="3.140625" style="336" customWidth="1"/>
    <col min="9986" max="9986" width="82" style="336" customWidth="1"/>
    <col min="9987" max="9987" width="12.5703125" style="336" customWidth="1"/>
    <col min="9988" max="9988" width="11.7109375" style="336" customWidth="1"/>
    <col min="9989" max="9989" width="14.140625" style="336" customWidth="1"/>
    <col min="9990" max="10240" width="9.140625" style="336"/>
    <col min="10241" max="10241" width="3.140625" style="336" customWidth="1"/>
    <col min="10242" max="10242" width="82" style="336" customWidth="1"/>
    <col min="10243" max="10243" width="12.5703125" style="336" customWidth="1"/>
    <col min="10244" max="10244" width="11.7109375" style="336" customWidth="1"/>
    <col min="10245" max="10245" width="14.140625" style="336" customWidth="1"/>
    <col min="10246" max="10496" width="9.140625" style="336"/>
    <col min="10497" max="10497" width="3.140625" style="336" customWidth="1"/>
    <col min="10498" max="10498" width="82" style="336" customWidth="1"/>
    <col min="10499" max="10499" width="12.5703125" style="336" customWidth="1"/>
    <col min="10500" max="10500" width="11.7109375" style="336" customWidth="1"/>
    <col min="10501" max="10501" width="14.140625" style="336" customWidth="1"/>
    <col min="10502" max="10752" width="9.140625" style="336"/>
    <col min="10753" max="10753" width="3.140625" style="336" customWidth="1"/>
    <col min="10754" max="10754" width="82" style="336" customWidth="1"/>
    <col min="10755" max="10755" width="12.5703125" style="336" customWidth="1"/>
    <col min="10756" max="10756" width="11.7109375" style="336" customWidth="1"/>
    <col min="10757" max="10757" width="14.140625" style="336" customWidth="1"/>
    <col min="10758" max="11008" width="9.140625" style="336"/>
    <col min="11009" max="11009" width="3.140625" style="336" customWidth="1"/>
    <col min="11010" max="11010" width="82" style="336" customWidth="1"/>
    <col min="11011" max="11011" width="12.5703125" style="336" customWidth="1"/>
    <col min="11012" max="11012" width="11.7109375" style="336" customWidth="1"/>
    <col min="11013" max="11013" width="14.140625" style="336" customWidth="1"/>
    <col min="11014" max="11264" width="9.140625" style="336"/>
    <col min="11265" max="11265" width="3.140625" style="336" customWidth="1"/>
    <col min="11266" max="11266" width="82" style="336" customWidth="1"/>
    <col min="11267" max="11267" width="12.5703125" style="336" customWidth="1"/>
    <col min="11268" max="11268" width="11.7109375" style="336" customWidth="1"/>
    <col min="11269" max="11269" width="14.140625" style="336" customWidth="1"/>
    <col min="11270" max="11520" width="9.140625" style="336"/>
    <col min="11521" max="11521" width="3.140625" style="336" customWidth="1"/>
    <col min="11522" max="11522" width="82" style="336" customWidth="1"/>
    <col min="11523" max="11523" width="12.5703125" style="336" customWidth="1"/>
    <col min="11524" max="11524" width="11.7109375" style="336" customWidth="1"/>
    <col min="11525" max="11525" width="14.140625" style="336" customWidth="1"/>
    <col min="11526" max="11776" width="9.140625" style="336"/>
    <col min="11777" max="11777" width="3.140625" style="336" customWidth="1"/>
    <col min="11778" max="11778" width="82" style="336" customWidth="1"/>
    <col min="11779" max="11779" width="12.5703125" style="336" customWidth="1"/>
    <col min="11780" max="11780" width="11.7109375" style="336" customWidth="1"/>
    <col min="11781" max="11781" width="14.140625" style="336" customWidth="1"/>
    <col min="11782" max="12032" width="9.140625" style="336"/>
    <col min="12033" max="12033" width="3.140625" style="336" customWidth="1"/>
    <col min="12034" max="12034" width="82" style="336" customWidth="1"/>
    <col min="12035" max="12035" width="12.5703125" style="336" customWidth="1"/>
    <col min="12036" max="12036" width="11.7109375" style="336" customWidth="1"/>
    <col min="12037" max="12037" width="14.140625" style="336" customWidth="1"/>
    <col min="12038" max="12288" width="9.140625" style="336"/>
    <col min="12289" max="12289" width="3.140625" style="336" customWidth="1"/>
    <col min="12290" max="12290" width="82" style="336" customWidth="1"/>
    <col min="12291" max="12291" width="12.5703125" style="336" customWidth="1"/>
    <col min="12292" max="12292" width="11.7109375" style="336" customWidth="1"/>
    <col min="12293" max="12293" width="14.140625" style="336" customWidth="1"/>
    <col min="12294" max="12544" width="9.140625" style="336"/>
    <col min="12545" max="12545" width="3.140625" style="336" customWidth="1"/>
    <col min="12546" max="12546" width="82" style="336" customWidth="1"/>
    <col min="12547" max="12547" width="12.5703125" style="336" customWidth="1"/>
    <col min="12548" max="12548" width="11.7109375" style="336" customWidth="1"/>
    <col min="12549" max="12549" width="14.140625" style="336" customWidth="1"/>
    <col min="12550" max="12800" width="9.140625" style="336"/>
    <col min="12801" max="12801" width="3.140625" style="336" customWidth="1"/>
    <col min="12802" max="12802" width="82" style="336" customWidth="1"/>
    <col min="12803" max="12803" width="12.5703125" style="336" customWidth="1"/>
    <col min="12804" max="12804" width="11.7109375" style="336" customWidth="1"/>
    <col min="12805" max="12805" width="14.140625" style="336" customWidth="1"/>
    <col min="12806" max="13056" width="9.140625" style="336"/>
    <col min="13057" max="13057" width="3.140625" style="336" customWidth="1"/>
    <col min="13058" max="13058" width="82" style="336" customWidth="1"/>
    <col min="13059" max="13059" width="12.5703125" style="336" customWidth="1"/>
    <col min="13060" max="13060" width="11.7109375" style="336" customWidth="1"/>
    <col min="13061" max="13061" width="14.140625" style="336" customWidth="1"/>
    <col min="13062" max="13312" width="9.140625" style="336"/>
    <col min="13313" max="13313" width="3.140625" style="336" customWidth="1"/>
    <col min="13314" max="13314" width="82" style="336" customWidth="1"/>
    <col min="13315" max="13315" width="12.5703125" style="336" customWidth="1"/>
    <col min="13316" max="13316" width="11.7109375" style="336" customWidth="1"/>
    <col min="13317" max="13317" width="14.140625" style="336" customWidth="1"/>
    <col min="13318" max="13568" width="9.140625" style="336"/>
    <col min="13569" max="13569" width="3.140625" style="336" customWidth="1"/>
    <col min="13570" max="13570" width="82" style="336" customWidth="1"/>
    <col min="13571" max="13571" width="12.5703125" style="336" customWidth="1"/>
    <col min="13572" max="13572" width="11.7109375" style="336" customWidth="1"/>
    <col min="13573" max="13573" width="14.140625" style="336" customWidth="1"/>
    <col min="13574" max="13824" width="9.140625" style="336"/>
    <col min="13825" max="13825" width="3.140625" style="336" customWidth="1"/>
    <col min="13826" max="13826" width="82" style="336" customWidth="1"/>
    <col min="13827" max="13827" width="12.5703125" style="336" customWidth="1"/>
    <col min="13828" max="13828" width="11.7109375" style="336" customWidth="1"/>
    <col min="13829" max="13829" width="14.140625" style="336" customWidth="1"/>
    <col min="13830" max="14080" width="9.140625" style="336"/>
    <col min="14081" max="14081" width="3.140625" style="336" customWidth="1"/>
    <col min="14082" max="14082" width="82" style="336" customWidth="1"/>
    <col min="14083" max="14083" width="12.5703125" style="336" customWidth="1"/>
    <col min="14084" max="14084" width="11.7109375" style="336" customWidth="1"/>
    <col min="14085" max="14085" width="14.140625" style="336" customWidth="1"/>
    <col min="14086" max="14336" width="9.140625" style="336"/>
    <col min="14337" max="14337" width="3.140625" style="336" customWidth="1"/>
    <col min="14338" max="14338" width="82" style="336" customWidth="1"/>
    <col min="14339" max="14339" width="12.5703125" style="336" customWidth="1"/>
    <col min="14340" max="14340" width="11.7109375" style="336" customWidth="1"/>
    <col min="14341" max="14341" width="14.140625" style="336" customWidth="1"/>
    <col min="14342" max="14592" width="9.140625" style="336"/>
    <col min="14593" max="14593" width="3.140625" style="336" customWidth="1"/>
    <col min="14594" max="14594" width="82" style="336" customWidth="1"/>
    <col min="14595" max="14595" width="12.5703125" style="336" customWidth="1"/>
    <col min="14596" max="14596" width="11.7109375" style="336" customWidth="1"/>
    <col min="14597" max="14597" width="14.140625" style="336" customWidth="1"/>
    <col min="14598" max="14848" width="9.140625" style="336"/>
    <col min="14849" max="14849" width="3.140625" style="336" customWidth="1"/>
    <col min="14850" max="14850" width="82" style="336" customWidth="1"/>
    <col min="14851" max="14851" width="12.5703125" style="336" customWidth="1"/>
    <col min="14852" max="14852" width="11.7109375" style="336" customWidth="1"/>
    <col min="14853" max="14853" width="14.140625" style="336" customWidth="1"/>
    <col min="14854" max="15104" width="9.140625" style="336"/>
    <col min="15105" max="15105" width="3.140625" style="336" customWidth="1"/>
    <col min="15106" max="15106" width="82" style="336" customWidth="1"/>
    <col min="15107" max="15107" width="12.5703125" style="336" customWidth="1"/>
    <col min="15108" max="15108" width="11.7109375" style="336" customWidth="1"/>
    <col min="15109" max="15109" width="14.140625" style="336" customWidth="1"/>
    <col min="15110" max="15360" width="9.140625" style="336"/>
    <col min="15361" max="15361" width="3.140625" style="336" customWidth="1"/>
    <col min="15362" max="15362" width="82" style="336" customWidth="1"/>
    <col min="15363" max="15363" width="12.5703125" style="336" customWidth="1"/>
    <col min="15364" max="15364" width="11.7109375" style="336" customWidth="1"/>
    <col min="15365" max="15365" width="14.140625" style="336" customWidth="1"/>
    <col min="15366" max="15616" width="9.140625" style="336"/>
    <col min="15617" max="15617" width="3.140625" style="336" customWidth="1"/>
    <col min="15618" max="15618" width="82" style="336" customWidth="1"/>
    <col min="15619" max="15619" width="12.5703125" style="336" customWidth="1"/>
    <col min="15620" max="15620" width="11.7109375" style="336" customWidth="1"/>
    <col min="15621" max="15621" width="14.140625" style="336" customWidth="1"/>
    <col min="15622" max="15872" width="9.140625" style="336"/>
    <col min="15873" max="15873" width="3.140625" style="336" customWidth="1"/>
    <col min="15874" max="15874" width="82" style="336" customWidth="1"/>
    <col min="15875" max="15875" width="12.5703125" style="336" customWidth="1"/>
    <col min="15876" max="15876" width="11.7109375" style="336" customWidth="1"/>
    <col min="15877" max="15877" width="14.140625" style="336" customWidth="1"/>
    <col min="15878" max="16128" width="9.140625" style="336"/>
    <col min="16129" max="16129" width="3.140625" style="336" customWidth="1"/>
    <col min="16130" max="16130" width="82" style="336" customWidth="1"/>
    <col min="16131" max="16131" width="12.5703125" style="336" customWidth="1"/>
    <col min="16132" max="16132" width="11.7109375" style="336" customWidth="1"/>
    <col min="16133" max="16133" width="14.140625" style="336" customWidth="1"/>
    <col min="16134" max="16384" width="9.140625" style="336"/>
  </cols>
  <sheetData>
    <row r="1" spans="1:5" x14ac:dyDescent="0.2">
      <c r="E1" s="337" t="s">
        <v>717</v>
      </c>
    </row>
    <row r="2" spans="1:5" ht="18.75" x14ac:dyDescent="0.3">
      <c r="A2" s="443" t="s">
        <v>1</v>
      </c>
      <c r="B2" s="443"/>
      <c r="C2" s="443"/>
      <c r="D2" s="443"/>
      <c r="E2" s="443"/>
    </row>
    <row r="3" spans="1:5" ht="19.350000000000001" customHeight="1" x14ac:dyDescent="0.2">
      <c r="A3" s="444" t="s">
        <v>773</v>
      </c>
      <c r="B3" s="444"/>
      <c r="C3" s="444"/>
      <c r="D3" s="444"/>
      <c r="E3" s="444"/>
    </row>
    <row r="4" spans="1:5" ht="19.350000000000001" customHeight="1" x14ac:dyDescent="0.2">
      <c r="A4" s="338"/>
      <c r="B4" s="338"/>
      <c r="C4" s="338"/>
      <c r="D4" s="338"/>
      <c r="E4" s="26" t="s">
        <v>2</v>
      </c>
    </row>
    <row r="5" spans="1:5" ht="32.25" customHeight="1" x14ac:dyDescent="0.2">
      <c r="A5" s="359"/>
      <c r="B5" s="359" t="s">
        <v>267</v>
      </c>
      <c r="C5" s="359" t="s">
        <v>604</v>
      </c>
      <c r="D5" s="359" t="s">
        <v>605</v>
      </c>
      <c r="E5" s="359" t="s">
        <v>606</v>
      </c>
    </row>
    <row r="6" spans="1:5" ht="15.75" x14ac:dyDescent="0.2">
      <c r="A6" s="360" t="s">
        <v>585</v>
      </c>
      <c r="B6" s="361" t="s">
        <v>607</v>
      </c>
      <c r="C6" s="362">
        <v>774</v>
      </c>
      <c r="D6" s="362">
        <v>0</v>
      </c>
      <c r="E6" s="362">
        <v>414</v>
      </c>
    </row>
    <row r="7" spans="1:5" ht="15.75" x14ac:dyDescent="0.2">
      <c r="A7" s="360" t="s">
        <v>587</v>
      </c>
      <c r="B7" s="361" t="s">
        <v>608</v>
      </c>
      <c r="C7" s="362">
        <v>426</v>
      </c>
      <c r="D7" s="362">
        <v>0</v>
      </c>
      <c r="E7" s="362">
        <v>3369</v>
      </c>
    </row>
    <row r="8" spans="1:5" ht="18" customHeight="1" x14ac:dyDescent="0.2">
      <c r="A8" s="360" t="s">
        <v>589</v>
      </c>
      <c r="B8" s="353" t="s">
        <v>609</v>
      </c>
      <c r="C8" s="354">
        <f>SUM(C6:C7)</f>
        <v>1200</v>
      </c>
      <c r="D8" s="354">
        <v>0</v>
      </c>
      <c r="E8" s="354">
        <f>SUM(E6:E7)</f>
        <v>3783</v>
      </c>
    </row>
    <row r="9" spans="1:5" ht="15.75" x14ac:dyDescent="0.2">
      <c r="A9" s="360" t="s">
        <v>591</v>
      </c>
      <c r="B9" s="361" t="s">
        <v>610</v>
      </c>
      <c r="C9" s="362">
        <v>6747211</v>
      </c>
      <c r="D9" s="362">
        <v>0</v>
      </c>
      <c r="E9" s="362">
        <v>6891804</v>
      </c>
    </row>
    <row r="10" spans="1:5" ht="15.75" x14ac:dyDescent="0.2">
      <c r="A10" s="360" t="s">
        <v>593</v>
      </c>
      <c r="B10" s="361" t="s">
        <v>611</v>
      </c>
      <c r="C10" s="362">
        <v>120425</v>
      </c>
      <c r="D10" s="362">
        <v>0</v>
      </c>
      <c r="E10" s="362">
        <v>151239</v>
      </c>
    </row>
    <row r="11" spans="1:5" ht="15.75" x14ac:dyDescent="0.2">
      <c r="A11" s="360" t="s">
        <v>595</v>
      </c>
      <c r="B11" s="361" t="s">
        <v>612</v>
      </c>
      <c r="C11" s="362">
        <v>57372</v>
      </c>
      <c r="D11" s="362">
        <v>0</v>
      </c>
      <c r="E11" s="362">
        <v>114244</v>
      </c>
    </row>
    <row r="12" spans="1:5" ht="15.75" x14ac:dyDescent="0.2">
      <c r="A12" s="360" t="s">
        <v>597</v>
      </c>
      <c r="B12" s="353" t="s">
        <v>614</v>
      </c>
      <c r="C12" s="354">
        <f>SUM(C9:C11)</f>
        <v>6925008</v>
      </c>
      <c r="D12" s="354">
        <v>0</v>
      </c>
      <c r="E12" s="354">
        <f>SUM(E9:E11)</f>
        <v>7157287</v>
      </c>
    </row>
    <row r="13" spans="1:5" ht="15.75" x14ac:dyDescent="0.2">
      <c r="A13" s="360" t="s">
        <v>599</v>
      </c>
      <c r="B13" s="361" t="s">
        <v>616</v>
      </c>
      <c r="C13" s="362">
        <f>C14+C15</f>
        <v>5033</v>
      </c>
      <c r="D13" s="362">
        <f>D14+D15</f>
        <v>0</v>
      </c>
      <c r="E13" s="362">
        <f>E14+E15</f>
        <v>8032</v>
      </c>
    </row>
    <row r="14" spans="1:5" ht="15.75" x14ac:dyDescent="0.2">
      <c r="A14" s="360" t="s">
        <v>601</v>
      </c>
      <c r="B14" s="361" t="s">
        <v>718</v>
      </c>
      <c r="C14" s="362">
        <v>0</v>
      </c>
      <c r="D14" s="362">
        <v>0</v>
      </c>
      <c r="E14" s="362">
        <v>3000</v>
      </c>
    </row>
    <row r="15" spans="1:5" ht="15.75" x14ac:dyDescent="0.2">
      <c r="A15" s="360" t="s">
        <v>613</v>
      </c>
      <c r="B15" s="361" t="s">
        <v>619</v>
      </c>
      <c r="C15" s="362">
        <v>5033</v>
      </c>
      <c r="D15" s="362">
        <v>0</v>
      </c>
      <c r="E15" s="362">
        <v>5032</v>
      </c>
    </row>
    <row r="16" spans="1:5" ht="15" customHeight="1" x14ac:dyDescent="0.2">
      <c r="A16" s="360" t="s">
        <v>615</v>
      </c>
      <c r="B16" s="353" t="s">
        <v>621</v>
      </c>
      <c r="C16" s="354">
        <f>C13</f>
        <v>5033</v>
      </c>
      <c r="D16" s="354">
        <f t="shared" ref="D16:E16" si="0">D13</f>
        <v>0</v>
      </c>
      <c r="E16" s="354">
        <f t="shared" si="0"/>
        <v>8032</v>
      </c>
    </row>
    <row r="17" spans="1:5" ht="28.5" x14ac:dyDescent="0.2">
      <c r="A17" s="360" t="s">
        <v>719</v>
      </c>
      <c r="B17" s="353" t="s">
        <v>623</v>
      </c>
      <c r="C17" s="354">
        <f t="shared" ref="C17:D17" si="1">C8+C12+C16</f>
        <v>6931241</v>
      </c>
      <c r="D17" s="354">
        <f t="shared" si="1"/>
        <v>0</v>
      </c>
      <c r="E17" s="354">
        <f>E8+E12+E16</f>
        <v>7169102</v>
      </c>
    </row>
    <row r="18" spans="1:5" ht="15.75" x14ac:dyDescent="0.2">
      <c r="A18" s="360" t="s">
        <v>720</v>
      </c>
      <c r="B18" s="361" t="s">
        <v>625</v>
      </c>
      <c r="C18" s="362">
        <v>6924</v>
      </c>
      <c r="D18" s="362">
        <v>0</v>
      </c>
      <c r="E18" s="362">
        <v>6732</v>
      </c>
    </row>
    <row r="19" spans="1:5" ht="13.5" customHeight="1" x14ac:dyDescent="0.2">
      <c r="A19" s="360" t="s">
        <v>617</v>
      </c>
      <c r="B19" s="353" t="s">
        <v>627</v>
      </c>
      <c r="C19" s="354">
        <f>C18</f>
        <v>6924</v>
      </c>
      <c r="D19" s="354">
        <f t="shared" ref="D19:E20" si="2">D18</f>
        <v>0</v>
      </c>
      <c r="E19" s="354">
        <f t="shared" si="2"/>
        <v>6732</v>
      </c>
    </row>
    <row r="20" spans="1:5" ht="14.25" customHeight="1" x14ac:dyDescent="0.2">
      <c r="A20" s="360" t="s">
        <v>721</v>
      </c>
      <c r="B20" s="353" t="s">
        <v>629</v>
      </c>
      <c r="C20" s="354">
        <f>C19</f>
        <v>6924</v>
      </c>
      <c r="D20" s="354">
        <f t="shared" si="2"/>
        <v>0</v>
      </c>
      <c r="E20" s="354">
        <f t="shared" si="2"/>
        <v>6732</v>
      </c>
    </row>
    <row r="21" spans="1:5" ht="15.75" x14ac:dyDescent="0.2">
      <c r="A21" s="360" t="s">
        <v>618</v>
      </c>
      <c r="B21" s="361" t="s">
        <v>631</v>
      </c>
      <c r="C21" s="362">
        <v>289</v>
      </c>
      <c r="D21" s="362">
        <v>0</v>
      </c>
      <c r="E21" s="362">
        <v>279</v>
      </c>
    </row>
    <row r="22" spans="1:5" ht="15.75" x14ac:dyDescent="0.2">
      <c r="A22" s="360" t="s">
        <v>722</v>
      </c>
      <c r="B22" s="353" t="s">
        <v>633</v>
      </c>
      <c r="C22" s="354">
        <f>C21</f>
        <v>289</v>
      </c>
      <c r="D22" s="354">
        <f t="shared" ref="D22:E22" si="3">D21</f>
        <v>0</v>
      </c>
      <c r="E22" s="354">
        <f t="shared" si="3"/>
        <v>279</v>
      </c>
    </row>
    <row r="23" spans="1:5" ht="15.75" x14ac:dyDescent="0.2">
      <c r="A23" s="360" t="s">
        <v>723</v>
      </c>
      <c r="B23" s="361" t="s">
        <v>635</v>
      </c>
      <c r="C23" s="362">
        <v>910911</v>
      </c>
      <c r="D23" s="362">
        <v>0</v>
      </c>
      <c r="E23" s="362">
        <v>854833</v>
      </c>
    </row>
    <row r="24" spans="1:5" ht="13.5" customHeight="1" x14ac:dyDescent="0.2">
      <c r="A24" s="360" t="s">
        <v>724</v>
      </c>
      <c r="B24" s="353" t="s">
        <v>637</v>
      </c>
      <c r="C24" s="354">
        <f>C23</f>
        <v>910911</v>
      </c>
      <c r="D24" s="354">
        <f t="shared" ref="D24:E24" si="4">D23</f>
        <v>0</v>
      </c>
      <c r="E24" s="354">
        <f t="shared" si="4"/>
        <v>854833</v>
      </c>
    </row>
    <row r="25" spans="1:5" ht="14.25" customHeight="1" x14ac:dyDescent="0.2">
      <c r="A25" s="360" t="s">
        <v>725</v>
      </c>
      <c r="B25" s="353" t="s">
        <v>639</v>
      </c>
      <c r="C25" s="354">
        <f>C22+C24</f>
        <v>911200</v>
      </c>
      <c r="D25" s="354">
        <f t="shared" ref="D25:E25" si="5">D22+D24</f>
        <v>0</v>
      </c>
      <c r="E25" s="354">
        <f t="shared" si="5"/>
        <v>855112</v>
      </c>
    </row>
    <row r="26" spans="1:5" ht="15.75" x14ac:dyDescent="0.2">
      <c r="A26" s="360" t="s">
        <v>620</v>
      </c>
      <c r="B26" s="361" t="s">
        <v>641</v>
      </c>
      <c r="C26" s="362">
        <f>C27+C28+C29</f>
        <v>54067</v>
      </c>
      <c r="D26" s="362">
        <f t="shared" ref="D26:E26" si="6">D27+D28+D29</f>
        <v>0</v>
      </c>
      <c r="E26" s="362">
        <f t="shared" si="6"/>
        <v>49192</v>
      </c>
    </row>
    <row r="27" spans="1:5" ht="15.75" x14ac:dyDescent="0.2">
      <c r="A27" s="360" t="s">
        <v>726</v>
      </c>
      <c r="B27" s="361" t="s">
        <v>643</v>
      </c>
      <c r="C27" s="362">
        <v>36106</v>
      </c>
      <c r="D27" s="362">
        <v>0</v>
      </c>
      <c r="E27" s="362">
        <v>21713</v>
      </c>
    </row>
    <row r="28" spans="1:5" ht="15.75" x14ac:dyDescent="0.2">
      <c r="A28" s="360" t="s">
        <v>727</v>
      </c>
      <c r="B28" s="361" t="s">
        <v>645</v>
      </c>
      <c r="C28" s="362">
        <v>14556</v>
      </c>
      <c r="D28" s="362">
        <v>0</v>
      </c>
      <c r="E28" s="362">
        <v>21037</v>
      </c>
    </row>
    <row r="29" spans="1:5" ht="15.75" x14ac:dyDescent="0.2">
      <c r="A29" s="360" t="s">
        <v>728</v>
      </c>
      <c r="B29" s="361" t="s">
        <v>647</v>
      </c>
      <c r="C29" s="362">
        <v>3405</v>
      </c>
      <c r="D29" s="362">
        <v>0</v>
      </c>
      <c r="E29" s="362">
        <v>6442</v>
      </c>
    </row>
    <row r="30" spans="1:5" ht="15.75" x14ac:dyDescent="0.2">
      <c r="A30" s="360" t="s">
        <v>729</v>
      </c>
      <c r="B30" s="361" t="s">
        <v>649</v>
      </c>
      <c r="C30" s="362">
        <f>C31+C32+C33</f>
        <v>13308</v>
      </c>
      <c r="D30" s="362">
        <f t="shared" ref="D30:E30" si="7">D31+D32+D33</f>
        <v>0</v>
      </c>
      <c r="E30" s="362">
        <f t="shared" si="7"/>
        <v>40002</v>
      </c>
    </row>
    <row r="31" spans="1:5" ht="30" x14ac:dyDescent="0.2">
      <c r="A31" s="360" t="s">
        <v>730</v>
      </c>
      <c r="B31" s="361" t="s">
        <v>651</v>
      </c>
      <c r="C31" s="362">
        <v>468</v>
      </c>
      <c r="D31" s="362">
        <v>0</v>
      </c>
      <c r="E31" s="362">
        <v>117</v>
      </c>
    </row>
    <row r="32" spans="1:5" ht="15.75" x14ac:dyDescent="0.2">
      <c r="A32" s="360" t="s">
        <v>731</v>
      </c>
      <c r="B32" s="361" t="s">
        <v>653</v>
      </c>
      <c r="C32" s="362">
        <v>12839</v>
      </c>
      <c r="D32" s="362">
        <v>0</v>
      </c>
      <c r="E32" s="362">
        <v>39885</v>
      </c>
    </row>
    <row r="33" spans="1:5" ht="14.25" customHeight="1" x14ac:dyDescent="0.2">
      <c r="A33" s="360" t="s">
        <v>622</v>
      </c>
      <c r="B33" s="361" t="s">
        <v>655</v>
      </c>
      <c r="C33" s="362">
        <v>1</v>
      </c>
      <c r="D33" s="362">
        <v>0</v>
      </c>
      <c r="E33" s="362">
        <v>0</v>
      </c>
    </row>
    <row r="34" spans="1:5" ht="30" x14ac:dyDescent="0.2">
      <c r="A34" s="360" t="s">
        <v>624</v>
      </c>
      <c r="B34" s="361" t="s">
        <v>656</v>
      </c>
      <c r="C34" s="362">
        <v>2410</v>
      </c>
      <c r="D34" s="362">
        <f t="shared" ref="D34" si="8">D35</f>
        <v>0</v>
      </c>
      <c r="E34" s="362">
        <f>E35</f>
        <v>2661</v>
      </c>
    </row>
    <row r="35" spans="1:5" ht="30" x14ac:dyDescent="0.2">
      <c r="A35" s="360" t="s">
        <v>732</v>
      </c>
      <c r="B35" s="361" t="s">
        <v>657</v>
      </c>
      <c r="C35" s="362">
        <v>0</v>
      </c>
      <c r="D35" s="362">
        <v>0</v>
      </c>
      <c r="E35" s="362">
        <v>2661</v>
      </c>
    </row>
    <row r="36" spans="1:5" ht="14.25" customHeight="1" x14ac:dyDescent="0.2">
      <c r="A36" s="360" t="s">
        <v>733</v>
      </c>
      <c r="B36" s="353" t="s">
        <v>658</v>
      </c>
      <c r="C36" s="354">
        <f>C34+C30+C26</f>
        <v>69785</v>
      </c>
      <c r="D36" s="354">
        <f t="shared" ref="D36:E36" si="9">D34+D30+D26</f>
        <v>0</v>
      </c>
      <c r="E36" s="354">
        <f t="shared" si="9"/>
        <v>91855</v>
      </c>
    </row>
    <row r="37" spans="1:5" ht="15.75" customHeight="1" x14ac:dyDescent="0.2">
      <c r="A37" s="360" t="s">
        <v>734</v>
      </c>
      <c r="B37" s="357" t="s">
        <v>659</v>
      </c>
      <c r="C37" s="362">
        <f>C38+C39</f>
        <v>0</v>
      </c>
      <c r="D37" s="362">
        <f t="shared" ref="D37:E37" si="10">D38+D39</f>
        <v>0</v>
      </c>
      <c r="E37" s="362">
        <f t="shared" si="10"/>
        <v>66171</v>
      </c>
    </row>
    <row r="38" spans="1:5" ht="15.75" x14ac:dyDescent="0.2">
      <c r="A38" s="360" t="s">
        <v>735</v>
      </c>
      <c r="B38" s="357" t="s">
        <v>661</v>
      </c>
      <c r="C38" s="362">
        <v>0</v>
      </c>
      <c r="D38" s="362">
        <v>0</v>
      </c>
      <c r="E38" s="362">
        <v>3998</v>
      </c>
    </row>
    <row r="39" spans="1:5" ht="15.75" x14ac:dyDescent="0.2">
      <c r="A39" s="360" t="s">
        <v>626</v>
      </c>
      <c r="B39" s="357" t="s">
        <v>663</v>
      </c>
      <c r="C39" s="362">
        <v>0</v>
      </c>
      <c r="D39" s="362">
        <v>0</v>
      </c>
      <c r="E39" s="362">
        <v>62173</v>
      </c>
    </row>
    <row r="40" spans="1:5" ht="25.5" x14ac:dyDescent="0.2">
      <c r="A40" s="360" t="s">
        <v>736</v>
      </c>
      <c r="B40" s="357" t="s">
        <v>664</v>
      </c>
      <c r="C40" s="362">
        <v>6636</v>
      </c>
      <c r="D40" s="362">
        <v>0</v>
      </c>
      <c r="E40" s="362">
        <f>E41</f>
        <v>6609</v>
      </c>
    </row>
    <row r="41" spans="1:5" ht="25.5" x14ac:dyDescent="0.2">
      <c r="A41" s="360" t="s">
        <v>737</v>
      </c>
      <c r="B41" s="357" t="s">
        <v>665</v>
      </c>
      <c r="C41" s="362">
        <v>0</v>
      </c>
      <c r="D41" s="362">
        <v>0</v>
      </c>
      <c r="E41" s="362">
        <v>6609</v>
      </c>
    </row>
    <row r="42" spans="1:5" ht="15" customHeight="1" x14ac:dyDescent="0.2">
      <c r="A42" s="360" t="s">
        <v>738</v>
      </c>
      <c r="B42" s="353" t="s">
        <v>666</v>
      </c>
      <c r="C42" s="354">
        <f>C40</f>
        <v>6636</v>
      </c>
      <c r="D42" s="354">
        <f t="shared" ref="D42" si="11">D41+D37</f>
        <v>0</v>
      </c>
      <c r="E42" s="354">
        <f>E40+E37</f>
        <v>72780</v>
      </c>
    </row>
    <row r="43" spans="1:5" ht="16.5" customHeight="1" x14ac:dyDescent="0.2">
      <c r="A43" s="360" t="s">
        <v>740</v>
      </c>
      <c r="B43" s="361" t="s">
        <v>667</v>
      </c>
      <c r="C43" s="362">
        <f>SUM(C44:C47)</f>
        <v>4824</v>
      </c>
      <c r="D43" s="362">
        <f t="shared" ref="D43:E43" si="12">SUM(D44:D47)</f>
        <v>0</v>
      </c>
      <c r="E43" s="362">
        <f t="shared" si="12"/>
        <v>7647</v>
      </c>
    </row>
    <row r="44" spans="1:5" ht="16.5" customHeight="1" x14ac:dyDescent="0.2">
      <c r="A44" s="360" t="s">
        <v>741</v>
      </c>
      <c r="B44" s="357" t="s">
        <v>669</v>
      </c>
      <c r="C44" s="362">
        <v>0</v>
      </c>
      <c r="D44" s="362">
        <v>0</v>
      </c>
      <c r="E44" s="362">
        <v>5244</v>
      </c>
    </row>
    <row r="45" spans="1:5" ht="16.5" customHeight="1" x14ac:dyDescent="0.2">
      <c r="A45" s="360" t="s">
        <v>742</v>
      </c>
      <c r="B45" s="361" t="s">
        <v>739</v>
      </c>
      <c r="C45" s="362">
        <v>610</v>
      </c>
      <c r="D45" s="362">
        <v>0</v>
      </c>
      <c r="E45" s="362">
        <v>0</v>
      </c>
    </row>
    <row r="46" spans="1:5" ht="15.75" customHeight="1" x14ac:dyDescent="0.2">
      <c r="A46" s="360" t="s">
        <v>743</v>
      </c>
      <c r="B46" s="361" t="s">
        <v>671</v>
      </c>
      <c r="C46" s="362">
        <v>4214</v>
      </c>
      <c r="D46" s="362">
        <v>0</v>
      </c>
      <c r="E46" s="362">
        <v>533</v>
      </c>
    </row>
    <row r="47" spans="1:5" ht="15.75" customHeight="1" x14ac:dyDescent="0.2">
      <c r="A47" s="360" t="s">
        <v>744</v>
      </c>
      <c r="B47" s="357" t="s">
        <v>673</v>
      </c>
      <c r="C47" s="362">
        <v>0</v>
      </c>
      <c r="D47" s="362">
        <v>0</v>
      </c>
      <c r="E47" s="362">
        <v>1870</v>
      </c>
    </row>
    <row r="48" spans="1:5" ht="15.75" customHeight="1" x14ac:dyDescent="0.2">
      <c r="A48" s="360" t="s">
        <v>628</v>
      </c>
      <c r="B48" s="357" t="s">
        <v>674</v>
      </c>
      <c r="C48" s="362">
        <v>0</v>
      </c>
      <c r="D48" s="362">
        <v>0</v>
      </c>
      <c r="E48" s="362">
        <v>900</v>
      </c>
    </row>
    <row r="49" spans="1:5" ht="14.25" customHeight="1" x14ac:dyDescent="0.2">
      <c r="A49" s="360" t="s">
        <v>747</v>
      </c>
      <c r="B49" s="353" t="s">
        <v>675</v>
      </c>
      <c r="C49" s="354">
        <f>C43+C48</f>
        <v>4824</v>
      </c>
      <c r="D49" s="354">
        <f t="shared" ref="D49:E49" si="13">D43+D48</f>
        <v>0</v>
      </c>
      <c r="E49" s="354">
        <f t="shared" si="13"/>
        <v>8547</v>
      </c>
    </row>
    <row r="50" spans="1:5" ht="13.5" customHeight="1" x14ac:dyDescent="0.2">
      <c r="A50" s="360" t="s">
        <v>749</v>
      </c>
      <c r="B50" s="353" t="s">
        <v>676</v>
      </c>
      <c r="C50" s="354">
        <f>C36+C42+C49</f>
        <v>81245</v>
      </c>
      <c r="D50" s="354">
        <f t="shared" ref="D50:E50" si="14">D36+D42+D49</f>
        <v>0</v>
      </c>
      <c r="E50" s="354">
        <f t="shared" si="14"/>
        <v>173182</v>
      </c>
    </row>
    <row r="51" spans="1:5" ht="13.5" customHeight="1" x14ac:dyDescent="0.2">
      <c r="A51" s="360" t="s">
        <v>750</v>
      </c>
      <c r="B51" s="361" t="s">
        <v>678</v>
      </c>
      <c r="C51" s="362">
        <v>513</v>
      </c>
      <c r="D51" s="362">
        <v>0</v>
      </c>
      <c r="E51" s="362">
        <v>763</v>
      </c>
    </row>
    <row r="52" spans="1:5" ht="13.5" customHeight="1" x14ac:dyDescent="0.2">
      <c r="A52" s="360" t="s">
        <v>630</v>
      </c>
      <c r="B52" s="357" t="s">
        <v>679</v>
      </c>
      <c r="C52" s="362">
        <v>0</v>
      </c>
      <c r="D52" s="362">
        <v>0</v>
      </c>
      <c r="E52" s="362">
        <v>1416</v>
      </c>
    </row>
    <row r="53" spans="1:5" ht="13.5" customHeight="1" x14ac:dyDescent="0.2">
      <c r="A53" s="360" t="s">
        <v>752</v>
      </c>
      <c r="B53" s="353" t="s">
        <v>745</v>
      </c>
      <c r="C53" s="354">
        <f>C51+C52</f>
        <v>513</v>
      </c>
      <c r="D53" s="354">
        <f t="shared" ref="D53:E53" si="15">D51+D52</f>
        <v>0</v>
      </c>
      <c r="E53" s="354">
        <f t="shared" si="15"/>
        <v>2179</v>
      </c>
    </row>
    <row r="54" spans="1:5" ht="15.75" x14ac:dyDescent="0.2">
      <c r="A54" s="360" t="s">
        <v>754</v>
      </c>
      <c r="B54" s="361" t="s">
        <v>746</v>
      </c>
      <c r="C54" s="362">
        <v>-513</v>
      </c>
      <c r="D54" s="354">
        <v>0</v>
      </c>
      <c r="E54" s="362">
        <v>-1502</v>
      </c>
    </row>
    <row r="55" spans="1:5" ht="13.5" customHeight="1" x14ac:dyDescent="0.2">
      <c r="A55" s="360" t="s">
        <v>632</v>
      </c>
      <c r="B55" s="353" t="s">
        <v>748</v>
      </c>
      <c r="C55" s="354">
        <f>C54</f>
        <v>-513</v>
      </c>
      <c r="D55" s="354">
        <f t="shared" ref="D55:E55" si="16">D54</f>
        <v>0</v>
      </c>
      <c r="E55" s="354">
        <f t="shared" si="16"/>
        <v>-1502</v>
      </c>
    </row>
    <row r="56" spans="1:5" ht="15.75" customHeight="1" x14ac:dyDescent="0.2">
      <c r="A56" s="360" t="s">
        <v>634</v>
      </c>
      <c r="B56" s="363" t="s">
        <v>681</v>
      </c>
      <c r="C56" s="362">
        <v>535</v>
      </c>
      <c r="D56" s="362">
        <v>0</v>
      </c>
      <c r="E56" s="362">
        <v>878</v>
      </c>
    </row>
    <row r="57" spans="1:5" ht="15.75" customHeight="1" x14ac:dyDescent="0.2">
      <c r="A57" s="360" t="s">
        <v>755</v>
      </c>
      <c r="B57" s="353" t="s">
        <v>751</v>
      </c>
      <c r="C57" s="354">
        <f>C56</f>
        <v>535</v>
      </c>
      <c r="D57" s="354">
        <f t="shared" ref="D57:E57" si="17">D56</f>
        <v>0</v>
      </c>
      <c r="E57" s="354">
        <f t="shared" si="17"/>
        <v>878</v>
      </c>
    </row>
    <row r="58" spans="1:5" ht="15" customHeight="1" x14ac:dyDescent="0.2">
      <c r="A58" s="360" t="s">
        <v>636</v>
      </c>
      <c r="B58" s="353" t="s">
        <v>753</v>
      </c>
      <c r="C58" s="354">
        <f>C53+C55+C57</f>
        <v>535</v>
      </c>
      <c r="D58" s="354">
        <f t="shared" ref="D58:E58" si="18">D53+D55+D57</f>
        <v>0</v>
      </c>
      <c r="E58" s="354">
        <f t="shared" si="18"/>
        <v>1555</v>
      </c>
    </row>
    <row r="59" spans="1:5" ht="15" customHeight="1" x14ac:dyDescent="0.2">
      <c r="A59" s="360" t="s">
        <v>756</v>
      </c>
      <c r="B59" s="357" t="s">
        <v>683</v>
      </c>
      <c r="C59" s="351">
        <v>6</v>
      </c>
      <c r="D59" s="351">
        <v>0</v>
      </c>
      <c r="E59" s="351">
        <v>0</v>
      </c>
    </row>
    <row r="60" spans="1:5" ht="15" customHeight="1" x14ac:dyDescent="0.2">
      <c r="A60" s="360" t="s">
        <v>758</v>
      </c>
      <c r="B60" s="358" t="s">
        <v>685</v>
      </c>
      <c r="C60" s="352">
        <f>C59</f>
        <v>6</v>
      </c>
      <c r="D60" s="352">
        <f t="shared" ref="D60:E60" si="19">D59</f>
        <v>0</v>
      </c>
      <c r="E60" s="352">
        <f t="shared" si="19"/>
        <v>0</v>
      </c>
    </row>
    <row r="61" spans="1:5" ht="16.5" customHeight="1" x14ac:dyDescent="0.2">
      <c r="A61" s="360" t="s">
        <v>759</v>
      </c>
      <c r="B61" s="353" t="s">
        <v>687</v>
      </c>
      <c r="C61" s="356">
        <f>C60+C58+C50+C25+C20+C17</f>
        <v>7931151</v>
      </c>
      <c r="D61" s="356">
        <f t="shared" ref="D61:E61" si="20">D60+D58+D50+D25+D20+D17</f>
        <v>0</v>
      </c>
      <c r="E61" s="356">
        <f t="shared" si="20"/>
        <v>8205683</v>
      </c>
    </row>
    <row r="62" spans="1:5" ht="15.75" x14ac:dyDescent="0.2">
      <c r="A62" s="360" t="s">
        <v>638</v>
      </c>
      <c r="B62" s="361" t="s">
        <v>689</v>
      </c>
      <c r="C62" s="362">
        <v>5976302</v>
      </c>
      <c r="D62" s="362">
        <v>0</v>
      </c>
      <c r="E62" s="362">
        <v>5976302</v>
      </c>
    </row>
    <row r="63" spans="1:5" ht="16.5" customHeight="1" x14ac:dyDescent="0.2">
      <c r="A63" s="360" t="s">
        <v>760</v>
      </c>
      <c r="B63" s="361" t="s">
        <v>691</v>
      </c>
      <c r="C63" s="362">
        <v>-408216</v>
      </c>
      <c r="D63" s="362">
        <v>0</v>
      </c>
      <c r="E63" s="362">
        <v>-408216</v>
      </c>
    </row>
    <row r="64" spans="1:5" ht="16.5" customHeight="1" x14ac:dyDescent="0.2">
      <c r="A64" s="360" t="s">
        <v>761</v>
      </c>
      <c r="B64" s="357" t="s">
        <v>757</v>
      </c>
      <c r="C64" s="362">
        <v>436226</v>
      </c>
      <c r="D64" s="362"/>
      <c r="E64" s="362">
        <v>0</v>
      </c>
    </row>
    <row r="65" spans="1:5" ht="15.75" x14ac:dyDescent="0.2">
      <c r="A65" s="360" t="s">
        <v>762</v>
      </c>
      <c r="B65" s="361" t="s">
        <v>693</v>
      </c>
      <c r="C65" s="362">
        <v>436226</v>
      </c>
      <c r="D65" s="362">
        <v>0</v>
      </c>
      <c r="E65" s="362">
        <v>436226</v>
      </c>
    </row>
    <row r="66" spans="1:5" ht="14.25" customHeight="1" x14ac:dyDescent="0.2">
      <c r="A66" s="360" t="s">
        <v>763</v>
      </c>
      <c r="B66" s="361" t="s">
        <v>695</v>
      </c>
      <c r="C66" s="362">
        <v>758010</v>
      </c>
      <c r="D66" s="362">
        <v>0</v>
      </c>
      <c r="E66" s="362">
        <v>1186480</v>
      </c>
    </row>
    <row r="67" spans="1:5" ht="17.25" customHeight="1" x14ac:dyDescent="0.2">
      <c r="A67" s="360" t="s">
        <v>640</v>
      </c>
      <c r="B67" s="361" t="s">
        <v>696</v>
      </c>
      <c r="C67" s="362">
        <v>428470</v>
      </c>
      <c r="D67" s="362">
        <v>0</v>
      </c>
      <c r="E67" s="362">
        <v>170654</v>
      </c>
    </row>
    <row r="68" spans="1:5" ht="15.75" customHeight="1" x14ac:dyDescent="0.2">
      <c r="A68" s="360" t="s">
        <v>764</v>
      </c>
      <c r="B68" s="353" t="s">
        <v>698</v>
      </c>
      <c r="C68" s="354">
        <f>SUM(C62:C67)-C64</f>
        <v>7190792</v>
      </c>
      <c r="D68" s="354">
        <v>0</v>
      </c>
      <c r="E68" s="354">
        <f>SUM(E62:E67)</f>
        <v>7361446</v>
      </c>
    </row>
    <row r="69" spans="1:5" ht="25.5" x14ac:dyDescent="0.2">
      <c r="A69" s="360" t="s">
        <v>765</v>
      </c>
      <c r="B69" s="357" t="s">
        <v>700</v>
      </c>
      <c r="C69" s="362">
        <v>6236</v>
      </c>
      <c r="D69" s="362">
        <v>0</v>
      </c>
      <c r="E69" s="362">
        <v>6236</v>
      </c>
    </row>
    <row r="70" spans="1:5" ht="15.75" customHeight="1" x14ac:dyDescent="0.2">
      <c r="A70" s="360" t="s">
        <v>767</v>
      </c>
      <c r="B70" s="353" t="s">
        <v>702</v>
      </c>
      <c r="C70" s="354">
        <f>C69</f>
        <v>6236</v>
      </c>
      <c r="D70" s="354">
        <f t="shared" ref="D70:E70" si="21">D69</f>
        <v>0</v>
      </c>
      <c r="E70" s="354">
        <f t="shared" si="21"/>
        <v>6236</v>
      </c>
    </row>
    <row r="71" spans="1:5" ht="14.25" customHeight="1" x14ac:dyDescent="0.2">
      <c r="A71" s="360" t="s">
        <v>642</v>
      </c>
      <c r="B71" s="361" t="s">
        <v>703</v>
      </c>
      <c r="C71" s="362">
        <v>83</v>
      </c>
      <c r="D71" s="362">
        <v>0</v>
      </c>
      <c r="E71" s="362">
        <v>0</v>
      </c>
    </row>
    <row r="72" spans="1:5" ht="30" x14ac:dyDescent="0.2">
      <c r="A72" s="360" t="s">
        <v>644</v>
      </c>
      <c r="B72" s="361" t="s">
        <v>766</v>
      </c>
      <c r="C72" s="362">
        <f>C73</f>
        <v>11374</v>
      </c>
      <c r="D72" s="362">
        <f t="shared" ref="D72:E72" si="22">D73</f>
        <v>0</v>
      </c>
      <c r="E72" s="362">
        <f t="shared" si="22"/>
        <v>13656</v>
      </c>
    </row>
    <row r="73" spans="1:5" ht="30" x14ac:dyDescent="0.2">
      <c r="A73" s="360" t="s">
        <v>646</v>
      </c>
      <c r="B73" s="361" t="s">
        <v>768</v>
      </c>
      <c r="C73" s="362">
        <v>11374</v>
      </c>
      <c r="D73" s="362">
        <v>0</v>
      </c>
      <c r="E73" s="362">
        <v>13656</v>
      </c>
    </row>
    <row r="74" spans="1:5" ht="14.25" customHeight="1" x14ac:dyDescent="0.2">
      <c r="A74" s="360" t="s">
        <v>648</v>
      </c>
      <c r="B74" s="353" t="s">
        <v>706</v>
      </c>
      <c r="C74" s="354">
        <f>C73+C71</f>
        <v>11457</v>
      </c>
      <c r="D74" s="354">
        <f t="shared" ref="D74:E74" si="23">D73+D71</f>
        <v>0</v>
      </c>
      <c r="E74" s="354">
        <f t="shared" si="23"/>
        <v>13656</v>
      </c>
    </row>
    <row r="75" spans="1:5" ht="15" customHeight="1" x14ac:dyDescent="0.2">
      <c r="A75" s="360" t="s">
        <v>650</v>
      </c>
      <c r="B75" s="361" t="s">
        <v>769</v>
      </c>
      <c r="C75" s="362">
        <v>27292</v>
      </c>
      <c r="D75" s="362">
        <v>0</v>
      </c>
      <c r="E75" s="362">
        <v>40303</v>
      </c>
    </row>
    <row r="76" spans="1:5" ht="15" customHeight="1" x14ac:dyDescent="0.2">
      <c r="A76" s="360" t="s">
        <v>652</v>
      </c>
      <c r="B76" s="361" t="s">
        <v>707</v>
      </c>
      <c r="C76" s="362">
        <v>613</v>
      </c>
      <c r="D76" s="362">
        <v>0</v>
      </c>
      <c r="E76" s="362">
        <v>544</v>
      </c>
    </row>
    <row r="77" spans="1:5" ht="15" customHeight="1" x14ac:dyDescent="0.2">
      <c r="A77" s="360" t="s">
        <v>770</v>
      </c>
      <c r="B77" s="353" t="s">
        <v>709</v>
      </c>
      <c r="C77" s="354">
        <f>SUM(C75:C76)</f>
        <v>27905</v>
      </c>
      <c r="D77" s="354">
        <v>0</v>
      </c>
      <c r="E77" s="354">
        <f>SUM(E75:E76)</f>
        <v>40847</v>
      </c>
    </row>
    <row r="78" spans="1:5" ht="16.5" customHeight="1" x14ac:dyDescent="0.2">
      <c r="A78" s="360" t="s">
        <v>654</v>
      </c>
      <c r="B78" s="353" t="s">
        <v>710</v>
      </c>
      <c r="C78" s="354">
        <f>C70+C74+C77</f>
        <v>45598</v>
      </c>
      <c r="D78" s="354">
        <v>0</v>
      </c>
      <c r="E78" s="354">
        <f>E70+E74+E77</f>
        <v>60739</v>
      </c>
    </row>
    <row r="79" spans="1:5" ht="15" customHeight="1" x14ac:dyDescent="0.2">
      <c r="A79" s="360" t="s">
        <v>771</v>
      </c>
      <c r="B79" s="361" t="s">
        <v>711</v>
      </c>
      <c r="C79" s="362">
        <v>32589</v>
      </c>
      <c r="D79" s="362">
        <v>0</v>
      </c>
      <c r="E79" s="362">
        <v>35373</v>
      </c>
    </row>
    <row r="80" spans="1:5" ht="18" customHeight="1" x14ac:dyDescent="0.2">
      <c r="A80" s="360" t="s">
        <v>772</v>
      </c>
      <c r="B80" s="361" t="s">
        <v>713</v>
      </c>
      <c r="C80" s="362">
        <v>662172</v>
      </c>
      <c r="D80" s="362">
        <v>0</v>
      </c>
      <c r="E80" s="362">
        <v>748126</v>
      </c>
    </row>
    <row r="81" spans="1:5" ht="15" customHeight="1" x14ac:dyDescent="0.2">
      <c r="A81" s="360" t="s">
        <v>805</v>
      </c>
      <c r="B81" s="353" t="s">
        <v>715</v>
      </c>
      <c r="C81" s="354">
        <f>C79+C80</f>
        <v>694761</v>
      </c>
      <c r="D81" s="354">
        <v>0</v>
      </c>
      <c r="E81" s="354">
        <f>E79+E80</f>
        <v>783499</v>
      </c>
    </row>
    <row r="82" spans="1:5" ht="13.5" customHeight="1" x14ac:dyDescent="0.2">
      <c r="A82" s="360" t="s">
        <v>806</v>
      </c>
      <c r="B82" s="353" t="s">
        <v>716</v>
      </c>
      <c r="C82" s="354">
        <f>C68+C78+C81</f>
        <v>7931151</v>
      </c>
      <c r="D82" s="354">
        <v>0</v>
      </c>
      <c r="E82" s="354">
        <f>E68+E78+E81</f>
        <v>8205684</v>
      </c>
    </row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6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="60" zoomScaleNormal="100" workbookViewId="0">
      <selection activeCell="L32" sqref="L32"/>
    </sheetView>
  </sheetViews>
  <sheetFormatPr defaultRowHeight="12.75" x14ac:dyDescent="0.2"/>
  <cols>
    <col min="1" max="1" width="3.85546875" style="336" customWidth="1"/>
    <col min="2" max="2" width="75.85546875" style="336" customWidth="1"/>
    <col min="3" max="3" width="13.42578125" style="336" customWidth="1"/>
    <col min="4" max="4" width="14.140625" style="336" customWidth="1"/>
    <col min="5" max="5" width="14.85546875" style="336" customWidth="1"/>
    <col min="6" max="256" width="9.140625" style="336"/>
    <col min="257" max="257" width="3.85546875" style="336" customWidth="1"/>
    <col min="258" max="258" width="75.85546875" style="336" customWidth="1"/>
    <col min="259" max="259" width="13.42578125" style="336" customWidth="1"/>
    <col min="260" max="260" width="14.140625" style="336" customWidth="1"/>
    <col min="261" max="261" width="14.85546875" style="336" customWidth="1"/>
    <col min="262" max="512" width="9.140625" style="336"/>
    <col min="513" max="513" width="3.85546875" style="336" customWidth="1"/>
    <col min="514" max="514" width="75.85546875" style="336" customWidth="1"/>
    <col min="515" max="515" width="13.42578125" style="336" customWidth="1"/>
    <col min="516" max="516" width="14.140625" style="336" customWidth="1"/>
    <col min="517" max="517" width="14.85546875" style="336" customWidth="1"/>
    <col min="518" max="768" width="9.140625" style="336"/>
    <col min="769" max="769" width="3.85546875" style="336" customWidth="1"/>
    <col min="770" max="770" width="75.85546875" style="336" customWidth="1"/>
    <col min="771" max="771" width="13.42578125" style="336" customWidth="1"/>
    <col min="772" max="772" width="14.140625" style="336" customWidth="1"/>
    <col min="773" max="773" width="14.85546875" style="336" customWidth="1"/>
    <col min="774" max="1024" width="9.140625" style="336"/>
    <col min="1025" max="1025" width="3.85546875" style="336" customWidth="1"/>
    <col min="1026" max="1026" width="75.85546875" style="336" customWidth="1"/>
    <col min="1027" max="1027" width="13.42578125" style="336" customWidth="1"/>
    <col min="1028" max="1028" width="14.140625" style="336" customWidth="1"/>
    <col min="1029" max="1029" width="14.85546875" style="336" customWidth="1"/>
    <col min="1030" max="1280" width="9.140625" style="336"/>
    <col min="1281" max="1281" width="3.85546875" style="336" customWidth="1"/>
    <col min="1282" max="1282" width="75.85546875" style="336" customWidth="1"/>
    <col min="1283" max="1283" width="13.42578125" style="336" customWidth="1"/>
    <col min="1284" max="1284" width="14.140625" style="336" customWidth="1"/>
    <col min="1285" max="1285" width="14.85546875" style="336" customWidth="1"/>
    <col min="1286" max="1536" width="9.140625" style="336"/>
    <col min="1537" max="1537" width="3.85546875" style="336" customWidth="1"/>
    <col min="1538" max="1538" width="75.85546875" style="336" customWidth="1"/>
    <col min="1539" max="1539" width="13.42578125" style="336" customWidth="1"/>
    <col min="1540" max="1540" width="14.140625" style="336" customWidth="1"/>
    <col min="1541" max="1541" width="14.85546875" style="336" customWidth="1"/>
    <col min="1542" max="1792" width="9.140625" style="336"/>
    <col min="1793" max="1793" width="3.85546875" style="336" customWidth="1"/>
    <col min="1794" max="1794" width="75.85546875" style="336" customWidth="1"/>
    <col min="1795" max="1795" width="13.42578125" style="336" customWidth="1"/>
    <col min="1796" max="1796" width="14.140625" style="336" customWidth="1"/>
    <col min="1797" max="1797" width="14.85546875" style="336" customWidth="1"/>
    <col min="1798" max="2048" width="9.140625" style="336"/>
    <col min="2049" max="2049" width="3.85546875" style="336" customWidth="1"/>
    <col min="2050" max="2050" width="75.85546875" style="336" customWidth="1"/>
    <col min="2051" max="2051" width="13.42578125" style="336" customWidth="1"/>
    <col min="2052" max="2052" width="14.140625" style="336" customWidth="1"/>
    <col min="2053" max="2053" width="14.85546875" style="336" customWidth="1"/>
    <col min="2054" max="2304" width="9.140625" style="336"/>
    <col min="2305" max="2305" width="3.85546875" style="336" customWidth="1"/>
    <col min="2306" max="2306" width="75.85546875" style="336" customWidth="1"/>
    <col min="2307" max="2307" width="13.42578125" style="336" customWidth="1"/>
    <col min="2308" max="2308" width="14.140625" style="336" customWidth="1"/>
    <col min="2309" max="2309" width="14.85546875" style="336" customWidth="1"/>
    <col min="2310" max="2560" width="9.140625" style="336"/>
    <col min="2561" max="2561" width="3.85546875" style="336" customWidth="1"/>
    <col min="2562" max="2562" width="75.85546875" style="336" customWidth="1"/>
    <col min="2563" max="2563" width="13.42578125" style="336" customWidth="1"/>
    <col min="2564" max="2564" width="14.140625" style="336" customWidth="1"/>
    <col min="2565" max="2565" width="14.85546875" style="336" customWidth="1"/>
    <col min="2566" max="2816" width="9.140625" style="336"/>
    <col min="2817" max="2817" width="3.85546875" style="336" customWidth="1"/>
    <col min="2818" max="2818" width="75.85546875" style="336" customWidth="1"/>
    <col min="2819" max="2819" width="13.42578125" style="336" customWidth="1"/>
    <col min="2820" max="2820" width="14.140625" style="336" customWidth="1"/>
    <col min="2821" max="2821" width="14.85546875" style="336" customWidth="1"/>
    <col min="2822" max="3072" width="9.140625" style="336"/>
    <col min="3073" max="3073" width="3.85546875" style="336" customWidth="1"/>
    <col min="3074" max="3074" width="75.85546875" style="336" customWidth="1"/>
    <col min="3075" max="3075" width="13.42578125" style="336" customWidth="1"/>
    <col min="3076" max="3076" width="14.140625" style="336" customWidth="1"/>
    <col min="3077" max="3077" width="14.85546875" style="336" customWidth="1"/>
    <col min="3078" max="3328" width="9.140625" style="336"/>
    <col min="3329" max="3329" width="3.85546875" style="336" customWidth="1"/>
    <col min="3330" max="3330" width="75.85546875" style="336" customWidth="1"/>
    <col min="3331" max="3331" width="13.42578125" style="336" customWidth="1"/>
    <col min="3332" max="3332" width="14.140625" style="336" customWidth="1"/>
    <col min="3333" max="3333" width="14.85546875" style="336" customWidth="1"/>
    <col min="3334" max="3584" width="9.140625" style="336"/>
    <col min="3585" max="3585" width="3.85546875" style="336" customWidth="1"/>
    <col min="3586" max="3586" width="75.85546875" style="336" customWidth="1"/>
    <col min="3587" max="3587" width="13.42578125" style="336" customWidth="1"/>
    <col min="3588" max="3588" width="14.140625" style="336" customWidth="1"/>
    <col min="3589" max="3589" width="14.85546875" style="336" customWidth="1"/>
    <col min="3590" max="3840" width="9.140625" style="336"/>
    <col min="3841" max="3841" width="3.85546875" style="336" customWidth="1"/>
    <col min="3842" max="3842" width="75.85546875" style="336" customWidth="1"/>
    <col min="3843" max="3843" width="13.42578125" style="336" customWidth="1"/>
    <col min="3844" max="3844" width="14.140625" style="336" customWidth="1"/>
    <col min="3845" max="3845" width="14.85546875" style="336" customWidth="1"/>
    <col min="3846" max="4096" width="9.140625" style="336"/>
    <col min="4097" max="4097" width="3.85546875" style="336" customWidth="1"/>
    <col min="4098" max="4098" width="75.85546875" style="336" customWidth="1"/>
    <col min="4099" max="4099" width="13.42578125" style="336" customWidth="1"/>
    <col min="4100" max="4100" width="14.140625" style="336" customWidth="1"/>
    <col min="4101" max="4101" width="14.85546875" style="336" customWidth="1"/>
    <col min="4102" max="4352" width="9.140625" style="336"/>
    <col min="4353" max="4353" width="3.85546875" style="336" customWidth="1"/>
    <col min="4354" max="4354" width="75.85546875" style="336" customWidth="1"/>
    <col min="4355" max="4355" width="13.42578125" style="336" customWidth="1"/>
    <col min="4356" max="4356" width="14.140625" style="336" customWidth="1"/>
    <col min="4357" max="4357" width="14.85546875" style="336" customWidth="1"/>
    <col min="4358" max="4608" width="9.140625" style="336"/>
    <col min="4609" max="4609" width="3.85546875" style="336" customWidth="1"/>
    <col min="4610" max="4610" width="75.85546875" style="336" customWidth="1"/>
    <col min="4611" max="4611" width="13.42578125" style="336" customWidth="1"/>
    <col min="4612" max="4612" width="14.140625" style="336" customWidth="1"/>
    <col min="4613" max="4613" width="14.85546875" style="336" customWidth="1"/>
    <col min="4614" max="4864" width="9.140625" style="336"/>
    <col min="4865" max="4865" width="3.85546875" style="336" customWidth="1"/>
    <col min="4866" max="4866" width="75.85546875" style="336" customWidth="1"/>
    <col min="4867" max="4867" width="13.42578125" style="336" customWidth="1"/>
    <col min="4868" max="4868" width="14.140625" style="336" customWidth="1"/>
    <col min="4869" max="4869" width="14.85546875" style="336" customWidth="1"/>
    <col min="4870" max="5120" width="9.140625" style="336"/>
    <col min="5121" max="5121" width="3.85546875" style="336" customWidth="1"/>
    <col min="5122" max="5122" width="75.85546875" style="336" customWidth="1"/>
    <col min="5123" max="5123" width="13.42578125" style="336" customWidth="1"/>
    <col min="5124" max="5124" width="14.140625" style="336" customWidth="1"/>
    <col min="5125" max="5125" width="14.85546875" style="336" customWidth="1"/>
    <col min="5126" max="5376" width="9.140625" style="336"/>
    <col min="5377" max="5377" width="3.85546875" style="336" customWidth="1"/>
    <col min="5378" max="5378" width="75.85546875" style="336" customWidth="1"/>
    <col min="5379" max="5379" width="13.42578125" style="336" customWidth="1"/>
    <col min="5380" max="5380" width="14.140625" style="336" customWidth="1"/>
    <col min="5381" max="5381" width="14.85546875" style="336" customWidth="1"/>
    <col min="5382" max="5632" width="9.140625" style="336"/>
    <col min="5633" max="5633" width="3.85546875" style="336" customWidth="1"/>
    <col min="5634" max="5634" width="75.85546875" style="336" customWidth="1"/>
    <col min="5635" max="5635" width="13.42578125" style="336" customWidth="1"/>
    <col min="5636" max="5636" width="14.140625" style="336" customWidth="1"/>
    <col min="5637" max="5637" width="14.85546875" style="336" customWidth="1"/>
    <col min="5638" max="5888" width="9.140625" style="336"/>
    <col min="5889" max="5889" width="3.85546875" style="336" customWidth="1"/>
    <col min="5890" max="5890" width="75.85546875" style="336" customWidth="1"/>
    <col min="5891" max="5891" width="13.42578125" style="336" customWidth="1"/>
    <col min="5892" max="5892" width="14.140625" style="336" customWidth="1"/>
    <col min="5893" max="5893" width="14.85546875" style="336" customWidth="1"/>
    <col min="5894" max="6144" width="9.140625" style="336"/>
    <col min="6145" max="6145" width="3.85546875" style="336" customWidth="1"/>
    <col min="6146" max="6146" width="75.85546875" style="336" customWidth="1"/>
    <col min="6147" max="6147" width="13.42578125" style="336" customWidth="1"/>
    <col min="6148" max="6148" width="14.140625" style="336" customWidth="1"/>
    <col min="6149" max="6149" width="14.85546875" style="336" customWidth="1"/>
    <col min="6150" max="6400" width="9.140625" style="336"/>
    <col min="6401" max="6401" width="3.85546875" style="336" customWidth="1"/>
    <col min="6402" max="6402" width="75.85546875" style="336" customWidth="1"/>
    <col min="6403" max="6403" width="13.42578125" style="336" customWidth="1"/>
    <col min="6404" max="6404" width="14.140625" style="336" customWidth="1"/>
    <col min="6405" max="6405" width="14.85546875" style="336" customWidth="1"/>
    <col min="6406" max="6656" width="9.140625" style="336"/>
    <col min="6657" max="6657" width="3.85546875" style="336" customWidth="1"/>
    <col min="6658" max="6658" width="75.85546875" style="336" customWidth="1"/>
    <col min="6659" max="6659" width="13.42578125" style="336" customWidth="1"/>
    <col min="6660" max="6660" width="14.140625" style="336" customWidth="1"/>
    <col min="6661" max="6661" width="14.85546875" style="336" customWidth="1"/>
    <col min="6662" max="6912" width="9.140625" style="336"/>
    <col min="6913" max="6913" width="3.85546875" style="336" customWidth="1"/>
    <col min="6914" max="6914" width="75.85546875" style="336" customWidth="1"/>
    <col min="6915" max="6915" width="13.42578125" style="336" customWidth="1"/>
    <col min="6916" max="6916" width="14.140625" style="336" customWidth="1"/>
    <col min="6917" max="6917" width="14.85546875" style="336" customWidth="1"/>
    <col min="6918" max="7168" width="9.140625" style="336"/>
    <col min="7169" max="7169" width="3.85546875" style="336" customWidth="1"/>
    <col min="7170" max="7170" width="75.85546875" style="336" customWidth="1"/>
    <col min="7171" max="7171" width="13.42578125" style="336" customWidth="1"/>
    <col min="7172" max="7172" width="14.140625" style="336" customWidth="1"/>
    <col min="7173" max="7173" width="14.85546875" style="336" customWidth="1"/>
    <col min="7174" max="7424" width="9.140625" style="336"/>
    <col min="7425" max="7425" width="3.85546875" style="336" customWidth="1"/>
    <col min="7426" max="7426" width="75.85546875" style="336" customWidth="1"/>
    <col min="7427" max="7427" width="13.42578125" style="336" customWidth="1"/>
    <col min="7428" max="7428" width="14.140625" style="336" customWidth="1"/>
    <col min="7429" max="7429" width="14.85546875" style="336" customWidth="1"/>
    <col min="7430" max="7680" width="9.140625" style="336"/>
    <col min="7681" max="7681" width="3.85546875" style="336" customWidth="1"/>
    <col min="7682" max="7682" width="75.85546875" style="336" customWidth="1"/>
    <col min="7683" max="7683" width="13.42578125" style="336" customWidth="1"/>
    <col min="7684" max="7684" width="14.140625" style="336" customWidth="1"/>
    <col min="7685" max="7685" width="14.85546875" style="336" customWidth="1"/>
    <col min="7686" max="7936" width="9.140625" style="336"/>
    <col min="7937" max="7937" width="3.85546875" style="336" customWidth="1"/>
    <col min="7938" max="7938" width="75.85546875" style="336" customWidth="1"/>
    <col min="7939" max="7939" width="13.42578125" style="336" customWidth="1"/>
    <col min="7940" max="7940" width="14.140625" style="336" customWidth="1"/>
    <col min="7941" max="7941" width="14.85546875" style="336" customWidth="1"/>
    <col min="7942" max="8192" width="9.140625" style="336"/>
    <col min="8193" max="8193" width="3.85546875" style="336" customWidth="1"/>
    <col min="8194" max="8194" width="75.85546875" style="336" customWidth="1"/>
    <col min="8195" max="8195" width="13.42578125" style="336" customWidth="1"/>
    <col min="8196" max="8196" width="14.140625" style="336" customWidth="1"/>
    <col min="8197" max="8197" width="14.85546875" style="336" customWidth="1"/>
    <col min="8198" max="8448" width="9.140625" style="336"/>
    <col min="8449" max="8449" width="3.85546875" style="336" customWidth="1"/>
    <col min="8450" max="8450" width="75.85546875" style="336" customWidth="1"/>
    <col min="8451" max="8451" width="13.42578125" style="336" customWidth="1"/>
    <col min="8452" max="8452" width="14.140625" style="336" customWidth="1"/>
    <col min="8453" max="8453" width="14.85546875" style="336" customWidth="1"/>
    <col min="8454" max="8704" width="9.140625" style="336"/>
    <col min="8705" max="8705" width="3.85546875" style="336" customWidth="1"/>
    <col min="8706" max="8706" width="75.85546875" style="336" customWidth="1"/>
    <col min="8707" max="8707" width="13.42578125" style="336" customWidth="1"/>
    <col min="8708" max="8708" width="14.140625" style="336" customWidth="1"/>
    <col min="8709" max="8709" width="14.85546875" style="336" customWidth="1"/>
    <col min="8710" max="8960" width="9.140625" style="336"/>
    <col min="8961" max="8961" width="3.85546875" style="336" customWidth="1"/>
    <col min="8962" max="8962" width="75.85546875" style="336" customWidth="1"/>
    <col min="8963" max="8963" width="13.42578125" style="336" customWidth="1"/>
    <col min="8964" max="8964" width="14.140625" style="336" customWidth="1"/>
    <col min="8965" max="8965" width="14.85546875" style="336" customWidth="1"/>
    <col min="8966" max="9216" width="9.140625" style="336"/>
    <col min="9217" max="9217" width="3.85546875" style="336" customWidth="1"/>
    <col min="9218" max="9218" width="75.85546875" style="336" customWidth="1"/>
    <col min="9219" max="9219" width="13.42578125" style="336" customWidth="1"/>
    <col min="9220" max="9220" width="14.140625" style="336" customWidth="1"/>
    <col min="9221" max="9221" width="14.85546875" style="336" customWidth="1"/>
    <col min="9222" max="9472" width="9.140625" style="336"/>
    <col min="9473" max="9473" width="3.85546875" style="336" customWidth="1"/>
    <col min="9474" max="9474" width="75.85546875" style="336" customWidth="1"/>
    <col min="9475" max="9475" width="13.42578125" style="336" customWidth="1"/>
    <col min="9476" max="9476" width="14.140625" style="336" customWidth="1"/>
    <col min="9477" max="9477" width="14.85546875" style="336" customWidth="1"/>
    <col min="9478" max="9728" width="9.140625" style="336"/>
    <col min="9729" max="9729" width="3.85546875" style="336" customWidth="1"/>
    <col min="9730" max="9730" width="75.85546875" style="336" customWidth="1"/>
    <col min="9731" max="9731" width="13.42578125" style="336" customWidth="1"/>
    <col min="9732" max="9732" width="14.140625" style="336" customWidth="1"/>
    <col min="9733" max="9733" width="14.85546875" style="336" customWidth="1"/>
    <col min="9734" max="9984" width="9.140625" style="336"/>
    <col min="9985" max="9985" width="3.85546875" style="336" customWidth="1"/>
    <col min="9986" max="9986" width="75.85546875" style="336" customWidth="1"/>
    <col min="9987" max="9987" width="13.42578125" style="336" customWidth="1"/>
    <col min="9988" max="9988" width="14.140625" style="336" customWidth="1"/>
    <col min="9989" max="9989" width="14.85546875" style="336" customWidth="1"/>
    <col min="9990" max="10240" width="9.140625" style="336"/>
    <col min="10241" max="10241" width="3.85546875" style="336" customWidth="1"/>
    <col min="10242" max="10242" width="75.85546875" style="336" customWidth="1"/>
    <col min="10243" max="10243" width="13.42578125" style="336" customWidth="1"/>
    <col min="10244" max="10244" width="14.140625" style="336" customWidth="1"/>
    <col min="10245" max="10245" width="14.85546875" style="336" customWidth="1"/>
    <col min="10246" max="10496" width="9.140625" style="336"/>
    <col min="10497" max="10497" width="3.85546875" style="336" customWidth="1"/>
    <col min="10498" max="10498" width="75.85546875" style="336" customWidth="1"/>
    <col min="10499" max="10499" width="13.42578125" style="336" customWidth="1"/>
    <col min="10500" max="10500" width="14.140625" style="336" customWidth="1"/>
    <col min="10501" max="10501" width="14.85546875" style="336" customWidth="1"/>
    <col min="10502" max="10752" width="9.140625" style="336"/>
    <col min="10753" max="10753" width="3.85546875" style="336" customWidth="1"/>
    <col min="10754" max="10754" width="75.85546875" style="336" customWidth="1"/>
    <col min="10755" max="10755" width="13.42578125" style="336" customWidth="1"/>
    <col min="10756" max="10756" width="14.140625" style="336" customWidth="1"/>
    <col min="10757" max="10757" width="14.85546875" style="336" customWidth="1"/>
    <col min="10758" max="11008" width="9.140625" style="336"/>
    <col min="11009" max="11009" width="3.85546875" style="336" customWidth="1"/>
    <col min="11010" max="11010" width="75.85546875" style="336" customWidth="1"/>
    <col min="11011" max="11011" width="13.42578125" style="336" customWidth="1"/>
    <col min="11012" max="11012" width="14.140625" style="336" customWidth="1"/>
    <col min="11013" max="11013" width="14.85546875" style="336" customWidth="1"/>
    <col min="11014" max="11264" width="9.140625" style="336"/>
    <col min="11265" max="11265" width="3.85546875" style="336" customWidth="1"/>
    <col min="11266" max="11266" width="75.85546875" style="336" customWidth="1"/>
    <col min="11267" max="11267" width="13.42578125" style="336" customWidth="1"/>
    <col min="11268" max="11268" width="14.140625" style="336" customWidth="1"/>
    <col min="11269" max="11269" width="14.85546875" style="336" customWidth="1"/>
    <col min="11270" max="11520" width="9.140625" style="336"/>
    <col min="11521" max="11521" width="3.85546875" style="336" customWidth="1"/>
    <col min="11522" max="11522" width="75.85546875" style="336" customWidth="1"/>
    <col min="11523" max="11523" width="13.42578125" style="336" customWidth="1"/>
    <col min="11524" max="11524" width="14.140625" style="336" customWidth="1"/>
    <col min="11525" max="11525" width="14.85546875" style="336" customWidth="1"/>
    <col min="11526" max="11776" width="9.140625" style="336"/>
    <col min="11777" max="11777" width="3.85546875" style="336" customWidth="1"/>
    <col min="11778" max="11778" width="75.85546875" style="336" customWidth="1"/>
    <col min="11779" max="11779" width="13.42578125" style="336" customWidth="1"/>
    <col min="11780" max="11780" width="14.140625" style="336" customWidth="1"/>
    <col min="11781" max="11781" width="14.85546875" style="336" customWidth="1"/>
    <col min="11782" max="12032" width="9.140625" style="336"/>
    <col min="12033" max="12033" width="3.85546875" style="336" customWidth="1"/>
    <col min="12034" max="12034" width="75.85546875" style="336" customWidth="1"/>
    <col min="12035" max="12035" width="13.42578125" style="336" customWidth="1"/>
    <col min="12036" max="12036" width="14.140625" style="336" customWidth="1"/>
    <col min="12037" max="12037" width="14.85546875" style="336" customWidth="1"/>
    <col min="12038" max="12288" width="9.140625" style="336"/>
    <col min="12289" max="12289" width="3.85546875" style="336" customWidth="1"/>
    <col min="12290" max="12290" width="75.85546875" style="336" customWidth="1"/>
    <col min="12291" max="12291" width="13.42578125" style="336" customWidth="1"/>
    <col min="12292" max="12292" width="14.140625" style="336" customWidth="1"/>
    <col min="12293" max="12293" width="14.85546875" style="336" customWidth="1"/>
    <col min="12294" max="12544" width="9.140625" style="336"/>
    <col min="12545" max="12545" width="3.85546875" style="336" customWidth="1"/>
    <col min="12546" max="12546" width="75.85546875" style="336" customWidth="1"/>
    <col min="12547" max="12547" width="13.42578125" style="336" customWidth="1"/>
    <col min="12548" max="12548" width="14.140625" style="336" customWidth="1"/>
    <col min="12549" max="12549" width="14.85546875" style="336" customWidth="1"/>
    <col min="12550" max="12800" width="9.140625" style="336"/>
    <col min="12801" max="12801" width="3.85546875" style="336" customWidth="1"/>
    <col min="12802" max="12802" width="75.85546875" style="336" customWidth="1"/>
    <col min="12803" max="12803" width="13.42578125" style="336" customWidth="1"/>
    <col min="12804" max="12804" width="14.140625" style="336" customWidth="1"/>
    <col min="12805" max="12805" width="14.85546875" style="336" customWidth="1"/>
    <col min="12806" max="13056" width="9.140625" style="336"/>
    <col min="13057" max="13057" width="3.85546875" style="336" customWidth="1"/>
    <col min="13058" max="13058" width="75.85546875" style="336" customWidth="1"/>
    <col min="13059" max="13059" width="13.42578125" style="336" customWidth="1"/>
    <col min="13060" max="13060" width="14.140625" style="336" customWidth="1"/>
    <col min="13061" max="13061" width="14.85546875" style="336" customWidth="1"/>
    <col min="13062" max="13312" width="9.140625" style="336"/>
    <col min="13313" max="13313" width="3.85546875" style="336" customWidth="1"/>
    <col min="13314" max="13314" width="75.85546875" style="336" customWidth="1"/>
    <col min="13315" max="13315" width="13.42578125" style="336" customWidth="1"/>
    <col min="13316" max="13316" width="14.140625" style="336" customWidth="1"/>
    <col min="13317" max="13317" width="14.85546875" style="336" customWidth="1"/>
    <col min="13318" max="13568" width="9.140625" style="336"/>
    <col min="13569" max="13569" width="3.85546875" style="336" customWidth="1"/>
    <col min="13570" max="13570" width="75.85546875" style="336" customWidth="1"/>
    <col min="13571" max="13571" width="13.42578125" style="336" customWidth="1"/>
    <col min="13572" max="13572" width="14.140625" style="336" customWidth="1"/>
    <col min="13573" max="13573" width="14.85546875" style="336" customWidth="1"/>
    <col min="13574" max="13824" width="9.140625" style="336"/>
    <col min="13825" max="13825" width="3.85546875" style="336" customWidth="1"/>
    <col min="13826" max="13826" width="75.85546875" style="336" customWidth="1"/>
    <col min="13827" max="13827" width="13.42578125" style="336" customWidth="1"/>
    <col min="13828" max="13828" width="14.140625" style="336" customWidth="1"/>
    <col min="13829" max="13829" width="14.85546875" style="336" customWidth="1"/>
    <col min="13830" max="14080" width="9.140625" style="336"/>
    <col min="14081" max="14081" width="3.85546875" style="336" customWidth="1"/>
    <col min="14082" max="14082" width="75.85546875" style="336" customWidth="1"/>
    <col min="14083" max="14083" width="13.42578125" style="336" customWidth="1"/>
    <col min="14084" max="14084" width="14.140625" style="336" customWidth="1"/>
    <col min="14085" max="14085" width="14.85546875" style="336" customWidth="1"/>
    <col min="14086" max="14336" width="9.140625" style="336"/>
    <col min="14337" max="14337" width="3.85546875" style="336" customWidth="1"/>
    <col min="14338" max="14338" width="75.85546875" style="336" customWidth="1"/>
    <col min="14339" max="14339" width="13.42578125" style="336" customWidth="1"/>
    <col min="14340" max="14340" width="14.140625" style="336" customWidth="1"/>
    <col min="14341" max="14341" width="14.85546875" style="336" customWidth="1"/>
    <col min="14342" max="14592" width="9.140625" style="336"/>
    <col min="14593" max="14593" width="3.85546875" style="336" customWidth="1"/>
    <col min="14594" max="14594" width="75.85546875" style="336" customWidth="1"/>
    <col min="14595" max="14595" width="13.42578125" style="336" customWidth="1"/>
    <col min="14596" max="14596" width="14.140625" style="336" customWidth="1"/>
    <col min="14597" max="14597" width="14.85546875" style="336" customWidth="1"/>
    <col min="14598" max="14848" width="9.140625" style="336"/>
    <col min="14849" max="14849" width="3.85546875" style="336" customWidth="1"/>
    <col min="14850" max="14850" width="75.85546875" style="336" customWidth="1"/>
    <col min="14851" max="14851" width="13.42578125" style="336" customWidth="1"/>
    <col min="14852" max="14852" width="14.140625" style="336" customWidth="1"/>
    <col min="14853" max="14853" width="14.85546875" style="336" customWidth="1"/>
    <col min="14854" max="15104" width="9.140625" style="336"/>
    <col min="15105" max="15105" width="3.85546875" style="336" customWidth="1"/>
    <col min="15106" max="15106" width="75.85546875" style="336" customWidth="1"/>
    <col min="15107" max="15107" width="13.42578125" style="336" customWidth="1"/>
    <col min="15108" max="15108" width="14.140625" style="336" customWidth="1"/>
    <col min="15109" max="15109" width="14.85546875" style="336" customWidth="1"/>
    <col min="15110" max="15360" width="9.140625" style="336"/>
    <col min="15361" max="15361" width="3.85546875" style="336" customWidth="1"/>
    <col min="15362" max="15362" width="75.85546875" style="336" customWidth="1"/>
    <col min="15363" max="15363" width="13.42578125" style="336" customWidth="1"/>
    <col min="15364" max="15364" width="14.140625" style="336" customWidth="1"/>
    <col min="15365" max="15365" width="14.85546875" style="336" customWidth="1"/>
    <col min="15366" max="15616" width="9.140625" style="336"/>
    <col min="15617" max="15617" width="3.85546875" style="336" customWidth="1"/>
    <col min="15618" max="15618" width="75.85546875" style="336" customWidth="1"/>
    <col min="15619" max="15619" width="13.42578125" style="336" customWidth="1"/>
    <col min="15620" max="15620" width="14.140625" style="336" customWidth="1"/>
    <col min="15621" max="15621" width="14.85546875" style="336" customWidth="1"/>
    <col min="15622" max="15872" width="9.140625" style="336"/>
    <col min="15873" max="15873" width="3.85546875" style="336" customWidth="1"/>
    <col min="15874" max="15874" width="75.85546875" style="336" customWidth="1"/>
    <col min="15875" max="15875" width="13.42578125" style="336" customWidth="1"/>
    <col min="15876" max="15876" width="14.140625" style="336" customWidth="1"/>
    <col min="15877" max="15877" width="14.85546875" style="336" customWidth="1"/>
    <col min="15878" max="16128" width="9.140625" style="336"/>
    <col min="16129" max="16129" width="3.85546875" style="336" customWidth="1"/>
    <col min="16130" max="16130" width="75.85546875" style="336" customWidth="1"/>
    <col min="16131" max="16131" width="13.42578125" style="336" customWidth="1"/>
    <col min="16132" max="16132" width="14.140625" style="336" customWidth="1"/>
    <col min="16133" max="16133" width="14.85546875" style="336" customWidth="1"/>
    <col min="16134" max="16384" width="9.140625" style="336"/>
  </cols>
  <sheetData>
    <row r="1" spans="1:5" x14ac:dyDescent="0.2">
      <c r="E1" s="337" t="s">
        <v>774</v>
      </c>
    </row>
    <row r="3" spans="1:5" ht="18.75" x14ac:dyDescent="0.3">
      <c r="A3" s="443" t="s">
        <v>1</v>
      </c>
      <c r="B3" s="443"/>
      <c r="C3" s="443"/>
      <c r="D3" s="443"/>
      <c r="E3" s="443"/>
    </row>
    <row r="4" spans="1:5" ht="18.75" customHeight="1" x14ac:dyDescent="0.2">
      <c r="A4" s="444" t="s">
        <v>803</v>
      </c>
      <c r="B4" s="444"/>
      <c r="C4" s="444"/>
      <c r="D4" s="444"/>
      <c r="E4" s="444"/>
    </row>
    <row r="5" spans="1:5" ht="18.75" customHeight="1" x14ac:dyDescent="0.3">
      <c r="A5" s="364"/>
      <c r="B5" s="339"/>
      <c r="C5" s="339"/>
      <c r="D5" s="339"/>
      <c r="E5" s="26" t="s">
        <v>2</v>
      </c>
    </row>
    <row r="6" spans="1:5" ht="30" x14ac:dyDescent="0.2">
      <c r="A6" s="340"/>
      <c r="B6" s="365" t="s">
        <v>267</v>
      </c>
      <c r="C6" s="340" t="s">
        <v>604</v>
      </c>
      <c r="D6" s="340" t="s">
        <v>605</v>
      </c>
      <c r="E6" s="365" t="s">
        <v>606</v>
      </c>
    </row>
    <row r="7" spans="1:5" ht="15.75" x14ac:dyDescent="0.25">
      <c r="A7" s="350" t="s">
        <v>585</v>
      </c>
      <c r="B7" s="366" t="s">
        <v>775</v>
      </c>
      <c r="C7" s="368">
        <v>552572</v>
      </c>
      <c r="D7" s="367">
        <v>0</v>
      </c>
      <c r="E7" s="368">
        <v>664538</v>
      </c>
    </row>
    <row r="8" spans="1:5" ht="15.75" x14ac:dyDescent="0.25">
      <c r="A8" s="350" t="s">
        <v>587</v>
      </c>
      <c r="B8" s="366" t="s">
        <v>776</v>
      </c>
      <c r="C8" s="368">
        <v>34159</v>
      </c>
      <c r="D8" s="367">
        <v>0</v>
      </c>
      <c r="E8" s="368">
        <v>43075</v>
      </c>
    </row>
    <row r="9" spans="1:5" ht="15.75" x14ac:dyDescent="0.25">
      <c r="A9" s="350" t="s">
        <v>589</v>
      </c>
      <c r="B9" s="366" t="s">
        <v>777</v>
      </c>
      <c r="C9" s="368">
        <v>119729</v>
      </c>
      <c r="D9" s="367">
        <v>0</v>
      </c>
      <c r="E9" s="368">
        <v>143057</v>
      </c>
    </row>
    <row r="10" spans="1:5" ht="15.75" x14ac:dyDescent="0.2">
      <c r="A10" s="350" t="s">
        <v>591</v>
      </c>
      <c r="B10" s="369" t="s">
        <v>778</v>
      </c>
      <c r="C10" s="346">
        <f>SUM(C7:C9)</f>
        <v>706460</v>
      </c>
      <c r="D10" s="346">
        <f>SUM(D7:D9)</f>
        <v>0</v>
      </c>
      <c r="E10" s="346">
        <f>SUM(E7:E9)</f>
        <v>850670</v>
      </c>
    </row>
    <row r="11" spans="1:5" ht="15.75" x14ac:dyDescent="0.25">
      <c r="A11" s="350" t="s">
        <v>593</v>
      </c>
      <c r="B11" s="366" t="s">
        <v>779</v>
      </c>
      <c r="C11" s="343">
        <v>-139</v>
      </c>
      <c r="D11" s="367">
        <v>0</v>
      </c>
      <c r="E11" s="368">
        <v>0</v>
      </c>
    </row>
    <row r="12" spans="1:5" ht="15.75" x14ac:dyDescent="0.2">
      <c r="A12" s="350" t="s">
        <v>595</v>
      </c>
      <c r="B12" s="369" t="s">
        <v>780</v>
      </c>
      <c r="C12" s="346">
        <f>C11</f>
        <v>-139</v>
      </c>
      <c r="D12" s="346">
        <f t="shared" ref="D12:E12" si="0">D11</f>
        <v>0</v>
      </c>
      <c r="E12" s="346">
        <f t="shared" si="0"/>
        <v>0</v>
      </c>
    </row>
    <row r="13" spans="1:5" ht="15.75" x14ac:dyDescent="0.25">
      <c r="A13" s="350" t="s">
        <v>597</v>
      </c>
      <c r="B13" s="366" t="s">
        <v>781</v>
      </c>
      <c r="C13" s="368">
        <v>931887</v>
      </c>
      <c r="D13" s="367">
        <v>0</v>
      </c>
      <c r="E13" s="368">
        <v>967072</v>
      </c>
    </row>
    <row r="14" spans="1:5" ht="15.75" x14ac:dyDescent="0.25">
      <c r="A14" s="350" t="s">
        <v>599</v>
      </c>
      <c r="B14" s="366" t="s">
        <v>782</v>
      </c>
      <c r="C14" s="368">
        <v>26938</v>
      </c>
      <c r="D14" s="367">
        <v>0</v>
      </c>
      <c r="E14" s="368">
        <v>19170</v>
      </c>
    </row>
    <row r="15" spans="1:5" ht="15.75" x14ac:dyDescent="0.25">
      <c r="A15" s="350" t="s">
        <v>601</v>
      </c>
      <c r="B15" s="366" t="s">
        <v>783</v>
      </c>
      <c r="C15" s="368">
        <v>5327</v>
      </c>
      <c r="D15" s="367"/>
      <c r="E15" s="368">
        <v>14464</v>
      </c>
    </row>
    <row r="16" spans="1:5" ht="15.75" x14ac:dyDescent="0.25">
      <c r="A16" s="350" t="s">
        <v>613</v>
      </c>
      <c r="B16" s="366" t="s">
        <v>784</v>
      </c>
      <c r="C16" s="368">
        <v>369037</v>
      </c>
      <c r="D16" s="367">
        <v>0</v>
      </c>
      <c r="E16" s="368">
        <v>15540</v>
      </c>
    </row>
    <row r="17" spans="1:6" ht="15.75" x14ac:dyDescent="0.2">
      <c r="A17" s="350" t="s">
        <v>615</v>
      </c>
      <c r="B17" s="369" t="s">
        <v>785</v>
      </c>
      <c r="C17" s="346">
        <f>SUM(C13:C16)</f>
        <v>1333189</v>
      </c>
      <c r="D17" s="346">
        <f>SUM(D13:D16)</f>
        <v>0</v>
      </c>
      <c r="E17" s="346">
        <f>SUM(E13:E16)</f>
        <v>1016246</v>
      </c>
    </row>
    <row r="18" spans="1:6" ht="15.75" x14ac:dyDescent="0.25">
      <c r="A18" s="350" t="s">
        <v>719</v>
      </c>
      <c r="B18" s="366" t="s">
        <v>786</v>
      </c>
      <c r="C18" s="368">
        <v>62761</v>
      </c>
      <c r="D18" s="367">
        <v>0</v>
      </c>
      <c r="E18" s="368">
        <v>68832</v>
      </c>
    </row>
    <row r="19" spans="1:6" ht="15.75" x14ac:dyDescent="0.25">
      <c r="A19" s="350" t="s">
        <v>720</v>
      </c>
      <c r="B19" s="366" t="s">
        <v>787</v>
      </c>
      <c r="C19" s="368">
        <v>167441</v>
      </c>
      <c r="D19" s="367">
        <v>0</v>
      </c>
      <c r="E19" s="368">
        <v>178391</v>
      </c>
    </row>
    <row r="20" spans="1:6" ht="15.75" x14ac:dyDescent="0.25">
      <c r="A20" s="350" t="s">
        <v>617</v>
      </c>
      <c r="B20" s="366" t="s">
        <v>788</v>
      </c>
      <c r="C20" s="368">
        <v>763</v>
      </c>
      <c r="D20" s="367">
        <v>0</v>
      </c>
      <c r="E20" s="368">
        <v>7376</v>
      </c>
    </row>
    <row r="21" spans="1:6" ht="15.75" x14ac:dyDescent="0.2">
      <c r="A21" s="350" t="s">
        <v>721</v>
      </c>
      <c r="B21" s="369" t="s">
        <v>789</v>
      </c>
      <c r="C21" s="346">
        <f>SUM(C18:C20)</f>
        <v>230965</v>
      </c>
      <c r="D21" s="346">
        <f>SUM(D18:D20)</f>
        <v>0</v>
      </c>
      <c r="E21" s="346">
        <f>SUM(E18:E20)</f>
        <v>254599</v>
      </c>
    </row>
    <row r="22" spans="1:6" ht="15.75" x14ac:dyDescent="0.25">
      <c r="A22" s="350" t="s">
        <v>618</v>
      </c>
      <c r="B22" s="366" t="s">
        <v>790</v>
      </c>
      <c r="C22" s="368">
        <v>302964</v>
      </c>
      <c r="D22" s="367">
        <v>0</v>
      </c>
      <c r="E22" s="368">
        <v>340407</v>
      </c>
    </row>
    <row r="23" spans="1:6" ht="15.75" x14ac:dyDescent="0.25">
      <c r="A23" s="350" t="s">
        <v>722</v>
      </c>
      <c r="B23" s="366" t="s">
        <v>791</v>
      </c>
      <c r="C23" s="368">
        <v>75086</v>
      </c>
      <c r="D23" s="367">
        <v>0</v>
      </c>
      <c r="E23" s="368">
        <v>77266</v>
      </c>
    </row>
    <row r="24" spans="1:6" ht="15.75" x14ac:dyDescent="0.25">
      <c r="A24" s="350" t="s">
        <v>723</v>
      </c>
      <c r="B24" s="366" t="s">
        <v>792</v>
      </c>
      <c r="C24" s="368">
        <v>87042</v>
      </c>
      <c r="D24" s="367">
        <v>0</v>
      </c>
      <c r="E24" s="368">
        <v>86617</v>
      </c>
    </row>
    <row r="25" spans="1:6" ht="15.75" x14ac:dyDescent="0.2">
      <c r="A25" s="350" t="s">
        <v>724</v>
      </c>
      <c r="B25" s="369" t="s">
        <v>793</v>
      </c>
      <c r="C25" s="346">
        <f>SUM(C22:C24)</f>
        <v>465092</v>
      </c>
      <c r="D25" s="346">
        <f>SUM(D22:D24)</f>
        <v>0</v>
      </c>
      <c r="E25" s="346">
        <f>SUM(E22:E24)</f>
        <v>504290</v>
      </c>
    </row>
    <row r="26" spans="1:6" ht="15.75" x14ac:dyDescent="0.25">
      <c r="A26" s="350" t="s">
        <v>725</v>
      </c>
      <c r="B26" s="369" t="s">
        <v>794</v>
      </c>
      <c r="C26" s="371">
        <v>116337</v>
      </c>
      <c r="D26" s="370">
        <v>0</v>
      </c>
      <c r="E26" s="371">
        <v>115241</v>
      </c>
    </row>
    <row r="27" spans="1:6" ht="15.75" x14ac:dyDescent="0.25">
      <c r="A27" s="350" t="s">
        <v>620</v>
      </c>
      <c r="B27" s="369" t="s">
        <v>795</v>
      </c>
      <c r="C27" s="371">
        <v>803659</v>
      </c>
      <c r="D27" s="370">
        <v>0</v>
      </c>
      <c r="E27" s="371">
        <v>822816</v>
      </c>
    </row>
    <row r="28" spans="1:6" ht="15.75" x14ac:dyDescent="0.2">
      <c r="A28" s="350" t="s">
        <v>726</v>
      </c>
      <c r="B28" s="369" t="s">
        <v>796</v>
      </c>
      <c r="C28" s="346">
        <f>C10+C12+C17-C21-C25-C26-C27</f>
        <v>423457</v>
      </c>
      <c r="D28" s="346">
        <f t="shared" ref="D28" si="1">D10+D12+D17-D21-D25-D26-D27</f>
        <v>0</v>
      </c>
      <c r="E28" s="346">
        <f>E10+E12+E17-E21-E25-E26-E27+1</f>
        <v>169971</v>
      </c>
      <c r="F28" s="372"/>
    </row>
    <row r="29" spans="1:6" ht="15.75" x14ac:dyDescent="0.25">
      <c r="A29" s="350" t="s">
        <v>727</v>
      </c>
      <c r="B29" s="366" t="s">
        <v>797</v>
      </c>
      <c r="C29" s="343">
        <v>194</v>
      </c>
      <c r="D29" s="373">
        <v>0</v>
      </c>
      <c r="E29" s="368">
        <v>701</v>
      </c>
    </row>
    <row r="30" spans="1:6" ht="15.75" x14ac:dyDescent="0.25">
      <c r="A30" s="350" t="s">
        <v>728</v>
      </c>
      <c r="B30" s="374" t="s">
        <v>798</v>
      </c>
      <c r="C30" s="343">
        <v>4818</v>
      </c>
      <c r="D30" s="375">
        <v>0</v>
      </c>
      <c r="E30" s="368">
        <v>0</v>
      </c>
    </row>
    <row r="31" spans="1:6" ht="28.5" x14ac:dyDescent="0.25">
      <c r="A31" s="350" t="s">
        <v>729</v>
      </c>
      <c r="B31" s="381" t="s">
        <v>799</v>
      </c>
      <c r="C31" s="376">
        <f>C29+C30</f>
        <v>5012</v>
      </c>
      <c r="D31" s="370">
        <v>0</v>
      </c>
      <c r="E31" s="371">
        <f>E29+E30</f>
        <v>701</v>
      </c>
    </row>
    <row r="32" spans="1:6" ht="15.75" x14ac:dyDescent="0.25">
      <c r="A32" s="350" t="s">
        <v>730</v>
      </c>
      <c r="B32" s="363" t="s">
        <v>807</v>
      </c>
      <c r="C32" s="355">
        <v>0</v>
      </c>
      <c r="D32" s="367">
        <v>0</v>
      </c>
      <c r="E32" s="368">
        <v>18</v>
      </c>
    </row>
    <row r="33" spans="1:6" ht="15.75" x14ac:dyDescent="0.25">
      <c r="A33" s="350" t="s">
        <v>731</v>
      </c>
      <c r="B33" s="382" t="s">
        <v>800</v>
      </c>
      <c r="C33" s="355">
        <v>0</v>
      </c>
      <c r="D33" s="367">
        <v>0</v>
      </c>
      <c r="E33" s="368">
        <f>E32</f>
        <v>18</v>
      </c>
    </row>
    <row r="34" spans="1:6" ht="15.75" x14ac:dyDescent="0.2">
      <c r="A34" s="350" t="s">
        <v>622</v>
      </c>
      <c r="B34" s="369" t="s">
        <v>801</v>
      </c>
      <c r="C34" s="376">
        <f>C31-C33</f>
        <v>5012</v>
      </c>
      <c r="D34" s="376">
        <f t="shared" ref="D34:E34" si="2">D31-D33</f>
        <v>0</v>
      </c>
      <c r="E34" s="376">
        <f t="shared" si="2"/>
        <v>683</v>
      </c>
    </row>
    <row r="35" spans="1:6" ht="15.75" x14ac:dyDescent="0.2">
      <c r="A35" s="350" t="s">
        <v>624</v>
      </c>
      <c r="B35" s="369" t="s">
        <v>802</v>
      </c>
      <c r="C35" s="376">
        <f>C34+C28</f>
        <v>428469</v>
      </c>
      <c r="D35" s="376">
        <f>D34+D28</f>
        <v>0</v>
      </c>
      <c r="E35" s="376">
        <f>E34+E28</f>
        <v>170654</v>
      </c>
      <c r="F35" s="372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BreakPreview" zoomScale="60" zoomScaleNormal="100" workbookViewId="0">
      <selection activeCell="L17" sqref="L17"/>
    </sheetView>
  </sheetViews>
  <sheetFormatPr defaultRowHeight="15.75" x14ac:dyDescent="0.25"/>
  <cols>
    <col min="1" max="1" width="59.5703125" style="181" customWidth="1"/>
    <col min="2" max="2" width="14.42578125" style="181" bestFit="1" customWidth="1"/>
    <col min="3" max="4" width="9.140625" style="181"/>
    <col min="5" max="5" width="10.140625" style="181" bestFit="1" customWidth="1"/>
    <col min="6" max="16384" width="9.140625" style="181"/>
  </cols>
  <sheetData>
    <row r="1" spans="1:5" x14ac:dyDescent="0.25">
      <c r="A1" s="390"/>
      <c r="B1" s="391" t="s">
        <v>351</v>
      </c>
    </row>
    <row r="2" spans="1:5" x14ac:dyDescent="0.25">
      <c r="A2" s="445" t="s">
        <v>1046</v>
      </c>
      <c r="B2" s="445"/>
    </row>
    <row r="3" spans="1:5" x14ac:dyDescent="0.25">
      <c r="A3" s="390"/>
      <c r="B3" s="391"/>
    </row>
    <row r="4" spans="1:5" ht="16.5" thickBot="1" x14ac:dyDescent="0.3">
      <c r="A4" s="390"/>
      <c r="B4" s="391" t="s">
        <v>2</v>
      </c>
    </row>
    <row r="5" spans="1:5" ht="16.5" thickBot="1" x14ac:dyDescent="0.3">
      <c r="A5" s="392" t="s">
        <v>267</v>
      </c>
      <c r="B5" s="393" t="s">
        <v>232</v>
      </c>
    </row>
    <row r="6" spans="1:5" x14ac:dyDescent="0.25">
      <c r="A6" s="394" t="s">
        <v>1052</v>
      </c>
      <c r="B6" s="395">
        <f>'11. Mérleg'!C25</f>
        <v>911200</v>
      </c>
    </row>
    <row r="7" spans="1:5" x14ac:dyDescent="0.25">
      <c r="A7" s="396" t="s">
        <v>1047</v>
      </c>
      <c r="B7" s="397">
        <f>'1.Bev-kiad.'!E25</f>
        <v>2178018</v>
      </c>
    </row>
    <row r="8" spans="1:5" x14ac:dyDescent="0.25">
      <c r="A8" s="396" t="s">
        <v>1048</v>
      </c>
      <c r="B8" s="397">
        <f>'1.Bev-kiad.'!E47</f>
        <v>1364349</v>
      </c>
    </row>
    <row r="9" spans="1:5" x14ac:dyDescent="0.25">
      <c r="A9" s="396" t="s">
        <v>1049</v>
      </c>
      <c r="B9" s="397">
        <f>SUM(B7-B8)</f>
        <v>813669</v>
      </c>
      <c r="E9" s="401"/>
    </row>
    <row r="10" spans="1:5" x14ac:dyDescent="0.25">
      <c r="A10" s="396" t="s">
        <v>1050</v>
      </c>
      <c r="B10" s="398">
        <v>0</v>
      </c>
      <c r="E10" s="401"/>
    </row>
    <row r="11" spans="1:5" x14ac:dyDescent="0.25">
      <c r="A11" s="396" t="s">
        <v>1053</v>
      </c>
      <c r="B11" s="397">
        <f>'11. Mérleg'!E25</f>
        <v>855112</v>
      </c>
    </row>
    <row r="12" spans="1:5" ht="16.5" thickBot="1" x14ac:dyDescent="0.3">
      <c r="A12" s="399" t="s">
        <v>1051</v>
      </c>
      <c r="B12" s="400">
        <f>SUM(B11-B6)</f>
        <v>-56088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view="pageBreakPreview" zoomScale="60" zoomScaleNormal="100" workbookViewId="0">
      <selection activeCell="A90" sqref="A90"/>
    </sheetView>
  </sheetViews>
  <sheetFormatPr defaultRowHeight="12.75" x14ac:dyDescent="0.2"/>
  <cols>
    <col min="1" max="1" width="72.28515625" style="377" bestFit="1" customWidth="1"/>
    <col min="2" max="2" width="9.140625" style="377"/>
    <col min="3" max="4" width="15.140625" style="377" bestFit="1" customWidth="1"/>
    <col min="5" max="5" width="15.42578125" style="377" bestFit="1" customWidth="1"/>
    <col min="6" max="6" width="9.140625" style="377"/>
    <col min="7" max="7" width="12.7109375" style="377" bestFit="1" customWidth="1"/>
    <col min="8" max="8" width="12.7109375" style="379" bestFit="1" customWidth="1"/>
    <col min="9" max="10" width="9.140625" style="379"/>
    <col min="11" max="251" width="9.140625" style="377"/>
    <col min="252" max="253" width="4.7109375" style="377" customWidth="1"/>
    <col min="254" max="254" width="84.42578125" style="377" customWidth="1"/>
    <col min="255" max="255" width="24.28515625" style="377" customWidth="1"/>
    <col min="256" max="256" width="15.28515625" style="377" customWidth="1"/>
    <col min="257" max="257" width="12.28515625" style="377" customWidth="1"/>
    <col min="258" max="507" width="9.140625" style="377"/>
    <col min="508" max="509" width="4.7109375" style="377" customWidth="1"/>
    <col min="510" max="510" width="84.42578125" style="377" customWidth="1"/>
    <col min="511" max="511" width="24.28515625" style="377" customWidth="1"/>
    <col min="512" max="512" width="15.28515625" style="377" customWidth="1"/>
    <col min="513" max="513" width="12.28515625" style="377" customWidth="1"/>
    <col min="514" max="763" width="9.140625" style="377"/>
    <col min="764" max="765" width="4.7109375" style="377" customWidth="1"/>
    <col min="766" max="766" width="84.42578125" style="377" customWidth="1"/>
    <col min="767" max="767" width="24.28515625" style="377" customWidth="1"/>
    <col min="768" max="768" width="15.28515625" style="377" customWidth="1"/>
    <col min="769" max="769" width="12.28515625" style="377" customWidth="1"/>
    <col min="770" max="1019" width="9.140625" style="377"/>
    <col min="1020" max="1021" width="4.7109375" style="377" customWidth="1"/>
    <col min="1022" max="1022" width="84.42578125" style="377" customWidth="1"/>
    <col min="1023" max="1023" width="24.28515625" style="377" customWidth="1"/>
    <col min="1024" max="1024" width="15.28515625" style="377" customWidth="1"/>
    <col min="1025" max="1025" width="12.28515625" style="377" customWidth="1"/>
    <col min="1026" max="1275" width="9.140625" style="377"/>
    <col min="1276" max="1277" width="4.7109375" style="377" customWidth="1"/>
    <col min="1278" max="1278" width="84.42578125" style="377" customWidth="1"/>
    <col min="1279" max="1279" width="24.28515625" style="377" customWidth="1"/>
    <col min="1280" max="1280" width="15.28515625" style="377" customWidth="1"/>
    <col min="1281" max="1281" width="12.28515625" style="377" customWidth="1"/>
    <col min="1282" max="1531" width="9.140625" style="377"/>
    <col min="1532" max="1533" width="4.7109375" style="377" customWidth="1"/>
    <col min="1534" max="1534" width="84.42578125" style="377" customWidth="1"/>
    <col min="1535" max="1535" width="24.28515625" style="377" customWidth="1"/>
    <col min="1536" max="1536" width="15.28515625" style="377" customWidth="1"/>
    <col min="1537" max="1537" width="12.28515625" style="377" customWidth="1"/>
    <col min="1538" max="1787" width="9.140625" style="377"/>
    <col min="1788" max="1789" width="4.7109375" style="377" customWidth="1"/>
    <col min="1790" max="1790" width="84.42578125" style="377" customWidth="1"/>
    <col min="1791" max="1791" width="24.28515625" style="377" customWidth="1"/>
    <col min="1792" max="1792" width="15.28515625" style="377" customWidth="1"/>
    <col min="1793" max="1793" width="12.28515625" style="377" customWidth="1"/>
    <col min="1794" max="2043" width="9.140625" style="377"/>
    <col min="2044" max="2045" width="4.7109375" style="377" customWidth="1"/>
    <col min="2046" max="2046" width="84.42578125" style="377" customWidth="1"/>
    <col min="2047" max="2047" width="24.28515625" style="377" customWidth="1"/>
    <col min="2048" max="2048" width="15.28515625" style="377" customWidth="1"/>
    <col min="2049" max="2049" width="12.28515625" style="377" customWidth="1"/>
    <col min="2050" max="2299" width="9.140625" style="377"/>
    <col min="2300" max="2301" width="4.7109375" style="377" customWidth="1"/>
    <col min="2302" max="2302" width="84.42578125" style="377" customWidth="1"/>
    <col min="2303" max="2303" width="24.28515625" style="377" customWidth="1"/>
    <col min="2304" max="2304" width="15.28515625" style="377" customWidth="1"/>
    <col min="2305" max="2305" width="12.28515625" style="377" customWidth="1"/>
    <col min="2306" max="2555" width="9.140625" style="377"/>
    <col min="2556" max="2557" width="4.7109375" style="377" customWidth="1"/>
    <col min="2558" max="2558" width="84.42578125" style="377" customWidth="1"/>
    <col min="2559" max="2559" width="24.28515625" style="377" customWidth="1"/>
    <col min="2560" max="2560" width="15.28515625" style="377" customWidth="1"/>
    <col min="2561" max="2561" width="12.28515625" style="377" customWidth="1"/>
    <col min="2562" max="2811" width="9.140625" style="377"/>
    <col min="2812" max="2813" width="4.7109375" style="377" customWidth="1"/>
    <col min="2814" max="2814" width="84.42578125" style="377" customWidth="1"/>
    <col min="2815" max="2815" width="24.28515625" style="377" customWidth="1"/>
    <col min="2816" max="2816" width="15.28515625" style="377" customWidth="1"/>
    <col min="2817" max="2817" width="12.28515625" style="377" customWidth="1"/>
    <col min="2818" max="3067" width="9.140625" style="377"/>
    <col min="3068" max="3069" width="4.7109375" style="377" customWidth="1"/>
    <col min="3070" max="3070" width="84.42578125" style="377" customWidth="1"/>
    <col min="3071" max="3071" width="24.28515625" style="377" customWidth="1"/>
    <col min="3072" max="3072" width="15.28515625" style="377" customWidth="1"/>
    <col min="3073" max="3073" width="12.28515625" style="377" customWidth="1"/>
    <col min="3074" max="3323" width="9.140625" style="377"/>
    <col min="3324" max="3325" width="4.7109375" style="377" customWidth="1"/>
    <col min="3326" max="3326" width="84.42578125" style="377" customWidth="1"/>
    <col min="3327" max="3327" width="24.28515625" style="377" customWidth="1"/>
    <col min="3328" max="3328" width="15.28515625" style="377" customWidth="1"/>
    <col min="3329" max="3329" width="12.28515625" style="377" customWidth="1"/>
    <col min="3330" max="3579" width="9.140625" style="377"/>
    <col min="3580" max="3581" width="4.7109375" style="377" customWidth="1"/>
    <col min="3582" max="3582" width="84.42578125" style="377" customWidth="1"/>
    <col min="3583" max="3583" width="24.28515625" style="377" customWidth="1"/>
    <col min="3584" max="3584" width="15.28515625" style="377" customWidth="1"/>
    <col min="3585" max="3585" width="12.28515625" style="377" customWidth="1"/>
    <col min="3586" max="3835" width="9.140625" style="377"/>
    <col min="3836" max="3837" width="4.7109375" style="377" customWidth="1"/>
    <col min="3838" max="3838" width="84.42578125" style="377" customWidth="1"/>
    <col min="3839" max="3839" width="24.28515625" style="377" customWidth="1"/>
    <col min="3840" max="3840" width="15.28515625" style="377" customWidth="1"/>
    <col min="3841" max="3841" width="12.28515625" style="377" customWidth="1"/>
    <col min="3842" max="4091" width="9.140625" style="377"/>
    <col min="4092" max="4093" width="4.7109375" style="377" customWidth="1"/>
    <col min="4094" max="4094" width="84.42578125" style="377" customWidth="1"/>
    <col min="4095" max="4095" width="24.28515625" style="377" customWidth="1"/>
    <col min="4096" max="4096" width="15.28515625" style="377" customWidth="1"/>
    <col min="4097" max="4097" width="12.28515625" style="377" customWidth="1"/>
    <col min="4098" max="4347" width="9.140625" style="377"/>
    <col min="4348" max="4349" width="4.7109375" style="377" customWidth="1"/>
    <col min="4350" max="4350" width="84.42578125" style="377" customWidth="1"/>
    <col min="4351" max="4351" width="24.28515625" style="377" customWidth="1"/>
    <col min="4352" max="4352" width="15.28515625" style="377" customWidth="1"/>
    <col min="4353" max="4353" width="12.28515625" style="377" customWidth="1"/>
    <col min="4354" max="4603" width="9.140625" style="377"/>
    <col min="4604" max="4605" width="4.7109375" style="377" customWidth="1"/>
    <col min="4606" max="4606" width="84.42578125" style="377" customWidth="1"/>
    <col min="4607" max="4607" width="24.28515625" style="377" customWidth="1"/>
    <col min="4608" max="4608" width="15.28515625" style="377" customWidth="1"/>
    <col min="4609" max="4609" width="12.28515625" style="377" customWidth="1"/>
    <col min="4610" max="4859" width="9.140625" style="377"/>
    <col min="4860" max="4861" width="4.7109375" style="377" customWidth="1"/>
    <col min="4862" max="4862" width="84.42578125" style="377" customWidth="1"/>
    <col min="4863" max="4863" width="24.28515625" style="377" customWidth="1"/>
    <col min="4864" max="4864" width="15.28515625" style="377" customWidth="1"/>
    <col min="4865" max="4865" width="12.28515625" style="377" customWidth="1"/>
    <col min="4866" max="5115" width="9.140625" style="377"/>
    <col min="5116" max="5117" width="4.7109375" style="377" customWidth="1"/>
    <col min="5118" max="5118" width="84.42578125" style="377" customWidth="1"/>
    <col min="5119" max="5119" width="24.28515625" style="377" customWidth="1"/>
    <col min="5120" max="5120" width="15.28515625" style="377" customWidth="1"/>
    <col min="5121" max="5121" width="12.28515625" style="377" customWidth="1"/>
    <col min="5122" max="5371" width="9.140625" style="377"/>
    <col min="5372" max="5373" width="4.7109375" style="377" customWidth="1"/>
    <col min="5374" max="5374" width="84.42578125" style="377" customWidth="1"/>
    <col min="5375" max="5375" width="24.28515625" style="377" customWidth="1"/>
    <col min="5376" max="5376" width="15.28515625" style="377" customWidth="1"/>
    <col min="5377" max="5377" width="12.28515625" style="377" customWidth="1"/>
    <col min="5378" max="5627" width="9.140625" style="377"/>
    <col min="5628" max="5629" width="4.7109375" style="377" customWidth="1"/>
    <col min="5630" max="5630" width="84.42578125" style="377" customWidth="1"/>
    <col min="5631" max="5631" width="24.28515625" style="377" customWidth="1"/>
    <col min="5632" max="5632" width="15.28515625" style="377" customWidth="1"/>
    <col min="5633" max="5633" width="12.28515625" style="377" customWidth="1"/>
    <col min="5634" max="5883" width="9.140625" style="377"/>
    <col min="5884" max="5885" width="4.7109375" style="377" customWidth="1"/>
    <col min="5886" max="5886" width="84.42578125" style="377" customWidth="1"/>
    <col min="5887" max="5887" width="24.28515625" style="377" customWidth="1"/>
    <col min="5888" max="5888" width="15.28515625" style="377" customWidth="1"/>
    <col min="5889" max="5889" width="12.28515625" style="377" customWidth="1"/>
    <col min="5890" max="6139" width="9.140625" style="377"/>
    <col min="6140" max="6141" width="4.7109375" style="377" customWidth="1"/>
    <col min="6142" max="6142" width="84.42578125" style="377" customWidth="1"/>
    <col min="6143" max="6143" width="24.28515625" style="377" customWidth="1"/>
    <col min="6144" max="6144" width="15.28515625" style="377" customWidth="1"/>
    <col min="6145" max="6145" width="12.28515625" style="377" customWidth="1"/>
    <col min="6146" max="6395" width="9.140625" style="377"/>
    <col min="6396" max="6397" width="4.7109375" style="377" customWidth="1"/>
    <col min="6398" max="6398" width="84.42578125" style="377" customWidth="1"/>
    <col min="6399" max="6399" width="24.28515625" style="377" customWidth="1"/>
    <col min="6400" max="6400" width="15.28515625" style="377" customWidth="1"/>
    <col min="6401" max="6401" width="12.28515625" style="377" customWidth="1"/>
    <col min="6402" max="6651" width="9.140625" style="377"/>
    <col min="6652" max="6653" width="4.7109375" style="377" customWidth="1"/>
    <col min="6654" max="6654" width="84.42578125" style="377" customWidth="1"/>
    <col min="6655" max="6655" width="24.28515625" style="377" customWidth="1"/>
    <col min="6656" max="6656" width="15.28515625" style="377" customWidth="1"/>
    <col min="6657" max="6657" width="12.28515625" style="377" customWidth="1"/>
    <col min="6658" max="6907" width="9.140625" style="377"/>
    <col min="6908" max="6909" width="4.7109375" style="377" customWidth="1"/>
    <col min="6910" max="6910" width="84.42578125" style="377" customWidth="1"/>
    <col min="6911" max="6911" width="24.28515625" style="377" customWidth="1"/>
    <col min="6912" max="6912" width="15.28515625" style="377" customWidth="1"/>
    <col min="6913" max="6913" width="12.28515625" style="377" customWidth="1"/>
    <col min="6914" max="7163" width="9.140625" style="377"/>
    <col min="7164" max="7165" width="4.7109375" style="377" customWidth="1"/>
    <col min="7166" max="7166" width="84.42578125" style="377" customWidth="1"/>
    <col min="7167" max="7167" width="24.28515625" style="377" customWidth="1"/>
    <col min="7168" max="7168" width="15.28515625" style="377" customWidth="1"/>
    <col min="7169" max="7169" width="12.28515625" style="377" customWidth="1"/>
    <col min="7170" max="7419" width="9.140625" style="377"/>
    <col min="7420" max="7421" width="4.7109375" style="377" customWidth="1"/>
    <col min="7422" max="7422" width="84.42578125" style="377" customWidth="1"/>
    <col min="7423" max="7423" width="24.28515625" style="377" customWidth="1"/>
    <col min="7424" max="7424" width="15.28515625" style="377" customWidth="1"/>
    <col min="7425" max="7425" width="12.28515625" style="377" customWidth="1"/>
    <col min="7426" max="7675" width="9.140625" style="377"/>
    <col min="7676" max="7677" width="4.7109375" style="377" customWidth="1"/>
    <col min="7678" max="7678" width="84.42578125" style="377" customWidth="1"/>
    <col min="7679" max="7679" width="24.28515625" style="377" customWidth="1"/>
    <col min="7680" max="7680" width="15.28515625" style="377" customWidth="1"/>
    <col min="7681" max="7681" width="12.28515625" style="377" customWidth="1"/>
    <col min="7682" max="7931" width="9.140625" style="377"/>
    <col min="7932" max="7933" width="4.7109375" style="377" customWidth="1"/>
    <col min="7934" max="7934" width="84.42578125" style="377" customWidth="1"/>
    <col min="7935" max="7935" width="24.28515625" style="377" customWidth="1"/>
    <col min="7936" max="7936" width="15.28515625" style="377" customWidth="1"/>
    <col min="7937" max="7937" width="12.28515625" style="377" customWidth="1"/>
    <col min="7938" max="8187" width="9.140625" style="377"/>
    <col min="8188" max="8189" width="4.7109375" style="377" customWidth="1"/>
    <col min="8190" max="8190" width="84.42578125" style="377" customWidth="1"/>
    <col min="8191" max="8191" width="24.28515625" style="377" customWidth="1"/>
    <col min="8192" max="8192" width="15.28515625" style="377" customWidth="1"/>
    <col min="8193" max="8193" width="12.28515625" style="377" customWidth="1"/>
    <col min="8194" max="8443" width="9.140625" style="377"/>
    <col min="8444" max="8445" width="4.7109375" style="377" customWidth="1"/>
    <col min="8446" max="8446" width="84.42578125" style="377" customWidth="1"/>
    <col min="8447" max="8447" width="24.28515625" style="377" customWidth="1"/>
    <col min="8448" max="8448" width="15.28515625" style="377" customWidth="1"/>
    <col min="8449" max="8449" width="12.28515625" style="377" customWidth="1"/>
    <col min="8450" max="8699" width="9.140625" style="377"/>
    <col min="8700" max="8701" width="4.7109375" style="377" customWidth="1"/>
    <col min="8702" max="8702" width="84.42578125" style="377" customWidth="1"/>
    <col min="8703" max="8703" width="24.28515625" style="377" customWidth="1"/>
    <col min="8704" max="8704" width="15.28515625" style="377" customWidth="1"/>
    <col min="8705" max="8705" width="12.28515625" style="377" customWidth="1"/>
    <col min="8706" max="8955" width="9.140625" style="377"/>
    <col min="8956" max="8957" width="4.7109375" style="377" customWidth="1"/>
    <col min="8958" max="8958" width="84.42578125" style="377" customWidth="1"/>
    <col min="8959" max="8959" width="24.28515625" style="377" customWidth="1"/>
    <col min="8960" max="8960" width="15.28515625" style="377" customWidth="1"/>
    <col min="8961" max="8961" width="12.28515625" style="377" customWidth="1"/>
    <col min="8962" max="9211" width="9.140625" style="377"/>
    <col min="9212" max="9213" width="4.7109375" style="377" customWidth="1"/>
    <col min="9214" max="9214" width="84.42578125" style="377" customWidth="1"/>
    <col min="9215" max="9215" width="24.28515625" style="377" customWidth="1"/>
    <col min="9216" max="9216" width="15.28515625" style="377" customWidth="1"/>
    <col min="9217" max="9217" width="12.28515625" style="377" customWidth="1"/>
    <col min="9218" max="9467" width="9.140625" style="377"/>
    <col min="9468" max="9469" width="4.7109375" style="377" customWidth="1"/>
    <col min="9470" max="9470" width="84.42578125" style="377" customWidth="1"/>
    <col min="9471" max="9471" width="24.28515625" style="377" customWidth="1"/>
    <col min="9472" max="9472" width="15.28515625" style="377" customWidth="1"/>
    <col min="9473" max="9473" width="12.28515625" style="377" customWidth="1"/>
    <col min="9474" max="9723" width="9.140625" style="377"/>
    <col min="9724" max="9725" width="4.7109375" style="377" customWidth="1"/>
    <col min="9726" max="9726" width="84.42578125" style="377" customWidth="1"/>
    <col min="9727" max="9727" width="24.28515625" style="377" customWidth="1"/>
    <col min="9728" max="9728" width="15.28515625" style="377" customWidth="1"/>
    <col min="9729" max="9729" width="12.28515625" style="377" customWidth="1"/>
    <col min="9730" max="9979" width="9.140625" style="377"/>
    <col min="9980" max="9981" width="4.7109375" style="377" customWidth="1"/>
    <col min="9982" max="9982" width="84.42578125" style="377" customWidth="1"/>
    <col min="9983" max="9983" width="24.28515625" style="377" customWidth="1"/>
    <col min="9984" max="9984" width="15.28515625" style="377" customWidth="1"/>
    <col min="9985" max="9985" width="12.28515625" style="377" customWidth="1"/>
    <col min="9986" max="10235" width="9.140625" style="377"/>
    <col min="10236" max="10237" width="4.7109375" style="377" customWidth="1"/>
    <col min="10238" max="10238" width="84.42578125" style="377" customWidth="1"/>
    <col min="10239" max="10239" width="24.28515625" style="377" customWidth="1"/>
    <col min="10240" max="10240" width="15.28515625" style="377" customWidth="1"/>
    <col min="10241" max="10241" width="12.28515625" style="377" customWidth="1"/>
    <col min="10242" max="10491" width="9.140625" style="377"/>
    <col min="10492" max="10493" width="4.7109375" style="377" customWidth="1"/>
    <col min="10494" max="10494" width="84.42578125" style="377" customWidth="1"/>
    <col min="10495" max="10495" width="24.28515625" style="377" customWidth="1"/>
    <col min="10496" max="10496" width="15.28515625" style="377" customWidth="1"/>
    <col min="10497" max="10497" width="12.28515625" style="377" customWidth="1"/>
    <col min="10498" max="10747" width="9.140625" style="377"/>
    <col min="10748" max="10749" width="4.7109375" style="377" customWidth="1"/>
    <col min="10750" max="10750" width="84.42578125" style="377" customWidth="1"/>
    <col min="10751" max="10751" width="24.28515625" style="377" customWidth="1"/>
    <col min="10752" max="10752" width="15.28515625" style="377" customWidth="1"/>
    <col min="10753" max="10753" width="12.28515625" style="377" customWidth="1"/>
    <col min="10754" max="11003" width="9.140625" style="377"/>
    <col min="11004" max="11005" width="4.7109375" style="377" customWidth="1"/>
    <col min="11006" max="11006" width="84.42578125" style="377" customWidth="1"/>
    <col min="11007" max="11007" width="24.28515625" style="377" customWidth="1"/>
    <col min="11008" max="11008" width="15.28515625" style="377" customWidth="1"/>
    <col min="11009" max="11009" width="12.28515625" style="377" customWidth="1"/>
    <col min="11010" max="11259" width="9.140625" style="377"/>
    <col min="11260" max="11261" width="4.7109375" style="377" customWidth="1"/>
    <col min="11262" max="11262" width="84.42578125" style="377" customWidth="1"/>
    <col min="11263" max="11263" width="24.28515625" style="377" customWidth="1"/>
    <col min="11264" max="11264" width="15.28515625" style="377" customWidth="1"/>
    <col min="11265" max="11265" width="12.28515625" style="377" customWidth="1"/>
    <col min="11266" max="11515" width="9.140625" style="377"/>
    <col min="11516" max="11517" width="4.7109375" style="377" customWidth="1"/>
    <col min="11518" max="11518" width="84.42578125" style="377" customWidth="1"/>
    <col min="11519" max="11519" width="24.28515625" style="377" customWidth="1"/>
    <col min="11520" max="11520" width="15.28515625" style="377" customWidth="1"/>
    <col min="11521" max="11521" width="12.28515625" style="377" customWidth="1"/>
    <col min="11522" max="11771" width="9.140625" style="377"/>
    <col min="11772" max="11773" width="4.7109375" style="377" customWidth="1"/>
    <col min="11774" max="11774" width="84.42578125" style="377" customWidth="1"/>
    <col min="11775" max="11775" width="24.28515625" style="377" customWidth="1"/>
    <col min="11776" max="11776" width="15.28515625" style="377" customWidth="1"/>
    <col min="11777" max="11777" width="12.28515625" style="377" customWidth="1"/>
    <col min="11778" max="12027" width="9.140625" style="377"/>
    <col min="12028" max="12029" width="4.7109375" style="377" customWidth="1"/>
    <col min="12030" max="12030" width="84.42578125" style="377" customWidth="1"/>
    <col min="12031" max="12031" width="24.28515625" style="377" customWidth="1"/>
    <col min="12032" max="12032" width="15.28515625" style="377" customWidth="1"/>
    <col min="12033" max="12033" width="12.28515625" style="377" customWidth="1"/>
    <col min="12034" max="12283" width="9.140625" style="377"/>
    <col min="12284" max="12285" width="4.7109375" style="377" customWidth="1"/>
    <col min="12286" max="12286" width="84.42578125" style="377" customWidth="1"/>
    <col min="12287" max="12287" width="24.28515625" style="377" customWidth="1"/>
    <col min="12288" max="12288" width="15.28515625" style="377" customWidth="1"/>
    <col min="12289" max="12289" width="12.28515625" style="377" customWidth="1"/>
    <col min="12290" max="12539" width="9.140625" style="377"/>
    <col min="12540" max="12541" width="4.7109375" style="377" customWidth="1"/>
    <col min="12542" max="12542" width="84.42578125" style="377" customWidth="1"/>
    <col min="12543" max="12543" width="24.28515625" style="377" customWidth="1"/>
    <col min="12544" max="12544" width="15.28515625" style="377" customWidth="1"/>
    <col min="12545" max="12545" width="12.28515625" style="377" customWidth="1"/>
    <col min="12546" max="12795" width="9.140625" style="377"/>
    <col min="12796" max="12797" width="4.7109375" style="377" customWidth="1"/>
    <col min="12798" max="12798" width="84.42578125" style="377" customWidth="1"/>
    <col min="12799" max="12799" width="24.28515625" style="377" customWidth="1"/>
    <col min="12800" max="12800" width="15.28515625" style="377" customWidth="1"/>
    <col min="12801" max="12801" width="12.28515625" style="377" customWidth="1"/>
    <col min="12802" max="13051" width="9.140625" style="377"/>
    <col min="13052" max="13053" width="4.7109375" style="377" customWidth="1"/>
    <col min="13054" max="13054" width="84.42578125" style="377" customWidth="1"/>
    <col min="13055" max="13055" width="24.28515625" style="377" customWidth="1"/>
    <col min="13056" max="13056" width="15.28515625" style="377" customWidth="1"/>
    <col min="13057" max="13057" width="12.28515625" style="377" customWidth="1"/>
    <col min="13058" max="13307" width="9.140625" style="377"/>
    <col min="13308" max="13309" width="4.7109375" style="377" customWidth="1"/>
    <col min="13310" max="13310" width="84.42578125" style="377" customWidth="1"/>
    <col min="13311" max="13311" width="24.28515625" style="377" customWidth="1"/>
    <col min="13312" max="13312" width="15.28515625" style="377" customWidth="1"/>
    <col min="13313" max="13313" width="12.28515625" style="377" customWidth="1"/>
    <col min="13314" max="13563" width="9.140625" style="377"/>
    <col min="13564" max="13565" width="4.7109375" style="377" customWidth="1"/>
    <col min="13566" max="13566" width="84.42578125" style="377" customWidth="1"/>
    <col min="13567" max="13567" width="24.28515625" style="377" customWidth="1"/>
    <col min="13568" max="13568" width="15.28515625" style="377" customWidth="1"/>
    <col min="13569" max="13569" width="12.28515625" style="377" customWidth="1"/>
    <col min="13570" max="13819" width="9.140625" style="377"/>
    <col min="13820" max="13821" width="4.7109375" style="377" customWidth="1"/>
    <col min="13822" max="13822" width="84.42578125" style="377" customWidth="1"/>
    <col min="13823" max="13823" width="24.28515625" style="377" customWidth="1"/>
    <col min="13824" max="13824" width="15.28515625" style="377" customWidth="1"/>
    <col min="13825" max="13825" width="12.28515625" style="377" customWidth="1"/>
    <col min="13826" max="14075" width="9.140625" style="377"/>
    <col min="14076" max="14077" width="4.7109375" style="377" customWidth="1"/>
    <col min="14078" max="14078" width="84.42578125" style="377" customWidth="1"/>
    <col min="14079" max="14079" width="24.28515625" style="377" customWidth="1"/>
    <col min="14080" max="14080" width="15.28515625" style="377" customWidth="1"/>
    <col min="14081" max="14081" width="12.28515625" style="377" customWidth="1"/>
    <col min="14082" max="14331" width="9.140625" style="377"/>
    <col min="14332" max="14333" width="4.7109375" style="377" customWidth="1"/>
    <col min="14334" max="14334" width="84.42578125" style="377" customWidth="1"/>
    <col min="14335" max="14335" width="24.28515625" style="377" customWidth="1"/>
    <col min="14336" max="14336" width="15.28515625" style="377" customWidth="1"/>
    <col min="14337" max="14337" width="12.28515625" style="377" customWidth="1"/>
    <col min="14338" max="14587" width="9.140625" style="377"/>
    <col min="14588" max="14589" width="4.7109375" style="377" customWidth="1"/>
    <col min="14590" max="14590" width="84.42578125" style="377" customWidth="1"/>
    <col min="14591" max="14591" width="24.28515625" style="377" customWidth="1"/>
    <col min="14592" max="14592" width="15.28515625" style="377" customWidth="1"/>
    <col min="14593" max="14593" width="12.28515625" style="377" customWidth="1"/>
    <col min="14594" max="14843" width="9.140625" style="377"/>
    <col min="14844" max="14845" width="4.7109375" style="377" customWidth="1"/>
    <col min="14846" max="14846" width="84.42578125" style="377" customWidth="1"/>
    <col min="14847" max="14847" width="24.28515625" style="377" customWidth="1"/>
    <col min="14848" max="14848" width="15.28515625" style="377" customWidth="1"/>
    <col min="14849" max="14849" width="12.28515625" style="377" customWidth="1"/>
    <col min="14850" max="15099" width="9.140625" style="377"/>
    <col min="15100" max="15101" width="4.7109375" style="377" customWidth="1"/>
    <col min="15102" max="15102" width="84.42578125" style="377" customWidth="1"/>
    <col min="15103" max="15103" width="24.28515625" style="377" customWidth="1"/>
    <col min="15104" max="15104" width="15.28515625" style="377" customWidth="1"/>
    <col min="15105" max="15105" width="12.28515625" style="377" customWidth="1"/>
    <col min="15106" max="15355" width="9.140625" style="377"/>
    <col min="15356" max="15357" width="4.7109375" style="377" customWidth="1"/>
    <col min="15358" max="15358" width="84.42578125" style="377" customWidth="1"/>
    <col min="15359" max="15359" width="24.28515625" style="377" customWidth="1"/>
    <col min="15360" max="15360" width="15.28515625" style="377" customWidth="1"/>
    <col min="15361" max="15361" width="12.28515625" style="377" customWidth="1"/>
    <col min="15362" max="15611" width="9.140625" style="377"/>
    <col min="15612" max="15613" width="4.7109375" style="377" customWidth="1"/>
    <col min="15614" max="15614" width="84.42578125" style="377" customWidth="1"/>
    <col min="15615" max="15615" width="24.28515625" style="377" customWidth="1"/>
    <col min="15616" max="15616" width="15.28515625" style="377" customWidth="1"/>
    <col min="15617" max="15617" width="12.28515625" style="377" customWidth="1"/>
    <col min="15618" max="15867" width="9.140625" style="377"/>
    <col min="15868" max="15869" width="4.7109375" style="377" customWidth="1"/>
    <col min="15870" max="15870" width="84.42578125" style="377" customWidth="1"/>
    <col min="15871" max="15871" width="24.28515625" style="377" customWidth="1"/>
    <col min="15872" max="15872" width="15.28515625" style="377" customWidth="1"/>
    <col min="15873" max="15873" width="12.28515625" style="377" customWidth="1"/>
    <col min="15874" max="16123" width="9.140625" style="377"/>
    <col min="16124" max="16125" width="4.7109375" style="377" customWidth="1"/>
    <col min="16126" max="16126" width="84.42578125" style="377" customWidth="1"/>
    <col min="16127" max="16127" width="24.28515625" style="377" customWidth="1"/>
    <col min="16128" max="16128" width="15.28515625" style="377" customWidth="1"/>
    <col min="16129" max="16129" width="12.28515625" style="377" customWidth="1"/>
    <col min="16130" max="16384" width="9.140625" style="377"/>
  </cols>
  <sheetData>
    <row r="1" spans="1:8" x14ac:dyDescent="0.2">
      <c r="E1" s="378" t="s">
        <v>804</v>
      </c>
    </row>
    <row r="2" spans="1:8" ht="23.25" customHeight="1" x14ac:dyDescent="0.35">
      <c r="A2" s="447" t="s">
        <v>1</v>
      </c>
      <c r="B2" s="447"/>
      <c r="C2" s="447"/>
      <c r="D2" s="447"/>
      <c r="E2" s="447"/>
      <c r="H2" s="380"/>
    </row>
    <row r="3" spans="1:8" ht="21" customHeight="1" x14ac:dyDescent="0.35">
      <c r="A3" s="447" t="s">
        <v>1234</v>
      </c>
      <c r="B3" s="447"/>
      <c r="C3" s="447"/>
      <c r="D3" s="447"/>
      <c r="E3" s="447"/>
      <c r="H3" s="380"/>
    </row>
    <row r="4" spans="1:8" ht="13.5" customHeight="1" x14ac:dyDescent="0.2"/>
    <row r="5" spans="1:8" ht="19.5" customHeight="1" x14ac:dyDescent="0.2">
      <c r="A5" s="408" t="s">
        <v>267</v>
      </c>
      <c r="B5" s="408" t="s">
        <v>1062</v>
      </c>
      <c r="C5" s="408" t="s">
        <v>1063</v>
      </c>
      <c r="D5" s="408" t="s">
        <v>1064</v>
      </c>
      <c r="E5" s="408" t="s">
        <v>1065</v>
      </c>
    </row>
    <row r="6" spans="1:8" ht="15" customHeight="1" x14ac:dyDescent="0.25">
      <c r="A6" s="409" t="s">
        <v>1066</v>
      </c>
      <c r="B6" s="409" t="s">
        <v>1067</v>
      </c>
      <c r="C6" s="409" t="s">
        <v>1068</v>
      </c>
      <c r="D6" s="409" t="s">
        <v>1069</v>
      </c>
      <c r="E6" s="409" t="s">
        <v>1070</v>
      </c>
    </row>
    <row r="7" spans="1:8" ht="22.5" customHeight="1" x14ac:dyDescent="0.2">
      <c r="A7" s="410" t="s">
        <v>1071</v>
      </c>
      <c r="B7" s="411" t="s">
        <v>228</v>
      </c>
      <c r="C7" s="411" t="s">
        <v>228</v>
      </c>
      <c r="D7" s="411" t="s">
        <v>228</v>
      </c>
      <c r="E7" s="411" t="s">
        <v>228</v>
      </c>
      <c r="G7" s="379"/>
    </row>
    <row r="8" spans="1:8" ht="12.75" customHeight="1" x14ac:dyDescent="0.2">
      <c r="A8" s="410" t="s">
        <v>1072</v>
      </c>
      <c r="B8" s="411" t="s">
        <v>1055</v>
      </c>
      <c r="C8" s="412">
        <f>[4]Óvoda!C10+[4]Önkori!C10+[4]Tourinform!C10+[4]Hivatal!C10+'[4]Gamesz '!C10</f>
        <v>6931240813</v>
      </c>
      <c r="D8" s="412">
        <f>[4]Óvoda!D10+[4]Önkori!D10+[4]Tourinform!D10+[4]Hivatal!D10+'[4]Gamesz '!D10</f>
        <v>7169101967</v>
      </c>
      <c r="E8" s="413">
        <f t="shared" ref="E8:E56" si="0">D8/C8</f>
        <v>1.0343172543585379</v>
      </c>
      <c r="G8" s="379"/>
    </row>
    <row r="9" spans="1:8" ht="15" x14ac:dyDescent="0.2">
      <c r="A9" s="410" t="s">
        <v>1073</v>
      </c>
      <c r="B9" s="411" t="s">
        <v>1074</v>
      </c>
      <c r="C9" s="412">
        <f>C10+C15</f>
        <v>1200466</v>
      </c>
      <c r="D9" s="412">
        <f>D10+D15</f>
        <v>3782699</v>
      </c>
      <c r="E9" s="413">
        <f t="shared" si="0"/>
        <v>3.1510255184236788</v>
      </c>
      <c r="G9" s="379"/>
    </row>
    <row r="10" spans="1:8" ht="12.75" customHeight="1" x14ac:dyDescent="0.2">
      <c r="A10" s="410" t="s">
        <v>1075</v>
      </c>
      <c r="B10" s="411" t="s">
        <v>1076</v>
      </c>
      <c r="C10" s="412">
        <f>[4]Óvoda!C12+[4]Önkori!C12+[4]Tourinform!C12+[4]Hivatal!C12+'[4]Gamesz '!C12</f>
        <v>774464</v>
      </c>
      <c r="D10" s="412">
        <f>[4]Óvoda!D12+[4]Önkori!D12+[4]Tourinform!D12+[4]Hivatal!D12+'[4]Gamesz '!D12</f>
        <v>413744</v>
      </c>
      <c r="E10" s="413">
        <f t="shared" si="0"/>
        <v>0.53423270804065781</v>
      </c>
      <c r="G10" s="379"/>
    </row>
    <row r="11" spans="1:8" ht="12.75" customHeight="1" x14ac:dyDescent="0.2">
      <c r="A11" s="410" t="s">
        <v>1077</v>
      </c>
      <c r="B11" s="411" t="s">
        <v>1078</v>
      </c>
      <c r="C11" s="412">
        <f>[4]Óvoda!C13+[4]Önkori!C13+[4]Tourinform!C13+[4]Hivatal!C13+'[4]Gamesz '!C13</f>
        <v>0</v>
      </c>
      <c r="D11" s="412">
        <f>[4]Óvoda!D13+[4]Önkori!D13+[4]Tourinform!D13+[4]Hivatal!D13+'[4]Gamesz '!D13</f>
        <v>0</v>
      </c>
      <c r="E11" s="413">
        <v>0</v>
      </c>
    </row>
    <row r="12" spans="1:8" ht="12.75" customHeight="1" x14ac:dyDescent="0.2">
      <c r="A12" s="410" t="s">
        <v>1079</v>
      </c>
      <c r="B12" s="411" t="s">
        <v>1080</v>
      </c>
      <c r="C12" s="412">
        <f>[4]Óvoda!C14+[4]Önkori!C14+[4]Tourinform!C14+[4]Hivatal!C14+'[4]Gamesz '!C14</f>
        <v>0</v>
      </c>
      <c r="D12" s="412">
        <f>[4]Óvoda!D14+[4]Önkori!D14+[4]Tourinform!D14+[4]Hivatal!D14+'[4]Gamesz '!D14</f>
        <v>0</v>
      </c>
      <c r="E12" s="413">
        <v>0</v>
      </c>
    </row>
    <row r="13" spans="1:8" ht="12.75" customHeight="1" x14ac:dyDescent="0.2">
      <c r="A13" s="410" t="s">
        <v>1081</v>
      </c>
      <c r="B13" s="411" t="s">
        <v>1082</v>
      </c>
      <c r="C13" s="412">
        <f>[4]Óvoda!C15+[4]Önkori!C15+[4]Tourinform!C15+[4]Hivatal!C15+'[4]Gamesz '!C15</f>
        <v>774464</v>
      </c>
      <c r="D13" s="412">
        <f>[4]Óvoda!D15+[4]Önkori!D15+[4]Tourinform!D15+[4]Hivatal!D15+'[4]Gamesz '!D15</f>
        <v>413744</v>
      </c>
      <c r="E13" s="413">
        <f t="shared" si="0"/>
        <v>0.53423270804065781</v>
      </c>
    </row>
    <row r="14" spans="1:8" ht="15" x14ac:dyDescent="0.2">
      <c r="A14" s="410" t="s">
        <v>1083</v>
      </c>
      <c r="B14" s="411" t="s">
        <v>1084</v>
      </c>
      <c r="C14" s="412">
        <f>[4]Óvoda!C16+[4]Önkori!C16+[4]Tourinform!C16+[4]Hivatal!C16+'[4]Gamesz '!C16</f>
        <v>0</v>
      </c>
      <c r="D14" s="412">
        <f>[4]Óvoda!D16+[4]Önkori!D16+[4]Tourinform!D16+[4]Hivatal!D16+'[4]Gamesz '!D16</f>
        <v>0</v>
      </c>
      <c r="E14" s="413">
        <v>0</v>
      </c>
    </row>
    <row r="15" spans="1:8" ht="12.75" customHeight="1" x14ac:dyDescent="0.2">
      <c r="A15" s="410" t="s">
        <v>1085</v>
      </c>
      <c r="B15" s="411" t="s">
        <v>1086</v>
      </c>
      <c r="C15" s="412">
        <f>[4]Óvoda!C17+[4]Önkori!C17+[4]Tourinform!C17+[4]Hivatal!C17+'[4]Gamesz '!C17</f>
        <v>426002</v>
      </c>
      <c r="D15" s="412">
        <f>[4]Óvoda!D17+[4]Önkori!D17+[4]Tourinform!D17+[4]Hivatal!D17+'[4]Gamesz '!D17</f>
        <v>3368955</v>
      </c>
      <c r="E15" s="413">
        <f t="shared" si="0"/>
        <v>7.9083079422162337</v>
      </c>
    </row>
    <row r="16" spans="1:8" ht="12.75" customHeight="1" x14ac:dyDescent="0.2">
      <c r="A16" s="410" t="s">
        <v>1077</v>
      </c>
      <c r="B16" s="411" t="s">
        <v>1087</v>
      </c>
      <c r="C16" s="412">
        <f>[4]Óvoda!C18+[4]Önkori!C18+[4]Tourinform!C18+[4]Hivatal!C18+'[4]Gamesz '!C18</f>
        <v>0</v>
      </c>
      <c r="D16" s="412">
        <f>[4]Óvoda!D18+[4]Önkori!D18+[4]Tourinform!D18+[4]Hivatal!D18+'[4]Gamesz '!D18</f>
        <v>0</v>
      </c>
      <c r="E16" s="413">
        <v>0</v>
      </c>
    </row>
    <row r="17" spans="1:10" ht="12.75" customHeight="1" x14ac:dyDescent="0.2">
      <c r="A17" s="410" t="s">
        <v>1079</v>
      </c>
      <c r="B17" s="411" t="s">
        <v>1088</v>
      </c>
      <c r="C17" s="412">
        <f>[4]Óvoda!C19+[4]Önkori!C19+[4]Tourinform!C19+[4]Hivatal!C19+'[4]Gamesz '!C19</f>
        <v>0</v>
      </c>
      <c r="D17" s="412">
        <f>[4]Óvoda!D19+[4]Önkori!D19+[4]Tourinform!D19+[4]Hivatal!D19+'[4]Gamesz '!D19</f>
        <v>0</v>
      </c>
      <c r="E17" s="413">
        <v>0</v>
      </c>
    </row>
    <row r="18" spans="1:10" ht="12.75" customHeight="1" x14ac:dyDescent="0.2">
      <c r="A18" s="410" t="s">
        <v>1081</v>
      </c>
      <c r="B18" s="411" t="s">
        <v>1089</v>
      </c>
      <c r="C18" s="412">
        <f>[4]Óvoda!C20+[4]Önkori!C20+[4]Tourinform!C20+[4]Hivatal!C20+'[4]Gamesz '!C20</f>
        <v>359092</v>
      </c>
      <c r="D18" s="412">
        <f>[4]Óvoda!D20+[4]Önkori!D20+[4]Tourinform!D20+[4]Hivatal!D20+'[4]Gamesz '!D20</f>
        <v>740058</v>
      </c>
      <c r="E18" s="413">
        <f t="shared" si="0"/>
        <v>2.0609147516513873</v>
      </c>
      <c r="H18" s="407"/>
      <c r="I18" s="407"/>
      <c r="J18" s="407"/>
    </row>
    <row r="19" spans="1:10" ht="15" x14ac:dyDescent="0.2">
      <c r="A19" s="410" t="s">
        <v>1083</v>
      </c>
      <c r="B19" s="411" t="s">
        <v>1090</v>
      </c>
      <c r="C19" s="412">
        <f>[4]Óvoda!C21+[4]Önkori!C21+[4]Tourinform!C21+[4]Hivatal!C21+'[4]Gamesz '!C21</f>
        <v>66910</v>
      </c>
      <c r="D19" s="412">
        <f>[4]Óvoda!D21+[4]Önkori!D21+[4]Tourinform!D21+[4]Hivatal!D21+'[4]Gamesz '!D21</f>
        <v>2628897</v>
      </c>
      <c r="E19" s="413">
        <f t="shared" si="0"/>
        <v>39.290046330892245</v>
      </c>
    </row>
    <row r="20" spans="1:10" ht="12.75" customHeight="1" x14ac:dyDescent="0.2">
      <c r="A20" s="410" t="s">
        <v>1091</v>
      </c>
      <c r="B20" s="411" t="s">
        <v>1092</v>
      </c>
      <c r="C20" s="412">
        <f>[4]Óvoda!C22+[4]Önkori!C22+[4]Tourinform!C22+[4]Hivatal!C22+'[4]Gamesz '!C22</f>
        <v>0</v>
      </c>
      <c r="D20" s="412">
        <f>[4]Óvoda!D22+[4]Önkori!D22+[4]Tourinform!D22+[4]Hivatal!D22+'[4]Gamesz '!D22</f>
        <v>0</v>
      </c>
      <c r="E20" s="413">
        <v>0</v>
      </c>
    </row>
    <row r="21" spans="1:10" ht="12.75" customHeight="1" x14ac:dyDescent="0.2">
      <c r="A21" s="410" t="s">
        <v>1077</v>
      </c>
      <c r="B21" s="411" t="s">
        <v>1093</v>
      </c>
      <c r="C21" s="412">
        <f>[4]Óvoda!C23+[4]Önkori!C23+[4]Tourinform!C23+[4]Hivatal!C23+'[4]Gamesz '!C23</f>
        <v>0</v>
      </c>
      <c r="D21" s="412">
        <f>[4]Óvoda!D23+[4]Önkori!D23+[4]Tourinform!D23+[4]Hivatal!D23+'[4]Gamesz '!D23</f>
        <v>0</v>
      </c>
      <c r="E21" s="413">
        <v>0</v>
      </c>
    </row>
    <row r="22" spans="1:10" ht="12.75" customHeight="1" x14ac:dyDescent="0.2">
      <c r="A22" s="410" t="s">
        <v>1079</v>
      </c>
      <c r="B22" s="411" t="s">
        <v>1094</v>
      </c>
      <c r="C22" s="412">
        <f>[4]Óvoda!C24+[4]Önkori!C24+[4]Tourinform!C24+[4]Hivatal!C24+'[4]Gamesz '!C24</f>
        <v>0</v>
      </c>
      <c r="D22" s="412">
        <f>[4]Óvoda!D24+[4]Önkori!D24+[4]Tourinform!D24+[4]Hivatal!D24+'[4]Gamesz '!D24</f>
        <v>0</v>
      </c>
      <c r="E22" s="413">
        <v>0</v>
      </c>
    </row>
    <row r="23" spans="1:10" ht="12.75" customHeight="1" x14ac:dyDescent="0.2">
      <c r="A23" s="410" t="s">
        <v>1081</v>
      </c>
      <c r="B23" s="411" t="s">
        <v>1095</v>
      </c>
      <c r="C23" s="412">
        <f>[4]Óvoda!C25+[4]Önkori!C25+[4]Tourinform!C25+[4]Hivatal!C25+'[4]Gamesz '!C25</f>
        <v>0</v>
      </c>
      <c r="D23" s="412">
        <f>[4]Óvoda!D25+[4]Önkori!D25+[4]Tourinform!D25+[4]Hivatal!D25+'[4]Gamesz '!D25</f>
        <v>0</v>
      </c>
      <c r="E23" s="413">
        <v>0</v>
      </c>
    </row>
    <row r="24" spans="1:10" ht="15" x14ac:dyDescent="0.2">
      <c r="A24" s="410" t="s">
        <v>1083</v>
      </c>
      <c r="B24" s="411" t="s">
        <v>1096</v>
      </c>
      <c r="C24" s="412">
        <f>[4]Óvoda!C26+[4]Önkori!C26+[4]Tourinform!C26+[4]Hivatal!C26+'[4]Gamesz '!C26</f>
        <v>0</v>
      </c>
      <c r="D24" s="412">
        <f>[4]Óvoda!D26+[4]Önkori!D26+[4]Tourinform!D26+[4]Hivatal!D26+'[4]Gamesz '!D26</f>
        <v>0</v>
      </c>
      <c r="E24" s="413">
        <v>0</v>
      </c>
    </row>
    <row r="25" spans="1:10" ht="12.75" customHeight="1" x14ac:dyDescent="0.2">
      <c r="A25" s="410" t="s">
        <v>1097</v>
      </c>
      <c r="B25" s="411" t="s">
        <v>1098</v>
      </c>
      <c r="C25" s="412">
        <f>[4]Óvoda!C27+[4]Önkori!C27+[4]Tourinform!C27+[4]Hivatal!C27+'[4]Gamesz '!C27</f>
        <v>6925007877</v>
      </c>
      <c r="D25" s="412">
        <f>[4]Óvoda!D27+[4]Önkori!D27+[4]Tourinform!D27+[4]Hivatal!D27+'[4]Gamesz '!D27</f>
        <v>7157286798</v>
      </c>
      <c r="E25" s="413">
        <f t="shared" si="0"/>
        <v>1.0335420443017065</v>
      </c>
    </row>
    <row r="26" spans="1:10" ht="12.75" customHeight="1" x14ac:dyDescent="0.2">
      <c r="A26" s="410" t="s">
        <v>1099</v>
      </c>
      <c r="B26" s="411" t="s">
        <v>1100</v>
      </c>
      <c r="C26" s="412">
        <f>[4]Óvoda!C28+[4]Önkori!C28+[4]Tourinform!C28+[4]Hivatal!C28+'[4]Gamesz '!C28</f>
        <v>6737720058</v>
      </c>
      <c r="D26" s="412">
        <f>[4]Óvoda!D28+[4]Önkori!D28+[4]Tourinform!D28+[4]Hivatal!D28+'[4]Gamesz '!D28</f>
        <v>6882517457</v>
      </c>
      <c r="E26" s="413">
        <f t="shared" si="0"/>
        <v>1.02149056324002</v>
      </c>
    </row>
    <row r="27" spans="1:10" ht="12.75" customHeight="1" x14ac:dyDescent="0.2">
      <c r="A27" s="410" t="s">
        <v>1077</v>
      </c>
      <c r="B27" s="411" t="s">
        <v>1101</v>
      </c>
      <c r="C27" s="412">
        <f>[4]Óvoda!C29+[4]Önkori!C29+[4]Tourinform!C29+[4]Hivatal!C29+'[4]Gamesz '!C29</f>
        <v>5160292606</v>
      </c>
      <c r="D27" s="412">
        <f>[4]Óvoda!D29+[4]Önkori!D29+[4]Tourinform!D29+[4]Hivatal!D29+'[4]Gamesz '!D29</f>
        <v>4036105522</v>
      </c>
      <c r="E27" s="413">
        <f t="shared" si="0"/>
        <v>0.78214663976750465</v>
      </c>
    </row>
    <row r="28" spans="1:10" ht="12.75" customHeight="1" x14ac:dyDescent="0.2">
      <c r="A28" s="410" t="s">
        <v>1079</v>
      </c>
      <c r="B28" s="411" t="s">
        <v>1102</v>
      </c>
      <c r="C28" s="412">
        <f>[4]Óvoda!C30+[4]Önkori!C30+[4]Tourinform!C30+[4]Hivatal!C30+'[4]Gamesz '!C30</f>
        <v>0</v>
      </c>
      <c r="D28" s="412">
        <f>[4]Óvoda!D30+[4]Önkori!D30+[4]Tourinform!D30+[4]Hivatal!D30+'[4]Gamesz '!D30</f>
        <v>1512375146</v>
      </c>
      <c r="E28" s="413">
        <v>0</v>
      </c>
    </row>
    <row r="29" spans="1:10" ht="12.75" customHeight="1" x14ac:dyDescent="0.2">
      <c r="A29" s="410" t="s">
        <v>1081</v>
      </c>
      <c r="B29" s="411" t="s">
        <v>1103</v>
      </c>
      <c r="C29" s="412">
        <f>[4]Óvoda!C31+[4]Önkori!C31+[4]Tourinform!C31+[4]Hivatal!C31+'[4]Gamesz '!C31</f>
        <v>815380603</v>
      </c>
      <c r="D29" s="412">
        <f>[4]Óvoda!D31+[4]Önkori!D31+[4]Tourinform!D31+[4]Hivatal!D31+'[4]Gamesz '!D31</f>
        <v>590468841</v>
      </c>
      <c r="E29" s="413">
        <f t="shared" si="0"/>
        <v>0.72416346283871558</v>
      </c>
    </row>
    <row r="30" spans="1:10" ht="12.75" customHeight="1" x14ac:dyDescent="0.2">
      <c r="A30" s="410" t="s">
        <v>1083</v>
      </c>
      <c r="B30" s="411" t="s">
        <v>1104</v>
      </c>
      <c r="C30" s="412">
        <f>[4]Óvoda!C32+[4]Önkori!C32+[4]Tourinform!C32+[4]Hivatal!C32+'[4]Gamesz '!C32</f>
        <v>771537812</v>
      </c>
      <c r="D30" s="412">
        <f>[4]Óvoda!D32+[4]Önkori!D32+[4]Tourinform!D32+[4]Hivatal!D32+'[4]Gamesz '!D32</f>
        <v>752854597</v>
      </c>
      <c r="E30" s="413">
        <f t="shared" si="0"/>
        <v>0.97578444671225006</v>
      </c>
    </row>
    <row r="31" spans="1:10" ht="12.75" customHeight="1" x14ac:dyDescent="0.2">
      <c r="A31" s="410" t="s">
        <v>1105</v>
      </c>
      <c r="B31" s="411" t="s">
        <v>1106</v>
      </c>
      <c r="C31" s="412">
        <f>[4]Óvoda!C33+[4]Önkori!C33+[4]Tourinform!C33+[4]Hivatal!C33+'[4]Gamesz '!C33</f>
        <v>78316507</v>
      </c>
      <c r="D31" s="412">
        <f>[4]Óvoda!D33+[4]Önkori!D33+[4]Tourinform!D33+[4]Hivatal!D33+'[4]Gamesz '!D33</f>
        <v>113267936</v>
      </c>
      <c r="E31" s="413">
        <f t="shared" si="0"/>
        <v>1.4462843190899717</v>
      </c>
    </row>
    <row r="32" spans="1:10" ht="12.75" customHeight="1" x14ac:dyDescent="0.2">
      <c r="A32" s="410" t="s">
        <v>1077</v>
      </c>
      <c r="B32" s="411" t="s">
        <v>1107</v>
      </c>
      <c r="C32" s="412">
        <f>[4]Óvoda!C34+[4]Önkori!C34+[4]Tourinform!C34+[4]Hivatal!C34+'[4]Gamesz '!C34</f>
        <v>0</v>
      </c>
      <c r="D32" s="412">
        <f>[4]Óvoda!D34+[4]Önkori!D34+[4]Tourinform!D34+[4]Hivatal!D34+'[4]Gamesz '!D34</f>
        <v>0</v>
      </c>
      <c r="E32" s="413">
        <v>0</v>
      </c>
    </row>
    <row r="33" spans="1:5" ht="15" x14ac:dyDescent="0.2">
      <c r="A33" s="410" t="s">
        <v>1079</v>
      </c>
      <c r="B33" s="411" t="s">
        <v>1108</v>
      </c>
      <c r="C33" s="412">
        <f>[4]Óvoda!C35+[4]Önkori!C35+[4]Tourinform!C35+[4]Hivatal!C35+'[4]Gamesz '!C35</f>
        <v>0</v>
      </c>
      <c r="D33" s="412">
        <f>[4]Óvoda!D35+[4]Önkori!D35+[4]Tourinform!D35+[4]Hivatal!D35+'[4]Gamesz '!D35</f>
        <v>0</v>
      </c>
      <c r="E33" s="413">
        <v>0</v>
      </c>
    </row>
    <row r="34" spans="1:5" ht="12.75" customHeight="1" x14ac:dyDescent="0.2">
      <c r="A34" s="410" t="s">
        <v>1081</v>
      </c>
      <c r="B34" s="411" t="s">
        <v>1109</v>
      </c>
      <c r="C34" s="412">
        <f>[4]Óvoda!C36+[4]Önkori!C36+[4]Tourinform!C36+[4]Hivatal!C36+'[4]Gamesz '!C36</f>
        <v>16356337</v>
      </c>
      <c r="D34" s="412">
        <f>[4]Óvoda!D36+[4]Önkori!D36+[4]Tourinform!D36+[4]Hivatal!D36+'[4]Gamesz '!D36</f>
        <v>33509657</v>
      </c>
      <c r="E34" s="413">
        <f t="shared" si="0"/>
        <v>2.0487262520942191</v>
      </c>
    </row>
    <row r="35" spans="1:5" ht="12.75" customHeight="1" x14ac:dyDescent="0.2">
      <c r="A35" s="410" t="s">
        <v>1083</v>
      </c>
      <c r="B35" s="411" t="s">
        <v>1110</v>
      </c>
      <c r="C35" s="412">
        <f>[4]Óvoda!C37+[4]Önkori!C37+[4]Tourinform!C37+[4]Hivatal!C37+'[4]Gamesz '!C37</f>
        <v>104068087</v>
      </c>
      <c r="D35" s="412">
        <f>[4]Óvoda!D37+[4]Önkori!D37+[4]Tourinform!D37+[4]Hivatal!D37+'[4]Gamesz '!D37</f>
        <v>117729283</v>
      </c>
      <c r="E35" s="413">
        <f t="shared" si="0"/>
        <v>1.1312717125279721</v>
      </c>
    </row>
    <row r="36" spans="1:5" ht="12.75" customHeight="1" x14ac:dyDescent="0.2">
      <c r="A36" s="410" t="s">
        <v>1111</v>
      </c>
      <c r="B36" s="411" t="s">
        <v>1112</v>
      </c>
      <c r="C36" s="412">
        <f>[4]Óvoda!C38+[4]Önkori!C38+[4]Tourinform!C38+[4]Hivatal!C38+'[4]Gamesz '!C38</f>
        <v>0</v>
      </c>
      <c r="D36" s="412">
        <f>[4]Óvoda!D38+[4]Önkori!D38+[4]Tourinform!D38+[4]Hivatal!D38+'[4]Gamesz '!D38</f>
        <v>0</v>
      </c>
      <c r="E36" s="413">
        <v>0</v>
      </c>
    </row>
    <row r="37" spans="1:5" ht="12.75" customHeight="1" x14ac:dyDescent="0.2">
      <c r="A37" s="410" t="s">
        <v>1077</v>
      </c>
      <c r="B37" s="411" t="s">
        <v>1113</v>
      </c>
      <c r="C37" s="412">
        <f>[4]Óvoda!C39+[4]Önkori!C39+[4]Tourinform!C39+[4]Hivatal!C39+'[4]Gamesz '!C39</f>
        <v>0</v>
      </c>
      <c r="D37" s="412">
        <f>[4]Óvoda!D39+[4]Önkori!D39+[4]Tourinform!D39+[4]Hivatal!D39+'[4]Gamesz '!D39</f>
        <v>0</v>
      </c>
      <c r="E37" s="413">
        <v>0</v>
      </c>
    </row>
    <row r="38" spans="1:5" ht="12.75" customHeight="1" x14ac:dyDescent="0.2">
      <c r="A38" s="410" t="s">
        <v>1079</v>
      </c>
      <c r="B38" s="411" t="s">
        <v>1114</v>
      </c>
      <c r="C38" s="412">
        <f>[4]Óvoda!C40+[4]Önkori!C40+[4]Tourinform!C40+[4]Hivatal!C40+'[4]Gamesz '!C40</f>
        <v>0</v>
      </c>
      <c r="D38" s="412">
        <f>[4]Óvoda!D40+[4]Önkori!D40+[4]Tourinform!D40+[4]Hivatal!D40+'[4]Gamesz '!D40</f>
        <v>0</v>
      </c>
      <c r="E38" s="413">
        <v>0</v>
      </c>
    </row>
    <row r="39" spans="1:5" ht="12.75" customHeight="1" x14ac:dyDescent="0.2">
      <c r="A39" s="410" t="s">
        <v>1081</v>
      </c>
      <c r="B39" s="411" t="s">
        <v>1115</v>
      </c>
      <c r="C39" s="412">
        <f>[4]Óvoda!C41+[4]Önkori!C41+[4]Tourinform!C41+[4]Hivatal!C41+'[4]Gamesz '!C41</f>
        <v>0</v>
      </c>
      <c r="D39" s="412">
        <f>[4]Óvoda!D41+[4]Önkori!D41+[4]Tourinform!D41+[4]Hivatal!D41+'[4]Gamesz '!D41</f>
        <v>0</v>
      </c>
      <c r="E39" s="413">
        <v>0</v>
      </c>
    </row>
    <row r="40" spans="1:5" ht="12.75" customHeight="1" x14ac:dyDescent="0.2">
      <c r="A40" s="410" t="s">
        <v>1083</v>
      </c>
      <c r="B40" s="411" t="s">
        <v>1116</v>
      </c>
      <c r="C40" s="412">
        <f>[4]Óvoda!C42+[4]Önkori!C42+[4]Tourinform!C42+[4]Hivatal!C42+'[4]Gamesz '!C42</f>
        <v>0</v>
      </c>
      <c r="D40" s="412">
        <f>[4]Óvoda!D42+[4]Önkori!D42+[4]Tourinform!D42+[4]Hivatal!D42+'[4]Gamesz '!D42</f>
        <v>0</v>
      </c>
      <c r="E40" s="413">
        <v>0</v>
      </c>
    </row>
    <row r="41" spans="1:5" ht="12.75" customHeight="1" x14ac:dyDescent="0.2">
      <c r="A41" s="410" t="s">
        <v>1056</v>
      </c>
      <c r="B41" s="411" t="s">
        <v>1117</v>
      </c>
      <c r="C41" s="412">
        <f>[4]Óvoda!C43+[4]Önkori!C43+[4]Tourinform!C43+[4]Hivatal!C43+'[4]Gamesz '!C43</f>
        <v>57372432</v>
      </c>
      <c r="D41" s="412">
        <f>[4]Óvoda!D43+[4]Önkori!D43+[4]Tourinform!D43+[4]Hivatal!D43+'[4]Gamesz '!D43</f>
        <v>114243752</v>
      </c>
      <c r="E41" s="413">
        <f t="shared" si="0"/>
        <v>1.9912656308521137</v>
      </c>
    </row>
    <row r="42" spans="1:5" ht="15" x14ac:dyDescent="0.2">
      <c r="A42" s="410" t="s">
        <v>1077</v>
      </c>
      <c r="B42" s="411" t="s">
        <v>1118</v>
      </c>
      <c r="C42" s="412">
        <f>[4]Óvoda!C44+[4]Önkori!C44+[4]Tourinform!C44+[4]Hivatal!C44+'[4]Gamesz '!C44</f>
        <v>0</v>
      </c>
      <c r="D42" s="412">
        <f>[4]Óvoda!D44+[4]Önkori!D44+[4]Tourinform!D44+[4]Hivatal!D44+'[4]Gamesz '!D44</f>
        <v>0</v>
      </c>
      <c r="E42" s="413">
        <v>0</v>
      </c>
    </row>
    <row r="43" spans="1:5" ht="12.75" customHeight="1" x14ac:dyDescent="0.2">
      <c r="A43" s="410" t="s">
        <v>1079</v>
      </c>
      <c r="B43" s="411" t="s">
        <v>1119</v>
      </c>
      <c r="C43" s="412">
        <f>[4]Óvoda!C45+[4]Önkori!C45+[4]Tourinform!C45+[4]Hivatal!C45+'[4]Gamesz '!C45</f>
        <v>0</v>
      </c>
      <c r="D43" s="412">
        <f>[4]Óvoda!D45+[4]Önkori!D45+[4]Tourinform!D45+[4]Hivatal!D45+'[4]Gamesz '!D45</f>
        <v>0</v>
      </c>
      <c r="E43" s="413">
        <v>0</v>
      </c>
    </row>
    <row r="44" spans="1:5" ht="12.75" customHeight="1" x14ac:dyDescent="0.2">
      <c r="A44" s="410" t="s">
        <v>1081</v>
      </c>
      <c r="B44" s="411" t="s">
        <v>1120</v>
      </c>
      <c r="C44" s="412">
        <f>[4]Óvoda!C46+[4]Önkori!C46+[4]Tourinform!C46+[4]Hivatal!C46+'[4]Gamesz '!C46</f>
        <v>0</v>
      </c>
      <c r="D44" s="412">
        <f>[4]Óvoda!D46+[4]Önkori!D46+[4]Tourinform!D46+[4]Hivatal!D46+'[4]Gamesz '!D46</f>
        <v>0</v>
      </c>
      <c r="E44" s="413">
        <v>0</v>
      </c>
    </row>
    <row r="45" spans="1:5" ht="12.75" customHeight="1" x14ac:dyDescent="0.2">
      <c r="A45" s="410" t="s">
        <v>1083</v>
      </c>
      <c r="B45" s="411" t="s">
        <v>1121</v>
      </c>
      <c r="C45" s="412">
        <f>[4]Óvoda!C47+[4]Önkori!C47+[4]Tourinform!C47+[4]Hivatal!C47+'[4]Gamesz '!C47</f>
        <v>57372432</v>
      </c>
      <c r="D45" s="412">
        <f>[4]Óvoda!D47+[4]Önkori!D47+[4]Tourinform!D47+[4]Hivatal!D47+'[4]Gamesz '!D47</f>
        <v>114243752</v>
      </c>
      <c r="E45" s="413">
        <f t="shared" si="0"/>
        <v>1.9912656308521137</v>
      </c>
    </row>
    <row r="46" spans="1:5" ht="12.75" customHeight="1" x14ac:dyDescent="0.2">
      <c r="A46" s="410" t="s">
        <v>1122</v>
      </c>
      <c r="B46" s="411" t="s">
        <v>1123</v>
      </c>
      <c r="C46" s="412">
        <f>[4]Óvoda!C48+[4]Önkori!C48+[4]Tourinform!C48+[4]Hivatal!C48+'[4]Gamesz '!C48</f>
        <v>0</v>
      </c>
      <c r="D46" s="412">
        <f>[4]Óvoda!D48+[4]Önkori!D48+[4]Tourinform!D48+[4]Hivatal!D48+'[4]Gamesz '!D48</f>
        <v>0</v>
      </c>
      <c r="E46" s="413">
        <v>0</v>
      </c>
    </row>
    <row r="47" spans="1:5" ht="12.75" customHeight="1" x14ac:dyDescent="0.2">
      <c r="A47" s="410" t="s">
        <v>1077</v>
      </c>
      <c r="B47" s="411" t="s">
        <v>1124</v>
      </c>
      <c r="C47" s="412">
        <f>[4]Óvoda!C49+[4]Önkori!C49+[4]Tourinform!C49+[4]Hivatal!C49+'[4]Gamesz '!C49</f>
        <v>0</v>
      </c>
      <c r="D47" s="412">
        <f>[4]Óvoda!D49+[4]Önkori!D49+[4]Tourinform!D49+[4]Hivatal!D49+'[4]Gamesz '!D49</f>
        <v>0</v>
      </c>
      <c r="E47" s="413">
        <v>0</v>
      </c>
    </row>
    <row r="48" spans="1:5" ht="12.75" customHeight="1" x14ac:dyDescent="0.2">
      <c r="A48" s="410" t="s">
        <v>1079</v>
      </c>
      <c r="B48" s="411" t="s">
        <v>1125</v>
      </c>
      <c r="C48" s="412">
        <f>[4]Óvoda!C50+[4]Önkori!C50+[4]Tourinform!C50+[4]Hivatal!C50+'[4]Gamesz '!C50</f>
        <v>0</v>
      </c>
      <c r="D48" s="412">
        <f>[4]Óvoda!D50+[4]Önkori!D50+[4]Tourinform!D50+[4]Hivatal!D50+'[4]Gamesz '!D50</f>
        <v>0</v>
      </c>
      <c r="E48" s="413">
        <v>0</v>
      </c>
    </row>
    <row r="49" spans="1:5" ht="12.75" customHeight="1" x14ac:dyDescent="0.2">
      <c r="A49" s="410" t="s">
        <v>1081</v>
      </c>
      <c r="B49" s="411" t="s">
        <v>1126</v>
      </c>
      <c r="C49" s="412">
        <f>[4]Óvoda!C51+[4]Önkori!C51+[4]Tourinform!C51+[4]Hivatal!C51+'[4]Gamesz '!C51</f>
        <v>0</v>
      </c>
      <c r="D49" s="412">
        <f>[4]Óvoda!D51+[4]Önkori!D51+[4]Tourinform!D51+[4]Hivatal!D51+'[4]Gamesz '!D51</f>
        <v>0</v>
      </c>
      <c r="E49" s="413">
        <v>0</v>
      </c>
    </row>
    <row r="50" spans="1:5" ht="12.75" customHeight="1" x14ac:dyDescent="0.2">
      <c r="A50" s="410" t="s">
        <v>1083</v>
      </c>
      <c r="B50" s="411" t="s">
        <v>1127</v>
      </c>
      <c r="C50" s="412">
        <f>[4]Óvoda!C52+[4]Önkori!C52+[4]Tourinform!C52+[4]Hivatal!C52+'[4]Gamesz '!C52</f>
        <v>0</v>
      </c>
      <c r="D50" s="412">
        <f>[4]Óvoda!D52+[4]Önkori!D52+[4]Tourinform!D52+[4]Hivatal!D52+'[4]Gamesz '!D52</f>
        <v>0</v>
      </c>
      <c r="E50" s="413">
        <v>0</v>
      </c>
    </row>
    <row r="51" spans="1:5" ht="15" x14ac:dyDescent="0.2">
      <c r="A51" s="410" t="s">
        <v>1128</v>
      </c>
      <c r="B51" s="411" t="s">
        <v>1129</v>
      </c>
      <c r="C51" s="412">
        <f>[4]Óvoda!C53+[4]Önkori!C53+[4]Tourinform!C53+[4]Hivatal!C53+'[4]Gamesz '!C53</f>
        <v>5032470</v>
      </c>
      <c r="D51" s="412">
        <f>[4]Óvoda!D53+[4]Önkori!D53+[4]Tourinform!D53+[4]Hivatal!D53+'[4]Gamesz '!D53</f>
        <v>8032470</v>
      </c>
      <c r="E51" s="413">
        <f t="shared" si="0"/>
        <v>1.5961287399626822</v>
      </c>
    </row>
    <row r="52" spans="1:5" ht="12.75" customHeight="1" x14ac:dyDescent="0.2">
      <c r="A52" s="410" t="s">
        <v>1130</v>
      </c>
      <c r="B52" s="411" t="s">
        <v>1131</v>
      </c>
      <c r="C52" s="412">
        <f>[4]Óvoda!C54+[4]Önkori!C54+[4]Tourinform!C54+[4]Hivatal!C54+'[4]Gamesz '!C54</f>
        <v>5032470</v>
      </c>
      <c r="D52" s="412">
        <f>[4]Óvoda!D54+[4]Önkori!D54+[4]Tourinform!D54+[4]Hivatal!D54+'[4]Gamesz '!D54</f>
        <v>8032470</v>
      </c>
      <c r="E52" s="413">
        <f t="shared" si="0"/>
        <v>1.5961287399626822</v>
      </c>
    </row>
    <row r="53" spans="1:5" ht="12.75" customHeight="1" x14ac:dyDescent="0.2">
      <c r="A53" s="410" t="s">
        <v>1077</v>
      </c>
      <c r="B53" s="411" t="s">
        <v>1132</v>
      </c>
      <c r="C53" s="412">
        <f>[4]Óvoda!C55+[4]Önkori!C55+[4]Tourinform!C55+[4]Hivatal!C55+'[4]Gamesz '!C55</f>
        <v>0</v>
      </c>
      <c r="D53" s="412">
        <f>[4]Óvoda!D55+[4]Önkori!D55+[4]Tourinform!D55+[4]Hivatal!D55+'[4]Gamesz '!D55</f>
        <v>0</v>
      </c>
      <c r="E53" s="413">
        <v>0</v>
      </c>
    </row>
    <row r="54" spans="1:5" ht="12.75" customHeight="1" x14ac:dyDescent="0.2">
      <c r="A54" s="410" t="s">
        <v>1079</v>
      </c>
      <c r="B54" s="411" t="s">
        <v>1133</v>
      </c>
      <c r="C54" s="412">
        <f>[4]Óvoda!C56+[4]Önkori!C56+[4]Tourinform!C56+[4]Hivatal!C56+'[4]Gamesz '!C56</f>
        <v>0</v>
      </c>
      <c r="D54" s="412">
        <f>[4]Óvoda!D56+[4]Önkori!D56+[4]Tourinform!D56+[4]Hivatal!D56+'[4]Gamesz '!D56</f>
        <v>0</v>
      </c>
      <c r="E54" s="413">
        <v>0</v>
      </c>
    </row>
    <row r="55" spans="1:5" ht="15" x14ac:dyDescent="0.2">
      <c r="A55" s="410" t="s">
        <v>1081</v>
      </c>
      <c r="B55" s="411" t="s">
        <v>1134</v>
      </c>
      <c r="C55" s="412">
        <f>[4]Óvoda!C57+[4]Önkori!C57+[4]Tourinform!C57+[4]Hivatal!C57+'[4]Gamesz '!C57</f>
        <v>0</v>
      </c>
      <c r="D55" s="412">
        <f>[4]Óvoda!D57+[4]Önkori!D57+[4]Tourinform!D57+[4]Hivatal!D57+'[4]Gamesz '!D57</f>
        <v>0</v>
      </c>
      <c r="E55" s="413">
        <v>0</v>
      </c>
    </row>
    <row r="56" spans="1:5" ht="12.75" customHeight="1" x14ac:dyDescent="0.2">
      <c r="A56" s="410" t="s">
        <v>1083</v>
      </c>
      <c r="B56" s="411" t="s">
        <v>1135</v>
      </c>
      <c r="C56" s="412">
        <f>[4]Óvoda!C58+[4]Önkori!C58+[4]Tourinform!C58+[4]Hivatal!C58+'[4]Gamesz '!C58</f>
        <v>5032470</v>
      </c>
      <c r="D56" s="412">
        <f>[4]Óvoda!D58+[4]Önkori!D58+[4]Tourinform!D58+[4]Hivatal!D58+'[4]Gamesz '!D58</f>
        <v>8032470</v>
      </c>
      <c r="E56" s="413">
        <f t="shared" si="0"/>
        <v>1.5961287399626822</v>
      </c>
    </row>
    <row r="57" spans="1:5" ht="12.75" customHeight="1" x14ac:dyDescent="0.2">
      <c r="A57" s="410" t="s">
        <v>1136</v>
      </c>
      <c r="B57" s="411" t="s">
        <v>1137</v>
      </c>
      <c r="C57" s="412">
        <f>[4]Óvoda!C59+[4]Önkori!C59+[4]Tourinform!C59+[4]Hivatal!C59+'[4]Gamesz '!C59</f>
        <v>0</v>
      </c>
      <c r="D57" s="412">
        <f>[4]Óvoda!D59+[4]Önkori!D59+[4]Tourinform!D59+[4]Hivatal!D59+'[4]Gamesz '!D59</f>
        <v>0</v>
      </c>
      <c r="E57" s="413">
        <v>0</v>
      </c>
    </row>
    <row r="58" spans="1:5" ht="12.75" customHeight="1" x14ac:dyDescent="0.2">
      <c r="A58" s="410" t="s">
        <v>1077</v>
      </c>
      <c r="B58" s="411" t="s">
        <v>1138</v>
      </c>
      <c r="C58" s="412">
        <f>[4]Óvoda!C60+[4]Önkori!C60+[4]Tourinform!C60+[4]Hivatal!C60+'[4]Gamesz '!C60</f>
        <v>0</v>
      </c>
      <c r="D58" s="412">
        <f>[4]Óvoda!D60+[4]Önkori!D60+[4]Tourinform!D60+[4]Hivatal!D60+'[4]Gamesz '!D60</f>
        <v>0</v>
      </c>
      <c r="E58" s="413">
        <v>0</v>
      </c>
    </row>
    <row r="59" spans="1:5" ht="12.75" customHeight="1" x14ac:dyDescent="0.2">
      <c r="A59" s="410" t="s">
        <v>1079</v>
      </c>
      <c r="B59" s="411" t="s">
        <v>1139</v>
      </c>
      <c r="C59" s="412">
        <f>[4]Óvoda!C61+[4]Önkori!C61+[4]Tourinform!C61+[4]Hivatal!C61+'[4]Gamesz '!C61</f>
        <v>0</v>
      </c>
      <c r="D59" s="412">
        <f>[4]Óvoda!D61+[4]Önkori!D61+[4]Tourinform!D61+[4]Hivatal!D61+'[4]Gamesz '!D61</f>
        <v>0</v>
      </c>
      <c r="E59" s="413">
        <v>0</v>
      </c>
    </row>
    <row r="60" spans="1:5" ht="15" x14ac:dyDescent="0.2">
      <c r="A60" s="410" t="s">
        <v>1081</v>
      </c>
      <c r="B60" s="411" t="s">
        <v>1140</v>
      </c>
      <c r="C60" s="412">
        <f>[4]Óvoda!C62+[4]Önkori!C62+[4]Tourinform!C62+[4]Hivatal!C62+'[4]Gamesz '!C62</f>
        <v>0</v>
      </c>
      <c r="D60" s="412">
        <f>[4]Óvoda!D62+[4]Önkori!D62+[4]Tourinform!D62+[4]Hivatal!D62+'[4]Gamesz '!D62</f>
        <v>0</v>
      </c>
      <c r="E60" s="413">
        <v>0</v>
      </c>
    </row>
    <row r="61" spans="1:5" ht="12.75" customHeight="1" x14ac:dyDescent="0.2">
      <c r="A61" s="410" t="s">
        <v>1083</v>
      </c>
      <c r="B61" s="411" t="s">
        <v>1141</v>
      </c>
      <c r="C61" s="412">
        <f>[4]Óvoda!C63+[4]Önkori!C63+[4]Tourinform!C63+[4]Hivatal!C63+'[4]Gamesz '!C63</f>
        <v>0</v>
      </c>
      <c r="D61" s="412">
        <f>[4]Óvoda!D63+[4]Önkori!D63+[4]Tourinform!D63+[4]Hivatal!D63+'[4]Gamesz '!D63</f>
        <v>0</v>
      </c>
      <c r="E61" s="413">
        <v>0</v>
      </c>
    </row>
    <row r="62" spans="1:5" ht="12.75" customHeight="1" x14ac:dyDescent="0.2">
      <c r="A62" s="410" t="s">
        <v>1142</v>
      </c>
      <c r="B62" s="411" t="s">
        <v>1143</v>
      </c>
      <c r="C62" s="412">
        <f>[4]Óvoda!C64+[4]Önkori!C64+[4]Tourinform!C64+[4]Hivatal!C64+'[4]Gamesz '!C64</f>
        <v>0</v>
      </c>
      <c r="D62" s="412">
        <f>[4]Óvoda!D64+[4]Önkori!D64+[4]Tourinform!D64+[4]Hivatal!D64+'[4]Gamesz '!D64</f>
        <v>0</v>
      </c>
      <c r="E62" s="413">
        <v>0</v>
      </c>
    </row>
    <row r="63" spans="1:5" ht="12.75" customHeight="1" x14ac:dyDescent="0.2">
      <c r="A63" s="410" t="s">
        <v>1077</v>
      </c>
      <c r="B63" s="411" t="s">
        <v>1144</v>
      </c>
      <c r="C63" s="412">
        <f>[4]Óvoda!C65+[4]Önkori!C65+[4]Tourinform!C65+[4]Hivatal!C65+'[4]Gamesz '!C65</f>
        <v>0</v>
      </c>
      <c r="D63" s="412">
        <f>[4]Óvoda!D65+[4]Önkori!D65+[4]Tourinform!D65+[4]Hivatal!D65+'[4]Gamesz '!D65</f>
        <v>0</v>
      </c>
      <c r="E63" s="413">
        <v>0</v>
      </c>
    </row>
    <row r="64" spans="1:5" ht="12.75" customHeight="1" x14ac:dyDescent="0.2">
      <c r="A64" s="410" t="s">
        <v>1079</v>
      </c>
      <c r="B64" s="411" t="s">
        <v>1145</v>
      </c>
      <c r="C64" s="412">
        <f>[4]Óvoda!C66+[4]Önkori!C66+[4]Tourinform!C66+[4]Hivatal!C66+'[4]Gamesz '!C66</f>
        <v>0</v>
      </c>
      <c r="D64" s="412">
        <f>[4]Óvoda!D66+[4]Önkori!D66+[4]Tourinform!D66+[4]Hivatal!D66+'[4]Gamesz '!D66</f>
        <v>0</v>
      </c>
      <c r="E64" s="413">
        <v>0</v>
      </c>
    </row>
    <row r="65" spans="1:5" ht="12.75" customHeight="1" x14ac:dyDescent="0.2">
      <c r="A65" s="410" t="s">
        <v>1081</v>
      </c>
      <c r="B65" s="411" t="s">
        <v>1146</v>
      </c>
      <c r="C65" s="412">
        <f>[4]Óvoda!C67+[4]Önkori!C67+[4]Tourinform!C67+[4]Hivatal!C67+'[4]Gamesz '!C67</f>
        <v>0</v>
      </c>
      <c r="D65" s="412">
        <f>[4]Óvoda!D67+[4]Önkori!D67+[4]Tourinform!D67+[4]Hivatal!D67+'[4]Gamesz '!D67</f>
        <v>0</v>
      </c>
      <c r="E65" s="413">
        <v>0</v>
      </c>
    </row>
    <row r="66" spans="1:5" ht="12.75" customHeight="1" x14ac:dyDescent="0.2">
      <c r="A66" s="410" t="s">
        <v>1083</v>
      </c>
      <c r="B66" s="411" t="s">
        <v>1147</v>
      </c>
      <c r="C66" s="412">
        <f>[4]Óvoda!C68+[4]Önkori!C68+[4]Tourinform!C68+[4]Hivatal!C68+'[4]Gamesz '!C68</f>
        <v>0</v>
      </c>
      <c r="D66" s="412">
        <f>[4]Óvoda!D68+[4]Önkori!D68+[4]Tourinform!D68+[4]Hivatal!D68+'[4]Gamesz '!D68</f>
        <v>0</v>
      </c>
      <c r="E66" s="413">
        <v>0</v>
      </c>
    </row>
    <row r="67" spans="1:5" ht="12.75" customHeight="1" x14ac:dyDescent="0.2">
      <c r="A67" s="410" t="s">
        <v>1148</v>
      </c>
      <c r="B67" s="411" t="s">
        <v>1149</v>
      </c>
      <c r="C67" s="412">
        <f>[4]Óvoda!C69+[4]Önkori!C69+[4]Tourinform!C69+[4]Hivatal!C69+'[4]Gamesz '!C69</f>
        <v>0</v>
      </c>
      <c r="D67" s="412">
        <f>[4]Óvoda!D69+[4]Önkori!D69+[4]Tourinform!D69+[4]Hivatal!D69+'[4]Gamesz '!D69</f>
        <v>0</v>
      </c>
      <c r="E67" s="413">
        <v>0</v>
      </c>
    </row>
    <row r="68" spans="1:5" ht="12.75" customHeight="1" x14ac:dyDescent="0.2">
      <c r="A68" s="410" t="s">
        <v>1150</v>
      </c>
      <c r="B68" s="411" t="s">
        <v>1151</v>
      </c>
      <c r="C68" s="412">
        <f>[4]Óvoda!C70+[4]Önkori!C70+[4]Tourinform!C70+[4]Hivatal!C70+'[4]Gamesz '!C70</f>
        <v>0</v>
      </c>
      <c r="D68" s="412">
        <f>[4]Óvoda!D70+[4]Önkori!D70+[4]Tourinform!D70+[4]Hivatal!D70+'[4]Gamesz '!D70</f>
        <v>0</v>
      </c>
      <c r="E68" s="413">
        <v>0</v>
      </c>
    </row>
    <row r="69" spans="1:5" ht="12.75" customHeight="1" x14ac:dyDescent="0.2">
      <c r="A69" s="410" t="s">
        <v>1077</v>
      </c>
      <c r="B69" s="411" t="s">
        <v>1152</v>
      </c>
      <c r="C69" s="412">
        <f>[4]Óvoda!C71+[4]Önkori!C71+[4]Tourinform!C71+[4]Hivatal!C71+'[4]Gamesz '!C71</f>
        <v>0</v>
      </c>
      <c r="D69" s="412">
        <f>[4]Óvoda!D71+[4]Önkori!D71+[4]Tourinform!D71+[4]Hivatal!D71+'[4]Gamesz '!D71</f>
        <v>0</v>
      </c>
      <c r="E69" s="413">
        <v>0</v>
      </c>
    </row>
    <row r="70" spans="1:5" ht="17.25" customHeight="1" x14ac:dyDescent="0.2">
      <c r="A70" s="410" t="s">
        <v>1079</v>
      </c>
      <c r="B70" s="411" t="s">
        <v>1153</v>
      </c>
      <c r="C70" s="412">
        <f>[4]Óvoda!C72+[4]Önkori!C72+[4]Tourinform!C72+[4]Hivatal!C72+'[4]Gamesz '!C72</f>
        <v>0</v>
      </c>
      <c r="D70" s="412">
        <f>[4]Óvoda!D72+[4]Önkori!D72+[4]Tourinform!D72+[4]Hivatal!D72+'[4]Gamesz '!D72</f>
        <v>0</v>
      </c>
      <c r="E70" s="413">
        <v>0</v>
      </c>
    </row>
    <row r="71" spans="1:5" ht="12.75" customHeight="1" x14ac:dyDescent="0.2">
      <c r="A71" s="410" t="s">
        <v>1081</v>
      </c>
      <c r="B71" s="411" t="s">
        <v>1154</v>
      </c>
      <c r="C71" s="412">
        <f>[4]Óvoda!C73+[4]Önkori!C73+[4]Tourinform!C73+[4]Hivatal!C73+'[4]Gamesz '!C73</f>
        <v>0</v>
      </c>
      <c r="D71" s="412">
        <f>[4]Óvoda!D73+[4]Önkori!D73+[4]Tourinform!D73+[4]Hivatal!D73+'[4]Gamesz '!D73</f>
        <v>0</v>
      </c>
      <c r="E71" s="413">
        <v>0</v>
      </c>
    </row>
    <row r="72" spans="1:5" ht="12.75" customHeight="1" x14ac:dyDescent="0.2">
      <c r="A72" s="410" t="s">
        <v>1083</v>
      </c>
      <c r="B72" s="411" t="s">
        <v>1155</v>
      </c>
      <c r="C72" s="412">
        <f>[4]Óvoda!C74+[4]Önkori!C74+[4]Tourinform!C74+[4]Hivatal!C74+'[4]Gamesz '!C74</f>
        <v>0</v>
      </c>
      <c r="D72" s="412">
        <f>[4]Óvoda!D74+[4]Önkori!D74+[4]Tourinform!D74+[4]Hivatal!D74+'[4]Gamesz '!D74</f>
        <v>0</v>
      </c>
      <c r="E72" s="413">
        <v>0</v>
      </c>
    </row>
    <row r="73" spans="1:5" ht="12.75" customHeight="1" x14ac:dyDescent="0.2">
      <c r="A73" s="410" t="s">
        <v>1156</v>
      </c>
      <c r="B73" s="411" t="s">
        <v>1157</v>
      </c>
      <c r="C73" s="412">
        <f>[4]Óvoda!C75+[4]Önkori!C75+[4]Tourinform!C75+[4]Hivatal!C75+'[4]Gamesz '!C75</f>
        <v>0</v>
      </c>
      <c r="D73" s="412">
        <f>[4]Óvoda!D75+[4]Önkori!D75+[4]Tourinform!D75+[4]Hivatal!D75+'[4]Gamesz '!D75</f>
        <v>0</v>
      </c>
      <c r="E73" s="413">
        <v>0</v>
      </c>
    </row>
    <row r="74" spans="1:5" ht="12.75" customHeight="1" x14ac:dyDescent="0.2">
      <c r="A74" s="410" t="s">
        <v>1077</v>
      </c>
      <c r="B74" s="411" t="s">
        <v>1158</v>
      </c>
      <c r="C74" s="412">
        <f>[4]Óvoda!C76+[4]Önkori!C76+[4]Tourinform!C76+[4]Hivatal!C76+'[4]Gamesz '!C76</f>
        <v>0</v>
      </c>
      <c r="D74" s="412">
        <f>[4]Óvoda!D76+[4]Önkori!D76+[4]Tourinform!D76+[4]Hivatal!D76+'[4]Gamesz '!D76</f>
        <v>0</v>
      </c>
      <c r="E74" s="413">
        <v>0</v>
      </c>
    </row>
    <row r="75" spans="1:5" ht="12.75" customHeight="1" x14ac:dyDescent="0.2">
      <c r="A75" s="410" t="s">
        <v>1079</v>
      </c>
      <c r="B75" s="411" t="s">
        <v>1159</v>
      </c>
      <c r="C75" s="412">
        <f>[4]Óvoda!C77+[4]Önkori!C77+[4]Tourinform!C77+[4]Hivatal!C77+'[4]Gamesz '!C77</f>
        <v>0</v>
      </c>
      <c r="D75" s="412">
        <f>[4]Óvoda!D77+[4]Önkori!D77+[4]Tourinform!D77+[4]Hivatal!D77+'[4]Gamesz '!D77</f>
        <v>0</v>
      </c>
      <c r="E75" s="413">
        <v>0</v>
      </c>
    </row>
    <row r="76" spans="1:5" ht="12.75" customHeight="1" x14ac:dyDescent="0.2">
      <c r="A76" s="410" t="s">
        <v>1081</v>
      </c>
      <c r="B76" s="411" t="s">
        <v>1160</v>
      </c>
      <c r="C76" s="412">
        <f>[4]Óvoda!C78+[4]Önkori!C78+[4]Tourinform!C78+[4]Hivatal!C78+'[4]Gamesz '!C78</f>
        <v>0</v>
      </c>
      <c r="D76" s="412">
        <f>[4]Óvoda!D78+[4]Önkori!D78+[4]Tourinform!D78+[4]Hivatal!D78+'[4]Gamesz '!D78</f>
        <v>0</v>
      </c>
      <c r="E76" s="413">
        <v>0</v>
      </c>
    </row>
    <row r="77" spans="1:5" ht="12.75" customHeight="1" x14ac:dyDescent="0.2">
      <c r="A77" s="410" t="s">
        <v>1083</v>
      </c>
      <c r="B77" s="411" t="s">
        <v>1161</v>
      </c>
      <c r="C77" s="412">
        <f>[4]Óvoda!C79+[4]Önkori!C79+[4]Tourinform!C79+[4]Hivatal!C79+'[4]Gamesz '!C79</f>
        <v>0</v>
      </c>
      <c r="D77" s="412">
        <f>[4]Óvoda!D79+[4]Önkori!D79+[4]Tourinform!D79+[4]Hivatal!D79+'[4]Gamesz '!D79</f>
        <v>0</v>
      </c>
      <c r="E77" s="413">
        <v>0</v>
      </c>
    </row>
    <row r="78" spans="1:5" ht="12.75" customHeight="1" x14ac:dyDescent="0.2">
      <c r="A78" s="410" t="s">
        <v>1162</v>
      </c>
      <c r="B78" s="411" t="s">
        <v>1057</v>
      </c>
      <c r="C78" s="412">
        <f>[4]Óvoda!C80+[4]Önkori!C80+[4]Tourinform!C80+[4]Hivatal!C80+'[4]Gamesz '!C80</f>
        <v>6923636</v>
      </c>
      <c r="D78" s="412">
        <f>[4]Óvoda!D80+[4]Önkori!D80+[4]Tourinform!D80+[4]Hivatal!D80+'[4]Gamesz '!D80</f>
        <v>6732149</v>
      </c>
      <c r="E78" s="413">
        <f t="shared" ref="E78:E108" si="1">D78/C78</f>
        <v>0.97234300012305674</v>
      </c>
    </row>
    <row r="79" spans="1:5" ht="15" x14ac:dyDescent="0.2">
      <c r="A79" s="410" t="s">
        <v>1163</v>
      </c>
      <c r="B79" s="411" t="s">
        <v>1164</v>
      </c>
      <c r="C79" s="412">
        <f>[4]Óvoda!C81+[4]Önkori!C81+[4]Tourinform!C81+[4]Hivatal!C81+'[4]Gamesz '!C81</f>
        <v>6923636</v>
      </c>
      <c r="D79" s="412">
        <f>[4]Óvoda!D81+[4]Önkori!D81+[4]Tourinform!D81+[4]Hivatal!D81+'[4]Gamesz '!D81</f>
        <v>6732149</v>
      </c>
      <c r="E79" s="413">
        <f t="shared" si="1"/>
        <v>0.97234300012305674</v>
      </c>
    </row>
    <row r="80" spans="1:5" ht="12.75" customHeight="1" x14ac:dyDescent="0.2">
      <c r="A80" s="410" t="s">
        <v>1165</v>
      </c>
      <c r="B80" s="411" t="s">
        <v>1166</v>
      </c>
      <c r="C80" s="412">
        <f>[4]Óvoda!C82+[4]Önkori!C82+[4]Tourinform!C82+[4]Hivatal!C82+'[4]Gamesz '!C82</f>
        <v>0</v>
      </c>
      <c r="D80" s="412">
        <f>[4]Óvoda!D82+[4]Önkori!D82+[4]Tourinform!D82+[4]Hivatal!D82+'[4]Gamesz '!D82</f>
        <v>0</v>
      </c>
      <c r="E80" s="413">
        <v>0</v>
      </c>
    </row>
    <row r="81" spans="1:10" ht="12.75" customHeight="1" x14ac:dyDescent="0.2">
      <c r="A81" s="410" t="s">
        <v>1167</v>
      </c>
      <c r="B81" s="411" t="s">
        <v>1058</v>
      </c>
      <c r="C81" s="412">
        <f>[4]Óvoda!C83+[4]Önkori!C83+[4]Tourinform!C83+[4]Hivatal!C83+'[4]Gamesz '!C83</f>
        <v>911199818</v>
      </c>
      <c r="D81" s="412">
        <f>[4]Óvoda!D83+[4]Önkori!D83+[4]Tourinform!D83+[4]Hivatal!D83+'[4]Gamesz '!D83</f>
        <v>855111901</v>
      </c>
      <c r="E81" s="413">
        <f t="shared" si="1"/>
        <v>0.93844608406188246</v>
      </c>
    </row>
    <row r="82" spans="1:10" ht="12.75" customHeight="1" x14ac:dyDescent="0.2">
      <c r="A82" s="410" t="s">
        <v>1168</v>
      </c>
      <c r="B82" s="411" t="s">
        <v>1169</v>
      </c>
      <c r="C82" s="412">
        <f>[4]Óvoda!C84+[4]Önkori!C84+[4]Tourinform!C84+[4]Hivatal!C84+'[4]Gamesz '!C84</f>
        <v>0</v>
      </c>
      <c r="D82" s="412">
        <f>[4]Óvoda!D84+[4]Önkori!D84+[4]Tourinform!D84+[4]Hivatal!D84+'[4]Gamesz '!D84</f>
        <v>0</v>
      </c>
      <c r="E82" s="413">
        <v>0</v>
      </c>
    </row>
    <row r="83" spans="1:10" ht="12.75" customHeight="1" x14ac:dyDescent="0.2">
      <c r="A83" s="410" t="s">
        <v>1170</v>
      </c>
      <c r="B83" s="411" t="s">
        <v>1171</v>
      </c>
      <c r="C83" s="412">
        <f>[4]Óvoda!C85+[4]Önkori!C85+[4]Tourinform!C85+[4]Hivatal!C85+'[4]Gamesz '!C85</f>
        <v>289225</v>
      </c>
      <c r="D83" s="412">
        <f>[4]Óvoda!D85+[4]Önkori!D85+[4]Tourinform!D85+[4]Hivatal!D85+'[4]Gamesz '!D85</f>
        <v>279055</v>
      </c>
      <c r="E83" s="413">
        <f t="shared" si="1"/>
        <v>0.96483706456910712</v>
      </c>
    </row>
    <row r="84" spans="1:10" ht="12.75" customHeight="1" x14ac:dyDescent="0.2">
      <c r="A84" s="410" t="s">
        <v>1172</v>
      </c>
      <c r="B84" s="411" t="s">
        <v>1173</v>
      </c>
      <c r="C84" s="412">
        <f>[4]Óvoda!C86+[4]Önkori!C86+[4]Tourinform!C86+[4]Hivatal!C86+'[4]Gamesz '!C86</f>
        <v>910910593</v>
      </c>
      <c r="D84" s="412">
        <f>[4]Óvoda!D86+[4]Önkori!D86+[4]Tourinform!D86+[4]Hivatal!D86+'[4]Gamesz '!D86</f>
        <v>854832846</v>
      </c>
      <c r="E84" s="413">
        <f t="shared" si="1"/>
        <v>0.93843770461016041</v>
      </c>
    </row>
    <row r="85" spans="1:10" ht="12.75" customHeight="1" x14ac:dyDescent="0.2">
      <c r="A85" s="410" t="s">
        <v>1174</v>
      </c>
      <c r="B85" s="411" t="s">
        <v>1175</v>
      </c>
      <c r="C85" s="412">
        <f>[4]Óvoda!C87+[4]Önkori!C87+[4]Tourinform!C87+[4]Hivatal!C87+'[4]Gamesz '!C87</f>
        <v>0</v>
      </c>
      <c r="D85" s="412">
        <f>[4]Óvoda!D87+[4]Önkori!D87+[4]Tourinform!D87+[4]Hivatal!D87+'[4]Gamesz '!D87</f>
        <v>0</v>
      </c>
      <c r="E85" s="413">
        <v>0</v>
      </c>
    </row>
    <row r="86" spans="1:10" ht="12.75" customHeight="1" x14ac:dyDescent="0.2">
      <c r="A86" s="410" t="s">
        <v>1176</v>
      </c>
      <c r="B86" s="411" t="s">
        <v>1059</v>
      </c>
      <c r="C86" s="412">
        <f>[4]Óvoda!C88+[4]Önkori!C88+[4]Tourinform!C88+[4]Hivatal!C88+'[4]Gamesz '!C88</f>
        <v>81244912</v>
      </c>
      <c r="D86" s="412">
        <f>[4]Óvoda!D88+[4]Önkori!D88+[4]Tourinform!D88+[4]Hivatal!D88+'[4]Gamesz '!D88</f>
        <v>173182012</v>
      </c>
      <c r="E86" s="413">
        <f t="shared" si="1"/>
        <v>2.1316044012700757</v>
      </c>
    </row>
    <row r="87" spans="1:10" ht="12.75" customHeight="1" x14ac:dyDescent="0.2">
      <c r="A87" s="410" t="s">
        <v>1177</v>
      </c>
      <c r="B87" s="411" t="s">
        <v>1178</v>
      </c>
      <c r="C87" s="412">
        <f>[4]Óvoda!C89+[4]Önkori!C89+[4]Tourinform!C89+[4]Hivatal!C89+'[4]Gamesz '!C89</f>
        <v>69784885</v>
      </c>
      <c r="D87" s="412">
        <f>[4]Óvoda!D89+[4]Önkori!D89+[4]Tourinform!D89+[4]Hivatal!D89+'[4]Gamesz '!D89</f>
        <v>91855353</v>
      </c>
      <c r="E87" s="413">
        <f t="shared" si="1"/>
        <v>1.3162643027927896</v>
      </c>
    </row>
    <row r="88" spans="1:10" ht="15" x14ac:dyDescent="0.2">
      <c r="A88" s="410" t="s">
        <v>1179</v>
      </c>
      <c r="B88" s="411" t="s">
        <v>1180</v>
      </c>
      <c r="C88" s="412">
        <f>[4]Óvoda!C90+[4]Önkori!C90+[4]Tourinform!C90+[4]Hivatal!C90+'[4]Gamesz '!C90</f>
        <v>6636439</v>
      </c>
      <c r="D88" s="412">
        <f>[4]Óvoda!D90+[4]Önkori!D90+[4]Tourinform!D90+[4]Hivatal!D90+'[4]Gamesz '!D90</f>
        <v>72779270</v>
      </c>
      <c r="E88" s="413">
        <f t="shared" si="1"/>
        <v>10.966614776388361</v>
      </c>
    </row>
    <row r="89" spans="1:10" ht="12.75" customHeight="1" x14ac:dyDescent="0.2">
      <c r="A89" s="410" t="s">
        <v>1181</v>
      </c>
      <c r="B89" s="411" t="s">
        <v>1182</v>
      </c>
      <c r="C89" s="412">
        <f>[4]Óvoda!C91+[4]Önkori!C91+[4]Tourinform!C91+[4]Hivatal!C91+'[4]Gamesz '!C91</f>
        <v>4823588</v>
      </c>
      <c r="D89" s="412">
        <f>[4]Óvoda!D91+[4]Önkori!D91+[4]Tourinform!D91+[4]Hivatal!D91+'[4]Gamesz '!D91</f>
        <v>8547389</v>
      </c>
      <c r="E89" s="413">
        <f t="shared" si="1"/>
        <v>1.771998147437136</v>
      </c>
    </row>
    <row r="90" spans="1:10" ht="12.75" customHeight="1" x14ac:dyDescent="0.2">
      <c r="A90" s="410" t="s">
        <v>1183</v>
      </c>
      <c r="B90" s="411" t="s">
        <v>1060</v>
      </c>
      <c r="C90" s="412">
        <f>[4]Óvoda!C92+[4]Önkori!C92+[4]Tourinform!C92+[4]Hivatal!C92+'[4]Gamesz '!C92</f>
        <v>535749</v>
      </c>
      <c r="D90" s="412">
        <f>[4]Óvoda!D92+[4]Önkori!D92+[4]Tourinform!D92+[4]Hivatal!D92+'[4]Gamesz '!D92</f>
        <v>1555353</v>
      </c>
      <c r="E90" s="413">
        <f t="shared" si="1"/>
        <v>2.9031374766915103</v>
      </c>
    </row>
    <row r="91" spans="1:10" ht="14.25" customHeight="1" x14ac:dyDescent="0.2">
      <c r="A91" s="410" t="s">
        <v>1184</v>
      </c>
      <c r="B91" s="411" t="s">
        <v>1061</v>
      </c>
      <c r="C91" s="412">
        <f>[4]Óvoda!C93+[4]Önkori!C93+[4]Tourinform!C93+[4]Hivatal!C93+'[4]Gamesz '!C93</f>
        <v>5950</v>
      </c>
      <c r="D91" s="412">
        <f>[4]Óvoda!D93+[4]Önkori!D93+[4]Tourinform!D93+[4]Hivatal!D93+'[4]Gamesz '!D93</f>
        <v>0</v>
      </c>
      <c r="E91" s="413">
        <f t="shared" si="1"/>
        <v>0</v>
      </c>
      <c r="H91" s="446"/>
      <c r="I91" s="446"/>
      <c r="J91" s="446"/>
    </row>
    <row r="92" spans="1:10" ht="12.75" customHeight="1" x14ac:dyDescent="0.2">
      <c r="A92" s="410" t="s">
        <v>1185</v>
      </c>
      <c r="B92" s="411" t="s">
        <v>1186</v>
      </c>
      <c r="C92" s="412">
        <f>C8+C78+C81+C86+C90+C91</f>
        <v>7931150878</v>
      </c>
      <c r="D92" s="412">
        <f>D8+D78+D81+D86+D90+D91</f>
        <v>8205683382</v>
      </c>
      <c r="E92" s="413">
        <f t="shared" si="1"/>
        <v>1.0346144598965477</v>
      </c>
    </row>
    <row r="93" spans="1:10" ht="12.75" customHeight="1" x14ac:dyDescent="0.2">
      <c r="A93" s="410" t="s">
        <v>228</v>
      </c>
      <c r="B93" s="411" t="s">
        <v>228</v>
      </c>
      <c r="C93" s="412"/>
      <c r="D93" s="412"/>
      <c r="E93" s="413"/>
    </row>
    <row r="94" spans="1:10" ht="12.75" customHeight="1" x14ac:dyDescent="0.2">
      <c r="A94" s="410" t="s">
        <v>1187</v>
      </c>
      <c r="B94" s="411" t="s">
        <v>228</v>
      </c>
      <c r="C94" s="412"/>
      <c r="D94" s="412"/>
      <c r="E94" s="413"/>
    </row>
    <row r="95" spans="1:10" ht="12.75" customHeight="1" x14ac:dyDescent="0.2">
      <c r="A95" s="410" t="s">
        <v>1188</v>
      </c>
      <c r="B95" s="411" t="s">
        <v>1189</v>
      </c>
      <c r="C95" s="412">
        <f>[4]Óvoda!C97+[4]Önkori!C97+[4]Tourinform!C97+[4]Hivatal!C97+'[4]Gamesz '!C97</f>
        <v>7190791790</v>
      </c>
      <c r="D95" s="412">
        <f>[4]Óvoda!D97+[4]Önkori!D97+[4]Tourinform!D97+[4]Hivatal!D97+'[4]Gamesz '!D97</f>
        <v>7361445677</v>
      </c>
      <c r="E95" s="413">
        <f t="shared" si="1"/>
        <v>1.0237322803918927</v>
      </c>
    </row>
    <row r="96" spans="1:10" ht="12.75" customHeight="1" x14ac:dyDescent="0.2">
      <c r="A96" s="410" t="s">
        <v>1190</v>
      </c>
      <c r="B96" s="411" t="s">
        <v>1191</v>
      </c>
      <c r="C96" s="412">
        <f>[4]Óvoda!C98+[4]Önkori!C98+[4]Tourinform!C98+[4]Hivatal!C98+'[4]Gamesz '!C98</f>
        <v>5976302943</v>
      </c>
      <c r="D96" s="412">
        <f>[4]Óvoda!D98+[4]Önkori!D98+[4]Tourinform!D98+[4]Hivatal!D98+'[4]Gamesz '!D98</f>
        <v>5976302943</v>
      </c>
      <c r="E96" s="413">
        <f t="shared" si="1"/>
        <v>1</v>
      </c>
    </row>
    <row r="97" spans="1:5" ht="12.75" hidden="1" customHeight="1" x14ac:dyDescent="0.2">
      <c r="A97" s="410" t="s">
        <v>1192</v>
      </c>
      <c r="B97" s="411" t="s">
        <v>1193</v>
      </c>
      <c r="C97" s="412">
        <f>[4]Óvoda!C99+[4]Önkori!C99+[4]Tourinform!C99+[4]Hivatal!C99+'[4]Gamesz '!C99</f>
        <v>-408217046</v>
      </c>
      <c r="D97" s="412">
        <f>[4]Óvoda!D99+[4]Önkori!D99+[4]Tourinform!D99+[4]Hivatal!D99+'[4]Gamesz '!D99</f>
        <v>-408217046</v>
      </c>
      <c r="E97" s="413">
        <f t="shared" si="1"/>
        <v>1</v>
      </c>
    </row>
    <row r="98" spans="1:5" ht="12.75" hidden="1" customHeight="1" x14ac:dyDescent="0.2">
      <c r="A98" s="410" t="s">
        <v>1194</v>
      </c>
      <c r="B98" s="411" t="s">
        <v>1195</v>
      </c>
      <c r="C98" s="412">
        <f>[4]Óvoda!C100+[4]Önkori!C100+[4]Tourinform!C100+[4]Hivatal!C100+'[4]Gamesz '!C100</f>
        <v>436226232</v>
      </c>
      <c r="D98" s="412">
        <f>[4]Óvoda!D100+[4]Önkori!D100+[4]Tourinform!D100+[4]Hivatal!D100+'[4]Gamesz '!D100</f>
        <v>436226232</v>
      </c>
      <c r="E98" s="413">
        <f t="shared" si="1"/>
        <v>1</v>
      </c>
    </row>
    <row r="99" spans="1:5" ht="12.75" hidden="1" customHeight="1" x14ac:dyDescent="0.2">
      <c r="A99" s="410" t="s">
        <v>1196</v>
      </c>
      <c r="B99" s="411" t="s">
        <v>1197</v>
      </c>
      <c r="C99" s="412">
        <f>[4]Óvoda!C101+[4]Önkori!C101+[4]Tourinform!C101+[4]Hivatal!C101+'[4]Gamesz '!C101</f>
        <v>758010096</v>
      </c>
      <c r="D99" s="412">
        <f>[4]Óvoda!D101+[4]Önkori!D101+[4]Tourinform!D101+[4]Hivatal!D101+'[4]Gamesz '!D101</f>
        <v>1186479661</v>
      </c>
      <c r="E99" s="413">
        <f t="shared" si="1"/>
        <v>1.5652557495751349</v>
      </c>
    </row>
    <row r="100" spans="1:5" ht="12.75" customHeight="1" x14ac:dyDescent="0.2">
      <c r="A100" s="410" t="s">
        <v>1198</v>
      </c>
      <c r="B100" s="411" t="s">
        <v>1199</v>
      </c>
      <c r="C100" s="412">
        <f>[4]Óvoda!C102+[4]Önkori!C102+[4]Tourinform!C102+[4]Hivatal!C102+'[4]Gamesz '!C102</f>
        <v>0</v>
      </c>
      <c r="D100" s="412">
        <f>[4]Óvoda!D102+[4]Önkori!D102+[4]Tourinform!D102+[4]Hivatal!D102+'[4]Gamesz '!D102</f>
        <v>0</v>
      </c>
      <c r="E100" s="413">
        <v>0</v>
      </c>
    </row>
    <row r="101" spans="1:5" ht="12.75" customHeight="1" x14ac:dyDescent="0.2">
      <c r="A101" s="410" t="s">
        <v>1200</v>
      </c>
      <c r="B101" s="411" t="s">
        <v>1201</v>
      </c>
      <c r="C101" s="412">
        <f>[4]Óvoda!C103+[4]Önkori!C103+[4]Tourinform!C103+[4]Hivatal!C103+'[4]Gamesz '!C103</f>
        <v>428469565</v>
      </c>
      <c r="D101" s="412">
        <f>[4]Óvoda!D103+[4]Önkori!D103+[4]Tourinform!D103+[4]Hivatal!D103+'[4]Gamesz '!D103</f>
        <v>170653887</v>
      </c>
      <c r="E101" s="413">
        <f t="shared" si="1"/>
        <v>0.39828706853426099</v>
      </c>
    </row>
    <row r="102" spans="1:5" ht="21.75" customHeight="1" x14ac:dyDescent="0.2">
      <c r="A102" s="410" t="s">
        <v>1202</v>
      </c>
      <c r="B102" s="411" t="s">
        <v>1203</v>
      </c>
      <c r="C102" s="412">
        <f>[4]Óvoda!C104+[4]Önkori!C104+[4]Tourinform!C104+[4]Hivatal!C104+'[4]Gamesz '!C104</f>
        <v>45598285</v>
      </c>
      <c r="D102" s="412">
        <f>[4]Óvoda!D104+[4]Önkori!D104+[4]Tourinform!D104+[4]Hivatal!D104+'[4]Gamesz '!D104</f>
        <v>60738787</v>
      </c>
      <c r="E102" s="413">
        <f t="shared" si="1"/>
        <v>1.3320410405786094</v>
      </c>
    </row>
    <row r="103" spans="1:5" ht="16.5" customHeight="1" x14ac:dyDescent="0.2">
      <c r="A103" s="410" t="s">
        <v>1204</v>
      </c>
      <c r="B103" s="411" t="s">
        <v>1205</v>
      </c>
      <c r="C103" s="412">
        <f>[4]Óvoda!C105+[4]Önkori!C105+[4]Tourinform!C105+[4]Hivatal!C105+'[4]Gamesz '!C105</f>
        <v>6235995</v>
      </c>
      <c r="D103" s="412">
        <f>[4]Óvoda!D105+[4]Önkori!D105+[4]Tourinform!D105+[4]Hivatal!D105+'[4]Gamesz '!D105</f>
        <v>6235995</v>
      </c>
      <c r="E103" s="413">
        <f t="shared" si="1"/>
        <v>1</v>
      </c>
    </row>
    <row r="104" spans="1:5" ht="26.25" customHeight="1" x14ac:dyDescent="0.2">
      <c r="A104" s="410" t="s">
        <v>1206</v>
      </c>
      <c r="B104" s="411" t="s">
        <v>1207</v>
      </c>
      <c r="C104" s="412">
        <f>[4]Óvoda!C106+[4]Önkori!C106+[4]Tourinform!C106+[4]Hivatal!C106+'[4]Gamesz '!C106</f>
        <v>11457430</v>
      </c>
      <c r="D104" s="412">
        <f>[4]Óvoda!D106+[4]Önkori!D106+[4]Tourinform!D106+[4]Hivatal!D106+'[4]Gamesz '!D106</f>
        <v>13656054</v>
      </c>
      <c r="E104" s="413">
        <f t="shared" si="1"/>
        <v>1.1918950410345077</v>
      </c>
    </row>
    <row r="105" spans="1:5" ht="15" x14ac:dyDescent="0.2">
      <c r="A105" s="410" t="s">
        <v>1208</v>
      </c>
      <c r="B105" s="411" t="s">
        <v>1209</v>
      </c>
      <c r="C105" s="412">
        <f>[4]Óvoda!C107+[4]Önkori!C107+[4]Tourinform!C107+[4]Hivatal!C107+'[4]Gamesz '!C107</f>
        <v>27904860</v>
      </c>
      <c r="D105" s="412">
        <f>[4]Óvoda!D107+[4]Önkori!D107+[4]Tourinform!D107+[4]Hivatal!D107+'[4]Gamesz '!D107</f>
        <v>40846738</v>
      </c>
      <c r="E105" s="413">
        <f t="shared" si="1"/>
        <v>1.4637858064867553</v>
      </c>
    </row>
    <row r="106" spans="1:5" ht="26.25" customHeight="1" x14ac:dyDescent="0.2">
      <c r="A106" s="410" t="s">
        <v>1210</v>
      </c>
      <c r="B106" s="411" t="s">
        <v>1211</v>
      </c>
      <c r="C106" s="412">
        <f>[4]Óvoda!C108+[4]Önkori!C108+[4]Tourinform!C108+[4]Hivatal!C108+'[4]Gamesz '!C108</f>
        <v>0</v>
      </c>
      <c r="D106" s="412">
        <f>[4]Óvoda!D108+[4]Önkori!D108+[4]Tourinform!D108+[4]Hivatal!D108+'[4]Gamesz '!D108</f>
        <v>0</v>
      </c>
      <c r="E106" s="413">
        <v>0</v>
      </c>
    </row>
    <row r="107" spans="1:5" ht="18.600000000000001" customHeight="1" x14ac:dyDescent="0.2">
      <c r="A107" s="410" t="s">
        <v>1212</v>
      </c>
      <c r="B107" s="411" t="s">
        <v>1213</v>
      </c>
      <c r="C107" s="412">
        <f>[4]Óvoda!C109+[4]Önkori!C109+[4]Tourinform!C109+[4]Hivatal!C109+'[4]Gamesz '!C109</f>
        <v>694760803</v>
      </c>
      <c r="D107" s="412">
        <f>[4]Óvoda!D109+[4]Önkori!D109+[4]Tourinform!D109+[4]Hivatal!D109+'[4]Gamesz '!D109</f>
        <v>783498918</v>
      </c>
      <c r="E107" s="413">
        <f t="shared" si="1"/>
        <v>1.1277246998057833</v>
      </c>
    </row>
    <row r="108" spans="1:5" ht="13.5" customHeight="1" x14ac:dyDescent="0.2">
      <c r="A108" s="410" t="s">
        <v>1214</v>
      </c>
      <c r="B108" s="411" t="s">
        <v>1215</v>
      </c>
      <c r="C108" s="412">
        <f>C95+C102+C106+C107</f>
        <v>7931150878</v>
      </c>
      <c r="D108" s="412">
        <f>D95+D102+D106+D107</f>
        <v>8205683382</v>
      </c>
      <c r="E108" s="413">
        <f t="shared" si="1"/>
        <v>1.0346144598965477</v>
      </c>
    </row>
    <row r="109" spans="1:5" ht="13.5" customHeight="1" x14ac:dyDescent="0.2">
      <c r="A109" s="410" t="s">
        <v>228</v>
      </c>
      <c r="B109" s="411" t="s">
        <v>228</v>
      </c>
      <c r="C109" s="412"/>
      <c r="D109" s="412"/>
      <c r="E109" s="412"/>
    </row>
    <row r="110" spans="1:5" ht="13.5" customHeight="1" x14ac:dyDescent="0.2">
      <c r="A110" s="410" t="s">
        <v>1216</v>
      </c>
      <c r="B110" s="411" t="s">
        <v>1217</v>
      </c>
      <c r="C110" s="412">
        <f>[4]Óvoda!C112+[4]Önkori!C112+[4]Tourinform!C112+[4]Hivatal!C112</f>
        <v>0</v>
      </c>
      <c r="D110" s="412">
        <f>[4]Óvoda!D112+[4]Önkori!D112+[4]Tourinform!D112+[4]Hivatal!D112</f>
        <v>0</v>
      </c>
      <c r="E110" s="413">
        <v>0</v>
      </c>
    </row>
    <row r="111" spans="1:5" ht="13.5" customHeight="1" x14ac:dyDescent="0.2">
      <c r="A111" s="410" t="s">
        <v>1218</v>
      </c>
      <c r="B111" s="411" t="s">
        <v>1219</v>
      </c>
      <c r="C111" s="412">
        <f>[4]Óvoda!C113+[4]Önkori!C113+[4]Tourinform!C113+[4]Hivatal!C113</f>
        <v>0</v>
      </c>
      <c r="D111" s="412">
        <f>[4]Óvoda!D113+[4]Önkori!D113+[4]Tourinform!D113+[4]Hivatal!D113</f>
        <v>0</v>
      </c>
      <c r="E111" s="413">
        <v>0</v>
      </c>
    </row>
    <row r="112" spans="1:5" ht="12.75" customHeight="1" x14ac:dyDescent="0.2">
      <c r="A112" s="410" t="s">
        <v>1220</v>
      </c>
      <c r="B112" s="411" t="s">
        <v>1221</v>
      </c>
      <c r="C112" s="412">
        <f>[4]Óvoda!C114+[4]Önkori!C114+[4]Tourinform!C114+[4]Hivatal!C114</f>
        <v>0</v>
      </c>
      <c r="D112" s="412">
        <f>[4]Óvoda!D114+[4]Önkori!D114+[4]Tourinform!D114+[4]Hivatal!D114</f>
        <v>0</v>
      </c>
      <c r="E112" s="413">
        <v>0</v>
      </c>
    </row>
    <row r="113" spans="1:5" ht="13.5" customHeight="1" x14ac:dyDescent="0.2">
      <c r="A113" s="410" t="s">
        <v>1222</v>
      </c>
      <c r="B113" s="411" t="s">
        <v>1223</v>
      </c>
      <c r="C113" s="412">
        <f>[4]Óvoda!C115+[4]Önkori!C115+[4]Tourinform!C115+[4]Hivatal!C115</f>
        <v>0</v>
      </c>
      <c r="D113" s="412">
        <f>[4]Óvoda!D115+[4]Önkori!D115+[4]Tourinform!D115+[4]Hivatal!D115</f>
        <v>0</v>
      </c>
      <c r="E113" s="413">
        <v>0</v>
      </c>
    </row>
    <row r="114" spans="1:5" ht="30" x14ac:dyDescent="0.2">
      <c r="A114" s="410" t="s">
        <v>1224</v>
      </c>
      <c r="B114" s="411" t="s">
        <v>1225</v>
      </c>
      <c r="C114" s="412">
        <f>[4]Óvoda!C116+[4]Önkori!C116+[4]Tourinform!C116+[4]Hivatal!C116</f>
        <v>0</v>
      </c>
      <c r="D114" s="412">
        <f>[4]Óvoda!D116+[4]Önkori!D116+[4]Tourinform!D116+[4]Hivatal!D116</f>
        <v>46435194</v>
      </c>
      <c r="E114" s="413">
        <v>0</v>
      </c>
    </row>
    <row r="115" spans="1:5" ht="30" x14ac:dyDescent="0.2">
      <c r="A115" s="410" t="s">
        <v>1226</v>
      </c>
      <c r="B115" s="411" t="s">
        <v>1227</v>
      </c>
      <c r="C115" s="412">
        <f>[4]Óvoda!C117+[4]Önkori!C117+[4]Tourinform!C117+[4]Hivatal!C117</f>
        <v>0</v>
      </c>
      <c r="D115" s="412">
        <f>[4]Óvoda!D117+[4]Önkori!D117+[4]Tourinform!D117+[4]Hivatal!D117</f>
        <v>0</v>
      </c>
      <c r="E115" s="413">
        <v>0</v>
      </c>
    </row>
    <row r="116" spans="1:5" ht="15" x14ac:dyDescent="0.2">
      <c r="A116" s="410" t="s">
        <v>1228</v>
      </c>
      <c r="B116" s="411" t="s">
        <v>1229</v>
      </c>
      <c r="C116" s="412">
        <f>[4]Óvoda!C118+[4]Önkori!C118+[4]Tourinform!C118+[4]Hivatal!C118</f>
        <v>0</v>
      </c>
      <c r="D116" s="412">
        <f>[4]Óvoda!D118+[4]Önkori!D118+[4]Tourinform!D118+[4]Hivatal!D118</f>
        <v>0</v>
      </c>
      <c r="E116" s="413">
        <v>0</v>
      </c>
    </row>
    <row r="117" spans="1:5" ht="15" x14ac:dyDescent="0.2">
      <c r="A117" s="410" t="s">
        <v>1230</v>
      </c>
      <c r="B117" s="411" t="s">
        <v>1231</v>
      </c>
      <c r="C117" s="412">
        <f>[4]Óvoda!C119+[4]Önkori!C119+[4]Tourinform!C119+[4]Hivatal!C119</f>
        <v>0</v>
      </c>
      <c r="D117" s="412">
        <f>[4]Óvoda!D119+[4]Önkori!D119+[4]Tourinform!D119+[4]Hivatal!D119</f>
        <v>0</v>
      </c>
      <c r="E117" s="413">
        <v>0</v>
      </c>
    </row>
    <row r="118" spans="1:5" ht="15" x14ac:dyDescent="0.2">
      <c r="A118" s="410" t="s">
        <v>1232</v>
      </c>
      <c r="B118" s="411" t="s">
        <v>1233</v>
      </c>
      <c r="C118" s="414">
        <v>0</v>
      </c>
      <c r="D118" s="414">
        <v>0</v>
      </c>
      <c r="E118" s="413">
        <v>0</v>
      </c>
    </row>
    <row r="130" spans="8:10" ht="9.75" customHeight="1" x14ac:dyDescent="0.2"/>
    <row r="131" spans="8:10" ht="11.25" customHeight="1" x14ac:dyDescent="0.2"/>
    <row r="132" spans="8:10" ht="13.5" customHeight="1" x14ac:dyDescent="0.2"/>
    <row r="134" spans="8:10" x14ac:dyDescent="0.2">
      <c r="H134" s="407"/>
      <c r="I134" s="407"/>
      <c r="J134" s="407"/>
    </row>
  </sheetData>
  <mergeCells count="3">
    <mergeCell ref="H91:J91"/>
    <mergeCell ref="A2:E2"/>
    <mergeCell ref="A3:E3"/>
  </mergeCells>
  <conditionalFormatting sqref="A7:A118">
    <cfRule type="cellIs" dxfId="2" priority="3" stopIfTrue="1" operator="equal">
      <formula>#REF!</formula>
    </cfRule>
  </conditionalFormatting>
  <conditionalFormatting sqref="B7:E7 B8:B118 C8:E117">
    <cfRule type="cellIs" dxfId="1" priority="4" stopIfTrue="1" operator="equal">
      <formula>#REF!</formula>
    </cfRule>
  </conditionalFormatting>
  <conditionalFormatting sqref="E118">
    <cfRule type="cellIs" dxfId="0" priority="1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92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view="pageBreakPreview" zoomScale="60" zoomScaleNormal="100" workbookViewId="0">
      <selection activeCell="O29" sqref="O29"/>
    </sheetView>
  </sheetViews>
  <sheetFormatPr defaultRowHeight="15" x14ac:dyDescent="0.25"/>
  <cols>
    <col min="1" max="1" width="8.140625" style="383" customWidth="1"/>
    <col min="2" max="2" width="58.140625" style="383" customWidth="1"/>
    <col min="3" max="3" width="23.5703125" style="383" bestFit="1" customWidth="1"/>
    <col min="4" max="4" width="12.42578125" style="383" bestFit="1" customWidth="1"/>
    <col min="5" max="5" width="17.5703125" style="383" bestFit="1" customWidth="1"/>
    <col min="6" max="256" width="9.140625" style="383"/>
    <col min="257" max="257" width="8.140625" style="383" customWidth="1"/>
    <col min="258" max="258" width="41" style="383" customWidth="1"/>
    <col min="259" max="261" width="32.85546875" style="383" customWidth="1"/>
    <col min="262" max="512" width="9.140625" style="383"/>
    <col min="513" max="513" width="8.140625" style="383" customWidth="1"/>
    <col min="514" max="514" width="41" style="383" customWidth="1"/>
    <col min="515" max="517" width="32.85546875" style="383" customWidth="1"/>
    <col min="518" max="768" width="9.140625" style="383"/>
    <col min="769" max="769" width="8.140625" style="383" customWidth="1"/>
    <col min="770" max="770" width="41" style="383" customWidth="1"/>
    <col min="771" max="773" width="32.85546875" style="383" customWidth="1"/>
    <col min="774" max="1024" width="9.140625" style="383"/>
    <col min="1025" max="1025" width="8.140625" style="383" customWidth="1"/>
    <col min="1026" max="1026" width="41" style="383" customWidth="1"/>
    <col min="1027" max="1029" width="32.85546875" style="383" customWidth="1"/>
    <col min="1030" max="1280" width="9.140625" style="383"/>
    <col min="1281" max="1281" width="8.140625" style="383" customWidth="1"/>
    <col min="1282" max="1282" width="41" style="383" customWidth="1"/>
    <col min="1283" max="1285" width="32.85546875" style="383" customWidth="1"/>
    <col min="1286" max="1536" width="9.140625" style="383"/>
    <col min="1537" max="1537" width="8.140625" style="383" customWidth="1"/>
    <col min="1538" max="1538" width="41" style="383" customWidth="1"/>
    <col min="1539" max="1541" width="32.85546875" style="383" customWidth="1"/>
    <col min="1542" max="1792" width="9.140625" style="383"/>
    <col min="1793" max="1793" width="8.140625" style="383" customWidth="1"/>
    <col min="1794" max="1794" width="41" style="383" customWidth="1"/>
    <col min="1795" max="1797" width="32.85546875" style="383" customWidth="1"/>
    <col min="1798" max="2048" width="9.140625" style="383"/>
    <col min="2049" max="2049" width="8.140625" style="383" customWidth="1"/>
    <col min="2050" max="2050" width="41" style="383" customWidth="1"/>
    <col min="2051" max="2053" width="32.85546875" style="383" customWidth="1"/>
    <col min="2054" max="2304" width="9.140625" style="383"/>
    <col min="2305" max="2305" width="8.140625" style="383" customWidth="1"/>
    <col min="2306" max="2306" width="41" style="383" customWidth="1"/>
    <col min="2307" max="2309" width="32.85546875" style="383" customWidth="1"/>
    <col min="2310" max="2560" width="9.140625" style="383"/>
    <col min="2561" max="2561" width="8.140625" style="383" customWidth="1"/>
    <col min="2562" max="2562" width="41" style="383" customWidth="1"/>
    <col min="2563" max="2565" width="32.85546875" style="383" customWidth="1"/>
    <col min="2566" max="2816" width="9.140625" style="383"/>
    <col min="2817" max="2817" width="8.140625" style="383" customWidth="1"/>
    <col min="2818" max="2818" width="41" style="383" customWidth="1"/>
    <col min="2819" max="2821" width="32.85546875" style="383" customWidth="1"/>
    <col min="2822" max="3072" width="9.140625" style="383"/>
    <col min="3073" max="3073" width="8.140625" style="383" customWidth="1"/>
    <col min="3074" max="3074" width="41" style="383" customWidth="1"/>
    <col min="3075" max="3077" width="32.85546875" style="383" customWidth="1"/>
    <col min="3078" max="3328" width="9.140625" style="383"/>
    <col min="3329" max="3329" width="8.140625" style="383" customWidth="1"/>
    <col min="3330" max="3330" width="41" style="383" customWidth="1"/>
    <col min="3331" max="3333" width="32.85546875" style="383" customWidth="1"/>
    <col min="3334" max="3584" width="9.140625" style="383"/>
    <col min="3585" max="3585" width="8.140625" style="383" customWidth="1"/>
    <col min="3586" max="3586" width="41" style="383" customWidth="1"/>
    <col min="3587" max="3589" width="32.85546875" style="383" customWidth="1"/>
    <col min="3590" max="3840" width="9.140625" style="383"/>
    <col min="3841" max="3841" width="8.140625" style="383" customWidth="1"/>
    <col min="3842" max="3842" width="41" style="383" customWidth="1"/>
    <col min="3843" max="3845" width="32.85546875" style="383" customWidth="1"/>
    <col min="3846" max="4096" width="9.140625" style="383"/>
    <col min="4097" max="4097" width="8.140625" style="383" customWidth="1"/>
    <col min="4098" max="4098" width="41" style="383" customWidth="1"/>
    <col min="4099" max="4101" width="32.85546875" style="383" customWidth="1"/>
    <col min="4102" max="4352" width="9.140625" style="383"/>
    <col min="4353" max="4353" width="8.140625" style="383" customWidth="1"/>
    <col min="4354" max="4354" width="41" style="383" customWidth="1"/>
    <col min="4355" max="4357" width="32.85546875" style="383" customWidth="1"/>
    <col min="4358" max="4608" width="9.140625" style="383"/>
    <col min="4609" max="4609" width="8.140625" style="383" customWidth="1"/>
    <col min="4610" max="4610" width="41" style="383" customWidth="1"/>
    <col min="4611" max="4613" width="32.85546875" style="383" customWidth="1"/>
    <col min="4614" max="4864" width="9.140625" style="383"/>
    <col min="4865" max="4865" width="8.140625" style="383" customWidth="1"/>
    <col min="4866" max="4866" width="41" style="383" customWidth="1"/>
    <col min="4867" max="4869" width="32.85546875" style="383" customWidth="1"/>
    <col min="4870" max="5120" width="9.140625" style="383"/>
    <col min="5121" max="5121" width="8.140625" style="383" customWidth="1"/>
    <col min="5122" max="5122" width="41" style="383" customWidth="1"/>
    <col min="5123" max="5125" width="32.85546875" style="383" customWidth="1"/>
    <col min="5126" max="5376" width="9.140625" style="383"/>
    <col min="5377" max="5377" width="8.140625" style="383" customWidth="1"/>
    <col min="5378" max="5378" width="41" style="383" customWidth="1"/>
    <col min="5379" max="5381" width="32.85546875" style="383" customWidth="1"/>
    <col min="5382" max="5632" width="9.140625" style="383"/>
    <col min="5633" max="5633" width="8.140625" style="383" customWidth="1"/>
    <col min="5634" max="5634" width="41" style="383" customWidth="1"/>
    <col min="5635" max="5637" width="32.85546875" style="383" customWidth="1"/>
    <col min="5638" max="5888" width="9.140625" style="383"/>
    <col min="5889" max="5889" width="8.140625" style="383" customWidth="1"/>
    <col min="5890" max="5890" width="41" style="383" customWidth="1"/>
    <col min="5891" max="5893" width="32.85546875" style="383" customWidth="1"/>
    <col min="5894" max="6144" width="9.140625" style="383"/>
    <col min="6145" max="6145" width="8.140625" style="383" customWidth="1"/>
    <col min="6146" max="6146" width="41" style="383" customWidth="1"/>
    <col min="6147" max="6149" width="32.85546875" style="383" customWidth="1"/>
    <col min="6150" max="6400" width="9.140625" style="383"/>
    <col min="6401" max="6401" width="8.140625" style="383" customWidth="1"/>
    <col min="6402" max="6402" width="41" style="383" customWidth="1"/>
    <col min="6403" max="6405" width="32.85546875" style="383" customWidth="1"/>
    <col min="6406" max="6656" width="9.140625" style="383"/>
    <col min="6657" max="6657" width="8.140625" style="383" customWidth="1"/>
    <col min="6658" max="6658" width="41" style="383" customWidth="1"/>
    <col min="6659" max="6661" width="32.85546875" style="383" customWidth="1"/>
    <col min="6662" max="6912" width="9.140625" style="383"/>
    <col min="6913" max="6913" width="8.140625" style="383" customWidth="1"/>
    <col min="6914" max="6914" width="41" style="383" customWidth="1"/>
    <col min="6915" max="6917" width="32.85546875" style="383" customWidth="1"/>
    <col min="6918" max="7168" width="9.140625" style="383"/>
    <col min="7169" max="7169" width="8.140625" style="383" customWidth="1"/>
    <col min="7170" max="7170" width="41" style="383" customWidth="1"/>
    <col min="7171" max="7173" width="32.85546875" style="383" customWidth="1"/>
    <col min="7174" max="7424" width="9.140625" style="383"/>
    <col min="7425" max="7425" width="8.140625" style="383" customWidth="1"/>
    <col min="7426" max="7426" width="41" style="383" customWidth="1"/>
    <col min="7427" max="7429" width="32.85546875" style="383" customWidth="1"/>
    <col min="7430" max="7680" width="9.140625" style="383"/>
    <col min="7681" max="7681" width="8.140625" style="383" customWidth="1"/>
    <col min="7682" max="7682" width="41" style="383" customWidth="1"/>
    <col min="7683" max="7685" width="32.85546875" style="383" customWidth="1"/>
    <col min="7686" max="7936" width="9.140625" style="383"/>
    <col min="7937" max="7937" width="8.140625" style="383" customWidth="1"/>
    <col min="7938" max="7938" width="41" style="383" customWidth="1"/>
    <col min="7939" max="7941" width="32.85546875" style="383" customWidth="1"/>
    <col min="7942" max="8192" width="9.140625" style="383"/>
    <col min="8193" max="8193" width="8.140625" style="383" customWidth="1"/>
    <col min="8194" max="8194" width="41" style="383" customWidth="1"/>
    <col min="8195" max="8197" width="32.85546875" style="383" customWidth="1"/>
    <col min="8198" max="8448" width="9.140625" style="383"/>
    <col min="8449" max="8449" width="8.140625" style="383" customWidth="1"/>
    <col min="8450" max="8450" width="41" style="383" customWidth="1"/>
    <col min="8451" max="8453" width="32.85546875" style="383" customWidth="1"/>
    <col min="8454" max="8704" width="9.140625" style="383"/>
    <col min="8705" max="8705" width="8.140625" style="383" customWidth="1"/>
    <col min="8706" max="8706" width="41" style="383" customWidth="1"/>
    <col min="8707" max="8709" width="32.85546875" style="383" customWidth="1"/>
    <col min="8710" max="8960" width="9.140625" style="383"/>
    <col min="8961" max="8961" width="8.140625" style="383" customWidth="1"/>
    <col min="8962" max="8962" width="41" style="383" customWidth="1"/>
    <col min="8963" max="8965" width="32.85546875" style="383" customWidth="1"/>
    <col min="8966" max="9216" width="9.140625" style="383"/>
    <col min="9217" max="9217" width="8.140625" style="383" customWidth="1"/>
    <col min="9218" max="9218" width="41" style="383" customWidth="1"/>
    <col min="9219" max="9221" width="32.85546875" style="383" customWidth="1"/>
    <col min="9222" max="9472" width="9.140625" style="383"/>
    <col min="9473" max="9473" width="8.140625" style="383" customWidth="1"/>
    <col min="9474" max="9474" width="41" style="383" customWidth="1"/>
    <col min="9475" max="9477" width="32.85546875" style="383" customWidth="1"/>
    <col min="9478" max="9728" width="9.140625" style="383"/>
    <col min="9729" max="9729" width="8.140625" style="383" customWidth="1"/>
    <col min="9730" max="9730" width="41" style="383" customWidth="1"/>
    <col min="9731" max="9733" width="32.85546875" style="383" customWidth="1"/>
    <col min="9734" max="9984" width="9.140625" style="383"/>
    <col min="9985" max="9985" width="8.140625" style="383" customWidth="1"/>
    <col min="9986" max="9986" width="41" style="383" customWidth="1"/>
    <col min="9987" max="9989" width="32.85546875" style="383" customWidth="1"/>
    <col min="9990" max="10240" width="9.140625" style="383"/>
    <col min="10241" max="10241" width="8.140625" style="383" customWidth="1"/>
    <col min="10242" max="10242" width="41" style="383" customWidth="1"/>
    <col min="10243" max="10245" width="32.85546875" style="383" customWidth="1"/>
    <col min="10246" max="10496" width="9.140625" style="383"/>
    <col min="10497" max="10497" width="8.140625" style="383" customWidth="1"/>
    <col min="10498" max="10498" width="41" style="383" customWidth="1"/>
    <col min="10499" max="10501" width="32.85546875" style="383" customWidth="1"/>
    <col min="10502" max="10752" width="9.140625" style="383"/>
    <col min="10753" max="10753" width="8.140625" style="383" customWidth="1"/>
    <col min="10754" max="10754" width="41" style="383" customWidth="1"/>
    <col min="10755" max="10757" width="32.85546875" style="383" customWidth="1"/>
    <col min="10758" max="11008" width="9.140625" style="383"/>
    <col min="11009" max="11009" width="8.140625" style="383" customWidth="1"/>
    <col min="11010" max="11010" width="41" style="383" customWidth="1"/>
    <col min="11011" max="11013" width="32.85546875" style="383" customWidth="1"/>
    <col min="11014" max="11264" width="9.140625" style="383"/>
    <col min="11265" max="11265" width="8.140625" style="383" customWidth="1"/>
    <col min="11266" max="11266" width="41" style="383" customWidth="1"/>
    <col min="11267" max="11269" width="32.85546875" style="383" customWidth="1"/>
    <col min="11270" max="11520" width="9.140625" style="383"/>
    <col min="11521" max="11521" width="8.140625" style="383" customWidth="1"/>
    <col min="11522" max="11522" width="41" style="383" customWidth="1"/>
    <col min="11523" max="11525" width="32.85546875" style="383" customWidth="1"/>
    <col min="11526" max="11776" width="9.140625" style="383"/>
    <col min="11777" max="11777" width="8.140625" style="383" customWidth="1"/>
    <col min="11778" max="11778" width="41" style="383" customWidth="1"/>
    <col min="11779" max="11781" width="32.85546875" style="383" customWidth="1"/>
    <col min="11782" max="12032" width="9.140625" style="383"/>
    <col min="12033" max="12033" width="8.140625" style="383" customWidth="1"/>
    <col min="12034" max="12034" width="41" style="383" customWidth="1"/>
    <col min="12035" max="12037" width="32.85546875" style="383" customWidth="1"/>
    <col min="12038" max="12288" width="9.140625" style="383"/>
    <col min="12289" max="12289" width="8.140625" style="383" customWidth="1"/>
    <col min="12290" max="12290" width="41" style="383" customWidth="1"/>
    <col min="12291" max="12293" width="32.85546875" style="383" customWidth="1"/>
    <col min="12294" max="12544" width="9.140625" style="383"/>
    <col min="12545" max="12545" width="8.140625" style="383" customWidth="1"/>
    <col min="12546" max="12546" width="41" style="383" customWidth="1"/>
    <col min="12547" max="12549" width="32.85546875" style="383" customWidth="1"/>
    <col min="12550" max="12800" width="9.140625" style="383"/>
    <col min="12801" max="12801" width="8.140625" style="383" customWidth="1"/>
    <col min="12802" max="12802" width="41" style="383" customWidth="1"/>
    <col min="12803" max="12805" width="32.85546875" style="383" customWidth="1"/>
    <col min="12806" max="13056" width="9.140625" style="383"/>
    <col min="13057" max="13057" width="8.140625" style="383" customWidth="1"/>
    <col min="13058" max="13058" width="41" style="383" customWidth="1"/>
    <col min="13059" max="13061" width="32.85546875" style="383" customWidth="1"/>
    <col min="13062" max="13312" width="9.140625" style="383"/>
    <col min="13313" max="13313" width="8.140625" style="383" customWidth="1"/>
    <col min="13314" max="13314" width="41" style="383" customWidth="1"/>
    <col min="13315" max="13317" width="32.85546875" style="383" customWidth="1"/>
    <col min="13318" max="13568" width="9.140625" style="383"/>
    <col min="13569" max="13569" width="8.140625" style="383" customWidth="1"/>
    <col min="13570" max="13570" width="41" style="383" customWidth="1"/>
    <col min="13571" max="13573" width="32.85546875" style="383" customWidth="1"/>
    <col min="13574" max="13824" width="9.140625" style="383"/>
    <col min="13825" max="13825" width="8.140625" style="383" customWidth="1"/>
    <col min="13826" max="13826" width="41" style="383" customWidth="1"/>
    <col min="13827" max="13829" width="32.85546875" style="383" customWidth="1"/>
    <col min="13830" max="14080" width="9.140625" style="383"/>
    <col min="14081" max="14081" width="8.140625" style="383" customWidth="1"/>
    <col min="14082" max="14082" width="41" style="383" customWidth="1"/>
    <col min="14083" max="14085" width="32.85546875" style="383" customWidth="1"/>
    <col min="14086" max="14336" width="9.140625" style="383"/>
    <col min="14337" max="14337" width="8.140625" style="383" customWidth="1"/>
    <col min="14338" max="14338" width="41" style="383" customWidth="1"/>
    <col min="14339" max="14341" width="32.85546875" style="383" customWidth="1"/>
    <col min="14342" max="14592" width="9.140625" style="383"/>
    <col min="14593" max="14593" width="8.140625" style="383" customWidth="1"/>
    <col min="14594" max="14594" width="41" style="383" customWidth="1"/>
    <col min="14595" max="14597" width="32.85546875" style="383" customWidth="1"/>
    <col min="14598" max="14848" width="9.140625" style="383"/>
    <col min="14849" max="14849" width="8.140625" style="383" customWidth="1"/>
    <col min="14850" max="14850" width="41" style="383" customWidth="1"/>
    <col min="14851" max="14853" width="32.85546875" style="383" customWidth="1"/>
    <col min="14854" max="15104" width="9.140625" style="383"/>
    <col min="15105" max="15105" width="8.140625" style="383" customWidth="1"/>
    <col min="15106" max="15106" width="41" style="383" customWidth="1"/>
    <col min="15107" max="15109" width="32.85546875" style="383" customWidth="1"/>
    <col min="15110" max="15360" width="9.140625" style="383"/>
    <col min="15361" max="15361" width="8.140625" style="383" customWidth="1"/>
    <col min="15362" max="15362" width="41" style="383" customWidth="1"/>
    <col min="15363" max="15365" width="32.85546875" style="383" customWidth="1"/>
    <col min="15366" max="15616" width="9.140625" style="383"/>
    <col min="15617" max="15617" width="8.140625" style="383" customWidth="1"/>
    <col min="15618" max="15618" width="41" style="383" customWidth="1"/>
    <col min="15619" max="15621" width="32.85546875" style="383" customWidth="1"/>
    <col min="15622" max="15872" width="9.140625" style="383"/>
    <col min="15873" max="15873" width="8.140625" style="383" customWidth="1"/>
    <col min="15874" max="15874" width="41" style="383" customWidth="1"/>
    <col min="15875" max="15877" width="32.85546875" style="383" customWidth="1"/>
    <col min="15878" max="16128" width="9.140625" style="383"/>
    <col min="16129" max="16129" width="8.140625" style="383" customWidth="1"/>
    <col min="16130" max="16130" width="41" style="383" customWidth="1"/>
    <col min="16131" max="16133" width="32.85546875" style="383" customWidth="1"/>
    <col min="16134" max="16384" width="9.140625" style="383"/>
  </cols>
  <sheetData>
    <row r="1" spans="1:5" ht="18" customHeight="1" x14ac:dyDescent="0.25">
      <c r="A1" s="448" t="s">
        <v>922</v>
      </c>
      <c r="B1" s="449"/>
      <c r="C1" s="449"/>
      <c r="D1" s="449"/>
      <c r="E1" s="449"/>
    </row>
    <row r="2" spans="1:5" ht="30" x14ac:dyDescent="0.25">
      <c r="A2" s="384"/>
      <c r="B2" s="384" t="s">
        <v>267</v>
      </c>
      <c r="C2" s="384" t="s">
        <v>808</v>
      </c>
      <c r="D2" s="384" t="s">
        <v>809</v>
      </c>
      <c r="E2" s="384" t="s">
        <v>810</v>
      </c>
    </row>
    <row r="3" spans="1:5" x14ac:dyDescent="0.25">
      <c r="A3" s="384">
        <v>1</v>
      </c>
      <c r="B3" s="384">
        <v>2</v>
      </c>
      <c r="C3" s="384">
        <v>3</v>
      </c>
      <c r="D3" s="384">
        <v>4</v>
      </c>
      <c r="E3" s="384">
        <v>5</v>
      </c>
    </row>
    <row r="4" spans="1:5" x14ac:dyDescent="0.25">
      <c r="A4" s="385" t="s">
        <v>585</v>
      </c>
      <c r="B4" s="363" t="s">
        <v>811</v>
      </c>
      <c r="C4" s="386">
        <v>300174046</v>
      </c>
      <c r="D4" s="386">
        <v>0</v>
      </c>
      <c r="E4" s="386">
        <v>300174046</v>
      </c>
    </row>
    <row r="5" spans="1:5" x14ac:dyDescent="0.25">
      <c r="A5" s="385" t="s">
        <v>587</v>
      </c>
      <c r="B5" s="363" t="s">
        <v>812</v>
      </c>
      <c r="C5" s="386">
        <v>15836374</v>
      </c>
      <c r="D5" s="386">
        <v>0</v>
      </c>
      <c r="E5" s="386">
        <v>15836374</v>
      </c>
    </row>
    <row r="6" spans="1:5" x14ac:dyDescent="0.25">
      <c r="A6" s="385" t="s">
        <v>589</v>
      </c>
      <c r="B6" s="363" t="s">
        <v>813</v>
      </c>
      <c r="C6" s="386">
        <v>19536483</v>
      </c>
      <c r="D6" s="386">
        <v>0</v>
      </c>
      <c r="E6" s="386">
        <v>19536483</v>
      </c>
    </row>
    <row r="7" spans="1:5" x14ac:dyDescent="0.25">
      <c r="A7" s="385" t="s">
        <v>591</v>
      </c>
      <c r="B7" s="363" t="s">
        <v>814</v>
      </c>
      <c r="C7" s="386">
        <v>2645041</v>
      </c>
      <c r="D7" s="386">
        <v>0</v>
      </c>
      <c r="E7" s="386">
        <v>2645041</v>
      </c>
    </row>
    <row r="8" spans="1:5" x14ac:dyDescent="0.25">
      <c r="A8" s="385" t="s">
        <v>595</v>
      </c>
      <c r="B8" s="363" t="s">
        <v>815</v>
      </c>
      <c r="C8" s="386">
        <v>4293785</v>
      </c>
      <c r="D8" s="386">
        <v>0</v>
      </c>
      <c r="E8" s="386">
        <v>4293785</v>
      </c>
    </row>
    <row r="9" spans="1:5" x14ac:dyDescent="0.25">
      <c r="A9" s="385" t="s">
        <v>597</v>
      </c>
      <c r="B9" s="363" t="s">
        <v>816</v>
      </c>
      <c r="C9" s="386">
        <v>15799359</v>
      </c>
      <c r="D9" s="386">
        <v>0</v>
      </c>
      <c r="E9" s="386">
        <v>15799359</v>
      </c>
    </row>
    <row r="10" spans="1:5" x14ac:dyDescent="0.25">
      <c r="A10" s="385" t="s">
        <v>601</v>
      </c>
      <c r="B10" s="363" t="s">
        <v>817</v>
      </c>
      <c r="C10" s="386">
        <v>3566208</v>
      </c>
      <c r="D10" s="386">
        <v>0</v>
      </c>
      <c r="E10" s="386">
        <v>3566208</v>
      </c>
    </row>
    <row r="11" spans="1:5" x14ac:dyDescent="0.25">
      <c r="A11" s="385" t="s">
        <v>613</v>
      </c>
      <c r="B11" s="363" t="s">
        <v>818</v>
      </c>
      <c r="C11" s="386">
        <v>1119472</v>
      </c>
      <c r="D11" s="386">
        <v>0</v>
      </c>
      <c r="E11" s="386">
        <v>1119472</v>
      </c>
    </row>
    <row r="12" spans="1:5" x14ac:dyDescent="0.25">
      <c r="A12" s="385" t="s">
        <v>719</v>
      </c>
      <c r="B12" s="363" t="s">
        <v>819</v>
      </c>
      <c r="C12" s="386">
        <v>550000</v>
      </c>
      <c r="D12" s="386">
        <v>0</v>
      </c>
      <c r="E12" s="386">
        <v>550000</v>
      </c>
    </row>
    <row r="13" spans="1:5" x14ac:dyDescent="0.25">
      <c r="A13" s="385" t="s">
        <v>720</v>
      </c>
      <c r="B13" s="363" t="s">
        <v>820</v>
      </c>
      <c r="C13" s="386">
        <v>6202586</v>
      </c>
      <c r="D13" s="386">
        <v>0</v>
      </c>
      <c r="E13" s="386">
        <v>6202586</v>
      </c>
    </row>
    <row r="14" spans="1:5" x14ac:dyDescent="0.25">
      <c r="A14" s="385" t="s">
        <v>617</v>
      </c>
      <c r="B14" s="363" t="s">
        <v>821</v>
      </c>
      <c r="C14" s="386">
        <v>27682</v>
      </c>
      <c r="D14" s="386">
        <v>0</v>
      </c>
      <c r="E14" s="386">
        <v>27682</v>
      </c>
    </row>
    <row r="15" spans="1:5" x14ac:dyDescent="0.25">
      <c r="A15" s="385" t="s">
        <v>721</v>
      </c>
      <c r="B15" s="363" t="s">
        <v>822</v>
      </c>
      <c r="C15" s="386">
        <v>369723354</v>
      </c>
      <c r="D15" s="386">
        <v>0</v>
      </c>
      <c r="E15" s="386">
        <v>369723354</v>
      </c>
    </row>
    <row r="16" spans="1:5" x14ac:dyDescent="0.25">
      <c r="A16" s="385" t="s">
        <v>618</v>
      </c>
      <c r="B16" s="363" t="s">
        <v>823</v>
      </c>
      <c r="C16" s="386">
        <v>19381452</v>
      </c>
      <c r="D16" s="386">
        <v>0</v>
      </c>
      <c r="E16" s="386">
        <v>19381452</v>
      </c>
    </row>
    <row r="17" spans="1:5" ht="30" x14ac:dyDescent="0.25">
      <c r="A17" s="385" t="s">
        <v>722</v>
      </c>
      <c r="B17" s="363" t="s">
        <v>824</v>
      </c>
      <c r="C17" s="386">
        <v>18759151</v>
      </c>
      <c r="D17" s="386">
        <v>0</v>
      </c>
      <c r="E17" s="386">
        <v>18759151</v>
      </c>
    </row>
    <row r="18" spans="1:5" x14ac:dyDescent="0.25">
      <c r="A18" s="385" t="s">
        <v>723</v>
      </c>
      <c r="B18" s="363" t="s">
        <v>825</v>
      </c>
      <c r="C18" s="386">
        <v>7593800</v>
      </c>
      <c r="D18" s="386">
        <v>0</v>
      </c>
      <c r="E18" s="386">
        <v>7593800</v>
      </c>
    </row>
    <row r="19" spans="1:5" x14ac:dyDescent="0.25">
      <c r="A19" s="385" t="s">
        <v>724</v>
      </c>
      <c r="B19" s="363" t="s">
        <v>826</v>
      </c>
      <c r="C19" s="386">
        <v>45734403</v>
      </c>
      <c r="D19" s="386">
        <v>0</v>
      </c>
      <c r="E19" s="386">
        <v>45734403</v>
      </c>
    </row>
    <row r="20" spans="1:5" x14ac:dyDescent="0.25">
      <c r="A20" s="387" t="s">
        <v>725</v>
      </c>
      <c r="B20" s="388" t="s">
        <v>827</v>
      </c>
      <c r="C20" s="389">
        <v>415457757</v>
      </c>
      <c r="D20" s="389">
        <v>0</v>
      </c>
      <c r="E20" s="389">
        <v>415457757</v>
      </c>
    </row>
    <row r="21" spans="1:5" ht="28.5" x14ac:dyDescent="0.25">
      <c r="A21" s="387" t="s">
        <v>620</v>
      </c>
      <c r="B21" s="388" t="s">
        <v>923</v>
      </c>
      <c r="C21" s="389">
        <v>86047436</v>
      </c>
      <c r="D21" s="389">
        <v>0</v>
      </c>
      <c r="E21" s="389">
        <v>86047436</v>
      </c>
    </row>
    <row r="22" spans="1:5" x14ac:dyDescent="0.25">
      <c r="A22" s="385" t="s">
        <v>726</v>
      </c>
      <c r="B22" s="363" t="s">
        <v>828</v>
      </c>
      <c r="C22" s="386">
        <v>75367381</v>
      </c>
      <c r="D22" s="386">
        <v>0</v>
      </c>
      <c r="E22" s="386">
        <v>75367381</v>
      </c>
    </row>
    <row r="23" spans="1:5" x14ac:dyDescent="0.25">
      <c r="A23" s="385" t="s">
        <v>727</v>
      </c>
      <c r="B23" s="363" t="s">
        <v>829</v>
      </c>
      <c r="C23" s="386">
        <v>3105000</v>
      </c>
      <c r="D23" s="386">
        <v>0</v>
      </c>
      <c r="E23" s="386">
        <v>3105000</v>
      </c>
    </row>
    <row r="24" spans="1:5" x14ac:dyDescent="0.25">
      <c r="A24" s="385" t="s">
        <v>728</v>
      </c>
      <c r="B24" s="363" t="s">
        <v>830</v>
      </c>
      <c r="C24" s="386">
        <v>3254195</v>
      </c>
      <c r="D24" s="386">
        <v>0</v>
      </c>
      <c r="E24" s="386">
        <v>3254195</v>
      </c>
    </row>
    <row r="25" spans="1:5" x14ac:dyDescent="0.25">
      <c r="A25" s="385" t="s">
        <v>729</v>
      </c>
      <c r="B25" s="363" t="s">
        <v>831</v>
      </c>
      <c r="C25" s="386">
        <v>1132486</v>
      </c>
      <c r="D25" s="386">
        <v>0</v>
      </c>
      <c r="E25" s="386">
        <v>1132486</v>
      </c>
    </row>
    <row r="26" spans="1:5" x14ac:dyDescent="0.25">
      <c r="A26" s="385" t="s">
        <v>731</v>
      </c>
      <c r="B26" s="363" t="s">
        <v>832</v>
      </c>
      <c r="C26" s="386">
        <v>3188374</v>
      </c>
      <c r="D26" s="386">
        <v>0</v>
      </c>
      <c r="E26" s="386">
        <v>3188374</v>
      </c>
    </row>
    <row r="27" spans="1:5" x14ac:dyDescent="0.25">
      <c r="A27" s="385" t="s">
        <v>622</v>
      </c>
      <c r="B27" s="363" t="s">
        <v>833</v>
      </c>
      <c r="C27" s="386">
        <v>4844454</v>
      </c>
      <c r="D27" s="386">
        <v>0</v>
      </c>
      <c r="E27" s="386">
        <v>4844454</v>
      </c>
    </row>
    <row r="28" spans="1:5" x14ac:dyDescent="0.25">
      <c r="A28" s="385" t="s">
        <v>624</v>
      </c>
      <c r="B28" s="363" t="s">
        <v>834</v>
      </c>
      <c r="C28" s="386">
        <v>63789907</v>
      </c>
      <c r="D28" s="386">
        <v>0</v>
      </c>
      <c r="E28" s="386">
        <v>63789907</v>
      </c>
    </row>
    <row r="29" spans="1:5" x14ac:dyDescent="0.25">
      <c r="A29" s="385" t="s">
        <v>733</v>
      </c>
      <c r="B29" s="363" t="s">
        <v>835</v>
      </c>
      <c r="C29" s="386">
        <v>68634361</v>
      </c>
      <c r="D29" s="386">
        <v>0</v>
      </c>
      <c r="E29" s="386">
        <v>68634361</v>
      </c>
    </row>
    <row r="30" spans="1:5" x14ac:dyDescent="0.25">
      <c r="A30" s="385" t="s">
        <v>734</v>
      </c>
      <c r="B30" s="363" t="s">
        <v>836</v>
      </c>
      <c r="C30" s="386">
        <v>4467721</v>
      </c>
      <c r="D30" s="386">
        <v>0</v>
      </c>
      <c r="E30" s="386">
        <v>4467721</v>
      </c>
    </row>
    <row r="31" spans="1:5" x14ac:dyDescent="0.25">
      <c r="A31" s="385" t="s">
        <v>735</v>
      </c>
      <c r="B31" s="363" t="s">
        <v>837</v>
      </c>
      <c r="C31" s="386">
        <v>3733125</v>
      </c>
      <c r="D31" s="386">
        <v>0</v>
      </c>
      <c r="E31" s="386">
        <v>3733125</v>
      </c>
    </row>
    <row r="32" spans="1:5" x14ac:dyDescent="0.25">
      <c r="A32" s="385" t="s">
        <v>626</v>
      </c>
      <c r="B32" s="363" t="s">
        <v>838</v>
      </c>
      <c r="C32" s="386">
        <v>8200846</v>
      </c>
      <c r="D32" s="386">
        <v>0</v>
      </c>
      <c r="E32" s="386">
        <v>8200846</v>
      </c>
    </row>
    <row r="33" spans="1:5" x14ac:dyDescent="0.25">
      <c r="A33" s="385" t="s">
        <v>736</v>
      </c>
      <c r="B33" s="363" t="s">
        <v>839</v>
      </c>
      <c r="C33" s="386">
        <v>43550835</v>
      </c>
      <c r="D33" s="386">
        <v>0</v>
      </c>
      <c r="E33" s="386">
        <v>43550835</v>
      </c>
    </row>
    <row r="34" spans="1:5" x14ac:dyDescent="0.25">
      <c r="A34" s="385" t="s">
        <v>737</v>
      </c>
      <c r="B34" s="363" t="s">
        <v>840</v>
      </c>
      <c r="C34" s="386">
        <v>906142</v>
      </c>
      <c r="D34" s="386">
        <v>0</v>
      </c>
      <c r="E34" s="386">
        <v>906142</v>
      </c>
    </row>
    <row r="35" spans="1:5" x14ac:dyDescent="0.25">
      <c r="A35" s="385" t="s">
        <v>738</v>
      </c>
      <c r="B35" s="363" t="s">
        <v>841</v>
      </c>
      <c r="C35" s="386">
        <v>3930713</v>
      </c>
      <c r="D35" s="386">
        <v>0</v>
      </c>
      <c r="E35" s="386">
        <v>3930713</v>
      </c>
    </row>
    <row r="36" spans="1:5" x14ac:dyDescent="0.25">
      <c r="A36" s="385" t="s">
        <v>741</v>
      </c>
      <c r="B36" s="363" t="s">
        <v>842</v>
      </c>
      <c r="C36" s="386">
        <v>14605107</v>
      </c>
      <c r="D36" s="386">
        <v>0</v>
      </c>
      <c r="E36" s="386">
        <v>14605107</v>
      </c>
    </row>
    <row r="37" spans="1:5" x14ac:dyDescent="0.25">
      <c r="A37" s="385" t="s">
        <v>742</v>
      </c>
      <c r="B37" s="363" t="s">
        <v>843</v>
      </c>
      <c r="C37" s="386">
        <v>7376113</v>
      </c>
      <c r="D37" s="386">
        <v>0</v>
      </c>
      <c r="E37" s="386">
        <v>7376113</v>
      </c>
    </row>
    <row r="38" spans="1:5" x14ac:dyDescent="0.25">
      <c r="A38" s="385" t="s">
        <v>743</v>
      </c>
      <c r="B38" s="363" t="s">
        <v>844</v>
      </c>
      <c r="C38" s="386">
        <v>406227</v>
      </c>
      <c r="D38" s="386">
        <v>0</v>
      </c>
      <c r="E38" s="386">
        <v>406227</v>
      </c>
    </row>
    <row r="39" spans="1:5" x14ac:dyDescent="0.25">
      <c r="A39" s="385" t="s">
        <v>744</v>
      </c>
      <c r="B39" s="363" t="s">
        <v>845</v>
      </c>
      <c r="C39" s="386">
        <v>19519040</v>
      </c>
      <c r="D39" s="386">
        <v>0</v>
      </c>
      <c r="E39" s="386">
        <v>19519040</v>
      </c>
    </row>
    <row r="40" spans="1:5" x14ac:dyDescent="0.25">
      <c r="A40" s="385" t="s">
        <v>628</v>
      </c>
      <c r="B40" s="363" t="s">
        <v>846</v>
      </c>
      <c r="C40" s="386">
        <v>82293640</v>
      </c>
      <c r="D40" s="386">
        <v>0</v>
      </c>
      <c r="E40" s="386">
        <v>82293640</v>
      </c>
    </row>
    <row r="41" spans="1:5" x14ac:dyDescent="0.25">
      <c r="A41" s="385" t="s">
        <v>747</v>
      </c>
      <c r="B41" s="363" t="s">
        <v>847</v>
      </c>
      <c r="C41" s="386">
        <v>3658561</v>
      </c>
      <c r="D41" s="386">
        <v>0</v>
      </c>
      <c r="E41" s="386">
        <v>3658561</v>
      </c>
    </row>
    <row r="42" spans="1:5" x14ac:dyDescent="0.25">
      <c r="A42" s="385" t="s">
        <v>749</v>
      </c>
      <c r="B42" s="363" t="s">
        <v>848</v>
      </c>
      <c r="C42" s="386">
        <v>172181590</v>
      </c>
      <c r="D42" s="386">
        <v>0</v>
      </c>
      <c r="E42" s="386">
        <v>172181590</v>
      </c>
    </row>
    <row r="43" spans="1:5" x14ac:dyDescent="0.25">
      <c r="A43" s="385" t="s">
        <v>750</v>
      </c>
      <c r="B43" s="363" t="s">
        <v>849</v>
      </c>
      <c r="C43" s="386">
        <v>670078</v>
      </c>
      <c r="D43" s="386">
        <v>0</v>
      </c>
      <c r="E43" s="386">
        <v>670078</v>
      </c>
    </row>
    <row r="44" spans="1:5" x14ac:dyDescent="0.25">
      <c r="A44" s="385" t="s">
        <v>630</v>
      </c>
      <c r="B44" s="363" t="s">
        <v>850</v>
      </c>
      <c r="C44" s="386">
        <v>4714699</v>
      </c>
      <c r="D44" s="386">
        <v>0</v>
      </c>
      <c r="E44" s="386">
        <v>4714699</v>
      </c>
    </row>
    <row r="45" spans="1:5" x14ac:dyDescent="0.25">
      <c r="A45" s="385" t="s">
        <v>752</v>
      </c>
      <c r="B45" s="363" t="s">
        <v>851</v>
      </c>
      <c r="C45" s="386">
        <v>5384777</v>
      </c>
      <c r="D45" s="386">
        <v>0</v>
      </c>
      <c r="E45" s="386">
        <v>5384777</v>
      </c>
    </row>
    <row r="46" spans="1:5" ht="20.25" customHeight="1" x14ac:dyDescent="0.25">
      <c r="A46" s="385" t="s">
        <v>754</v>
      </c>
      <c r="B46" s="363" t="s">
        <v>852</v>
      </c>
      <c r="C46" s="386">
        <v>50321630</v>
      </c>
      <c r="D46" s="386">
        <v>0</v>
      </c>
      <c r="E46" s="386">
        <v>50321630</v>
      </c>
    </row>
    <row r="47" spans="1:5" x14ac:dyDescent="0.25">
      <c r="A47" s="385" t="s">
        <v>632</v>
      </c>
      <c r="B47" s="363" t="s">
        <v>853</v>
      </c>
      <c r="C47" s="386">
        <v>34783747</v>
      </c>
      <c r="D47" s="386">
        <v>0</v>
      </c>
      <c r="E47" s="386">
        <v>34783747</v>
      </c>
    </row>
    <row r="48" spans="1:5" x14ac:dyDescent="0.25">
      <c r="A48" s="385" t="s">
        <v>634</v>
      </c>
      <c r="B48" s="363" t="s">
        <v>854</v>
      </c>
      <c r="C48" s="386">
        <v>18152</v>
      </c>
      <c r="D48" s="386">
        <v>0</v>
      </c>
      <c r="E48" s="386">
        <v>18152</v>
      </c>
    </row>
    <row r="49" spans="1:5" x14ac:dyDescent="0.25">
      <c r="A49" s="385" t="s">
        <v>755</v>
      </c>
      <c r="B49" s="363" t="s">
        <v>855</v>
      </c>
      <c r="C49" s="386">
        <v>5583</v>
      </c>
      <c r="D49" s="386">
        <v>0</v>
      </c>
      <c r="E49" s="386">
        <v>5583</v>
      </c>
    </row>
    <row r="50" spans="1:5" x14ac:dyDescent="0.25">
      <c r="A50" s="385" t="s">
        <v>760</v>
      </c>
      <c r="B50" s="363" t="s">
        <v>856</v>
      </c>
      <c r="C50" s="386">
        <v>3709500</v>
      </c>
      <c r="D50" s="386">
        <v>0</v>
      </c>
      <c r="E50" s="386">
        <v>3709500</v>
      </c>
    </row>
    <row r="51" spans="1:5" ht="30" x14ac:dyDescent="0.25">
      <c r="A51" s="385" t="s">
        <v>761</v>
      </c>
      <c r="B51" s="363" t="s">
        <v>857</v>
      </c>
      <c r="C51" s="386">
        <v>88833029</v>
      </c>
      <c r="D51" s="386">
        <v>0</v>
      </c>
      <c r="E51" s="386">
        <v>88833029</v>
      </c>
    </row>
    <row r="52" spans="1:5" x14ac:dyDescent="0.25">
      <c r="A52" s="387" t="s">
        <v>762</v>
      </c>
      <c r="B52" s="388" t="s">
        <v>858</v>
      </c>
      <c r="C52" s="389">
        <v>343234603</v>
      </c>
      <c r="D52" s="389">
        <v>0</v>
      </c>
      <c r="E52" s="389">
        <v>343234603</v>
      </c>
    </row>
    <row r="53" spans="1:5" x14ac:dyDescent="0.25">
      <c r="A53" s="385" t="s">
        <v>859</v>
      </c>
      <c r="B53" s="363" t="s">
        <v>860</v>
      </c>
      <c r="C53" s="386">
        <v>930000</v>
      </c>
      <c r="D53" s="386">
        <v>0</v>
      </c>
      <c r="E53" s="386">
        <v>930000</v>
      </c>
    </row>
    <row r="54" spans="1:5" x14ac:dyDescent="0.25">
      <c r="A54" s="385" t="s">
        <v>861</v>
      </c>
      <c r="B54" s="363" t="s">
        <v>862</v>
      </c>
      <c r="C54" s="386">
        <v>930000</v>
      </c>
      <c r="D54" s="386">
        <v>0</v>
      </c>
      <c r="E54" s="386">
        <v>930000</v>
      </c>
    </row>
    <row r="55" spans="1:5" x14ac:dyDescent="0.25">
      <c r="A55" s="385" t="s">
        <v>863</v>
      </c>
      <c r="B55" s="363" t="s">
        <v>864</v>
      </c>
      <c r="C55" s="386">
        <v>4119500</v>
      </c>
      <c r="D55" s="386">
        <v>0</v>
      </c>
      <c r="E55" s="386">
        <v>4119500</v>
      </c>
    </row>
    <row r="56" spans="1:5" ht="30" x14ac:dyDescent="0.25">
      <c r="A56" s="385" t="s">
        <v>865</v>
      </c>
      <c r="B56" s="363" t="s">
        <v>866</v>
      </c>
      <c r="C56" s="386">
        <v>2784500</v>
      </c>
      <c r="D56" s="386">
        <v>0</v>
      </c>
      <c r="E56" s="386">
        <v>2784500</v>
      </c>
    </row>
    <row r="57" spans="1:5" ht="30" x14ac:dyDescent="0.25">
      <c r="A57" s="385" t="s">
        <v>867</v>
      </c>
      <c r="B57" s="363" t="s">
        <v>868</v>
      </c>
      <c r="C57" s="386">
        <v>1215000</v>
      </c>
      <c r="D57" s="386">
        <v>0</v>
      </c>
      <c r="E57" s="386">
        <v>1215000</v>
      </c>
    </row>
    <row r="58" spans="1:5" ht="28.5" x14ac:dyDescent="0.25">
      <c r="A58" s="387" t="s">
        <v>869</v>
      </c>
      <c r="B58" s="388" t="s">
        <v>870</v>
      </c>
      <c r="C58" s="389">
        <v>5049500</v>
      </c>
      <c r="D58" s="389">
        <v>0</v>
      </c>
      <c r="E58" s="389">
        <v>5049500</v>
      </c>
    </row>
    <row r="59" spans="1:5" ht="30" x14ac:dyDescent="0.25">
      <c r="A59" s="385" t="s">
        <v>871</v>
      </c>
      <c r="B59" s="363" t="s">
        <v>872</v>
      </c>
      <c r="C59" s="386">
        <v>600573</v>
      </c>
      <c r="D59" s="386">
        <v>0</v>
      </c>
      <c r="E59" s="386">
        <v>600573</v>
      </c>
    </row>
    <row r="60" spans="1:5" x14ac:dyDescent="0.25">
      <c r="A60" s="385" t="s">
        <v>873</v>
      </c>
      <c r="B60" s="363" t="s">
        <v>874</v>
      </c>
      <c r="C60" s="386">
        <v>600573</v>
      </c>
      <c r="D60" s="386">
        <v>0</v>
      </c>
      <c r="E60" s="386">
        <v>600573</v>
      </c>
    </row>
    <row r="61" spans="1:5" ht="30" x14ac:dyDescent="0.25">
      <c r="A61" s="385" t="s">
        <v>670</v>
      </c>
      <c r="B61" s="363" t="s">
        <v>875</v>
      </c>
      <c r="C61" s="386">
        <v>2154303</v>
      </c>
      <c r="D61" s="386">
        <v>0</v>
      </c>
      <c r="E61" s="386">
        <v>2154303</v>
      </c>
    </row>
    <row r="62" spans="1:5" x14ac:dyDescent="0.25">
      <c r="A62" s="385" t="s">
        <v>672</v>
      </c>
      <c r="B62" s="363" t="s">
        <v>876</v>
      </c>
      <c r="C62" s="386">
        <v>1037950</v>
      </c>
      <c r="D62" s="386">
        <v>0</v>
      </c>
      <c r="E62" s="386">
        <v>1037950</v>
      </c>
    </row>
    <row r="63" spans="1:5" x14ac:dyDescent="0.25">
      <c r="A63" s="385" t="s">
        <v>877</v>
      </c>
      <c r="B63" s="363" t="s">
        <v>878</v>
      </c>
      <c r="C63" s="386">
        <v>1116353</v>
      </c>
      <c r="D63" s="386">
        <v>0</v>
      </c>
      <c r="E63" s="386">
        <v>1116353</v>
      </c>
    </row>
    <row r="64" spans="1:5" ht="30" x14ac:dyDescent="0.25">
      <c r="A64" s="385" t="s">
        <v>677</v>
      </c>
      <c r="B64" s="363" t="s">
        <v>879</v>
      </c>
      <c r="C64" s="386">
        <v>25000000</v>
      </c>
      <c r="D64" s="386">
        <v>0</v>
      </c>
      <c r="E64" s="386">
        <v>25000000</v>
      </c>
    </row>
    <row r="65" spans="1:5" ht="30" x14ac:dyDescent="0.25">
      <c r="A65" s="385" t="s">
        <v>880</v>
      </c>
      <c r="B65" s="363" t="s">
        <v>881</v>
      </c>
      <c r="C65" s="386">
        <v>25000000</v>
      </c>
      <c r="D65" s="386">
        <v>0</v>
      </c>
      <c r="E65" s="386">
        <v>25000000</v>
      </c>
    </row>
    <row r="66" spans="1:5" ht="30" x14ac:dyDescent="0.25">
      <c r="A66" s="385" t="s">
        <v>686</v>
      </c>
      <c r="B66" s="363" t="s">
        <v>882</v>
      </c>
      <c r="C66" s="386">
        <v>44149706</v>
      </c>
      <c r="D66" s="386">
        <v>0</v>
      </c>
      <c r="E66" s="386">
        <v>44149706</v>
      </c>
    </row>
    <row r="67" spans="1:5" x14ac:dyDescent="0.25">
      <c r="A67" s="385" t="s">
        <v>688</v>
      </c>
      <c r="B67" s="363" t="s">
        <v>883</v>
      </c>
      <c r="C67" s="386">
        <v>400000</v>
      </c>
      <c r="D67" s="386">
        <v>0</v>
      </c>
      <c r="E67" s="386">
        <v>400000</v>
      </c>
    </row>
    <row r="68" spans="1:5" x14ac:dyDescent="0.25">
      <c r="A68" s="385" t="s">
        <v>690</v>
      </c>
      <c r="B68" s="363" t="s">
        <v>884</v>
      </c>
      <c r="C68" s="386">
        <v>150000</v>
      </c>
      <c r="D68" s="386">
        <v>0</v>
      </c>
      <c r="E68" s="386">
        <v>150000</v>
      </c>
    </row>
    <row r="69" spans="1:5" x14ac:dyDescent="0.25">
      <c r="A69" s="385" t="s">
        <v>692</v>
      </c>
      <c r="B69" s="363" t="s">
        <v>885</v>
      </c>
      <c r="C69" s="386">
        <v>13879000</v>
      </c>
      <c r="D69" s="386">
        <v>0</v>
      </c>
      <c r="E69" s="386">
        <v>13879000</v>
      </c>
    </row>
    <row r="70" spans="1:5" x14ac:dyDescent="0.25">
      <c r="A70" s="385" t="s">
        <v>694</v>
      </c>
      <c r="B70" s="363" t="s">
        <v>886</v>
      </c>
      <c r="C70" s="386">
        <v>1000000</v>
      </c>
      <c r="D70" s="386">
        <v>0</v>
      </c>
      <c r="E70" s="386">
        <v>1000000</v>
      </c>
    </row>
    <row r="71" spans="1:5" ht="30" x14ac:dyDescent="0.25">
      <c r="A71" s="385" t="s">
        <v>697</v>
      </c>
      <c r="B71" s="363" t="s">
        <v>887</v>
      </c>
      <c r="C71" s="386">
        <v>24199500</v>
      </c>
      <c r="D71" s="386">
        <v>0</v>
      </c>
      <c r="E71" s="386">
        <v>24199500</v>
      </c>
    </row>
    <row r="72" spans="1:5" x14ac:dyDescent="0.25">
      <c r="A72" s="385" t="s">
        <v>888</v>
      </c>
      <c r="B72" s="363" t="s">
        <v>889</v>
      </c>
      <c r="C72" s="386">
        <v>4521206</v>
      </c>
      <c r="D72" s="386">
        <v>0</v>
      </c>
      <c r="E72" s="386">
        <v>4521206</v>
      </c>
    </row>
    <row r="73" spans="1:5" ht="42.75" x14ac:dyDescent="0.25">
      <c r="A73" s="387" t="s">
        <v>890</v>
      </c>
      <c r="B73" s="388" t="s">
        <v>891</v>
      </c>
      <c r="C73" s="389">
        <v>71904582</v>
      </c>
      <c r="D73" s="389">
        <v>0</v>
      </c>
      <c r="E73" s="389">
        <v>71904582</v>
      </c>
    </row>
    <row r="74" spans="1:5" x14ac:dyDescent="0.25">
      <c r="A74" s="385" t="s">
        <v>892</v>
      </c>
      <c r="B74" s="363" t="s">
        <v>893</v>
      </c>
      <c r="C74" s="386">
        <v>3310080</v>
      </c>
      <c r="D74" s="386">
        <v>0</v>
      </c>
      <c r="E74" s="386">
        <v>3310080</v>
      </c>
    </row>
    <row r="75" spans="1:5" x14ac:dyDescent="0.25">
      <c r="A75" s="385" t="s">
        <v>894</v>
      </c>
      <c r="B75" s="363" t="s">
        <v>895</v>
      </c>
      <c r="C75" s="386">
        <v>193670974</v>
      </c>
      <c r="D75" s="386">
        <v>0</v>
      </c>
      <c r="E75" s="386">
        <v>193670974</v>
      </c>
    </row>
    <row r="76" spans="1:5" x14ac:dyDescent="0.25">
      <c r="A76" s="385" t="s">
        <v>896</v>
      </c>
      <c r="B76" s="363" t="s">
        <v>897</v>
      </c>
      <c r="C76" s="386">
        <v>4072782</v>
      </c>
      <c r="D76" s="386">
        <v>0</v>
      </c>
      <c r="E76" s="386">
        <v>4072782</v>
      </c>
    </row>
    <row r="77" spans="1:5" x14ac:dyDescent="0.25">
      <c r="A77" s="385" t="s">
        <v>699</v>
      </c>
      <c r="B77" s="363" t="s">
        <v>898</v>
      </c>
      <c r="C77" s="386">
        <v>48254978</v>
      </c>
      <c r="D77" s="386">
        <v>0</v>
      </c>
      <c r="E77" s="386">
        <v>48254978</v>
      </c>
    </row>
    <row r="78" spans="1:5" x14ac:dyDescent="0.25">
      <c r="A78" s="385" t="s">
        <v>899</v>
      </c>
      <c r="B78" s="363" t="s">
        <v>900</v>
      </c>
      <c r="C78" s="386">
        <v>3000000</v>
      </c>
      <c r="D78" s="386">
        <v>0</v>
      </c>
      <c r="E78" s="386">
        <v>3000000</v>
      </c>
    </row>
    <row r="79" spans="1:5" ht="20.25" customHeight="1" x14ac:dyDescent="0.25">
      <c r="A79" s="385" t="s">
        <v>901</v>
      </c>
      <c r="B79" s="363" t="s">
        <v>902</v>
      </c>
      <c r="C79" s="386">
        <v>40863798</v>
      </c>
      <c r="D79" s="386">
        <v>0</v>
      </c>
      <c r="E79" s="386">
        <v>40863798</v>
      </c>
    </row>
    <row r="80" spans="1:5" x14ac:dyDescent="0.25">
      <c r="A80" s="387" t="s">
        <v>903</v>
      </c>
      <c r="B80" s="388" t="s">
        <v>904</v>
      </c>
      <c r="C80" s="389">
        <v>293172612</v>
      </c>
      <c r="D80" s="389">
        <v>0</v>
      </c>
      <c r="E80" s="389">
        <v>293172612</v>
      </c>
    </row>
    <row r="81" spans="1:5" x14ac:dyDescent="0.25">
      <c r="A81" s="385" t="s">
        <v>905</v>
      </c>
      <c r="B81" s="363" t="s">
        <v>906</v>
      </c>
      <c r="C81" s="386">
        <v>105627675</v>
      </c>
      <c r="D81" s="386">
        <v>0</v>
      </c>
      <c r="E81" s="386">
        <v>105627675</v>
      </c>
    </row>
    <row r="82" spans="1:5" ht="30" x14ac:dyDescent="0.25">
      <c r="A82" s="385" t="s">
        <v>907</v>
      </c>
      <c r="B82" s="363" t="s">
        <v>908</v>
      </c>
      <c r="C82" s="386">
        <v>28519472</v>
      </c>
      <c r="D82" s="386">
        <v>0</v>
      </c>
      <c r="E82" s="386">
        <v>28519472</v>
      </c>
    </row>
    <row r="83" spans="1:5" x14ac:dyDescent="0.25">
      <c r="A83" s="387" t="s">
        <v>909</v>
      </c>
      <c r="B83" s="388" t="s">
        <v>910</v>
      </c>
      <c r="C83" s="389">
        <v>134147147</v>
      </c>
      <c r="D83" s="389">
        <v>0</v>
      </c>
      <c r="E83" s="389">
        <v>134147147</v>
      </c>
    </row>
    <row r="84" spans="1:5" ht="30" x14ac:dyDescent="0.25">
      <c r="A84" s="385" t="s">
        <v>911</v>
      </c>
      <c r="B84" s="363" t="s">
        <v>912</v>
      </c>
      <c r="C84" s="386">
        <v>1000000</v>
      </c>
      <c r="D84" s="386">
        <v>0</v>
      </c>
      <c r="E84" s="386">
        <v>1000000</v>
      </c>
    </row>
    <row r="85" spans="1:5" x14ac:dyDescent="0.25">
      <c r="A85" s="385" t="s">
        <v>708</v>
      </c>
      <c r="B85" s="363" t="s">
        <v>913</v>
      </c>
      <c r="C85" s="386">
        <v>1000000</v>
      </c>
      <c r="D85" s="386">
        <v>0</v>
      </c>
      <c r="E85" s="386">
        <v>1000000</v>
      </c>
    </row>
    <row r="86" spans="1:5" ht="30" x14ac:dyDescent="0.25">
      <c r="A86" s="385" t="s">
        <v>914</v>
      </c>
      <c r="B86" s="363" t="s">
        <v>915</v>
      </c>
      <c r="C86" s="386">
        <v>2960000</v>
      </c>
      <c r="D86" s="386">
        <v>0</v>
      </c>
      <c r="E86" s="386">
        <v>2960000</v>
      </c>
    </row>
    <row r="87" spans="1:5" x14ac:dyDescent="0.25">
      <c r="A87" s="385" t="s">
        <v>916</v>
      </c>
      <c r="B87" s="363" t="s">
        <v>917</v>
      </c>
      <c r="C87" s="386">
        <v>2960000</v>
      </c>
      <c r="D87" s="386">
        <v>0</v>
      </c>
      <c r="E87" s="386">
        <v>2960000</v>
      </c>
    </row>
    <row r="88" spans="1:5" ht="28.5" x14ac:dyDescent="0.25">
      <c r="A88" s="387" t="s">
        <v>918</v>
      </c>
      <c r="B88" s="388" t="s">
        <v>919</v>
      </c>
      <c r="C88" s="389">
        <v>3960000</v>
      </c>
      <c r="D88" s="389">
        <v>0</v>
      </c>
      <c r="E88" s="389">
        <v>3960000</v>
      </c>
    </row>
    <row r="89" spans="1:5" ht="28.5" x14ac:dyDescent="0.25">
      <c r="A89" s="387" t="s">
        <v>920</v>
      </c>
      <c r="B89" s="388" t="s">
        <v>921</v>
      </c>
      <c r="C89" s="389">
        <v>1352973637</v>
      </c>
      <c r="D89" s="389">
        <v>0</v>
      </c>
      <c r="E89" s="389">
        <v>1352973637</v>
      </c>
    </row>
  </sheetData>
  <mergeCells count="1">
    <mergeCell ref="A1:E1"/>
  </mergeCells>
  <pageMargins left="0.7" right="0.7" top="0.75" bottom="0.75" header="0.3" footer="0.3"/>
  <pageSetup paperSize="9" scale="74" orientation="portrait" r:id="rId1"/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view="pageBreakPreview" zoomScale="60" zoomScaleNormal="100" workbookViewId="0">
      <selection activeCell="H44" sqref="H44"/>
    </sheetView>
  </sheetViews>
  <sheetFormatPr defaultRowHeight="12.75" x14ac:dyDescent="0.2"/>
  <cols>
    <col min="2" max="2" width="59" customWidth="1"/>
    <col min="3" max="3" width="23.5703125" bestFit="1" customWidth="1"/>
    <col min="4" max="4" width="13.140625" customWidth="1"/>
    <col min="5" max="5" width="18" customWidth="1"/>
  </cols>
  <sheetData>
    <row r="1" spans="1:5" ht="12.75" customHeight="1" x14ac:dyDescent="0.2">
      <c r="A1" s="448" t="s">
        <v>1024</v>
      </c>
      <c r="B1" s="449"/>
      <c r="C1" s="449"/>
      <c r="D1" s="449"/>
      <c r="E1" s="449"/>
    </row>
    <row r="2" spans="1:5" ht="30" x14ac:dyDescent="0.2">
      <c r="A2" s="384"/>
      <c r="B2" s="384" t="s">
        <v>267</v>
      </c>
      <c r="C2" s="384" t="s">
        <v>808</v>
      </c>
      <c r="D2" s="384" t="s">
        <v>809</v>
      </c>
      <c r="E2" s="384" t="s">
        <v>810</v>
      </c>
    </row>
    <row r="3" spans="1:5" ht="15" x14ac:dyDescent="0.2">
      <c r="A3" s="384">
        <v>1</v>
      </c>
      <c r="B3" s="384">
        <v>2</v>
      </c>
      <c r="C3" s="384">
        <v>3</v>
      </c>
      <c r="D3" s="384">
        <v>4</v>
      </c>
      <c r="E3" s="384">
        <v>5</v>
      </c>
    </row>
    <row r="4" spans="1:5" ht="30" x14ac:dyDescent="0.2">
      <c r="A4" s="385" t="s">
        <v>585</v>
      </c>
      <c r="B4" s="363" t="s">
        <v>924</v>
      </c>
      <c r="C4" s="386">
        <v>243424761</v>
      </c>
      <c r="D4" s="386">
        <v>0</v>
      </c>
      <c r="E4" s="386">
        <v>243424761</v>
      </c>
    </row>
    <row r="5" spans="1:5" ht="30" x14ac:dyDescent="0.2">
      <c r="A5" s="385" t="s">
        <v>587</v>
      </c>
      <c r="B5" s="363" t="s">
        <v>925</v>
      </c>
      <c r="C5" s="386">
        <v>53507066</v>
      </c>
      <c r="D5" s="386">
        <v>0</v>
      </c>
      <c r="E5" s="386">
        <v>53507066</v>
      </c>
    </row>
    <row r="6" spans="1:5" ht="30" x14ac:dyDescent="0.2">
      <c r="A6" s="385" t="s">
        <v>589</v>
      </c>
      <c r="B6" s="363" t="s">
        <v>926</v>
      </c>
      <c r="C6" s="386">
        <v>27138899</v>
      </c>
      <c r="D6" s="386">
        <v>0</v>
      </c>
      <c r="E6" s="386">
        <v>27138899</v>
      </c>
    </row>
    <row r="7" spans="1:5" ht="15" customHeight="1" x14ac:dyDescent="0.2">
      <c r="A7" s="385" t="s">
        <v>591</v>
      </c>
      <c r="B7" s="363" t="s">
        <v>927</v>
      </c>
      <c r="C7" s="386">
        <v>4431017</v>
      </c>
      <c r="D7" s="386">
        <v>0</v>
      </c>
      <c r="E7" s="386">
        <v>4431017</v>
      </c>
    </row>
    <row r="8" spans="1:5" ht="30" x14ac:dyDescent="0.2">
      <c r="A8" s="385" t="s">
        <v>593</v>
      </c>
      <c r="B8" s="363" t="s">
        <v>928</v>
      </c>
      <c r="C8" s="386">
        <v>25829082</v>
      </c>
      <c r="D8" s="386">
        <v>0</v>
      </c>
      <c r="E8" s="386">
        <v>25829082</v>
      </c>
    </row>
    <row r="9" spans="1:5" ht="15" x14ac:dyDescent="0.2">
      <c r="A9" s="385" t="s">
        <v>595</v>
      </c>
      <c r="B9" s="363" t="s">
        <v>929</v>
      </c>
      <c r="C9" s="386">
        <v>1258934</v>
      </c>
      <c r="D9" s="386">
        <v>0</v>
      </c>
      <c r="E9" s="386">
        <v>1258934</v>
      </c>
    </row>
    <row r="10" spans="1:5" ht="15" x14ac:dyDescent="0.2">
      <c r="A10" s="385" t="s">
        <v>597</v>
      </c>
      <c r="B10" s="363" t="s">
        <v>930</v>
      </c>
      <c r="C10" s="386">
        <v>355589759</v>
      </c>
      <c r="D10" s="386">
        <v>0</v>
      </c>
      <c r="E10" s="386">
        <v>355589759</v>
      </c>
    </row>
    <row r="11" spans="1:5" ht="30" x14ac:dyDescent="0.2">
      <c r="A11" s="385" t="s">
        <v>734</v>
      </c>
      <c r="B11" s="363" t="s">
        <v>931</v>
      </c>
      <c r="C11" s="386">
        <v>15305862</v>
      </c>
      <c r="D11" s="386">
        <v>0</v>
      </c>
      <c r="E11" s="386">
        <v>15305862</v>
      </c>
    </row>
    <row r="12" spans="1:5" ht="15" x14ac:dyDescent="0.2">
      <c r="A12" s="385" t="s">
        <v>626</v>
      </c>
      <c r="B12" s="363" t="s">
        <v>932</v>
      </c>
      <c r="C12" s="386">
        <v>4704123</v>
      </c>
      <c r="D12" s="386">
        <v>0</v>
      </c>
      <c r="E12" s="386">
        <v>4704123</v>
      </c>
    </row>
    <row r="13" spans="1:5" ht="30" x14ac:dyDescent="0.2">
      <c r="A13" s="385" t="s">
        <v>736</v>
      </c>
      <c r="B13" s="363" t="s">
        <v>933</v>
      </c>
      <c r="C13" s="386">
        <v>152116</v>
      </c>
      <c r="D13" s="386">
        <v>0</v>
      </c>
      <c r="E13" s="386">
        <v>152116</v>
      </c>
    </row>
    <row r="14" spans="1:5" ht="15" x14ac:dyDescent="0.2">
      <c r="A14" s="385" t="s">
        <v>737</v>
      </c>
      <c r="B14" s="363" t="s">
        <v>934</v>
      </c>
      <c r="C14" s="386">
        <v>2188326</v>
      </c>
      <c r="D14" s="386">
        <v>0</v>
      </c>
      <c r="E14" s="386">
        <v>2188326</v>
      </c>
    </row>
    <row r="15" spans="1:5" ht="15" x14ac:dyDescent="0.2">
      <c r="A15" s="385" t="s">
        <v>738</v>
      </c>
      <c r="B15" s="363" t="s">
        <v>935</v>
      </c>
      <c r="C15" s="386">
        <v>6956000</v>
      </c>
      <c r="D15" s="386">
        <v>0</v>
      </c>
      <c r="E15" s="386">
        <v>6956000</v>
      </c>
    </row>
    <row r="16" spans="1:5" ht="15" x14ac:dyDescent="0.2">
      <c r="A16" s="385" t="s">
        <v>740</v>
      </c>
      <c r="B16" s="363" t="s">
        <v>936</v>
      </c>
      <c r="C16" s="386">
        <v>280322</v>
      </c>
      <c r="D16" s="386">
        <v>0</v>
      </c>
      <c r="E16" s="386">
        <v>280322</v>
      </c>
    </row>
    <row r="17" spans="1:5" ht="15" x14ac:dyDescent="0.2">
      <c r="A17" s="385" t="s">
        <v>741</v>
      </c>
      <c r="B17" s="363" t="s">
        <v>937</v>
      </c>
      <c r="C17" s="386">
        <v>1024975</v>
      </c>
      <c r="D17" s="386">
        <v>0</v>
      </c>
      <c r="E17" s="386">
        <v>1024975</v>
      </c>
    </row>
    <row r="18" spans="1:5" ht="30" x14ac:dyDescent="0.2">
      <c r="A18" s="385" t="s">
        <v>628</v>
      </c>
      <c r="B18" s="363" t="s">
        <v>938</v>
      </c>
      <c r="C18" s="386">
        <v>370895621</v>
      </c>
      <c r="D18" s="386">
        <v>0</v>
      </c>
      <c r="E18" s="386">
        <v>370895621</v>
      </c>
    </row>
    <row r="19" spans="1:5" ht="30" x14ac:dyDescent="0.2">
      <c r="A19" s="385" t="s">
        <v>646</v>
      </c>
      <c r="B19" s="363" t="s">
        <v>939</v>
      </c>
      <c r="C19" s="386">
        <v>47917068</v>
      </c>
      <c r="D19" s="386">
        <v>0</v>
      </c>
      <c r="E19" s="386">
        <v>47917068</v>
      </c>
    </row>
    <row r="20" spans="1:5" ht="30" x14ac:dyDescent="0.2">
      <c r="A20" s="385" t="s">
        <v>652</v>
      </c>
      <c r="B20" s="363" t="s">
        <v>940</v>
      </c>
      <c r="C20" s="386">
        <v>47917068</v>
      </c>
      <c r="D20" s="386">
        <v>0</v>
      </c>
      <c r="E20" s="386">
        <v>47917068</v>
      </c>
    </row>
    <row r="21" spans="1:5" ht="30" x14ac:dyDescent="0.2">
      <c r="A21" s="385" t="s">
        <v>941</v>
      </c>
      <c r="B21" s="363" t="s">
        <v>942</v>
      </c>
      <c r="C21" s="386">
        <v>47917068</v>
      </c>
      <c r="D21" s="386">
        <v>0</v>
      </c>
      <c r="E21" s="386">
        <v>47917068</v>
      </c>
    </row>
    <row r="22" spans="1:5" ht="15" x14ac:dyDescent="0.2">
      <c r="A22" s="385" t="s">
        <v>943</v>
      </c>
      <c r="B22" s="363" t="s">
        <v>944</v>
      </c>
      <c r="C22" s="386">
        <v>268138795</v>
      </c>
      <c r="D22" s="386">
        <v>0</v>
      </c>
      <c r="E22" s="386">
        <v>268138795</v>
      </c>
    </row>
    <row r="23" spans="1:5" ht="15" x14ac:dyDescent="0.2">
      <c r="A23" s="385" t="s">
        <v>660</v>
      </c>
      <c r="B23" s="363" t="s">
        <v>945</v>
      </c>
      <c r="C23" s="386">
        <v>264805920</v>
      </c>
      <c r="D23" s="386">
        <v>0</v>
      </c>
      <c r="E23" s="386">
        <v>264805920</v>
      </c>
    </row>
    <row r="24" spans="1:5" ht="15" x14ac:dyDescent="0.2">
      <c r="A24" s="385" t="s">
        <v>662</v>
      </c>
      <c r="B24" s="363" t="s">
        <v>946</v>
      </c>
      <c r="C24" s="386">
        <v>35445</v>
      </c>
      <c r="D24" s="386">
        <v>0</v>
      </c>
      <c r="E24" s="386">
        <v>35445</v>
      </c>
    </row>
    <row r="25" spans="1:5" ht="15" x14ac:dyDescent="0.2">
      <c r="A25" s="385" t="s">
        <v>947</v>
      </c>
      <c r="B25" s="363" t="s">
        <v>948</v>
      </c>
      <c r="C25" s="386">
        <v>3297430</v>
      </c>
      <c r="D25" s="386">
        <v>0</v>
      </c>
      <c r="E25" s="386">
        <v>3297430</v>
      </c>
    </row>
    <row r="26" spans="1:5" ht="15" x14ac:dyDescent="0.2">
      <c r="A26" s="385" t="s">
        <v>949</v>
      </c>
      <c r="B26" s="363" t="s">
        <v>950</v>
      </c>
      <c r="C26" s="386">
        <v>134916283</v>
      </c>
      <c r="D26" s="386">
        <v>0</v>
      </c>
      <c r="E26" s="386">
        <v>134916283</v>
      </c>
    </row>
    <row r="27" spans="1:5" ht="30" x14ac:dyDescent="0.2">
      <c r="A27" s="385" t="s">
        <v>951</v>
      </c>
      <c r="B27" s="363" t="s">
        <v>952</v>
      </c>
      <c r="C27" s="386">
        <v>134916283</v>
      </c>
      <c r="D27" s="386">
        <v>0</v>
      </c>
      <c r="E27" s="386">
        <v>134916283</v>
      </c>
    </row>
    <row r="28" spans="1:5" ht="15" x14ac:dyDescent="0.2">
      <c r="A28" s="385" t="s">
        <v>953</v>
      </c>
      <c r="B28" s="363" t="s">
        <v>954</v>
      </c>
      <c r="C28" s="386">
        <v>11911866</v>
      </c>
      <c r="D28" s="386">
        <v>0</v>
      </c>
      <c r="E28" s="386">
        <v>11911866</v>
      </c>
    </row>
    <row r="29" spans="1:5" ht="30" x14ac:dyDescent="0.2">
      <c r="A29" s="385" t="s">
        <v>668</v>
      </c>
      <c r="B29" s="363" t="s">
        <v>955</v>
      </c>
      <c r="C29" s="386">
        <v>11911866</v>
      </c>
      <c r="D29" s="386">
        <v>0</v>
      </c>
      <c r="E29" s="386">
        <v>11911866</v>
      </c>
    </row>
    <row r="30" spans="1:5" ht="15" x14ac:dyDescent="0.2">
      <c r="A30" s="385" t="s">
        <v>672</v>
      </c>
      <c r="B30" s="363" t="s">
        <v>956</v>
      </c>
      <c r="C30" s="386">
        <v>166825734</v>
      </c>
      <c r="D30" s="386">
        <v>0</v>
      </c>
      <c r="E30" s="386">
        <v>166825734</v>
      </c>
    </row>
    <row r="31" spans="1:5" ht="15" x14ac:dyDescent="0.2">
      <c r="A31" s="385" t="s">
        <v>957</v>
      </c>
      <c r="B31" s="363" t="s">
        <v>958</v>
      </c>
      <c r="C31" s="386">
        <v>166825734</v>
      </c>
      <c r="D31" s="386">
        <v>0</v>
      </c>
      <c r="E31" s="386">
        <v>166825734</v>
      </c>
    </row>
    <row r="32" spans="1:5" ht="15" customHeight="1" x14ac:dyDescent="0.2">
      <c r="A32" s="385" t="s">
        <v>680</v>
      </c>
      <c r="B32" s="363" t="s">
        <v>959</v>
      </c>
      <c r="C32" s="386">
        <v>313653883</v>
      </c>
      <c r="D32" s="386">
        <v>0</v>
      </c>
      <c r="E32" s="386">
        <v>313653883</v>
      </c>
    </row>
    <row r="33" spans="1:5" ht="15" x14ac:dyDescent="0.2">
      <c r="A33" s="385" t="s">
        <v>880</v>
      </c>
      <c r="B33" s="363" t="s">
        <v>960</v>
      </c>
      <c r="C33" s="386">
        <v>4924971</v>
      </c>
      <c r="D33" s="386">
        <v>0</v>
      </c>
      <c r="E33" s="386">
        <v>4924971</v>
      </c>
    </row>
    <row r="34" spans="1:5" ht="15" x14ac:dyDescent="0.2">
      <c r="A34" s="385" t="s">
        <v>682</v>
      </c>
      <c r="B34" s="363" t="s">
        <v>961</v>
      </c>
      <c r="C34" s="386">
        <v>1021340</v>
      </c>
      <c r="D34" s="386">
        <v>0</v>
      </c>
      <c r="E34" s="386">
        <v>1021340</v>
      </c>
    </row>
    <row r="35" spans="1:5" ht="15" x14ac:dyDescent="0.2">
      <c r="A35" s="385" t="s">
        <v>684</v>
      </c>
      <c r="B35" s="363" t="s">
        <v>962</v>
      </c>
      <c r="C35" s="386">
        <v>110000</v>
      </c>
      <c r="D35" s="386">
        <v>0</v>
      </c>
      <c r="E35" s="386">
        <v>110000</v>
      </c>
    </row>
    <row r="36" spans="1:5" ht="45" x14ac:dyDescent="0.2">
      <c r="A36" s="385" t="s">
        <v>692</v>
      </c>
      <c r="B36" s="363" t="s">
        <v>963</v>
      </c>
      <c r="C36" s="386">
        <v>20000</v>
      </c>
      <c r="D36" s="386">
        <v>0</v>
      </c>
      <c r="E36" s="386">
        <v>20000</v>
      </c>
    </row>
    <row r="37" spans="1:5" ht="15" x14ac:dyDescent="0.2">
      <c r="A37" s="385" t="s">
        <v>694</v>
      </c>
      <c r="B37" s="363" t="s">
        <v>964</v>
      </c>
      <c r="C37" s="386">
        <v>591714</v>
      </c>
      <c r="D37" s="386">
        <v>0</v>
      </c>
      <c r="E37" s="386">
        <v>591714</v>
      </c>
    </row>
    <row r="38" spans="1:5" ht="15" x14ac:dyDescent="0.2">
      <c r="A38" s="385" t="s">
        <v>965</v>
      </c>
      <c r="B38" s="363" t="s">
        <v>966</v>
      </c>
      <c r="C38" s="386">
        <v>288000</v>
      </c>
      <c r="D38" s="386">
        <v>0</v>
      </c>
      <c r="E38" s="386">
        <v>288000</v>
      </c>
    </row>
    <row r="39" spans="1:5" ht="15" x14ac:dyDescent="0.2">
      <c r="A39" s="385" t="s">
        <v>697</v>
      </c>
      <c r="B39" s="363" t="s">
        <v>967</v>
      </c>
      <c r="C39" s="386">
        <v>527297</v>
      </c>
      <c r="D39" s="386">
        <v>0</v>
      </c>
      <c r="E39" s="386">
        <v>527297</v>
      </c>
    </row>
    <row r="40" spans="1:5" ht="15" x14ac:dyDescent="0.2">
      <c r="A40" s="385" t="s">
        <v>968</v>
      </c>
      <c r="B40" s="363" t="s">
        <v>969</v>
      </c>
      <c r="C40" s="386">
        <v>586717649</v>
      </c>
      <c r="D40" s="386">
        <v>0</v>
      </c>
      <c r="E40" s="386">
        <v>586717649</v>
      </c>
    </row>
    <row r="41" spans="1:5" ht="15" x14ac:dyDescent="0.2">
      <c r="A41" s="385" t="s">
        <v>890</v>
      </c>
      <c r="B41" s="363" t="s">
        <v>970</v>
      </c>
      <c r="C41" s="386">
        <v>21544910</v>
      </c>
      <c r="D41" s="386">
        <v>0</v>
      </c>
      <c r="E41" s="386">
        <v>21544910</v>
      </c>
    </row>
    <row r="42" spans="1:5" ht="15" x14ac:dyDescent="0.2">
      <c r="A42" s="385" t="s">
        <v>892</v>
      </c>
      <c r="B42" s="363" t="s">
        <v>971</v>
      </c>
      <c r="C42" s="386">
        <v>1004480</v>
      </c>
      <c r="D42" s="386">
        <v>0</v>
      </c>
      <c r="E42" s="386">
        <v>1004480</v>
      </c>
    </row>
    <row r="43" spans="1:5" ht="15" x14ac:dyDescent="0.2">
      <c r="A43" s="385" t="s">
        <v>972</v>
      </c>
      <c r="B43" s="363" t="s">
        <v>973</v>
      </c>
      <c r="C43" s="386">
        <v>7542894</v>
      </c>
      <c r="D43" s="386">
        <v>0</v>
      </c>
      <c r="E43" s="386">
        <v>7542894</v>
      </c>
    </row>
    <row r="44" spans="1:5" ht="15" x14ac:dyDescent="0.2">
      <c r="A44" s="385" t="s">
        <v>896</v>
      </c>
      <c r="B44" s="363" t="s">
        <v>974</v>
      </c>
      <c r="C44" s="386">
        <v>1050806</v>
      </c>
      <c r="D44" s="386">
        <v>0</v>
      </c>
      <c r="E44" s="386">
        <v>1050806</v>
      </c>
    </row>
    <row r="45" spans="1:5" ht="15" x14ac:dyDescent="0.2">
      <c r="A45" s="385" t="s">
        <v>699</v>
      </c>
      <c r="B45" s="363" t="s">
        <v>975</v>
      </c>
      <c r="C45" s="386">
        <v>116303022</v>
      </c>
      <c r="D45" s="386">
        <v>0</v>
      </c>
      <c r="E45" s="386">
        <v>116303022</v>
      </c>
    </row>
    <row r="46" spans="1:5" ht="30" x14ac:dyDescent="0.2">
      <c r="A46" s="385" t="s">
        <v>976</v>
      </c>
      <c r="B46" s="363" t="s">
        <v>977</v>
      </c>
      <c r="C46" s="386">
        <v>8953120</v>
      </c>
      <c r="D46" s="386">
        <v>0</v>
      </c>
      <c r="E46" s="386">
        <v>8953120</v>
      </c>
    </row>
    <row r="47" spans="1:5" ht="30" x14ac:dyDescent="0.2">
      <c r="A47" s="385" t="s">
        <v>901</v>
      </c>
      <c r="B47" s="363" t="s">
        <v>978</v>
      </c>
      <c r="C47" s="386">
        <v>614820</v>
      </c>
      <c r="D47" s="386">
        <v>0</v>
      </c>
      <c r="E47" s="386">
        <v>614820</v>
      </c>
    </row>
    <row r="48" spans="1:5" ht="15" x14ac:dyDescent="0.2">
      <c r="A48" s="385" t="s">
        <v>979</v>
      </c>
      <c r="B48" s="363" t="s">
        <v>980</v>
      </c>
      <c r="C48" s="386">
        <v>14046502</v>
      </c>
      <c r="D48" s="386">
        <v>0</v>
      </c>
      <c r="E48" s="386">
        <v>14046502</v>
      </c>
    </row>
    <row r="49" spans="1:5" ht="15" x14ac:dyDescent="0.2">
      <c r="A49" s="385" t="s">
        <v>907</v>
      </c>
      <c r="B49" s="363" t="s">
        <v>981</v>
      </c>
      <c r="C49" s="386">
        <v>14655010</v>
      </c>
      <c r="D49" s="386">
        <v>0</v>
      </c>
      <c r="E49" s="386">
        <v>14655010</v>
      </c>
    </row>
    <row r="50" spans="1:5" ht="30" x14ac:dyDescent="0.2">
      <c r="A50" s="385" t="s">
        <v>982</v>
      </c>
      <c r="B50" s="363" t="s">
        <v>983</v>
      </c>
      <c r="C50" s="386">
        <v>701102</v>
      </c>
      <c r="D50" s="386">
        <v>0</v>
      </c>
      <c r="E50" s="386">
        <v>701102</v>
      </c>
    </row>
    <row r="51" spans="1:5" ht="30" x14ac:dyDescent="0.2">
      <c r="A51" s="385" t="s">
        <v>701</v>
      </c>
      <c r="B51" s="363" t="s">
        <v>984</v>
      </c>
      <c r="C51" s="386">
        <v>701102</v>
      </c>
      <c r="D51" s="386">
        <v>0</v>
      </c>
      <c r="E51" s="386">
        <v>701102</v>
      </c>
    </row>
    <row r="52" spans="1:5" ht="15" x14ac:dyDescent="0.2">
      <c r="A52" s="385" t="s">
        <v>985</v>
      </c>
      <c r="B52" s="363" t="s">
        <v>986</v>
      </c>
      <c r="C52" s="386">
        <v>385391</v>
      </c>
      <c r="D52" s="386">
        <v>0</v>
      </c>
      <c r="E52" s="386">
        <v>385391</v>
      </c>
    </row>
    <row r="53" spans="1:5" ht="15" x14ac:dyDescent="0.2">
      <c r="A53" s="385" t="s">
        <v>987</v>
      </c>
      <c r="B53" s="363" t="s">
        <v>988</v>
      </c>
      <c r="C53" s="386">
        <v>6272045</v>
      </c>
      <c r="D53" s="386">
        <v>0</v>
      </c>
      <c r="E53" s="386">
        <v>6272045</v>
      </c>
    </row>
    <row r="54" spans="1:5" ht="60" x14ac:dyDescent="0.2">
      <c r="A54" s="385" t="s">
        <v>989</v>
      </c>
      <c r="B54" s="363" t="s">
        <v>990</v>
      </c>
      <c r="C54" s="386">
        <v>2548275</v>
      </c>
      <c r="D54" s="386">
        <v>0</v>
      </c>
      <c r="E54" s="386">
        <v>2548275</v>
      </c>
    </row>
    <row r="55" spans="1:5" ht="15" x14ac:dyDescent="0.2">
      <c r="A55" s="385" t="s">
        <v>991</v>
      </c>
      <c r="B55" s="363" t="s">
        <v>992</v>
      </c>
      <c r="C55" s="386">
        <v>1198451</v>
      </c>
      <c r="D55" s="386">
        <v>0</v>
      </c>
      <c r="E55" s="386">
        <v>1198451</v>
      </c>
    </row>
    <row r="56" spans="1:5" ht="30" x14ac:dyDescent="0.2">
      <c r="A56" s="385" t="s">
        <v>704</v>
      </c>
      <c r="B56" s="363" t="s">
        <v>993</v>
      </c>
      <c r="C56" s="386">
        <v>181450876</v>
      </c>
      <c r="D56" s="386">
        <v>0</v>
      </c>
      <c r="E56" s="386">
        <v>181450876</v>
      </c>
    </row>
    <row r="57" spans="1:5" ht="15" x14ac:dyDescent="0.2">
      <c r="A57" s="385" t="s">
        <v>994</v>
      </c>
      <c r="B57" s="363" t="s">
        <v>995</v>
      </c>
      <c r="C57" s="386">
        <v>17984112</v>
      </c>
      <c r="D57" s="386">
        <v>0</v>
      </c>
      <c r="E57" s="386">
        <v>17984112</v>
      </c>
    </row>
    <row r="58" spans="1:5" ht="15" x14ac:dyDescent="0.2">
      <c r="A58" s="385" t="s">
        <v>705</v>
      </c>
      <c r="B58" s="363" t="s">
        <v>996</v>
      </c>
      <c r="C58" s="386">
        <v>40000</v>
      </c>
      <c r="D58" s="386">
        <v>0</v>
      </c>
      <c r="E58" s="386">
        <v>40000</v>
      </c>
    </row>
    <row r="59" spans="1:5" ht="15" x14ac:dyDescent="0.2">
      <c r="A59" s="385" t="s">
        <v>997</v>
      </c>
      <c r="B59" s="363" t="s">
        <v>998</v>
      </c>
      <c r="C59" s="386">
        <v>18024112</v>
      </c>
      <c r="D59" s="386">
        <v>0</v>
      </c>
      <c r="E59" s="386">
        <v>18024112</v>
      </c>
    </row>
    <row r="60" spans="1:5" ht="30" x14ac:dyDescent="0.2">
      <c r="A60" s="385" t="s">
        <v>999</v>
      </c>
      <c r="B60" s="363" t="s">
        <v>1000</v>
      </c>
      <c r="C60" s="386">
        <v>25068060</v>
      </c>
      <c r="D60" s="386">
        <v>0</v>
      </c>
      <c r="E60" s="386">
        <v>25068060</v>
      </c>
    </row>
    <row r="61" spans="1:5" ht="15" x14ac:dyDescent="0.2">
      <c r="A61" s="385" t="s">
        <v>1001</v>
      </c>
      <c r="B61" s="363" t="s">
        <v>1002</v>
      </c>
      <c r="C61" s="386">
        <v>68060</v>
      </c>
      <c r="D61" s="386">
        <v>0</v>
      </c>
      <c r="E61" s="386">
        <v>68060</v>
      </c>
    </row>
    <row r="62" spans="1:5" ht="30" x14ac:dyDescent="0.2">
      <c r="A62" s="385" t="s">
        <v>1003</v>
      </c>
      <c r="B62" s="363" t="s">
        <v>1004</v>
      </c>
      <c r="C62" s="386">
        <v>25000000</v>
      </c>
      <c r="D62" s="386">
        <v>0</v>
      </c>
      <c r="E62" s="386">
        <v>25000000</v>
      </c>
    </row>
    <row r="63" spans="1:5" ht="15" x14ac:dyDescent="0.2">
      <c r="A63" s="385" t="s">
        <v>1005</v>
      </c>
      <c r="B63" s="363" t="s">
        <v>1006</v>
      </c>
      <c r="C63" s="386">
        <v>3863876</v>
      </c>
      <c r="D63" s="386">
        <v>0</v>
      </c>
      <c r="E63" s="386">
        <v>3863876</v>
      </c>
    </row>
    <row r="64" spans="1:5" ht="15" x14ac:dyDescent="0.2">
      <c r="A64" s="385" t="s">
        <v>712</v>
      </c>
      <c r="B64" s="363" t="s">
        <v>1007</v>
      </c>
      <c r="C64" s="386">
        <v>53104</v>
      </c>
      <c r="D64" s="386">
        <v>0</v>
      </c>
      <c r="E64" s="386">
        <v>53104</v>
      </c>
    </row>
    <row r="65" spans="1:5" ht="15" x14ac:dyDescent="0.2">
      <c r="A65" s="385" t="s">
        <v>714</v>
      </c>
      <c r="B65" s="363" t="s">
        <v>1008</v>
      </c>
      <c r="C65" s="386">
        <v>3560770</v>
      </c>
      <c r="D65" s="386">
        <v>0</v>
      </c>
      <c r="E65" s="386">
        <v>3560770</v>
      </c>
    </row>
    <row r="66" spans="1:5" ht="15" x14ac:dyDescent="0.2">
      <c r="A66" s="385" t="s">
        <v>914</v>
      </c>
      <c r="B66" s="363" t="s">
        <v>1009</v>
      </c>
      <c r="C66" s="386">
        <v>250002</v>
      </c>
      <c r="D66" s="386">
        <v>0</v>
      </c>
      <c r="E66" s="386">
        <v>250002</v>
      </c>
    </row>
    <row r="67" spans="1:5" ht="15" x14ac:dyDescent="0.2">
      <c r="A67" s="385" t="s">
        <v>1010</v>
      </c>
      <c r="B67" s="363" t="s">
        <v>1011</v>
      </c>
      <c r="C67" s="386">
        <v>28931936</v>
      </c>
      <c r="D67" s="386">
        <v>0</v>
      </c>
      <c r="E67" s="386">
        <v>28931936</v>
      </c>
    </row>
    <row r="68" spans="1:5" ht="15" customHeight="1" x14ac:dyDescent="0.2">
      <c r="A68" s="385" t="s">
        <v>1012</v>
      </c>
      <c r="B68" s="363" t="s">
        <v>1013</v>
      </c>
      <c r="C68" s="386">
        <v>53207903</v>
      </c>
      <c r="D68" s="386">
        <v>0</v>
      </c>
      <c r="E68" s="386">
        <v>53207903</v>
      </c>
    </row>
    <row r="69" spans="1:5" ht="15" x14ac:dyDescent="0.2">
      <c r="A69" s="385" t="s">
        <v>1014</v>
      </c>
      <c r="B69" s="363" t="s">
        <v>1015</v>
      </c>
      <c r="C69" s="386">
        <v>721391</v>
      </c>
      <c r="D69" s="386">
        <v>0</v>
      </c>
      <c r="E69" s="386">
        <v>721391</v>
      </c>
    </row>
    <row r="70" spans="1:5" ht="15" x14ac:dyDescent="0.2">
      <c r="A70" s="385" t="s">
        <v>1016</v>
      </c>
      <c r="B70" s="363" t="s">
        <v>1017</v>
      </c>
      <c r="C70" s="386">
        <v>10000000</v>
      </c>
      <c r="D70" s="386">
        <v>0</v>
      </c>
      <c r="E70" s="386">
        <v>10000000</v>
      </c>
    </row>
    <row r="71" spans="1:5" ht="30" x14ac:dyDescent="0.2">
      <c r="A71" s="385" t="s">
        <v>1018</v>
      </c>
      <c r="B71" s="363" t="s">
        <v>1019</v>
      </c>
      <c r="C71" s="386">
        <v>42486512</v>
      </c>
      <c r="D71" s="386">
        <v>0</v>
      </c>
      <c r="E71" s="386">
        <v>42486512</v>
      </c>
    </row>
    <row r="72" spans="1:5" ht="15" x14ac:dyDescent="0.2">
      <c r="A72" s="385" t="s">
        <v>1020</v>
      </c>
      <c r="B72" s="363" t="s">
        <v>1021</v>
      </c>
      <c r="C72" s="386">
        <v>53207903</v>
      </c>
      <c r="D72" s="386">
        <v>0</v>
      </c>
      <c r="E72" s="386">
        <v>53207903</v>
      </c>
    </row>
    <row r="73" spans="1:5" ht="15" customHeight="1" x14ac:dyDescent="0.2">
      <c r="A73" s="385" t="s">
        <v>1022</v>
      </c>
      <c r="B73" s="363" t="s">
        <v>1023</v>
      </c>
      <c r="C73" s="386">
        <v>1287145165</v>
      </c>
      <c r="D73" s="386">
        <v>0</v>
      </c>
      <c r="E73" s="386">
        <v>1287145165</v>
      </c>
    </row>
  </sheetData>
  <mergeCells count="1">
    <mergeCell ref="A1:E1"/>
  </mergeCells>
  <pageMargins left="0.7" right="0.7" top="0.75" bottom="0.75" header="0.3" footer="0.3"/>
  <pageSetup paperSize="9" scale="72" orientation="portrait" r:id="rId1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view="pageBreakPreview" zoomScale="60" zoomScaleNormal="100" workbookViewId="0">
      <selection activeCell="L32" sqref="L32"/>
    </sheetView>
  </sheetViews>
  <sheetFormatPr defaultRowHeight="15" x14ac:dyDescent="0.25"/>
  <cols>
    <col min="1" max="1" width="8.140625" style="383" customWidth="1"/>
    <col min="2" max="2" width="55.42578125" style="383" customWidth="1"/>
    <col min="3" max="3" width="23.5703125" style="383" bestFit="1" customWidth="1"/>
    <col min="4" max="4" width="15.140625" style="383" bestFit="1" customWidth="1"/>
    <col min="5" max="5" width="17.5703125" style="383" bestFit="1" customWidth="1"/>
    <col min="6" max="256" width="9.140625" style="383"/>
    <col min="257" max="257" width="8.140625" style="383" customWidth="1"/>
    <col min="258" max="258" width="41" style="383" customWidth="1"/>
    <col min="259" max="261" width="32.85546875" style="383" customWidth="1"/>
    <col min="262" max="512" width="9.140625" style="383"/>
    <col min="513" max="513" width="8.140625" style="383" customWidth="1"/>
    <col min="514" max="514" width="41" style="383" customWidth="1"/>
    <col min="515" max="517" width="32.85546875" style="383" customWidth="1"/>
    <col min="518" max="768" width="9.140625" style="383"/>
    <col min="769" max="769" width="8.140625" style="383" customWidth="1"/>
    <col min="770" max="770" width="41" style="383" customWidth="1"/>
    <col min="771" max="773" width="32.85546875" style="383" customWidth="1"/>
    <col min="774" max="1024" width="9.140625" style="383"/>
    <col min="1025" max="1025" width="8.140625" style="383" customWidth="1"/>
    <col min="1026" max="1026" width="41" style="383" customWidth="1"/>
    <col min="1027" max="1029" width="32.85546875" style="383" customWidth="1"/>
    <col min="1030" max="1280" width="9.140625" style="383"/>
    <col min="1281" max="1281" width="8.140625" style="383" customWidth="1"/>
    <col min="1282" max="1282" width="41" style="383" customWidth="1"/>
    <col min="1283" max="1285" width="32.85546875" style="383" customWidth="1"/>
    <col min="1286" max="1536" width="9.140625" style="383"/>
    <col min="1537" max="1537" width="8.140625" style="383" customWidth="1"/>
    <col min="1538" max="1538" width="41" style="383" customWidth="1"/>
    <col min="1539" max="1541" width="32.85546875" style="383" customWidth="1"/>
    <col min="1542" max="1792" width="9.140625" style="383"/>
    <col min="1793" max="1793" width="8.140625" style="383" customWidth="1"/>
    <col min="1794" max="1794" width="41" style="383" customWidth="1"/>
    <col min="1795" max="1797" width="32.85546875" style="383" customWidth="1"/>
    <col min="1798" max="2048" width="9.140625" style="383"/>
    <col min="2049" max="2049" width="8.140625" style="383" customWidth="1"/>
    <col min="2050" max="2050" width="41" style="383" customWidth="1"/>
    <col min="2051" max="2053" width="32.85546875" style="383" customWidth="1"/>
    <col min="2054" max="2304" width="9.140625" style="383"/>
    <col min="2305" max="2305" width="8.140625" style="383" customWidth="1"/>
    <col min="2306" max="2306" width="41" style="383" customWidth="1"/>
    <col min="2307" max="2309" width="32.85546875" style="383" customWidth="1"/>
    <col min="2310" max="2560" width="9.140625" style="383"/>
    <col min="2561" max="2561" width="8.140625" style="383" customWidth="1"/>
    <col min="2562" max="2562" width="41" style="383" customWidth="1"/>
    <col min="2563" max="2565" width="32.85546875" style="383" customWidth="1"/>
    <col min="2566" max="2816" width="9.140625" style="383"/>
    <col min="2817" max="2817" width="8.140625" style="383" customWidth="1"/>
    <col min="2818" max="2818" width="41" style="383" customWidth="1"/>
    <col min="2819" max="2821" width="32.85546875" style="383" customWidth="1"/>
    <col min="2822" max="3072" width="9.140625" style="383"/>
    <col min="3073" max="3073" width="8.140625" style="383" customWidth="1"/>
    <col min="3074" max="3074" width="41" style="383" customWidth="1"/>
    <col min="3075" max="3077" width="32.85546875" style="383" customWidth="1"/>
    <col min="3078" max="3328" width="9.140625" style="383"/>
    <col min="3329" max="3329" width="8.140625" style="383" customWidth="1"/>
    <col min="3330" max="3330" width="41" style="383" customWidth="1"/>
    <col min="3331" max="3333" width="32.85546875" style="383" customWidth="1"/>
    <col min="3334" max="3584" width="9.140625" style="383"/>
    <col min="3585" max="3585" width="8.140625" style="383" customWidth="1"/>
    <col min="3586" max="3586" width="41" style="383" customWidth="1"/>
    <col min="3587" max="3589" width="32.85546875" style="383" customWidth="1"/>
    <col min="3590" max="3840" width="9.140625" style="383"/>
    <col min="3841" max="3841" width="8.140625" style="383" customWidth="1"/>
    <col min="3842" max="3842" width="41" style="383" customWidth="1"/>
    <col min="3843" max="3845" width="32.85546875" style="383" customWidth="1"/>
    <col min="3846" max="4096" width="9.140625" style="383"/>
    <col min="4097" max="4097" width="8.140625" style="383" customWidth="1"/>
    <col min="4098" max="4098" width="41" style="383" customWidth="1"/>
    <col min="4099" max="4101" width="32.85546875" style="383" customWidth="1"/>
    <col min="4102" max="4352" width="9.140625" style="383"/>
    <col min="4353" max="4353" width="8.140625" style="383" customWidth="1"/>
    <col min="4354" max="4354" width="41" style="383" customWidth="1"/>
    <col min="4355" max="4357" width="32.85546875" style="383" customWidth="1"/>
    <col min="4358" max="4608" width="9.140625" style="383"/>
    <col min="4609" max="4609" width="8.140625" style="383" customWidth="1"/>
    <col min="4610" max="4610" width="41" style="383" customWidth="1"/>
    <col min="4611" max="4613" width="32.85546875" style="383" customWidth="1"/>
    <col min="4614" max="4864" width="9.140625" style="383"/>
    <col min="4865" max="4865" width="8.140625" style="383" customWidth="1"/>
    <col min="4866" max="4866" width="41" style="383" customWidth="1"/>
    <col min="4867" max="4869" width="32.85546875" style="383" customWidth="1"/>
    <col min="4870" max="5120" width="9.140625" style="383"/>
    <col min="5121" max="5121" width="8.140625" style="383" customWidth="1"/>
    <col min="5122" max="5122" width="41" style="383" customWidth="1"/>
    <col min="5123" max="5125" width="32.85546875" style="383" customWidth="1"/>
    <col min="5126" max="5376" width="9.140625" style="383"/>
    <col min="5377" max="5377" width="8.140625" style="383" customWidth="1"/>
    <col min="5378" max="5378" width="41" style="383" customWidth="1"/>
    <col min="5379" max="5381" width="32.85546875" style="383" customWidth="1"/>
    <col min="5382" max="5632" width="9.140625" style="383"/>
    <col min="5633" max="5633" width="8.140625" style="383" customWidth="1"/>
    <col min="5634" max="5634" width="41" style="383" customWidth="1"/>
    <col min="5635" max="5637" width="32.85546875" style="383" customWidth="1"/>
    <col min="5638" max="5888" width="9.140625" style="383"/>
    <col min="5889" max="5889" width="8.140625" style="383" customWidth="1"/>
    <col min="5890" max="5890" width="41" style="383" customWidth="1"/>
    <col min="5891" max="5893" width="32.85546875" style="383" customWidth="1"/>
    <col min="5894" max="6144" width="9.140625" style="383"/>
    <col min="6145" max="6145" width="8.140625" style="383" customWidth="1"/>
    <col min="6146" max="6146" width="41" style="383" customWidth="1"/>
    <col min="6147" max="6149" width="32.85546875" style="383" customWidth="1"/>
    <col min="6150" max="6400" width="9.140625" style="383"/>
    <col min="6401" max="6401" width="8.140625" style="383" customWidth="1"/>
    <col min="6402" max="6402" width="41" style="383" customWidth="1"/>
    <col min="6403" max="6405" width="32.85546875" style="383" customWidth="1"/>
    <col min="6406" max="6656" width="9.140625" style="383"/>
    <col min="6657" max="6657" width="8.140625" style="383" customWidth="1"/>
    <col min="6658" max="6658" width="41" style="383" customWidth="1"/>
    <col min="6659" max="6661" width="32.85546875" style="383" customWidth="1"/>
    <col min="6662" max="6912" width="9.140625" style="383"/>
    <col min="6913" max="6913" width="8.140625" style="383" customWidth="1"/>
    <col min="6914" max="6914" width="41" style="383" customWidth="1"/>
    <col min="6915" max="6917" width="32.85546875" style="383" customWidth="1"/>
    <col min="6918" max="7168" width="9.140625" style="383"/>
    <col min="7169" max="7169" width="8.140625" style="383" customWidth="1"/>
    <col min="7170" max="7170" width="41" style="383" customWidth="1"/>
    <col min="7171" max="7173" width="32.85546875" style="383" customWidth="1"/>
    <col min="7174" max="7424" width="9.140625" style="383"/>
    <col min="7425" max="7425" width="8.140625" style="383" customWidth="1"/>
    <col min="7426" max="7426" width="41" style="383" customWidth="1"/>
    <col min="7427" max="7429" width="32.85546875" style="383" customWidth="1"/>
    <col min="7430" max="7680" width="9.140625" style="383"/>
    <col min="7681" max="7681" width="8.140625" style="383" customWidth="1"/>
    <col min="7682" max="7682" width="41" style="383" customWidth="1"/>
    <col min="7683" max="7685" width="32.85546875" style="383" customWidth="1"/>
    <col min="7686" max="7936" width="9.140625" style="383"/>
    <col min="7937" max="7937" width="8.140625" style="383" customWidth="1"/>
    <col min="7938" max="7938" width="41" style="383" customWidth="1"/>
    <col min="7939" max="7941" width="32.85546875" style="383" customWidth="1"/>
    <col min="7942" max="8192" width="9.140625" style="383"/>
    <col min="8193" max="8193" width="8.140625" style="383" customWidth="1"/>
    <col min="8194" max="8194" width="41" style="383" customWidth="1"/>
    <col min="8195" max="8197" width="32.85546875" style="383" customWidth="1"/>
    <col min="8198" max="8448" width="9.140625" style="383"/>
    <col min="8449" max="8449" width="8.140625" style="383" customWidth="1"/>
    <col min="8450" max="8450" width="41" style="383" customWidth="1"/>
    <col min="8451" max="8453" width="32.85546875" style="383" customWidth="1"/>
    <col min="8454" max="8704" width="9.140625" style="383"/>
    <col min="8705" max="8705" width="8.140625" style="383" customWidth="1"/>
    <col min="8706" max="8706" width="41" style="383" customWidth="1"/>
    <col min="8707" max="8709" width="32.85546875" style="383" customWidth="1"/>
    <col min="8710" max="8960" width="9.140625" style="383"/>
    <col min="8961" max="8961" width="8.140625" style="383" customWidth="1"/>
    <col min="8962" max="8962" width="41" style="383" customWidth="1"/>
    <col min="8963" max="8965" width="32.85546875" style="383" customWidth="1"/>
    <col min="8966" max="9216" width="9.140625" style="383"/>
    <col min="9217" max="9217" width="8.140625" style="383" customWidth="1"/>
    <col min="9218" max="9218" width="41" style="383" customWidth="1"/>
    <col min="9219" max="9221" width="32.85546875" style="383" customWidth="1"/>
    <col min="9222" max="9472" width="9.140625" style="383"/>
    <col min="9473" max="9473" width="8.140625" style="383" customWidth="1"/>
    <col min="9474" max="9474" width="41" style="383" customWidth="1"/>
    <col min="9475" max="9477" width="32.85546875" style="383" customWidth="1"/>
    <col min="9478" max="9728" width="9.140625" style="383"/>
    <col min="9729" max="9729" width="8.140625" style="383" customWidth="1"/>
    <col min="9730" max="9730" width="41" style="383" customWidth="1"/>
    <col min="9731" max="9733" width="32.85546875" style="383" customWidth="1"/>
    <col min="9734" max="9984" width="9.140625" style="383"/>
    <col min="9985" max="9985" width="8.140625" style="383" customWidth="1"/>
    <col min="9986" max="9986" width="41" style="383" customWidth="1"/>
    <col min="9987" max="9989" width="32.85546875" style="383" customWidth="1"/>
    <col min="9990" max="10240" width="9.140625" style="383"/>
    <col min="10241" max="10241" width="8.140625" style="383" customWidth="1"/>
    <col min="10242" max="10242" width="41" style="383" customWidth="1"/>
    <col min="10243" max="10245" width="32.85546875" style="383" customWidth="1"/>
    <col min="10246" max="10496" width="9.140625" style="383"/>
    <col min="10497" max="10497" width="8.140625" style="383" customWidth="1"/>
    <col min="10498" max="10498" width="41" style="383" customWidth="1"/>
    <col min="10499" max="10501" width="32.85546875" style="383" customWidth="1"/>
    <col min="10502" max="10752" width="9.140625" style="383"/>
    <col min="10753" max="10753" width="8.140625" style="383" customWidth="1"/>
    <col min="10754" max="10754" width="41" style="383" customWidth="1"/>
    <col min="10755" max="10757" width="32.85546875" style="383" customWidth="1"/>
    <col min="10758" max="11008" width="9.140625" style="383"/>
    <col min="11009" max="11009" width="8.140625" style="383" customWidth="1"/>
    <col min="11010" max="11010" width="41" style="383" customWidth="1"/>
    <col min="11011" max="11013" width="32.85546875" style="383" customWidth="1"/>
    <col min="11014" max="11264" width="9.140625" style="383"/>
    <col min="11265" max="11265" width="8.140625" style="383" customWidth="1"/>
    <col min="11266" max="11266" width="41" style="383" customWidth="1"/>
    <col min="11267" max="11269" width="32.85546875" style="383" customWidth="1"/>
    <col min="11270" max="11520" width="9.140625" style="383"/>
    <col min="11521" max="11521" width="8.140625" style="383" customWidth="1"/>
    <col min="11522" max="11522" width="41" style="383" customWidth="1"/>
    <col min="11523" max="11525" width="32.85546875" style="383" customWidth="1"/>
    <col min="11526" max="11776" width="9.140625" style="383"/>
    <col min="11777" max="11777" width="8.140625" style="383" customWidth="1"/>
    <col min="11778" max="11778" width="41" style="383" customWidth="1"/>
    <col min="11779" max="11781" width="32.85546875" style="383" customWidth="1"/>
    <col min="11782" max="12032" width="9.140625" style="383"/>
    <col min="12033" max="12033" width="8.140625" style="383" customWidth="1"/>
    <col min="12034" max="12034" width="41" style="383" customWidth="1"/>
    <col min="12035" max="12037" width="32.85546875" style="383" customWidth="1"/>
    <col min="12038" max="12288" width="9.140625" style="383"/>
    <col min="12289" max="12289" width="8.140625" style="383" customWidth="1"/>
    <col min="12290" max="12290" width="41" style="383" customWidth="1"/>
    <col min="12291" max="12293" width="32.85546875" style="383" customWidth="1"/>
    <col min="12294" max="12544" width="9.140625" style="383"/>
    <col min="12545" max="12545" width="8.140625" style="383" customWidth="1"/>
    <col min="12546" max="12546" width="41" style="383" customWidth="1"/>
    <col min="12547" max="12549" width="32.85546875" style="383" customWidth="1"/>
    <col min="12550" max="12800" width="9.140625" style="383"/>
    <col min="12801" max="12801" width="8.140625" style="383" customWidth="1"/>
    <col min="12802" max="12802" width="41" style="383" customWidth="1"/>
    <col min="12803" max="12805" width="32.85546875" style="383" customWidth="1"/>
    <col min="12806" max="13056" width="9.140625" style="383"/>
    <col min="13057" max="13057" width="8.140625" style="383" customWidth="1"/>
    <col min="13058" max="13058" width="41" style="383" customWidth="1"/>
    <col min="13059" max="13061" width="32.85546875" style="383" customWidth="1"/>
    <col min="13062" max="13312" width="9.140625" style="383"/>
    <col min="13313" max="13313" width="8.140625" style="383" customWidth="1"/>
    <col min="13314" max="13314" width="41" style="383" customWidth="1"/>
    <col min="13315" max="13317" width="32.85546875" style="383" customWidth="1"/>
    <col min="13318" max="13568" width="9.140625" style="383"/>
    <col min="13569" max="13569" width="8.140625" style="383" customWidth="1"/>
    <col min="13570" max="13570" width="41" style="383" customWidth="1"/>
    <col min="13571" max="13573" width="32.85546875" style="383" customWidth="1"/>
    <col min="13574" max="13824" width="9.140625" style="383"/>
    <col min="13825" max="13825" width="8.140625" style="383" customWidth="1"/>
    <col min="13826" max="13826" width="41" style="383" customWidth="1"/>
    <col min="13827" max="13829" width="32.85546875" style="383" customWidth="1"/>
    <col min="13830" max="14080" width="9.140625" style="383"/>
    <col min="14081" max="14081" width="8.140625" style="383" customWidth="1"/>
    <col min="14082" max="14082" width="41" style="383" customWidth="1"/>
    <col min="14083" max="14085" width="32.85546875" style="383" customWidth="1"/>
    <col min="14086" max="14336" width="9.140625" style="383"/>
    <col min="14337" max="14337" width="8.140625" style="383" customWidth="1"/>
    <col min="14338" max="14338" width="41" style="383" customWidth="1"/>
    <col min="14339" max="14341" width="32.85546875" style="383" customWidth="1"/>
    <col min="14342" max="14592" width="9.140625" style="383"/>
    <col min="14593" max="14593" width="8.140625" style="383" customWidth="1"/>
    <col min="14594" max="14594" width="41" style="383" customWidth="1"/>
    <col min="14595" max="14597" width="32.85546875" style="383" customWidth="1"/>
    <col min="14598" max="14848" width="9.140625" style="383"/>
    <col min="14849" max="14849" width="8.140625" style="383" customWidth="1"/>
    <col min="14850" max="14850" width="41" style="383" customWidth="1"/>
    <col min="14851" max="14853" width="32.85546875" style="383" customWidth="1"/>
    <col min="14854" max="15104" width="9.140625" style="383"/>
    <col min="15105" max="15105" width="8.140625" style="383" customWidth="1"/>
    <col min="15106" max="15106" width="41" style="383" customWidth="1"/>
    <col min="15107" max="15109" width="32.85546875" style="383" customWidth="1"/>
    <col min="15110" max="15360" width="9.140625" style="383"/>
    <col min="15361" max="15361" width="8.140625" style="383" customWidth="1"/>
    <col min="15362" max="15362" width="41" style="383" customWidth="1"/>
    <col min="15363" max="15365" width="32.85546875" style="383" customWidth="1"/>
    <col min="15366" max="15616" width="9.140625" style="383"/>
    <col min="15617" max="15617" width="8.140625" style="383" customWidth="1"/>
    <col min="15618" max="15618" width="41" style="383" customWidth="1"/>
    <col min="15619" max="15621" width="32.85546875" style="383" customWidth="1"/>
    <col min="15622" max="15872" width="9.140625" style="383"/>
    <col min="15873" max="15873" width="8.140625" style="383" customWidth="1"/>
    <col min="15874" max="15874" width="41" style="383" customWidth="1"/>
    <col min="15875" max="15877" width="32.85546875" style="383" customWidth="1"/>
    <col min="15878" max="16128" width="9.140625" style="383"/>
    <col min="16129" max="16129" width="8.140625" style="383" customWidth="1"/>
    <col min="16130" max="16130" width="41" style="383" customWidth="1"/>
    <col min="16131" max="16133" width="32.85546875" style="383" customWidth="1"/>
    <col min="16134" max="16384" width="9.140625" style="383"/>
  </cols>
  <sheetData>
    <row r="1" spans="1:5" x14ac:dyDescent="0.25">
      <c r="A1" s="450" t="s">
        <v>1038</v>
      </c>
      <c r="B1" s="451"/>
      <c r="C1" s="451"/>
      <c r="D1" s="451"/>
      <c r="E1" s="451"/>
    </row>
    <row r="2" spans="1:5" ht="30" x14ac:dyDescent="0.25">
      <c r="A2" s="384"/>
      <c r="B2" s="384" t="s">
        <v>267</v>
      </c>
      <c r="C2" s="384" t="s">
        <v>808</v>
      </c>
      <c r="D2" s="384" t="s">
        <v>809</v>
      </c>
      <c r="E2" s="384" t="s">
        <v>810</v>
      </c>
    </row>
    <row r="3" spans="1:5" x14ac:dyDescent="0.25">
      <c r="A3" s="384">
        <v>1</v>
      </c>
      <c r="B3" s="384">
        <v>2</v>
      </c>
      <c r="C3" s="384">
        <v>3</v>
      </c>
      <c r="D3" s="384">
        <v>4</v>
      </c>
      <c r="E3" s="384">
        <v>5</v>
      </c>
    </row>
    <row r="4" spans="1:5" ht="30" x14ac:dyDescent="0.25">
      <c r="A4" s="385" t="s">
        <v>620</v>
      </c>
      <c r="B4" s="363" t="s">
        <v>1025</v>
      </c>
      <c r="C4" s="386">
        <v>11374430</v>
      </c>
      <c r="D4" s="386">
        <v>0</v>
      </c>
      <c r="E4" s="386">
        <v>11374430</v>
      </c>
    </row>
    <row r="5" spans="1:5" x14ac:dyDescent="0.25">
      <c r="A5" s="385" t="s">
        <v>726</v>
      </c>
      <c r="B5" s="363" t="s">
        <v>1026</v>
      </c>
      <c r="C5" s="386">
        <v>611481820</v>
      </c>
      <c r="D5" s="386">
        <v>-611481820</v>
      </c>
      <c r="E5" s="386">
        <v>0</v>
      </c>
    </row>
    <row r="6" spans="1:5" x14ac:dyDescent="0.25">
      <c r="A6" s="385" t="s">
        <v>624</v>
      </c>
      <c r="B6" s="363" t="s">
        <v>1027</v>
      </c>
      <c r="C6" s="386">
        <v>622856250</v>
      </c>
      <c r="D6" s="386">
        <v>-611481820</v>
      </c>
      <c r="E6" s="386">
        <v>11374430</v>
      </c>
    </row>
    <row r="7" spans="1:5" x14ac:dyDescent="0.25">
      <c r="A7" s="387" t="s">
        <v>742</v>
      </c>
      <c r="B7" s="388" t="s">
        <v>1028</v>
      </c>
      <c r="C7" s="389">
        <v>622856250</v>
      </c>
      <c r="D7" s="389">
        <v>-611481820</v>
      </c>
      <c r="E7" s="389">
        <v>11374430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view="pageBreakPreview" zoomScale="60" zoomScaleNormal="100" workbookViewId="0">
      <selection activeCell="O27" sqref="O27"/>
    </sheetView>
  </sheetViews>
  <sheetFormatPr defaultColWidth="9.140625" defaultRowHeight="15" x14ac:dyDescent="0.25"/>
  <cols>
    <col min="1" max="1" width="9.140625" style="383"/>
    <col min="2" max="2" width="39" style="383" customWidth="1"/>
    <col min="3" max="3" width="20.85546875" style="383" bestFit="1" customWidth="1"/>
    <col min="4" max="4" width="15.140625" style="383" bestFit="1" customWidth="1"/>
    <col min="5" max="5" width="17.5703125" style="383" bestFit="1" customWidth="1"/>
    <col min="6" max="16384" width="9.140625" style="383"/>
  </cols>
  <sheetData>
    <row r="1" spans="1:5" ht="12.75" customHeight="1" x14ac:dyDescent="0.25">
      <c r="A1" s="450" t="s">
        <v>1039</v>
      </c>
      <c r="B1" s="451"/>
      <c r="C1" s="451"/>
      <c r="D1" s="451"/>
      <c r="E1" s="451"/>
    </row>
    <row r="2" spans="1:5" ht="30" x14ac:dyDescent="0.25">
      <c r="A2" s="384"/>
      <c r="B2" s="384" t="s">
        <v>267</v>
      </c>
      <c r="C2" s="384" t="s">
        <v>808</v>
      </c>
      <c r="D2" s="384" t="s">
        <v>809</v>
      </c>
      <c r="E2" s="384" t="s">
        <v>810</v>
      </c>
    </row>
    <row r="3" spans="1:5" x14ac:dyDescent="0.25">
      <c r="A3" s="384">
        <v>1</v>
      </c>
      <c r="B3" s="384">
        <v>2</v>
      </c>
      <c r="C3" s="384">
        <v>3</v>
      </c>
      <c r="D3" s="384">
        <v>4</v>
      </c>
      <c r="E3" s="384">
        <v>5</v>
      </c>
    </row>
    <row r="4" spans="1:5" ht="30" x14ac:dyDescent="0.25">
      <c r="A4" s="385" t="s">
        <v>719</v>
      </c>
      <c r="B4" s="363" t="s">
        <v>1029</v>
      </c>
      <c r="C4" s="386">
        <v>877216066</v>
      </c>
      <c r="D4" s="386">
        <v>0</v>
      </c>
      <c r="E4" s="386">
        <v>877216066</v>
      </c>
    </row>
    <row r="5" spans="1:5" ht="30" x14ac:dyDescent="0.25">
      <c r="A5" s="385" t="s">
        <v>617</v>
      </c>
      <c r="B5" s="363" t="s">
        <v>1030</v>
      </c>
      <c r="C5" s="386">
        <v>877216066</v>
      </c>
      <c r="D5" s="386">
        <v>0</v>
      </c>
      <c r="E5" s="386">
        <v>877216066</v>
      </c>
    </row>
    <row r="6" spans="1:5" ht="30" x14ac:dyDescent="0.25">
      <c r="A6" s="385" t="s">
        <v>721</v>
      </c>
      <c r="B6" s="363" t="s">
        <v>1031</v>
      </c>
      <c r="C6" s="386">
        <v>13656054</v>
      </c>
      <c r="D6" s="386">
        <v>0</v>
      </c>
      <c r="E6" s="386">
        <v>13656054</v>
      </c>
    </row>
    <row r="7" spans="1:5" x14ac:dyDescent="0.25">
      <c r="A7" s="385" t="s">
        <v>722</v>
      </c>
      <c r="B7" s="363" t="s">
        <v>1032</v>
      </c>
      <c r="C7" s="386">
        <v>611481820</v>
      </c>
      <c r="D7" s="386">
        <v>-611481820</v>
      </c>
      <c r="E7" s="386">
        <v>0</v>
      </c>
    </row>
    <row r="8" spans="1:5" ht="30" x14ac:dyDescent="0.25">
      <c r="A8" s="385" t="s">
        <v>727</v>
      </c>
      <c r="B8" s="363" t="s">
        <v>1033</v>
      </c>
      <c r="C8" s="386">
        <v>1502353940</v>
      </c>
      <c r="D8" s="386">
        <v>-611481820</v>
      </c>
      <c r="E8" s="386">
        <v>890872120</v>
      </c>
    </row>
    <row r="9" spans="1:5" ht="28.5" x14ac:dyDescent="0.25">
      <c r="A9" s="387" t="s">
        <v>734</v>
      </c>
      <c r="B9" s="388" t="s">
        <v>1034</v>
      </c>
      <c r="C9" s="389">
        <v>1502353940</v>
      </c>
      <c r="D9" s="389">
        <v>-611481820</v>
      </c>
      <c r="E9" s="389">
        <v>890872120</v>
      </c>
    </row>
  </sheetData>
  <mergeCells count="1">
    <mergeCell ref="A1:E1"/>
  </mergeCell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="60" zoomScaleNormal="100" workbookViewId="0">
      <selection activeCell="G7" sqref="G7"/>
    </sheetView>
  </sheetViews>
  <sheetFormatPr defaultRowHeight="12.75" x14ac:dyDescent="0.2"/>
  <cols>
    <col min="1" max="1" width="9.42578125" bestFit="1" customWidth="1"/>
    <col min="2" max="2" width="44.5703125" customWidth="1"/>
    <col min="3" max="3" width="28" bestFit="1" customWidth="1"/>
    <col min="4" max="4" width="14.140625" customWidth="1"/>
    <col min="5" max="5" width="20.85546875" bestFit="1" customWidth="1"/>
  </cols>
  <sheetData>
    <row r="1" spans="1:5" ht="12.75" customHeight="1" x14ac:dyDescent="0.25">
      <c r="A1" s="452" t="s">
        <v>1040</v>
      </c>
      <c r="B1" s="453"/>
      <c r="C1" s="453"/>
      <c r="D1" s="453"/>
      <c r="E1" s="453"/>
    </row>
    <row r="2" spans="1:5" ht="15" x14ac:dyDescent="0.2">
      <c r="A2" s="384"/>
      <c r="B2" s="384" t="s">
        <v>267</v>
      </c>
      <c r="C2" s="384" t="s">
        <v>808</v>
      </c>
      <c r="D2" s="384" t="s">
        <v>809</v>
      </c>
      <c r="E2" s="384" t="s">
        <v>810</v>
      </c>
    </row>
    <row r="3" spans="1:5" ht="15" x14ac:dyDescent="0.2">
      <c r="A3" s="384">
        <v>1</v>
      </c>
      <c r="B3" s="384">
        <v>2</v>
      </c>
      <c r="C3" s="384">
        <v>3</v>
      </c>
      <c r="D3" s="384">
        <v>4</v>
      </c>
      <c r="E3" s="384">
        <v>5</v>
      </c>
    </row>
    <row r="4" spans="1:5" ht="15" x14ac:dyDescent="0.2">
      <c r="A4" s="385" t="s">
        <v>585</v>
      </c>
      <c r="B4" s="363" t="s">
        <v>609</v>
      </c>
      <c r="C4" s="386">
        <v>3782699</v>
      </c>
      <c r="D4" s="386">
        <v>0</v>
      </c>
      <c r="E4" s="386">
        <v>3782699</v>
      </c>
    </row>
    <row r="5" spans="1:5" ht="15" x14ac:dyDescent="0.2">
      <c r="A5" s="385" t="s">
        <v>587</v>
      </c>
      <c r="B5" s="363" t="s">
        <v>614</v>
      </c>
      <c r="C5" s="386">
        <v>7157286798</v>
      </c>
      <c r="D5" s="386">
        <v>0</v>
      </c>
      <c r="E5" s="386">
        <v>7157286798</v>
      </c>
    </row>
    <row r="6" spans="1:5" ht="30" x14ac:dyDescent="0.2">
      <c r="A6" s="385" t="s">
        <v>589</v>
      </c>
      <c r="B6" s="363" t="s">
        <v>621</v>
      </c>
      <c r="C6" s="386">
        <v>8032470</v>
      </c>
      <c r="D6" s="386">
        <v>0</v>
      </c>
      <c r="E6" s="386">
        <v>8032470</v>
      </c>
    </row>
    <row r="7" spans="1:5" ht="42.75" x14ac:dyDescent="0.2">
      <c r="A7" s="387" t="s">
        <v>593</v>
      </c>
      <c r="B7" s="388" t="s">
        <v>623</v>
      </c>
      <c r="C7" s="389">
        <v>7169101967</v>
      </c>
      <c r="D7" s="389">
        <v>0</v>
      </c>
      <c r="E7" s="389">
        <v>7169101967</v>
      </c>
    </row>
    <row r="8" spans="1:5" ht="15" x14ac:dyDescent="0.2">
      <c r="A8" s="385" t="s">
        <v>595</v>
      </c>
      <c r="B8" s="363" t="s">
        <v>627</v>
      </c>
      <c r="C8" s="386">
        <v>6732149</v>
      </c>
      <c r="D8" s="386">
        <v>0</v>
      </c>
      <c r="E8" s="386">
        <v>6732149</v>
      </c>
    </row>
    <row r="9" spans="1:5" ht="28.5" x14ac:dyDescent="0.2">
      <c r="A9" s="387" t="s">
        <v>599</v>
      </c>
      <c r="B9" s="388" t="s">
        <v>629</v>
      </c>
      <c r="C9" s="389">
        <v>6732149</v>
      </c>
      <c r="D9" s="389">
        <v>0</v>
      </c>
      <c r="E9" s="389">
        <v>6732149</v>
      </c>
    </row>
    <row r="10" spans="1:5" ht="30" x14ac:dyDescent="0.2">
      <c r="A10" s="385" t="s">
        <v>613</v>
      </c>
      <c r="B10" s="363" t="s">
        <v>633</v>
      </c>
      <c r="C10" s="386">
        <v>279055</v>
      </c>
      <c r="D10" s="386">
        <v>0</v>
      </c>
      <c r="E10" s="386">
        <v>279055</v>
      </c>
    </row>
    <row r="11" spans="1:5" ht="30" x14ac:dyDescent="0.2">
      <c r="A11" s="385" t="s">
        <v>615</v>
      </c>
      <c r="B11" s="363" t="s">
        <v>1035</v>
      </c>
      <c r="C11" s="386">
        <v>854832846</v>
      </c>
      <c r="D11" s="386">
        <v>0</v>
      </c>
      <c r="E11" s="386">
        <v>854832846</v>
      </c>
    </row>
    <row r="12" spans="1:5" ht="14.25" x14ac:dyDescent="0.2">
      <c r="A12" s="387" t="s">
        <v>719</v>
      </c>
      <c r="B12" s="388" t="s">
        <v>639</v>
      </c>
      <c r="C12" s="389">
        <v>855111901</v>
      </c>
      <c r="D12" s="389">
        <v>0</v>
      </c>
      <c r="E12" s="389">
        <v>855111901</v>
      </c>
    </row>
    <row r="13" spans="1:5" ht="30" x14ac:dyDescent="0.2">
      <c r="A13" s="385" t="s">
        <v>720</v>
      </c>
      <c r="B13" s="363" t="s">
        <v>658</v>
      </c>
      <c r="C13" s="386">
        <v>91855353</v>
      </c>
      <c r="D13" s="386">
        <v>0</v>
      </c>
      <c r="E13" s="386">
        <v>91855353</v>
      </c>
    </row>
    <row r="14" spans="1:5" ht="30" x14ac:dyDescent="0.2">
      <c r="A14" s="385" t="s">
        <v>617</v>
      </c>
      <c r="B14" s="363" t="s">
        <v>666</v>
      </c>
      <c r="C14" s="386">
        <v>72779270</v>
      </c>
      <c r="D14" s="386">
        <v>0</v>
      </c>
      <c r="E14" s="386">
        <v>72779270</v>
      </c>
    </row>
    <row r="15" spans="1:5" ht="30" x14ac:dyDescent="0.2">
      <c r="A15" s="385" t="s">
        <v>721</v>
      </c>
      <c r="B15" s="363" t="s">
        <v>675</v>
      </c>
      <c r="C15" s="386">
        <v>8547389</v>
      </c>
      <c r="D15" s="386">
        <v>0</v>
      </c>
      <c r="E15" s="386">
        <v>8547389</v>
      </c>
    </row>
    <row r="16" spans="1:5" ht="14.25" x14ac:dyDescent="0.2">
      <c r="A16" s="387" t="s">
        <v>618</v>
      </c>
      <c r="B16" s="388" t="s">
        <v>676</v>
      </c>
      <c r="C16" s="389">
        <v>173182012</v>
      </c>
      <c r="D16" s="389">
        <v>0</v>
      </c>
      <c r="E16" s="389">
        <v>173182012</v>
      </c>
    </row>
    <row r="17" spans="1:5" ht="28.5" x14ac:dyDescent="0.2">
      <c r="A17" s="387" t="s">
        <v>722</v>
      </c>
      <c r="B17" s="388" t="s">
        <v>753</v>
      </c>
      <c r="C17" s="389">
        <v>1555353</v>
      </c>
      <c r="D17" s="389">
        <v>0</v>
      </c>
      <c r="E17" s="389">
        <v>1555353</v>
      </c>
    </row>
    <row r="18" spans="1:5" ht="28.5" x14ac:dyDescent="0.2">
      <c r="A18" s="387" t="s">
        <v>724</v>
      </c>
      <c r="B18" s="388" t="s">
        <v>687</v>
      </c>
      <c r="C18" s="389">
        <v>8205683382</v>
      </c>
      <c r="D18" s="389">
        <v>0</v>
      </c>
      <c r="E18" s="389">
        <v>8205683382</v>
      </c>
    </row>
    <row r="19" spans="1:5" ht="30" x14ac:dyDescent="0.2">
      <c r="A19" s="385" t="s">
        <v>725</v>
      </c>
      <c r="B19" s="363" t="s">
        <v>1036</v>
      </c>
      <c r="C19" s="386">
        <v>6004312129</v>
      </c>
      <c r="D19" s="386">
        <v>0</v>
      </c>
      <c r="E19" s="386">
        <v>6004312129</v>
      </c>
    </row>
    <row r="20" spans="1:5" ht="15" x14ac:dyDescent="0.2">
      <c r="A20" s="385" t="s">
        <v>620</v>
      </c>
      <c r="B20" s="363" t="s">
        <v>695</v>
      </c>
      <c r="C20" s="386">
        <v>1186479661</v>
      </c>
      <c r="D20" s="386">
        <v>0</v>
      </c>
      <c r="E20" s="386">
        <v>1186479661</v>
      </c>
    </row>
    <row r="21" spans="1:5" ht="15" x14ac:dyDescent="0.2">
      <c r="A21" s="385" t="s">
        <v>727</v>
      </c>
      <c r="B21" s="363" t="s">
        <v>696</v>
      </c>
      <c r="C21" s="386">
        <v>170653887</v>
      </c>
      <c r="D21" s="386">
        <v>0</v>
      </c>
      <c r="E21" s="386">
        <v>170653887</v>
      </c>
    </row>
    <row r="22" spans="1:5" ht="14.25" x14ac:dyDescent="0.2">
      <c r="A22" s="387" t="s">
        <v>728</v>
      </c>
      <c r="B22" s="388" t="s">
        <v>698</v>
      </c>
      <c r="C22" s="389">
        <v>7361445677</v>
      </c>
      <c r="D22" s="389">
        <v>0</v>
      </c>
      <c r="E22" s="389">
        <v>7361445677</v>
      </c>
    </row>
    <row r="23" spans="1:5" ht="30" x14ac:dyDescent="0.2">
      <c r="A23" s="385" t="s">
        <v>729</v>
      </c>
      <c r="B23" s="363" t="s">
        <v>702</v>
      </c>
      <c r="C23" s="386">
        <v>6235995</v>
      </c>
      <c r="D23" s="386">
        <v>0</v>
      </c>
      <c r="E23" s="386">
        <v>6235995</v>
      </c>
    </row>
    <row r="24" spans="1:5" ht="30" x14ac:dyDescent="0.2">
      <c r="A24" s="385" t="s">
        <v>730</v>
      </c>
      <c r="B24" s="363" t="s">
        <v>706</v>
      </c>
      <c r="C24" s="386">
        <v>13656054</v>
      </c>
      <c r="D24" s="386">
        <v>0</v>
      </c>
      <c r="E24" s="386">
        <v>13656054</v>
      </c>
    </row>
    <row r="25" spans="1:5" ht="30" x14ac:dyDescent="0.2">
      <c r="A25" s="385" t="s">
        <v>731</v>
      </c>
      <c r="B25" s="363" t="s">
        <v>709</v>
      </c>
      <c r="C25" s="386">
        <v>40846738</v>
      </c>
      <c r="D25" s="386">
        <v>0</v>
      </c>
      <c r="E25" s="386">
        <v>40846738</v>
      </c>
    </row>
    <row r="26" spans="1:5" ht="28.5" x14ac:dyDescent="0.2">
      <c r="A26" s="387" t="s">
        <v>622</v>
      </c>
      <c r="B26" s="388" t="s">
        <v>710</v>
      </c>
      <c r="C26" s="389">
        <v>60738787</v>
      </c>
      <c r="D26" s="389">
        <v>0</v>
      </c>
      <c r="E26" s="389">
        <v>60738787</v>
      </c>
    </row>
    <row r="27" spans="1:5" ht="28.5" x14ac:dyDescent="0.2">
      <c r="A27" s="387" t="s">
        <v>732</v>
      </c>
      <c r="B27" s="388" t="s">
        <v>715</v>
      </c>
      <c r="C27" s="389">
        <v>783498918</v>
      </c>
      <c r="D27" s="389">
        <v>0</v>
      </c>
      <c r="E27" s="389">
        <v>783498918</v>
      </c>
    </row>
    <row r="28" spans="1:5" ht="14.25" x14ac:dyDescent="0.2">
      <c r="A28" s="387" t="s">
        <v>733</v>
      </c>
      <c r="B28" s="388" t="s">
        <v>716</v>
      </c>
      <c r="C28" s="389">
        <v>8205683382</v>
      </c>
      <c r="D28" s="389">
        <v>0</v>
      </c>
      <c r="E28" s="389">
        <v>8205683382</v>
      </c>
    </row>
  </sheetData>
  <mergeCells count="1">
    <mergeCell ref="A1:E1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view="pageBreakPreview" zoomScaleSheetLayoutView="100" workbookViewId="0">
      <selection activeCell="E8" sqref="E8"/>
    </sheetView>
  </sheetViews>
  <sheetFormatPr defaultRowHeight="12.75" x14ac:dyDescent="0.2"/>
  <cols>
    <col min="1" max="1" width="6.140625" customWidth="1"/>
    <col min="2" max="2" width="82" customWidth="1"/>
    <col min="3" max="3" width="13.140625" customWidth="1"/>
    <col min="4" max="4" width="9.5703125" customWidth="1"/>
    <col min="5" max="5" width="9.5703125" style="210" customWidth="1"/>
    <col min="6" max="6" width="10" customWidth="1"/>
  </cols>
  <sheetData>
    <row r="1" spans="1:9" x14ac:dyDescent="0.2">
      <c r="A1" s="415" t="s">
        <v>60</v>
      </c>
      <c r="B1" s="415"/>
      <c r="C1" s="415"/>
      <c r="D1" s="415"/>
      <c r="E1" s="415"/>
      <c r="F1" s="415"/>
    </row>
    <row r="2" spans="1:9" ht="6" hidden="1" customHeight="1" x14ac:dyDescent="0.2">
      <c r="B2" s="11" t="s">
        <v>61</v>
      </c>
    </row>
    <row r="3" spans="1:9" ht="19.5" customHeight="1" x14ac:dyDescent="0.25">
      <c r="A3" s="416" t="s">
        <v>1</v>
      </c>
      <c r="B3" s="416"/>
      <c r="C3" s="416"/>
      <c r="D3" s="416"/>
      <c r="E3" s="416"/>
      <c r="F3" s="416"/>
    </row>
    <row r="4" spans="1:9" ht="19.5" customHeight="1" x14ac:dyDescent="0.25">
      <c r="A4" s="416" t="s">
        <v>386</v>
      </c>
      <c r="B4" s="416"/>
      <c r="C4" s="416"/>
      <c r="D4" s="416"/>
      <c r="E4" s="416"/>
      <c r="F4" s="416"/>
    </row>
    <row r="5" spans="1:9" x14ac:dyDescent="0.2">
      <c r="A5" s="417" t="s">
        <v>2</v>
      </c>
      <c r="B5" s="417"/>
      <c r="C5" s="417"/>
      <c r="D5" s="417"/>
      <c r="E5" s="417"/>
      <c r="F5" s="417"/>
    </row>
    <row r="6" spans="1:9" ht="43.5" customHeight="1" x14ac:dyDescent="0.2">
      <c r="A6" s="213"/>
      <c r="B6" s="214" t="s">
        <v>62</v>
      </c>
      <c r="C6" s="265" t="s">
        <v>384</v>
      </c>
      <c r="D6" s="215" t="s">
        <v>507</v>
      </c>
      <c r="E6" s="215" t="s">
        <v>558</v>
      </c>
      <c r="F6" s="288" t="s">
        <v>559</v>
      </c>
    </row>
    <row r="7" spans="1:9" ht="14.1" customHeight="1" x14ac:dyDescent="0.2">
      <c r="A7" s="216" t="s">
        <v>4</v>
      </c>
      <c r="B7" s="217" t="s">
        <v>63</v>
      </c>
      <c r="C7" s="218">
        <f>C8+C42+C53+C54</f>
        <v>989894</v>
      </c>
      <c r="D7" s="218">
        <f>D8+D42+D53+D54</f>
        <v>1065936</v>
      </c>
      <c r="E7" s="218">
        <f>E8+E42+E53+E54</f>
        <v>1167997</v>
      </c>
      <c r="F7" s="298">
        <f>E7/D7</f>
        <v>1.0957477747256872</v>
      </c>
      <c r="G7" s="12"/>
    </row>
    <row r="8" spans="1:9" ht="14.1" customHeight="1" x14ac:dyDescent="0.2">
      <c r="A8" s="216" t="s">
        <v>7</v>
      </c>
      <c r="B8" s="230" t="s">
        <v>64</v>
      </c>
      <c r="C8" s="218">
        <f>C9+C32</f>
        <v>337354</v>
      </c>
      <c r="D8" s="218">
        <f>D9+D32</f>
        <v>370494</v>
      </c>
      <c r="E8" s="218">
        <f>E9+E32</f>
        <v>370897</v>
      </c>
      <c r="F8" s="298">
        <f t="shared" ref="F8:F71" si="0">E8/D8</f>
        <v>1.0010877369134183</v>
      </c>
      <c r="G8" s="12"/>
      <c r="H8" s="12"/>
      <c r="I8" s="12"/>
    </row>
    <row r="9" spans="1:9" ht="13.5" customHeight="1" x14ac:dyDescent="0.2">
      <c r="A9" s="216" t="s">
        <v>65</v>
      </c>
      <c r="B9" s="221" t="s">
        <v>66</v>
      </c>
      <c r="C9" s="148">
        <f>C10+C22+C23+C29+C31+C30</f>
        <v>323198</v>
      </c>
      <c r="D9" s="148">
        <f>D10+D22+D23+D29+D31+D30</f>
        <v>355591</v>
      </c>
      <c r="E9" s="148">
        <f>E10+E22+E23+E29+E31+E30</f>
        <v>355590</v>
      </c>
      <c r="F9" s="299">
        <f t="shared" si="0"/>
        <v>0.99999718778034319</v>
      </c>
      <c r="G9" s="12"/>
      <c r="H9" s="12"/>
      <c r="I9" s="12"/>
    </row>
    <row r="10" spans="1:9" ht="13.5" customHeight="1" x14ac:dyDescent="0.2">
      <c r="A10" s="216" t="s">
        <v>67</v>
      </c>
      <c r="B10" s="224" t="s">
        <v>68</v>
      </c>
      <c r="C10" s="148">
        <f>C11+C12+C17+C18+C19+C21+C20</f>
        <v>243368</v>
      </c>
      <c r="D10" s="148">
        <f t="shared" ref="D10:E10" si="1">D11+D12+D17+D18+D19+D21+D20</f>
        <v>243426</v>
      </c>
      <c r="E10" s="148">
        <f t="shared" si="1"/>
        <v>243425</v>
      </c>
      <c r="F10" s="299">
        <f t="shared" si="0"/>
        <v>0.99999589197538474</v>
      </c>
      <c r="G10" s="12"/>
      <c r="H10" s="12"/>
      <c r="I10" s="12"/>
    </row>
    <row r="11" spans="1:9" ht="13.5" customHeight="1" x14ac:dyDescent="0.2">
      <c r="A11" s="216"/>
      <c r="B11" s="231" t="s">
        <v>69</v>
      </c>
      <c r="C11" s="148">
        <v>62105</v>
      </c>
      <c r="D11" s="148">
        <v>62105</v>
      </c>
      <c r="E11" s="148">
        <v>62105</v>
      </c>
      <c r="F11" s="299">
        <f t="shared" si="0"/>
        <v>1</v>
      </c>
      <c r="G11" s="12"/>
      <c r="H11" s="12"/>
      <c r="I11" s="12"/>
    </row>
    <row r="12" spans="1:9" ht="13.5" customHeight="1" x14ac:dyDescent="0.2">
      <c r="A12" s="216"/>
      <c r="B12" s="231" t="s">
        <v>70</v>
      </c>
      <c r="C12" s="148">
        <f>SUM(C13:C16)</f>
        <v>71596</v>
      </c>
      <c r="D12" s="148">
        <f>SUM(D13:D16)</f>
        <v>71596</v>
      </c>
      <c r="E12" s="148">
        <f>SUM(E13:E16)</f>
        <v>71596</v>
      </c>
      <c r="F12" s="299">
        <f t="shared" si="0"/>
        <v>1</v>
      </c>
      <c r="G12" s="12"/>
      <c r="H12" s="12"/>
      <c r="I12" s="12"/>
    </row>
    <row r="13" spans="1:9" ht="13.5" customHeight="1" x14ac:dyDescent="0.2">
      <c r="A13" s="216"/>
      <c r="B13" s="232" t="s">
        <v>71</v>
      </c>
      <c r="C13" s="148">
        <v>14937</v>
      </c>
      <c r="D13" s="148">
        <v>14937</v>
      </c>
      <c r="E13" s="148">
        <v>14937</v>
      </c>
      <c r="F13" s="299">
        <f t="shared" si="0"/>
        <v>1</v>
      </c>
      <c r="G13" s="12"/>
      <c r="H13" s="12"/>
      <c r="I13" s="12"/>
    </row>
    <row r="14" spans="1:9" ht="13.5" customHeight="1" x14ac:dyDescent="0.2">
      <c r="A14" s="216"/>
      <c r="B14" s="232" t="s">
        <v>72</v>
      </c>
      <c r="C14" s="148">
        <v>36032</v>
      </c>
      <c r="D14" s="148">
        <v>36032</v>
      </c>
      <c r="E14" s="148">
        <v>36032</v>
      </c>
      <c r="F14" s="299">
        <f t="shared" si="0"/>
        <v>1</v>
      </c>
      <c r="G14" s="12"/>
      <c r="H14" s="12"/>
      <c r="I14" s="12"/>
    </row>
    <row r="15" spans="1:9" ht="13.5" customHeight="1" x14ac:dyDescent="0.2">
      <c r="A15" s="216"/>
      <c r="B15" s="232" t="s">
        <v>73</v>
      </c>
      <c r="C15" s="148">
        <v>2195</v>
      </c>
      <c r="D15" s="148">
        <v>2195</v>
      </c>
      <c r="E15" s="148">
        <v>2195</v>
      </c>
      <c r="F15" s="299">
        <f t="shared" si="0"/>
        <v>1</v>
      </c>
      <c r="G15" s="12"/>
      <c r="H15" s="12"/>
      <c r="I15" s="12"/>
    </row>
    <row r="16" spans="1:9" ht="13.5" customHeight="1" x14ac:dyDescent="0.2">
      <c r="A16" s="216"/>
      <c r="B16" s="232" t="s">
        <v>74</v>
      </c>
      <c r="C16" s="148">
        <v>18432</v>
      </c>
      <c r="D16" s="148">
        <v>18432</v>
      </c>
      <c r="E16" s="148">
        <v>18432</v>
      </c>
      <c r="F16" s="299">
        <f t="shared" si="0"/>
        <v>1</v>
      </c>
      <c r="G16" s="12"/>
      <c r="H16" s="12"/>
      <c r="I16" s="12"/>
    </row>
    <row r="17" spans="1:9" ht="13.5" customHeight="1" x14ac:dyDescent="0.2">
      <c r="A17" s="216"/>
      <c r="B17" s="231" t="s">
        <v>75</v>
      </c>
      <c r="C17" s="148">
        <v>7115</v>
      </c>
      <c r="D17" s="148">
        <v>7115</v>
      </c>
      <c r="E17" s="148">
        <v>7114</v>
      </c>
      <c r="F17" s="299">
        <f t="shared" si="0"/>
        <v>0.99985945186226277</v>
      </c>
      <c r="G17" s="12"/>
      <c r="H17" s="12"/>
      <c r="I17" s="12"/>
    </row>
    <row r="18" spans="1:9" ht="13.5" customHeight="1" x14ac:dyDescent="0.2">
      <c r="A18" s="216"/>
      <c r="B18" s="231" t="s">
        <v>76</v>
      </c>
      <c r="C18" s="282">
        <v>134007</v>
      </c>
      <c r="D18" s="148">
        <v>134007</v>
      </c>
      <c r="E18" s="148">
        <v>134007</v>
      </c>
      <c r="F18" s="299">
        <f t="shared" si="0"/>
        <v>1</v>
      </c>
      <c r="G18" s="12"/>
      <c r="H18" s="12"/>
      <c r="I18" s="12"/>
    </row>
    <row r="19" spans="1:9" ht="13.5" customHeight="1" x14ac:dyDescent="0.2">
      <c r="A19" s="216"/>
      <c r="B19" s="231" t="s">
        <v>77</v>
      </c>
      <c r="C19" s="148">
        <v>176</v>
      </c>
      <c r="D19" s="148">
        <v>176</v>
      </c>
      <c r="E19" s="148">
        <v>176</v>
      </c>
      <c r="F19" s="299">
        <f t="shared" si="0"/>
        <v>1</v>
      </c>
      <c r="G19" s="12"/>
      <c r="H19" s="12"/>
      <c r="I19" s="12"/>
    </row>
    <row r="20" spans="1:9" ht="13.5" customHeight="1" x14ac:dyDescent="0.2">
      <c r="A20" s="216"/>
      <c r="B20" s="231" t="s">
        <v>556</v>
      </c>
      <c r="C20" s="148">
        <v>0</v>
      </c>
      <c r="D20" s="148">
        <v>58</v>
      </c>
      <c r="E20" s="148">
        <v>58</v>
      </c>
      <c r="F20" s="299">
        <f t="shared" si="0"/>
        <v>1</v>
      </c>
      <c r="G20" s="12"/>
      <c r="H20" s="12"/>
      <c r="I20" s="12"/>
    </row>
    <row r="21" spans="1:9" ht="13.5" customHeight="1" x14ac:dyDescent="0.2">
      <c r="A21" s="216"/>
      <c r="B21" s="233" t="s">
        <v>78</v>
      </c>
      <c r="C21" s="234">
        <v>-31631</v>
      </c>
      <c r="D21" s="148">
        <v>-31631</v>
      </c>
      <c r="E21" s="148">
        <v>-31631</v>
      </c>
      <c r="F21" s="299">
        <f t="shared" si="0"/>
        <v>1</v>
      </c>
      <c r="G21" s="12"/>
      <c r="H21" s="12"/>
      <c r="I21" s="12"/>
    </row>
    <row r="22" spans="1:9" ht="13.5" customHeight="1" x14ac:dyDescent="0.2">
      <c r="A22" s="216" t="s">
        <v>79</v>
      </c>
      <c r="B22" s="228" t="s">
        <v>80</v>
      </c>
      <c r="C22" s="148">
        <v>51358</v>
      </c>
      <c r="D22" s="148">
        <v>53507</v>
      </c>
      <c r="E22" s="148">
        <v>53507</v>
      </c>
      <c r="F22" s="299">
        <f t="shared" si="0"/>
        <v>1</v>
      </c>
      <c r="G22" s="12"/>
      <c r="H22" s="12"/>
      <c r="I22" s="12"/>
    </row>
    <row r="23" spans="1:9" ht="13.5" customHeight="1" x14ac:dyDescent="0.2">
      <c r="A23" s="216" t="s">
        <v>81</v>
      </c>
      <c r="B23" s="228" t="s">
        <v>82</v>
      </c>
      <c r="C23" s="148">
        <f>SUM(C24:C28)</f>
        <v>24943</v>
      </c>
      <c r="D23" s="148">
        <f>SUM(D24:D28)</f>
        <v>27139</v>
      </c>
      <c r="E23" s="148">
        <f>SUM(E24:E28)</f>
        <v>27139</v>
      </c>
      <c r="F23" s="299">
        <f t="shared" si="0"/>
        <v>1</v>
      </c>
      <c r="G23" s="12"/>
      <c r="H23" s="12"/>
      <c r="I23" s="12"/>
    </row>
    <row r="24" spans="1:9" ht="13.5" customHeight="1" x14ac:dyDescent="0.2">
      <c r="A24" s="216"/>
      <c r="B24" s="283" t="s">
        <v>83</v>
      </c>
      <c r="C24" s="148">
        <v>4620</v>
      </c>
      <c r="D24" s="148">
        <v>4620</v>
      </c>
      <c r="E24" s="148">
        <v>4620</v>
      </c>
      <c r="F24" s="299">
        <f t="shared" si="0"/>
        <v>1</v>
      </c>
      <c r="G24" s="12"/>
      <c r="H24" s="12"/>
      <c r="I24" s="12"/>
    </row>
    <row r="25" spans="1:9" ht="13.5" customHeight="1" x14ac:dyDescent="0.2">
      <c r="A25" s="216"/>
      <c r="B25" s="283" t="s">
        <v>84</v>
      </c>
      <c r="C25" s="148">
        <v>3400</v>
      </c>
      <c r="D25" s="148">
        <v>3400</v>
      </c>
      <c r="E25" s="148">
        <v>3400</v>
      </c>
      <c r="F25" s="299">
        <f t="shared" si="0"/>
        <v>1</v>
      </c>
      <c r="G25" s="12"/>
      <c r="H25" s="12"/>
      <c r="I25" s="12"/>
    </row>
    <row r="26" spans="1:9" ht="13.5" customHeight="1" x14ac:dyDescent="0.2">
      <c r="A26" s="216"/>
      <c r="B26" s="283" t="s">
        <v>85</v>
      </c>
      <c r="C26" s="148">
        <v>12502</v>
      </c>
      <c r="D26" s="148">
        <v>12920</v>
      </c>
      <c r="E26" s="148">
        <v>12920</v>
      </c>
      <c r="F26" s="299">
        <f t="shared" si="0"/>
        <v>1</v>
      </c>
      <c r="G26" s="12"/>
      <c r="H26" s="12"/>
      <c r="I26" s="12"/>
    </row>
    <row r="27" spans="1:9" ht="13.5" customHeight="1" x14ac:dyDescent="0.2">
      <c r="A27" s="216"/>
      <c r="B27" s="283" t="s">
        <v>86</v>
      </c>
      <c r="C27" s="148">
        <v>4421</v>
      </c>
      <c r="D27" s="148">
        <v>4178</v>
      </c>
      <c r="E27" s="148">
        <v>4178</v>
      </c>
      <c r="F27" s="299">
        <f t="shared" si="0"/>
        <v>1</v>
      </c>
      <c r="G27" s="12"/>
      <c r="H27" s="12"/>
      <c r="I27" s="12"/>
    </row>
    <row r="28" spans="1:9" ht="13.5" customHeight="1" x14ac:dyDescent="0.2">
      <c r="A28" s="216"/>
      <c r="B28" s="283" t="s">
        <v>524</v>
      </c>
      <c r="C28" s="148">
        <v>0</v>
      </c>
      <c r="D28" s="148">
        <v>2021</v>
      </c>
      <c r="E28" s="148">
        <v>2021</v>
      </c>
      <c r="F28" s="299">
        <f t="shared" si="0"/>
        <v>1</v>
      </c>
      <c r="G28" s="12"/>
      <c r="H28" s="12"/>
      <c r="I28" s="12"/>
    </row>
    <row r="29" spans="1:9" ht="13.5" customHeight="1" x14ac:dyDescent="0.2">
      <c r="A29" s="216" t="s">
        <v>87</v>
      </c>
      <c r="B29" s="228" t="s">
        <v>88</v>
      </c>
      <c r="C29" s="148">
        <v>3188</v>
      </c>
      <c r="D29" s="148">
        <v>4431</v>
      </c>
      <c r="E29" s="148">
        <v>4431</v>
      </c>
      <c r="F29" s="299">
        <f t="shared" si="0"/>
        <v>1</v>
      </c>
      <c r="G29" s="12"/>
      <c r="H29" s="12"/>
      <c r="I29" s="12"/>
    </row>
    <row r="30" spans="1:9" ht="13.5" customHeight="1" x14ac:dyDescent="0.2">
      <c r="A30" s="216" t="s">
        <v>525</v>
      </c>
      <c r="B30" s="228" t="s">
        <v>527</v>
      </c>
      <c r="C30" s="148">
        <v>0</v>
      </c>
      <c r="D30" s="148">
        <f>1929+23900</f>
        <v>25829</v>
      </c>
      <c r="E30" s="148">
        <v>25829</v>
      </c>
      <c r="F30" s="299">
        <f t="shared" si="0"/>
        <v>1</v>
      </c>
      <c r="G30" s="12"/>
      <c r="H30" s="12"/>
      <c r="I30" s="12"/>
    </row>
    <row r="31" spans="1:9" ht="13.5" customHeight="1" x14ac:dyDescent="0.2">
      <c r="A31" s="216" t="s">
        <v>484</v>
      </c>
      <c r="B31" s="228" t="s">
        <v>526</v>
      </c>
      <c r="C31" s="148">
        <v>341</v>
      </c>
      <c r="D31" s="148">
        <v>1259</v>
      </c>
      <c r="E31" s="148">
        <v>1259</v>
      </c>
      <c r="F31" s="299">
        <f t="shared" si="0"/>
        <v>1</v>
      </c>
      <c r="G31" s="12"/>
      <c r="H31" s="12"/>
      <c r="I31" s="12"/>
    </row>
    <row r="32" spans="1:9" ht="13.5" customHeight="1" x14ac:dyDescent="0.2">
      <c r="A32" s="216" t="s">
        <v>89</v>
      </c>
      <c r="B32" s="227" t="s">
        <v>1044</v>
      </c>
      <c r="C32" s="148">
        <f>SUM(C33:C41)</f>
        <v>14156</v>
      </c>
      <c r="D32" s="148">
        <f t="shared" ref="D32:E32" si="2">SUM(D33:D41)</f>
        <v>14903</v>
      </c>
      <c r="E32" s="148">
        <f t="shared" si="2"/>
        <v>15307</v>
      </c>
      <c r="F32" s="299">
        <f t="shared" si="0"/>
        <v>1.0271086358451318</v>
      </c>
      <c r="G32" s="12"/>
      <c r="H32" s="12"/>
      <c r="I32" s="12"/>
    </row>
    <row r="33" spans="1:9" ht="13.5" customHeight="1" x14ac:dyDescent="0.2">
      <c r="A33" s="216"/>
      <c r="B33" s="228" t="s">
        <v>90</v>
      </c>
      <c r="C33" s="148">
        <v>7943</v>
      </c>
      <c r="D33" s="148">
        <v>7943</v>
      </c>
      <c r="E33" s="148">
        <v>6956</v>
      </c>
      <c r="F33" s="299">
        <f t="shared" si="0"/>
        <v>0.87573964497041423</v>
      </c>
      <c r="G33" s="129"/>
      <c r="H33" s="129"/>
      <c r="I33" s="12"/>
    </row>
    <row r="34" spans="1:9" ht="14.25" hidden="1" customHeight="1" x14ac:dyDescent="0.2">
      <c r="A34" s="216"/>
      <c r="B34" s="235" t="s">
        <v>486</v>
      </c>
      <c r="C34" s="148"/>
      <c r="D34" s="148">
        <v>0</v>
      </c>
      <c r="E34" s="148"/>
      <c r="F34" s="299" t="e">
        <f t="shared" si="0"/>
        <v>#DIV/0!</v>
      </c>
      <c r="G34" s="129"/>
      <c r="H34" s="129"/>
      <c r="I34" s="12"/>
    </row>
    <row r="35" spans="1:9" ht="13.5" customHeight="1" x14ac:dyDescent="0.2">
      <c r="A35" s="216"/>
      <c r="B35" s="228" t="s">
        <v>490</v>
      </c>
      <c r="C35" s="148">
        <v>1025</v>
      </c>
      <c r="D35" s="148">
        <v>1025</v>
      </c>
      <c r="E35" s="148">
        <v>1025</v>
      </c>
      <c r="F35" s="299">
        <f t="shared" si="0"/>
        <v>1</v>
      </c>
      <c r="G35" s="129"/>
      <c r="H35" s="129"/>
      <c r="I35" s="12"/>
    </row>
    <row r="36" spans="1:9" ht="14.25" customHeight="1" x14ac:dyDescent="0.2">
      <c r="A36" s="216"/>
      <c r="B36" s="236" t="s">
        <v>491</v>
      </c>
      <c r="C36" s="148">
        <v>1148</v>
      </c>
      <c r="D36" s="148">
        <v>1148</v>
      </c>
      <c r="E36" s="148">
        <v>874</v>
      </c>
      <c r="F36" s="299">
        <f t="shared" si="0"/>
        <v>0.76132404181184665</v>
      </c>
      <c r="G36" s="13"/>
      <c r="H36" s="13"/>
      <c r="I36" s="12"/>
    </row>
    <row r="37" spans="1:9" ht="13.5" customHeight="1" x14ac:dyDescent="0.2">
      <c r="A37" s="216"/>
      <c r="B37" s="236" t="s">
        <v>492</v>
      </c>
      <c r="C37" s="148">
        <v>3938</v>
      </c>
      <c r="D37" s="148">
        <v>3938</v>
      </c>
      <c r="E37" s="148">
        <v>4603</v>
      </c>
      <c r="F37" s="299">
        <f t="shared" si="0"/>
        <v>1.1688674454037582</v>
      </c>
      <c r="G37" s="129"/>
      <c r="H37" s="129"/>
      <c r="I37" s="12"/>
    </row>
    <row r="38" spans="1:9" ht="14.25" hidden="1" customHeight="1" x14ac:dyDescent="0.2">
      <c r="A38" s="216"/>
      <c r="B38" s="237" t="s">
        <v>485</v>
      </c>
      <c r="C38" s="238"/>
      <c r="D38" s="148">
        <v>0</v>
      </c>
      <c r="E38" s="148"/>
      <c r="F38" s="299" t="e">
        <f t="shared" si="0"/>
        <v>#DIV/0!</v>
      </c>
      <c r="G38" s="129"/>
      <c r="H38" s="129"/>
      <c r="I38" s="12"/>
    </row>
    <row r="39" spans="1:9" ht="14.25" customHeight="1" x14ac:dyDescent="0.2">
      <c r="A39" s="216"/>
      <c r="B39" s="239" t="s">
        <v>523</v>
      </c>
      <c r="C39" s="148">
        <v>0</v>
      </c>
      <c r="D39" s="148">
        <v>747</v>
      </c>
      <c r="E39" s="148">
        <v>747</v>
      </c>
      <c r="F39" s="299">
        <f t="shared" si="0"/>
        <v>1</v>
      </c>
      <c r="G39" s="129"/>
      <c r="H39" s="129"/>
      <c r="I39" s="12"/>
    </row>
    <row r="40" spans="1:9" ht="25.5" x14ac:dyDescent="0.2">
      <c r="A40" s="216"/>
      <c r="B40" s="239" t="s">
        <v>567</v>
      </c>
      <c r="C40" s="240">
        <v>102</v>
      </c>
      <c r="D40" s="148">
        <v>102</v>
      </c>
      <c r="E40" s="148">
        <v>102</v>
      </c>
      <c r="F40" s="299">
        <f t="shared" si="0"/>
        <v>1</v>
      </c>
      <c r="G40" s="12"/>
      <c r="H40" s="12"/>
      <c r="I40" s="12"/>
    </row>
    <row r="41" spans="1:9" x14ac:dyDescent="0.2">
      <c r="A41" s="216"/>
      <c r="B41" s="239" t="s">
        <v>568</v>
      </c>
      <c r="C41" s="240">
        <v>0</v>
      </c>
      <c r="D41" s="148">
        <v>0</v>
      </c>
      <c r="E41" s="148">
        <v>1000</v>
      </c>
      <c r="F41" s="299">
        <v>0</v>
      </c>
      <c r="G41" s="12"/>
      <c r="H41" s="12"/>
      <c r="I41" s="12"/>
    </row>
    <row r="42" spans="1:9" ht="14.1" customHeight="1" x14ac:dyDescent="0.2">
      <c r="A42" s="216" t="s">
        <v>9</v>
      </c>
      <c r="B42" s="241" t="s">
        <v>91</v>
      </c>
      <c r="C42" s="242">
        <f>C43+C47+C49+C50+C52</f>
        <v>518530</v>
      </c>
      <c r="D42" s="242">
        <f>D43+D47+D49+D50+D52</f>
        <v>518530</v>
      </c>
      <c r="E42" s="242">
        <f>E43+E47+E49+E50+E52</f>
        <v>586718</v>
      </c>
      <c r="F42" s="298">
        <f t="shared" si="0"/>
        <v>1.1315025167299866</v>
      </c>
      <c r="G42" s="14"/>
      <c r="H42" s="14"/>
      <c r="I42" s="12"/>
    </row>
    <row r="43" spans="1:9" ht="13.5" customHeight="1" x14ac:dyDescent="0.2">
      <c r="A43" s="216" t="s">
        <v>92</v>
      </c>
      <c r="B43" s="221" t="s">
        <v>93</v>
      </c>
      <c r="C43" s="148">
        <f>SUM(C44:C46)</f>
        <v>254400</v>
      </c>
      <c r="D43" s="148">
        <f t="shared" ref="D43:E43" si="3">SUM(D44:D46)</f>
        <v>254400</v>
      </c>
      <c r="E43" s="148">
        <f t="shared" si="3"/>
        <v>268139</v>
      </c>
      <c r="F43" s="299">
        <f t="shared" si="0"/>
        <v>1.054005503144654</v>
      </c>
      <c r="G43" s="12"/>
      <c r="H43" s="12"/>
      <c r="I43" s="12"/>
    </row>
    <row r="44" spans="1:9" x14ac:dyDescent="0.2">
      <c r="A44" s="216"/>
      <c r="B44" s="224" t="s">
        <v>94</v>
      </c>
      <c r="C44" s="148">
        <v>250000</v>
      </c>
      <c r="D44" s="148">
        <v>250000</v>
      </c>
      <c r="E44" s="148">
        <v>264806</v>
      </c>
      <c r="F44" s="299">
        <f t="shared" si="0"/>
        <v>1.0592239999999999</v>
      </c>
      <c r="G44" s="12"/>
      <c r="H44" s="12"/>
      <c r="I44" s="12"/>
    </row>
    <row r="45" spans="1:9" ht="13.5" customHeight="1" x14ac:dyDescent="0.2">
      <c r="A45" s="216"/>
      <c r="B45" s="224" t="s">
        <v>487</v>
      </c>
      <c r="C45" s="148">
        <v>0</v>
      </c>
      <c r="D45" s="148">
        <v>0</v>
      </c>
      <c r="E45" s="148">
        <v>35</v>
      </c>
      <c r="F45" s="299">
        <v>0</v>
      </c>
      <c r="G45" s="12"/>
      <c r="H45" s="12"/>
      <c r="I45" s="12"/>
    </row>
    <row r="46" spans="1:9" ht="13.5" customHeight="1" x14ac:dyDescent="0.2">
      <c r="A46" s="216"/>
      <c r="B46" s="224" t="s">
        <v>493</v>
      </c>
      <c r="C46" s="148">
        <v>4400</v>
      </c>
      <c r="D46" s="148">
        <v>4400</v>
      </c>
      <c r="E46" s="148">
        <v>3298</v>
      </c>
      <c r="F46" s="299">
        <f t="shared" si="0"/>
        <v>0.74954545454545451</v>
      </c>
      <c r="G46" s="12"/>
      <c r="H46" s="12"/>
      <c r="I46" s="12"/>
    </row>
    <row r="47" spans="1:9" ht="13.5" customHeight="1" x14ac:dyDescent="0.2">
      <c r="A47" s="216" t="s">
        <v>95</v>
      </c>
      <c r="B47" s="221" t="s">
        <v>96</v>
      </c>
      <c r="C47" s="148">
        <f>C48</f>
        <v>120000</v>
      </c>
      <c r="D47" s="148">
        <f t="shared" ref="D47:E47" si="4">D48</f>
        <v>120000</v>
      </c>
      <c r="E47" s="148">
        <f t="shared" si="4"/>
        <v>134916</v>
      </c>
      <c r="F47" s="299">
        <f t="shared" si="0"/>
        <v>1.1243000000000001</v>
      </c>
      <c r="G47" s="12"/>
      <c r="H47" s="12"/>
      <c r="I47" s="12"/>
    </row>
    <row r="48" spans="1:9" ht="13.5" customHeight="1" x14ac:dyDescent="0.2">
      <c r="A48" s="216"/>
      <c r="B48" s="224" t="s">
        <v>97</v>
      </c>
      <c r="C48" s="148">
        <v>120000</v>
      </c>
      <c r="D48" s="148">
        <v>120000</v>
      </c>
      <c r="E48" s="148">
        <v>134916</v>
      </c>
      <c r="F48" s="299">
        <f t="shared" si="0"/>
        <v>1.1243000000000001</v>
      </c>
      <c r="G48" s="12"/>
      <c r="H48" s="12"/>
      <c r="I48" s="12"/>
    </row>
    <row r="49" spans="1:9" ht="13.5" customHeight="1" x14ac:dyDescent="0.2">
      <c r="A49" s="216" t="s">
        <v>98</v>
      </c>
      <c r="B49" s="221" t="s">
        <v>99</v>
      </c>
      <c r="C49" s="148">
        <v>11200</v>
      </c>
      <c r="D49" s="148">
        <v>11200</v>
      </c>
      <c r="E49" s="148">
        <v>11912</v>
      </c>
      <c r="F49" s="299">
        <f t="shared" si="0"/>
        <v>1.0635714285714286</v>
      </c>
      <c r="G49" s="12"/>
      <c r="H49" s="12"/>
      <c r="I49" s="12"/>
    </row>
    <row r="50" spans="1:9" ht="13.5" customHeight="1" x14ac:dyDescent="0.2">
      <c r="A50" s="216" t="s">
        <v>100</v>
      </c>
      <c r="B50" s="221" t="s">
        <v>101</v>
      </c>
      <c r="C50" s="148">
        <f>C51</f>
        <v>130000</v>
      </c>
      <c r="D50" s="148">
        <f t="shared" ref="D50:E50" si="5">D51</f>
        <v>130000</v>
      </c>
      <c r="E50" s="148">
        <f t="shared" si="5"/>
        <v>166826</v>
      </c>
      <c r="F50" s="299">
        <f t="shared" si="0"/>
        <v>1.283276923076923</v>
      </c>
      <c r="G50" s="12"/>
      <c r="H50" s="12"/>
      <c r="I50" s="12"/>
    </row>
    <row r="51" spans="1:9" ht="13.5" customHeight="1" x14ac:dyDescent="0.2">
      <c r="A51" s="216"/>
      <c r="B51" s="224" t="s">
        <v>102</v>
      </c>
      <c r="C51" s="148">
        <v>130000</v>
      </c>
      <c r="D51" s="148">
        <v>130000</v>
      </c>
      <c r="E51" s="148">
        <v>166826</v>
      </c>
      <c r="F51" s="299">
        <f t="shared" si="0"/>
        <v>1.283276923076923</v>
      </c>
      <c r="G51" s="12"/>
      <c r="H51" s="12"/>
      <c r="I51" s="12"/>
    </row>
    <row r="52" spans="1:9" ht="13.5" customHeight="1" x14ac:dyDescent="0.2">
      <c r="A52" s="216" t="s">
        <v>103</v>
      </c>
      <c r="B52" s="221" t="s">
        <v>104</v>
      </c>
      <c r="C52" s="148">
        <v>2930</v>
      </c>
      <c r="D52" s="148">
        <v>2930</v>
      </c>
      <c r="E52" s="148">
        <f>4060+865</f>
        <v>4925</v>
      </c>
      <c r="F52" s="299">
        <f t="shared" si="0"/>
        <v>1.6808873720136519</v>
      </c>
      <c r="G52" s="12"/>
    </row>
    <row r="53" spans="1:9" ht="15.6" customHeight="1" x14ac:dyDescent="0.2">
      <c r="A53" s="216" t="s">
        <v>11</v>
      </c>
      <c r="B53" s="230" t="s">
        <v>105</v>
      </c>
      <c r="C53" s="242">
        <f>'5.finanszírozás'!H22</f>
        <v>133702</v>
      </c>
      <c r="D53" s="242">
        <v>151551</v>
      </c>
      <c r="E53" s="242">
        <v>181450</v>
      </c>
      <c r="F53" s="298">
        <f t="shared" si="0"/>
        <v>1.1972867219615839</v>
      </c>
      <c r="G53" s="14"/>
      <c r="H53" s="14"/>
      <c r="I53" s="14"/>
    </row>
    <row r="54" spans="1:9" ht="14.1" customHeight="1" x14ac:dyDescent="0.2">
      <c r="A54" s="216" t="s">
        <v>13</v>
      </c>
      <c r="B54" s="230" t="s">
        <v>106</v>
      </c>
      <c r="C54" s="242">
        <f>SUM(C55:C59)</f>
        <v>308</v>
      </c>
      <c r="D54" s="242">
        <f t="shared" ref="D54" si="6">SUM(D55:D59)</f>
        <v>25361</v>
      </c>
      <c r="E54" s="242">
        <f t="shared" ref="E54" si="7">SUM(E55:E59)</f>
        <v>28932</v>
      </c>
      <c r="F54" s="298">
        <f t="shared" si="0"/>
        <v>1.1408067505224557</v>
      </c>
      <c r="G54" s="12"/>
      <c r="H54" s="12"/>
      <c r="I54" s="12"/>
    </row>
    <row r="55" spans="1:9" ht="14.1" customHeight="1" x14ac:dyDescent="0.2">
      <c r="A55" s="216" t="s">
        <v>544</v>
      </c>
      <c r="B55" s="286" t="s">
        <v>546</v>
      </c>
      <c r="C55" s="242">
        <v>0</v>
      </c>
      <c r="D55" s="148">
        <v>25000</v>
      </c>
      <c r="E55" s="148">
        <v>25000</v>
      </c>
      <c r="F55" s="299">
        <f t="shared" si="0"/>
        <v>1</v>
      </c>
      <c r="G55" s="12"/>
      <c r="H55" s="12"/>
      <c r="I55" s="12"/>
    </row>
    <row r="56" spans="1:9" ht="25.5" x14ac:dyDescent="0.2">
      <c r="A56" s="216" t="s">
        <v>107</v>
      </c>
      <c r="B56" s="228" t="s">
        <v>108</v>
      </c>
      <c r="C56" s="148">
        <v>240</v>
      </c>
      <c r="D56" s="148">
        <v>240</v>
      </c>
      <c r="E56" s="148">
        <v>0</v>
      </c>
      <c r="F56" s="299">
        <f t="shared" si="0"/>
        <v>0</v>
      </c>
      <c r="G56" s="12"/>
      <c r="H56" s="12"/>
      <c r="I56" s="12"/>
    </row>
    <row r="57" spans="1:9" ht="13.5" customHeight="1" x14ac:dyDescent="0.2">
      <c r="A57" s="216"/>
      <c r="B57" s="228" t="s">
        <v>522</v>
      </c>
      <c r="C57" s="148">
        <v>0</v>
      </c>
      <c r="D57" s="148">
        <v>53</v>
      </c>
      <c r="E57" s="148">
        <v>53</v>
      </c>
      <c r="F57" s="299">
        <f t="shared" si="0"/>
        <v>1</v>
      </c>
      <c r="G57" s="12"/>
      <c r="H57" s="12"/>
      <c r="I57" s="12"/>
    </row>
    <row r="58" spans="1:9" ht="13.5" customHeight="1" x14ac:dyDescent="0.2">
      <c r="A58" s="216"/>
      <c r="B58" s="228" t="s">
        <v>565</v>
      </c>
      <c r="C58" s="148">
        <v>0</v>
      </c>
      <c r="D58" s="148">
        <v>0</v>
      </c>
      <c r="E58" s="148">
        <v>3811</v>
      </c>
      <c r="F58" s="299">
        <v>0</v>
      </c>
      <c r="G58" s="12"/>
      <c r="H58" s="12"/>
      <c r="I58" s="12"/>
    </row>
    <row r="59" spans="1:9" ht="13.5" customHeight="1" x14ac:dyDescent="0.2">
      <c r="A59" s="216"/>
      <c r="B59" s="228" t="s">
        <v>564</v>
      </c>
      <c r="C59" s="148">
        <v>68</v>
      </c>
      <c r="D59" s="148">
        <v>68</v>
      </c>
      <c r="E59" s="148">
        <v>68</v>
      </c>
      <c r="F59" s="299">
        <f t="shared" si="0"/>
        <v>1</v>
      </c>
      <c r="G59" s="12"/>
      <c r="H59" s="12"/>
      <c r="I59" s="12"/>
    </row>
    <row r="60" spans="1:9" ht="18.75" customHeight="1" x14ac:dyDescent="0.2">
      <c r="A60" s="216" t="s">
        <v>22</v>
      </c>
      <c r="B60" s="222" t="s">
        <v>23</v>
      </c>
      <c r="C60" s="218">
        <f>C61+C63</f>
        <v>407872</v>
      </c>
      <c r="D60" s="218">
        <f>D61+D63</f>
        <v>407551</v>
      </c>
      <c r="E60" s="218">
        <f>E61+E63</f>
        <v>407551</v>
      </c>
      <c r="F60" s="298">
        <f t="shared" si="0"/>
        <v>1</v>
      </c>
      <c r="G60" s="12"/>
      <c r="H60" s="12"/>
      <c r="I60" s="12"/>
    </row>
    <row r="61" spans="1:9" ht="14.85" customHeight="1" x14ac:dyDescent="0.2">
      <c r="A61" s="216"/>
      <c r="B61" s="219" t="s">
        <v>109</v>
      </c>
      <c r="C61" s="218">
        <f>SUM(C62:C62)</f>
        <v>407872</v>
      </c>
      <c r="D61" s="218">
        <f>SUM(D62:D62)</f>
        <v>407551</v>
      </c>
      <c r="E61" s="218">
        <f>SUM(E62:E62)</f>
        <v>407551</v>
      </c>
      <c r="F61" s="298">
        <f t="shared" si="0"/>
        <v>1</v>
      </c>
      <c r="G61" s="12"/>
      <c r="H61" s="12"/>
      <c r="I61" s="12"/>
    </row>
    <row r="62" spans="1:9" ht="13.35" customHeight="1" x14ac:dyDescent="0.2">
      <c r="A62" s="216"/>
      <c r="B62" s="221" t="s">
        <v>110</v>
      </c>
      <c r="C62" s="243">
        <v>407872</v>
      </c>
      <c r="D62" s="243">
        <v>407551</v>
      </c>
      <c r="E62" s="243">
        <v>407551</v>
      </c>
      <c r="F62" s="298">
        <f t="shared" si="0"/>
        <v>1</v>
      </c>
      <c r="G62" s="12"/>
      <c r="H62" s="12"/>
      <c r="I62" s="12"/>
    </row>
    <row r="63" spans="1:9" ht="14.85" customHeight="1" x14ac:dyDescent="0.2">
      <c r="A63" s="216"/>
      <c r="B63" s="219" t="s">
        <v>28</v>
      </c>
      <c r="C63" s="218"/>
      <c r="D63" s="218"/>
      <c r="E63" s="218"/>
      <c r="F63" s="298"/>
      <c r="G63" s="12"/>
      <c r="H63" s="12"/>
      <c r="I63" s="12"/>
    </row>
    <row r="64" spans="1:9" ht="14.1" customHeight="1" x14ac:dyDescent="0.2">
      <c r="A64" s="216"/>
      <c r="B64" s="225" t="s">
        <v>111</v>
      </c>
      <c r="C64" s="218">
        <f>C7+C60</f>
        <v>1397766</v>
      </c>
      <c r="D64" s="218">
        <f>D7+D60</f>
        <v>1473487</v>
      </c>
      <c r="E64" s="218">
        <f>E7+E60</f>
        <v>1575548</v>
      </c>
      <c r="F64" s="298">
        <f t="shared" si="0"/>
        <v>1.0692649477056804</v>
      </c>
      <c r="G64" s="12"/>
      <c r="H64" s="12"/>
      <c r="I64" s="12"/>
    </row>
    <row r="65" spans="1:9" ht="17.100000000000001" customHeight="1" x14ac:dyDescent="0.2">
      <c r="A65" s="216" t="s">
        <v>32</v>
      </c>
      <c r="B65" s="217" t="s">
        <v>112</v>
      </c>
      <c r="C65" s="218">
        <f>C66+C67+C68+C69+C70</f>
        <v>936941.29206000001</v>
      </c>
      <c r="D65" s="218">
        <f>D66+D67+D68+D69+D70</f>
        <v>1029987</v>
      </c>
      <c r="E65" s="218">
        <f>E66+E67+E68+E69+E70</f>
        <v>921695</v>
      </c>
      <c r="F65" s="302">
        <f t="shared" si="0"/>
        <v>0.89486080892283104</v>
      </c>
      <c r="G65" s="12"/>
      <c r="H65" s="12"/>
      <c r="I65" s="12"/>
    </row>
    <row r="66" spans="1:9" ht="16.5" customHeight="1" x14ac:dyDescent="0.2">
      <c r="A66" s="226" t="s">
        <v>35</v>
      </c>
      <c r="B66" s="241" t="s">
        <v>113</v>
      </c>
      <c r="C66" s="148">
        <v>401983</v>
      </c>
      <c r="D66" s="148">
        <f>'5.finanszírozás'!H88</f>
        <v>419283</v>
      </c>
      <c r="E66" s="148">
        <f>'5.finanszírozás'!H89</f>
        <v>415458</v>
      </c>
      <c r="F66" s="292">
        <f t="shared" si="0"/>
        <v>0.9908772833623114</v>
      </c>
      <c r="G66" s="12"/>
      <c r="H66" s="12"/>
      <c r="I66" s="12"/>
    </row>
    <row r="67" spans="1:9" ht="14.1" customHeight="1" x14ac:dyDescent="0.2">
      <c r="A67" s="226" t="s">
        <v>37</v>
      </c>
      <c r="B67" s="241" t="s">
        <v>114</v>
      </c>
      <c r="C67" s="148">
        <v>83751.032059999998</v>
      </c>
      <c r="D67" s="148">
        <f>'5.finanszírozás'!H93</f>
        <v>86402</v>
      </c>
      <c r="E67" s="148">
        <f>'5.finanszírozás'!H94</f>
        <v>86047</v>
      </c>
      <c r="F67" s="292">
        <f t="shared" si="0"/>
        <v>0.99589129881252747</v>
      </c>
      <c r="G67" s="12"/>
      <c r="H67" s="12"/>
      <c r="I67" s="12"/>
    </row>
    <row r="68" spans="1:9" ht="14.85" customHeight="1" x14ac:dyDescent="0.2">
      <c r="A68" s="226" t="s">
        <v>39</v>
      </c>
      <c r="B68" s="241" t="s">
        <v>115</v>
      </c>
      <c r="C68" s="148">
        <v>403716.26</v>
      </c>
      <c r="D68" s="148">
        <f>'5.finanszírozás'!H98</f>
        <v>436209</v>
      </c>
      <c r="E68" s="148">
        <f>'5.finanszírozás'!H99</f>
        <v>343235</v>
      </c>
      <c r="F68" s="292">
        <f t="shared" si="0"/>
        <v>0.78685905150971214</v>
      </c>
      <c r="G68" s="12"/>
      <c r="H68" s="12"/>
      <c r="I68" s="12"/>
    </row>
    <row r="69" spans="1:9" ht="15.6" customHeight="1" x14ac:dyDescent="0.2">
      <c r="A69" s="226" t="s">
        <v>41</v>
      </c>
      <c r="B69" s="241" t="s">
        <v>116</v>
      </c>
      <c r="C69" s="148">
        <v>5110</v>
      </c>
      <c r="D69" s="148">
        <f>'5.finanszírozás'!H103</f>
        <v>5415</v>
      </c>
      <c r="E69" s="148">
        <f>'5.finanszírozás'!H104</f>
        <v>5050</v>
      </c>
      <c r="F69" s="292">
        <f t="shared" si="0"/>
        <v>0.93259464450600182</v>
      </c>
      <c r="G69" s="12"/>
      <c r="H69" s="12"/>
      <c r="I69" s="12"/>
    </row>
    <row r="70" spans="1:9" ht="14.85" customHeight="1" x14ac:dyDescent="0.2">
      <c r="A70" s="226" t="s">
        <v>43</v>
      </c>
      <c r="B70" s="241" t="s">
        <v>117</v>
      </c>
      <c r="C70" s="148">
        <f>SUM(C71:C74)</f>
        <v>42381</v>
      </c>
      <c r="D70" s="148">
        <f>SUM(D71:D74)</f>
        <v>82678</v>
      </c>
      <c r="E70" s="148">
        <f>SUM(E71:E74)</f>
        <v>71905</v>
      </c>
      <c r="F70" s="292">
        <f t="shared" si="0"/>
        <v>0.86969931541643486</v>
      </c>
      <c r="G70" s="12"/>
      <c r="H70" s="12"/>
      <c r="I70" s="12"/>
    </row>
    <row r="71" spans="1:9" ht="14.1" customHeight="1" x14ac:dyDescent="0.2">
      <c r="A71" s="216"/>
      <c r="B71" s="127" t="s">
        <v>118</v>
      </c>
      <c r="C71" s="148">
        <f>'4. Átadott p.eszk.'!C49</f>
        <v>22381</v>
      </c>
      <c r="D71" s="148">
        <f>'4. Átadott p.eszk.'!D49</f>
        <v>48395</v>
      </c>
      <c r="E71" s="148">
        <f>'4. Átadott p.eszk.'!E49</f>
        <v>46304</v>
      </c>
      <c r="F71" s="292">
        <f t="shared" si="0"/>
        <v>0.95679305713400142</v>
      </c>
      <c r="G71" s="12"/>
      <c r="H71" s="12"/>
      <c r="I71" s="12"/>
    </row>
    <row r="72" spans="1:9" ht="14.1" customHeight="1" x14ac:dyDescent="0.2">
      <c r="A72" s="216"/>
      <c r="B72" s="227" t="s">
        <v>530</v>
      </c>
      <c r="C72" s="148">
        <v>0</v>
      </c>
      <c r="D72" s="148">
        <v>25000</v>
      </c>
      <c r="E72" s="148">
        <v>25000</v>
      </c>
      <c r="F72" s="292">
        <f>E72/D72</f>
        <v>1</v>
      </c>
      <c r="G72" s="12"/>
      <c r="H72" s="12"/>
      <c r="I72" s="12"/>
    </row>
    <row r="73" spans="1:9" ht="14.1" customHeight="1" x14ac:dyDescent="0.2">
      <c r="A73" s="216"/>
      <c r="B73" s="227" t="s">
        <v>549</v>
      </c>
      <c r="C73" s="148">
        <v>0</v>
      </c>
      <c r="D73" s="148">
        <v>788</v>
      </c>
      <c r="E73" s="148">
        <v>601</v>
      </c>
      <c r="F73" s="292">
        <f>E73/D73</f>
        <v>0.76269035532994922</v>
      </c>
      <c r="G73" s="12"/>
      <c r="H73" s="12"/>
      <c r="I73" s="12"/>
    </row>
    <row r="74" spans="1:9" ht="13.5" customHeight="1" x14ac:dyDescent="0.2">
      <c r="A74" s="216"/>
      <c r="B74" s="227" t="s">
        <v>550</v>
      </c>
      <c r="C74" s="148">
        <f>SUM(C76:C76)</f>
        <v>20000</v>
      </c>
      <c r="D74" s="148">
        <f>SUM(D75:D76)</f>
        <v>8495</v>
      </c>
      <c r="E74" s="148">
        <f>SUM(E75:E76)</f>
        <v>0</v>
      </c>
      <c r="F74" s="292">
        <f t="shared" ref="F74:F76" si="8">E74/D74</f>
        <v>0</v>
      </c>
      <c r="G74" s="12"/>
      <c r="H74" s="12"/>
      <c r="I74" s="12"/>
    </row>
    <row r="75" spans="1:9" ht="13.5" customHeight="1" x14ac:dyDescent="0.2">
      <c r="A75" s="216"/>
      <c r="B75" s="127" t="s">
        <v>531</v>
      </c>
      <c r="C75" s="148">
        <v>0</v>
      </c>
      <c r="D75" s="148">
        <v>542</v>
      </c>
      <c r="E75" s="148">
        <v>0</v>
      </c>
      <c r="F75" s="292">
        <f t="shared" si="8"/>
        <v>0</v>
      </c>
      <c r="G75" s="12"/>
      <c r="H75" s="12"/>
      <c r="I75" s="12"/>
    </row>
    <row r="76" spans="1:9" ht="13.5" customHeight="1" x14ac:dyDescent="0.2">
      <c r="A76" s="216"/>
      <c r="B76" s="228" t="s">
        <v>479</v>
      </c>
      <c r="C76" s="148">
        <v>20000</v>
      </c>
      <c r="D76" s="148">
        <v>7953</v>
      </c>
      <c r="E76" s="148">
        <v>0</v>
      </c>
      <c r="F76" s="292">
        <f t="shared" si="8"/>
        <v>0</v>
      </c>
      <c r="G76" s="12"/>
      <c r="H76" s="12"/>
      <c r="I76" s="12"/>
    </row>
    <row r="77" spans="1:9" ht="16.5" customHeight="1" x14ac:dyDescent="0.2">
      <c r="A77" s="226" t="s">
        <v>53</v>
      </c>
      <c r="B77" s="222" t="s">
        <v>54</v>
      </c>
      <c r="C77" s="284">
        <f>SUM(C78:C79)</f>
        <v>11375</v>
      </c>
      <c r="D77" s="284">
        <f>SUM(D78:D79)</f>
        <v>11375</v>
      </c>
      <c r="E77" s="284">
        <f>SUM(E78:E79)</f>
        <v>11375</v>
      </c>
      <c r="F77" s="294">
        <f>SUM(F78:F79)</f>
        <v>1</v>
      </c>
      <c r="G77" s="12"/>
      <c r="H77" s="12"/>
      <c r="I77" s="12"/>
    </row>
    <row r="78" spans="1:9" ht="16.5" customHeight="1" x14ac:dyDescent="0.2">
      <c r="A78" s="216"/>
      <c r="B78" s="219" t="s">
        <v>119</v>
      </c>
      <c r="C78" s="284">
        <v>0</v>
      </c>
      <c r="D78" s="284">
        <v>0</v>
      </c>
      <c r="E78" s="284"/>
      <c r="F78" s="284">
        <v>0</v>
      </c>
      <c r="G78" s="12"/>
      <c r="H78" s="12"/>
      <c r="I78" s="12"/>
    </row>
    <row r="79" spans="1:9" ht="14.85" customHeight="1" x14ac:dyDescent="0.2">
      <c r="A79" s="216" t="s">
        <v>56</v>
      </c>
      <c r="B79" s="229" t="s">
        <v>57</v>
      </c>
      <c r="C79" s="139">
        <v>11375</v>
      </c>
      <c r="D79" s="139">
        <v>11375</v>
      </c>
      <c r="E79" s="139">
        <v>11375</v>
      </c>
      <c r="F79" s="293">
        <f>E79/D79</f>
        <v>1</v>
      </c>
      <c r="G79" s="12"/>
      <c r="H79" s="12"/>
      <c r="I79" s="12"/>
    </row>
    <row r="80" spans="1:9" ht="18.75" customHeight="1" x14ac:dyDescent="0.2">
      <c r="A80" s="216"/>
      <c r="B80" s="225" t="s">
        <v>120</v>
      </c>
      <c r="C80" s="218">
        <f>C65+C77</f>
        <v>948316.29206000001</v>
      </c>
      <c r="D80" s="218">
        <f>D65+D77</f>
        <v>1041362</v>
      </c>
      <c r="E80" s="218">
        <f>E65+E77</f>
        <v>933070</v>
      </c>
      <c r="F80" s="300">
        <f>E80/D80</f>
        <v>0.89600926478976572</v>
      </c>
      <c r="G80" s="12"/>
    </row>
    <row r="81" spans="2:6" ht="14.1" customHeight="1" x14ac:dyDescent="0.2">
      <c r="B81" s="2"/>
      <c r="D81" s="128"/>
      <c r="E81" s="303"/>
    </row>
    <row r="82" spans="2:6" ht="14.1" customHeight="1" x14ac:dyDescent="0.2">
      <c r="B82" s="15"/>
      <c r="C82" s="16"/>
      <c r="D82" s="16"/>
      <c r="E82" s="16"/>
      <c r="F82" s="16"/>
    </row>
    <row r="83" spans="2:6" ht="14.1" customHeight="1" x14ac:dyDescent="0.2">
      <c r="B83" s="2"/>
    </row>
    <row r="84" spans="2:6" ht="14.1" customHeight="1" x14ac:dyDescent="0.2">
      <c r="B84" s="2"/>
    </row>
    <row r="85" spans="2:6" ht="14.1" customHeight="1" x14ac:dyDescent="0.2">
      <c r="B85" s="2"/>
    </row>
    <row r="86" spans="2:6" ht="14.1" customHeight="1" x14ac:dyDescent="0.2">
      <c r="B86" s="2"/>
    </row>
    <row r="87" spans="2:6" ht="14.1" customHeight="1" x14ac:dyDescent="0.2">
      <c r="B87" s="2"/>
    </row>
    <row r="88" spans="2:6" ht="14.1" customHeight="1" x14ac:dyDescent="0.2">
      <c r="B88" s="2"/>
    </row>
    <row r="89" spans="2:6" ht="14.1" customHeight="1" x14ac:dyDescent="0.2">
      <c r="B89" s="2"/>
    </row>
    <row r="90" spans="2:6" x14ac:dyDescent="0.2">
      <c r="B90" s="2"/>
    </row>
    <row r="91" spans="2:6" x14ac:dyDescent="0.2">
      <c r="B91" s="2"/>
    </row>
    <row r="92" spans="2:6" x14ac:dyDescent="0.2">
      <c r="B92" s="2"/>
    </row>
    <row r="93" spans="2:6" x14ac:dyDescent="0.2">
      <c r="B93" s="2"/>
    </row>
  </sheetData>
  <sheetProtection selectLockedCells="1" selectUnlockedCells="1"/>
  <mergeCells count="4">
    <mergeCell ref="A1:F1"/>
    <mergeCell ref="A5:F5"/>
    <mergeCell ref="A4:F4"/>
    <mergeCell ref="A3:F3"/>
  </mergeCells>
  <pageMargins left="0.78740157480314965" right="0" top="0.15748031496062992" bottom="0.15748031496062992" header="0.51181102362204722" footer="0.51181102362204722"/>
  <pageSetup paperSize="9" scale="72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="60" zoomScaleNormal="100" workbookViewId="0">
      <selection activeCell="M12" sqref="M12"/>
    </sheetView>
  </sheetViews>
  <sheetFormatPr defaultRowHeight="12.75" x14ac:dyDescent="0.2"/>
  <cols>
    <col min="1" max="1" width="8.140625" customWidth="1"/>
    <col min="2" max="2" width="52.28515625" customWidth="1"/>
    <col min="3" max="3" width="28" bestFit="1" customWidth="1"/>
    <col min="4" max="4" width="15.140625" bestFit="1" customWidth="1"/>
    <col min="5" max="5" width="20.85546875" bestFit="1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ht="15" x14ac:dyDescent="0.25">
      <c r="A1" s="452" t="s">
        <v>1040</v>
      </c>
      <c r="B1" s="453"/>
      <c r="C1" s="453"/>
      <c r="D1" s="453"/>
      <c r="E1" s="453"/>
    </row>
    <row r="2" spans="1:5" ht="15" x14ac:dyDescent="0.2">
      <c r="A2" s="384"/>
      <c r="B2" s="384" t="s">
        <v>267</v>
      </c>
      <c r="C2" s="384" t="s">
        <v>808</v>
      </c>
      <c r="D2" s="384" t="s">
        <v>809</v>
      </c>
      <c r="E2" s="384" t="s">
        <v>810</v>
      </c>
    </row>
    <row r="3" spans="1:5" ht="15" x14ac:dyDescent="0.2">
      <c r="A3" s="384">
        <v>1</v>
      </c>
      <c r="B3" s="384">
        <v>2</v>
      </c>
      <c r="C3" s="384">
        <v>3</v>
      </c>
      <c r="D3" s="384">
        <v>4</v>
      </c>
      <c r="E3" s="384">
        <v>5</v>
      </c>
    </row>
    <row r="4" spans="1:5" ht="15" x14ac:dyDescent="0.2">
      <c r="A4" s="385" t="s">
        <v>585</v>
      </c>
      <c r="B4" s="363" t="s">
        <v>775</v>
      </c>
      <c r="C4" s="386">
        <v>664537784</v>
      </c>
      <c r="D4" s="386">
        <v>0</v>
      </c>
      <c r="E4" s="386">
        <v>664537784</v>
      </c>
    </row>
    <row r="5" spans="1:5" ht="30" x14ac:dyDescent="0.2">
      <c r="A5" s="385" t="s">
        <v>587</v>
      </c>
      <c r="B5" s="363" t="s">
        <v>776</v>
      </c>
      <c r="C5" s="386">
        <v>43075293</v>
      </c>
      <c r="D5" s="386">
        <v>0</v>
      </c>
      <c r="E5" s="386">
        <v>43075293</v>
      </c>
    </row>
    <row r="6" spans="1:5" ht="30" x14ac:dyDescent="0.2">
      <c r="A6" s="385" t="s">
        <v>589</v>
      </c>
      <c r="B6" s="363" t="s">
        <v>777</v>
      </c>
      <c r="C6" s="386">
        <v>143057231</v>
      </c>
      <c r="D6" s="386">
        <v>0</v>
      </c>
      <c r="E6" s="386">
        <v>143057231</v>
      </c>
    </row>
    <row r="7" spans="1:5" ht="28.5" x14ac:dyDescent="0.2">
      <c r="A7" s="387" t="s">
        <v>591</v>
      </c>
      <c r="B7" s="388" t="s">
        <v>778</v>
      </c>
      <c r="C7" s="389">
        <v>850670308</v>
      </c>
      <c r="D7" s="389">
        <v>0</v>
      </c>
      <c r="E7" s="389">
        <v>850670308</v>
      </c>
    </row>
    <row r="8" spans="1:5" ht="30" x14ac:dyDescent="0.2">
      <c r="A8" s="385" t="s">
        <v>599</v>
      </c>
      <c r="B8" s="363" t="s">
        <v>781</v>
      </c>
      <c r="C8" s="386">
        <v>967071579</v>
      </c>
      <c r="D8" s="386">
        <v>-611481820</v>
      </c>
      <c r="E8" s="386">
        <v>355589759</v>
      </c>
    </row>
    <row r="9" spans="1:5" ht="30" x14ac:dyDescent="0.2">
      <c r="A9" s="385" t="s">
        <v>601</v>
      </c>
      <c r="B9" s="363" t="s">
        <v>782</v>
      </c>
      <c r="C9" s="386">
        <v>19169738</v>
      </c>
      <c r="D9" s="386">
        <v>0</v>
      </c>
      <c r="E9" s="386">
        <v>19169738</v>
      </c>
    </row>
    <row r="10" spans="1:5" ht="30" x14ac:dyDescent="0.2">
      <c r="A10" s="385" t="s">
        <v>613</v>
      </c>
      <c r="B10" s="363" t="s">
        <v>783</v>
      </c>
      <c r="C10" s="386">
        <v>14464526</v>
      </c>
      <c r="D10" s="386">
        <v>0</v>
      </c>
      <c r="E10" s="386">
        <v>14464526</v>
      </c>
    </row>
    <row r="11" spans="1:5" ht="15" x14ac:dyDescent="0.2">
      <c r="A11" s="385" t="s">
        <v>615</v>
      </c>
      <c r="B11" s="363" t="s">
        <v>784</v>
      </c>
      <c r="C11" s="386">
        <v>15540529</v>
      </c>
      <c r="D11" s="386">
        <v>0</v>
      </c>
      <c r="E11" s="386">
        <v>15540529</v>
      </c>
    </row>
    <row r="12" spans="1:5" ht="28.5" x14ac:dyDescent="0.2">
      <c r="A12" s="387" t="s">
        <v>719</v>
      </c>
      <c r="B12" s="388" t="s">
        <v>785</v>
      </c>
      <c r="C12" s="389">
        <v>1016246372</v>
      </c>
      <c r="D12" s="389">
        <v>-611481820</v>
      </c>
      <c r="E12" s="389">
        <v>404764552</v>
      </c>
    </row>
    <row r="13" spans="1:5" ht="15" x14ac:dyDescent="0.2">
      <c r="A13" s="385" t="s">
        <v>720</v>
      </c>
      <c r="B13" s="363" t="s">
        <v>786</v>
      </c>
      <c r="C13" s="386">
        <v>68831798</v>
      </c>
      <c r="D13" s="386">
        <v>0</v>
      </c>
      <c r="E13" s="386">
        <v>68831798</v>
      </c>
    </row>
    <row r="14" spans="1:5" ht="15" x14ac:dyDescent="0.2">
      <c r="A14" s="385" t="s">
        <v>617</v>
      </c>
      <c r="B14" s="363" t="s">
        <v>787</v>
      </c>
      <c r="C14" s="386">
        <v>178391100</v>
      </c>
      <c r="D14" s="386">
        <v>0</v>
      </c>
      <c r="E14" s="386">
        <v>178391100</v>
      </c>
    </row>
    <row r="15" spans="1:5" ht="15" x14ac:dyDescent="0.2">
      <c r="A15" s="385" t="s">
        <v>618</v>
      </c>
      <c r="B15" s="363" t="s">
        <v>788</v>
      </c>
      <c r="C15" s="386">
        <v>7376113</v>
      </c>
      <c r="D15" s="386">
        <v>0</v>
      </c>
      <c r="E15" s="386">
        <v>7376113</v>
      </c>
    </row>
    <row r="16" spans="1:5" ht="14.25" x14ac:dyDescent="0.2">
      <c r="A16" s="387" t="s">
        <v>722</v>
      </c>
      <c r="B16" s="388" t="s">
        <v>789</v>
      </c>
      <c r="C16" s="389">
        <v>254599011</v>
      </c>
      <c r="D16" s="389">
        <v>0</v>
      </c>
      <c r="E16" s="389">
        <v>254599011</v>
      </c>
    </row>
    <row r="17" spans="1:5" ht="15" x14ac:dyDescent="0.2">
      <c r="A17" s="385" t="s">
        <v>723</v>
      </c>
      <c r="B17" s="363" t="s">
        <v>790</v>
      </c>
      <c r="C17" s="386">
        <v>340407423</v>
      </c>
      <c r="D17" s="386">
        <v>0</v>
      </c>
      <c r="E17" s="386">
        <v>340407423</v>
      </c>
    </row>
    <row r="18" spans="1:5" ht="15" x14ac:dyDescent="0.2">
      <c r="A18" s="385" t="s">
        <v>724</v>
      </c>
      <c r="B18" s="363" t="s">
        <v>791</v>
      </c>
      <c r="C18" s="386">
        <v>77265813</v>
      </c>
      <c r="D18" s="386">
        <v>0</v>
      </c>
      <c r="E18" s="386">
        <v>77265813</v>
      </c>
    </row>
    <row r="19" spans="1:5" ht="15" x14ac:dyDescent="0.2">
      <c r="A19" s="385" t="s">
        <v>725</v>
      </c>
      <c r="B19" s="363" t="s">
        <v>792</v>
      </c>
      <c r="C19" s="386">
        <v>86616718</v>
      </c>
      <c r="D19" s="386">
        <v>0</v>
      </c>
      <c r="E19" s="386">
        <v>86616718</v>
      </c>
    </row>
    <row r="20" spans="1:5" ht="14.25" x14ac:dyDescent="0.2">
      <c r="A20" s="387" t="s">
        <v>620</v>
      </c>
      <c r="B20" s="388" t="s">
        <v>793</v>
      </c>
      <c r="C20" s="389">
        <v>504289954</v>
      </c>
      <c r="D20" s="389">
        <v>0</v>
      </c>
      <c r="E20" s="389">
        <v>504289954</v>
      </c>
    </row>
    <row r="21" spans="1:5" ht="14.25" x14ac:dyDescent="0.2">
      <c r="A21" s="387" t="s">
        <v>726</v>
      </c>
      <c r="B21" s="388" t="s">
        <v>794</v>
      </c>
      <c r="C21" s="389">
        <v>115240793</v>
      </c>
      <c r="D21" s="389">
        <v>0</v>
      </c>
      <c r="E21" s="389">
        <v>115240793</v>
      </c>
    </row>
    <row r="22" spans="1:5" ht="14.25" x14ac:dyDescent="0.2">
      <c r="A22" s="387" t="s">
        <v>727</v>
      </c>
      <c r="B22" s="388" t="s">
        <v>795</v>
      </c>
      <c r="C22" s="389">
        <v>822815985</v>
      </c>
      <c r="D22" s="389">
        <v>-611481820</v>
      </c>
      <c r="E22" s="389">
        <v>211334165</v>
      </c>
    </row>
    <row r="23" spans="1:5" ht="28.5" x14ac:dyDescent="0.2">
      <c r="A23" s="387" t="s">
        <v>728</v>
      </c>
      <c r="B23" s="388" t="s">
        <v>796</v>
      </c>
      <c r="C23" s="389">
        <v>169970937</v>
      </c>
      <c r="D23" s="389">
        <v>0</v>
      </c>
      <c r="E23" s="389">
        <v>169970937</v>
      </c>
    </row>
    <row r="24" spans="1:5" ht="30" x14ac:dyDescent="0.2">
      <c r="A24" s="385" t="s">
        <v>622</v>
      </c>
      <c r="B24" s="363" t="s">
        <v>797</v>
      </c>
      <c r="C24" s="386">
        <v>701102</v>
      </c>
      <c r="D24" s="386">
        <v>0</v>
      </c>
      <c r="E24" s="386">
        <v>701102</v>
      </c>
    </row>
    <row r="25" spans="1:5" ht="28.5" x14ac:dyDescent="0.2">
      <c r="A25" s="387" t="s">
        <v>734</v>
      </c>
      <c r="B25" s="388" t="s">
        <v>799</v>
      </c>
      <c r="C25" s="389">
        <v>701102</v>
      </c>
      <c r="D25" s="389">
        <v>0</v>
      </c>
      <c r="E25" s="389">
        <v>701102</v>
      </c>
    </row>
    <row r="26" spans="1:5" ht="15" x14ac:dyDescent="0.2">
      <c r="A26" s="385" t="s">
        <v>736</v>
      </c>
      <c r="B26" s="363" t="s">
        <v>807</v>
      </c>
      <c r="C26" s="386">
        <v>18152</v>
      </c>
      <c r="D26" s="386">
        <v>0</v>
      </c>
      <c r="E26" s="386">
        <v>18152</v>
      </c>
    </row>
    <row r="27" spans="1:5" ht="28.5" x14ac:dyDescent="0.2">
      <c r="A27" s="387" t="s">
        <v>744</v>
      </c>
      <c r="B27" s="388" t="s">
        <v>800</v>
      </c>
      <c r="C27" s="389">
        <v>18152</v>
      </c>
      <c r="D27" s="389">
        <v>0</v>
      </c>
      <c r="E27" s="389">
        <v>18152</v>
      </c>
    </row>
    <row r="28" spans="1:5" ht="28.5" x14ac:dyDescent="0.2">
      <c r="A28" s="387" t="s">
        <v>628</v>
      </c>
      <c r="B28" s="388" t="s">
        <v>801</v>
      </c>
      <c r="C28" s="389">
        <v>682950</v>
      </c>
      <c r="D28" s="389">
        <v>0</v>
      </c>
      <c r="E28" s="389">
        <v>682950</v>
      </c>
    </row>
    <row r="29" spans="1:5" ht="14.25" x14ac:dyDescent="0.2">
      <c r="A29" s="387" t="s">
        <v>747</v>
      </c>
      <c r="B29" s="388" t="s">
        <v>1037</v>
      </c>
      <c r="C29" s="389">
        <v>170653887</v>
      </c>
      <c r="D29" s="389">
        <v>0</v>
      </c>
      <c r="E29" s="389">
        <v>170653887</v>
      </c>
    </row>
  </sheetData>
  <mergeCells count="1">
    <mergeCell ref="A1:E1"/>
  </mergeCells>
  <pageMargins left="0.7" right="0.7" top="0.75" bottom="0.75" header="0.3" footer="0.3"/>
  <pageSetup paperSize="9"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9"/>
  <sheetViews>
    <sheetView view="pageBreakPreview" workbookViewId="0"/>
  </sheetViews>
  <sheetFormatPr defaultColWidth="11.5703125" defaultRowHeight="12.75" x14ac:dyDescent="0.2"/>
  <cols>
    <col min="1" max="1" width="5" style="77" customWidth="1"/>
    <col min="2" max="2" width="56" style="77" customWidth="1"/>
    <col min="3" max="3" width="15.5703125" style="77" customWidth="1"/>
    <col min="4" max="4" width="12.5703125" style="77" customWidth="1"/>
    <col min="5" max="5" width="10.85546875" style="77" customWidth="1"/>
    <col min="6" max="6" width="10" style="77" customWidth="1"/>
    <col min="7" max="7" width="10.28515625" style="77" customWidth="1"/>
    <col min="8" max="8" width="10.42578125" style="77" customWidth="1"/>
    <col min="9" max="9" width="9.140625" style="78" customWidth="1"/>
    <col min="10" max="255" width="9.140625" style="77" customWidth="1"/>
    <col min="256" max="16384" width="11.5703125" style="79"/>
  </cols>
  <sheetData>
    <row r="1" spans="1:9" x14ac:dyDescent="0.2">
      <c r="A1" s="80"/>
      <c r="B1" s="81"/>
      <c r="C1" s="82"/>
      <c r="H1" s="26" t="s">
        <v>351</v>
      </c>
    </row>
    <row r="2" spans="1:9" ht="15.75" customHeight="1" x14ac:dyDescent="0.25">
      <c r="A2" s="454" t="s">
        <v>352</v>
      </c>
      <c r="B2" s="454"/>
      <c r="C2" s="454"/>
      <c r="D2" s="454"/>
      <c r="E2" s="454"/>
      <c r="F2" s="454"/>
      <c r="G2" s="454"/>
      <c r="H2" s="454"/>
    </row>
    <row r="3" spans="1:9" ht="15.75" customHeight="1" x14ac:dyDescent="0.25">
      <c r="A3" s="83"/>
      <c r="B3" s="84"/>
      <c r="C3" s="84"/>
      <c r="D3" s="84"/>
      <c r="E3" s="84"/>
      <c r="F3" s="84"/>
      <c r="G3" s="84"/>
      <c r="H3" s="84"/>
    </row>
    <row r="4" spans="1:9" ht="15.75" x14ac:dyDescent="0.25">
      <c r="A4" s="85"/>
      <c r="B4" s="86"/>
      <c r="C4" s="86"/>
      <c r="D4" s="86"/>
      <c r="E4" s="86"/>
      <c r="F4" s="86"/>
      <c r="G4" s="86"/>
      <c r="H4" s="82" t="s">
        <v>2</v>
      </c>
    </row>
    <row r="5" spans="1:9" ht="16.350000000000001" customHeight="1" x14ac:dyDescent="0.2">
      <c r="A5" s="455" t="s">
        <v>268</v>
      </c>
      <c r="B5" s="455" t="s">
        <v>269</v>
      </c>
      <c r="C5" s="456" t="s">
        <v>353</v>
      </c>
      <c r="D5" s="456"/>
      <c r="E5" s="456"/>
      <c r="F5" s="456"/>
      <c r="G5" s="456"/>
      <c r="H5" s="456"/>
    </row>
    <row r="6" spans="1:9" ht="52.9" customHeight="1" x14ac:dyDescent="0.2">
      <c r="A6" s="455"/>
      <c r="B6" s="455"/>
      <c r="C6" s="87" t="s">
        <v>270</v>
      </c>
      <c r="D6" s="87" t="s">
        <v>318</v>
      </c>
      <c r="E6" s="87" t="s">
        <v>319</v>
      </c>
      <c r="F6" s="87" t="s">
        <v>354</v>
      </c>
      <c r="G6" s="87" t="s">
        <v>355</v>
      </c>
      <c r="H6" s="87" t="s">
        <v>232</v>
      </c>
    </row>
    <row r="7" spans="1:9" ht="13.5" customHeight="1" x14ac:dyDescent="0.2">
      <c r="A7" s="88" t="s">
        <v>271</v>
      </c>
      <c r="B7" s="89" t="s">
        <v>272</v>
      </c>
      <c r="C7" s="90">
        <f>SUM(C8:C18)</f>
        <v>64623</v>
      </c>
      <c r="D7" s="90">
        <f>SUM(D8:D18)</f>
        <v>8802</v>
      </c>
      <c r="E7" s="90">
        <f>SUM(E8:E18)</f>
        <v>7329</v>
      </c>
      <c r="F7" s="90">
        <f>SUM(F8:F18)</f>
        <v>475</v>
      </c>
      <c r="G7" s="90">
        <f>SUM(G8:G18)</f>
        <v>0</v>
      </c>
      <c r="H7" s="90">
        <f t="shared" ref="H7:H38" si="0">SUM(C7:G7)</f>
        <v>81229</v>
      </c>
      <c r="I7" s="91">
        <f>SUM(H8:H18)</f>
        <v>81229</v>
      </c>
    </row>
    <row r="8" spans="1:9" ht="14.1" customHeight="1" x14ac:dyDescent="0.2">
      <c r="A8" s="92"/>
      <c r="B8" s="75" t="s">
        <v>356</v>
      </c>
      <c r="C8" s="93">
        <v>47441</v>
      </c>
      <c r="D8" s="93">
        <v>7502</v>
      </c>
      <c r="E8" s="93">
        <v>5616</v>
      </c>
      <c r="F8" s="93">
        <v>475</v>
      </c>
      <c r="G8" s="93"/>
      <c r="H8" s="94">
        <f t="shared" si="0"/>
        <v>61034</v>
      </c>
      <c r="I8" s="91"/>
    </row>
    <row r="9" spans="1:9" ht="12.75" customHeight="1" x14ac:dyDescent="0.2">
      <c r="A9" s="92"/>
      <c r="B9" s="75" t="s">
        <v>357</v>
      </c>
      <c r="C9" s="93">
        <v>3107</v>
      </c>
      <c r="D9" s="93"/>
      <c r="E9" s="93"/>
      <c r="F9" s="93"/>
      <c r="G9" s="93"/>
      <c r="H9" s="94">
        <f t="shared" si="0"/>
        <v>3107</v>
      </c>
      <c r="I9" s="122"/>
    </row>
    <row r="10" spans="1:9" ht="12.75" customHeight="1" x14ac:dyDescent="0.2">
      <c r="A10" s="92"/>
      <c r="B10" s="75" t="s">
        <v>358</v>
      </c>
      <c r="C10" s="95">
        <v>3788</v>
      </c>
      <c r="D10" s="95"/>
      <c r="E10" s="95"/>
      <c r="F10" s="95"/>
      <c r="G10" s="95"/>
      <c r="H10" s="94">
        <f t="shared" si="0"/>
        <v>3788</v>
      </c>
      <c r="I10" s="122"/>
    </row>
    <row r="11" spans="1:9" ht="12.75" customHeight="1" x14ac:dyDescent="0.2">
      <c r="A11" s="92"/>
      <c r="B11" s="75" t="s">
        <v>320</v>
      </c>
      <c r="C11" s="95">
        <v>2400</v>
      </c>
      <c r="D11" s="95">
        <v>600</v>
      </c>
      <c r="E11" s="95">
        <v>450</v>
      </c>
      <c r="F11" s="95"/>
      <c r="G11" s="95"/>
      <c r="H11" s="94">
        <f t="shared" si="0"/>
        <v>3450</v>
      </c>
      <c r="I11" s="91"/>
    </row>
    <row r="12" spans="1:9" ht="12.75" customHeight="1" x14ac:dyDescent="0.2">
      <c r="A12" s="92"/>
      <c r="B12" s="100" t="s">
        <v>359</v>
      </c>
      <c r="C12" s="95">
        <v>4296</v>
      </c>
      <c r="D12" s="95">
        <v>652</v>
      </c>
      <c r="E12" s="95">
        <v>492</v>
      </c>
      <c r="F12" s="95"/>
      <c r="G12" s="95"/>
      <c r="H12" s="94">
        <f t="shared" si="0"/>
        <v>5440</v>
      </c>
      <c r="I12" s="91"/>
    </row>
    <row r="13" spans="1:9" ht="12.75" customHeight="1" x14ac:dyDescent="0.2">
      <c r="A13" s="92"/>
      <c r="B13" s="75" t="s">
        <v>321</v>
      </c>
      <c r="C13" s="95">
        <v>855</v>
      </c>
      <c r="D13" s="95"/>
      <c r="E13" s="95">
        <v>335</v>
      </c>
      <c r="F13" s="95"/>
      <c r="G13" s="95"/>
      <c r="H13" s="94">
        <f t="shared" si="0"/>
        <v>1190</v>
      </c>
      <c r="I13" s="91"/>
    </row>
    <row r="14" spans="1:9" ht="12.75" customHeight="1" x14ac:dyDescent="0.2">
      <c r="A14" s="92"/>
      <c r="B14" s="75" t="s">
        <v>273</v>
      </c>
      <c r="C14" s="95">
        <v>280</v>
      </c>
      <c r="D14" s="95"/>
      <c r="E14" s="95"/>
      <c r="F14" s="95"/>
      <c r="G14" s="95"/>
      <c r="H14" s="94">
        <f t="shared" si="0"/>
        <v>280</v>
      </c>
      <c r="I14" s="91"/>
    </row>
    <row r="15" spans="1:9" ht="12.75" customHeight="1" x14ac:dyDescent="0.2">
      <c r="A15" s="92"/>
      <c r="B15" s="75" t="s">
        <v>322</v>
      </c>
      <c r="C15" s="95">
        <v>192</v>
      </c>
      <c r="D15" s="95">
        <v>48</v>
      </c>
      <c r="E15" s="95">
        <v>36</v>
      </c>
      <c r="F15" s="95"/>
      <c r="G15" s="95"/>
      <c r="H15" s="94">
        <f t="shared" si="0"/>
        <v>276</v>
      </c>
      <c r="I15" s="91"/>
    </row>
    <row r="16" spans="1:9" ht="12.75" customHeight="1" x14ac:dyDescent="0.2">
      <c r="A16" s="92"/>
      <c r="B16" s="75" t="s">
        <v>323</v>
      </c>
      <c r="C16" s="95">
        <v>1000</v>
      </c>
      <c r="D16" s="95"/>
      <c r="E16" s="95">
        <v>400</v>
      </c>
      <c r="F16" s="95"/>
      <c r="G16" s="95"/>
      <c r="H16" s="94">
        <f t="shared" si="0"/>
        <v>1400</v>
      </c>
      <c r="I16" s="91"/>
    </row>
    <row r="17" spans="1:9" ht="12.75" customHeight="1" x14ac:dyDescent="0.2">
      <c r="A17" s="92"/>
      <c r="B17" s="75" t="s">
        <v>360</v>
      </c>
      <c r="C17" s="95">
        <v>864</v>
      </c>
      <c r="D17" s="95"/>
      <c r="E17" s="95"/>
      <c r="F17" s="95"/>
      <c r="G17" s="95"/>
      <c r="H17" s="94">
        <f t="shared" si="0"/>
        <v>864</v>
      </c>
      <c r="I17" s="91"/>
    </row>
    <row r="18" spans="1:9" ht="12.75" customHeight="1" x14ac:dyDescent="0.2">
      <c r="A18" s="92"/>
      <c r="B18" s="75" t="s">
        <v>324</v>
      </c>
      <c r="C18" s="95">
        <v>400</v>
      </c>
      <c r="D18" s="95"/>
      <c r="E18" s="95"/>
      <c r="F18" s="95"/>
      <c r="G18" s="95"/>
      <c r="H18" s="94">
        <f t="shared" si="0"/>
        <v>400</v>
      </c>
      <c r="I18" s="91"/>
    </row>
    <row r="19" spans="1:9" ht="12.75" customHeight="1" x14ac:dyDescent="0.2">
      <c r="A19" s="96" t="s">
        <v>274</v>
      </c>
      <c r="B19" s="97" t="s">
        <v>325</v>
      </c>
      <c r="C19" s="98">
        <f>SUM(C20:C27)</f>
        <v>10889</v>
      </c>
      <c r="D19" s="98">
        <f>SUM(D20:D27)</f>
        <v>0</v>
      </c>
      <c r="E19" s="98">
        <f>SUM(E20:E27)</f>
        <v>0</v>
      </c>
      <c r="F19" s="98">
        <f>SUM(F20:F27)</f>
        <v>0</v>
      </c>
      <c r="G19" s="98">
        <f>SUM(G20:G27)</f>
        <v>6202</v>
      </c>
      <c r="H19" s="90">
        <f t="shared" si="0"/>
        <v>17091</v>
      </c>
      <c r="I19" s="91">
        <f>SUM(H20:H27)</f>
        <v>17091</v>
      </c>
    </row>
    <row r="20" spans="1:9" ht="12.75" customHeight="1" x14ac:dyDescent="0.2">
      <c r="A20" s="96"/>
      <c r="B20" s="100" t="s">
        <v>361</v>
      </c>
      <c r="C20" s="109">
        <v>5381</v>
      </c>
      <c r="D20" s="95"/>
      <c r="E20" s="95"/>
      <c r="F20" s="95"/>
      <c r="G20" s="95"/>
      <c r="H20" s="94">
        <f t="shared" si="0"/>
        <v>5381</v>
      </c>
      <c r="I20" s="91"/>
    </row>
    <row r="21" spans="1:9" ht="12.75" customHeight="1" x14ac:dyDescent="0.2">
      <c r="A21" s="96"/>
      <c r="B21" s="100" t="s">
        <v>362</v>
      </c>
      <c r="C21" s="109">
        <v>2154</v>
      </c>
      <c r="D21" s="95"/>
      <c r="E21" s="95"/>
      <c r="F21" s="95"/>
      <c r="G21" s="95"/>
      <c r="H21" s="94">
        <f t="shared" si="0"/>
        <v>2154</v>
      </c>
      <c r="I21" s="91"/>
    </row>
    <row r="22" spans="1:9" ht="12.75" customHeight="1" x14ac:dyDescent="0.2">
      <c r="A22" s="96"/>
      <c r="B22" s="100" t="s">
        <v>358</v>
      </c>
      <c r="C22" s="109">
        <v>1345</v>
      </c>
      <c r="D22" s="95"/>
      <c r="E22" s="95"/>
      <c r="F22" s="95"/>
      <c r="G22" s="95"/>
      <c r="H22" s="94">
        <f t="shared" si="0"/>
        <v>1345</v>
      </c>
      <c r="I22" s="91"/>
    </row>
    <row r="23" spans="1:9" ht="12.75" customHeight="1" x14ac:dyDescent="0.2">
      <c r="A23" s="96"/>
      <c r="B23" s="100" t="s">
        <v>359</v>
      </c>
      <c r="C23" s="109">
        <v>516</v>
      </c>
      <c r="D23" s="95"/>
      <c r="E23" s="95"/>
      <c r="F23" s="95"/>
      <c r="G23" s="95"/>
      <c r="H23" s="94">
        <f t="shared" si="0"/>
        <v>516</v>
      </c>
      <c r="I23" s="91"/>
    </row>
    <row r="24" spans="1:9" ht="12.75" customHeight="1" x14ac:dyDescent="0.2">
      <c r="A24" s="96"/>
      <c r="B24" s="100" t="s">
        <v>363</v>
      </c>
      <c r="C24" s="92">
        <v>1143</v>
      </c>
      <c r="D24" s="93"/>
      <c r="E24" s="93"/>
      <c r="F24" s="93"/>
      <c r="G24" s="93"/>
      <c r="H24" s="94">
        <f t="shared" si="0"/>
        <v>1143</v>
      </c>
      <c r="I24" s="91"/>
    </row>
    <row r="25" spans="1:9" ht="12.75" customHeight="1" x14ac:dyDescent="0.2">
      <c r="A25" s="96"/>
      <c r="B25" s="100" t="s">
        <v>275</v>
      </c>
      <c r="C25" s="92">
        <v>150</v>
      </c>
      <c r="D25" s="93"/>
      <c r="E25" s="93"/>
      <c r="F25" s="93"/>
      <c r="G25" s="93"/>
      <c r="H25" s="94">
        <f t="shared" si="0"/>
        <v>150</v>
      </c>
      <c r="I25" s="91"/>
    </row>
    <row r="26" spans="1:9" ht="12.75" customHeight="1" x14ac:dyDescent="0.2">
      <c r="A26" s="96"/>
      <c r="B26" s="100" t="s">
        <v>364</v>
      </c>
      <c r="C26" s="92"/>
      <c r="D26" s="93"/>
      <c r="E26" s="93"/>
      <c r="F26" s="93"/>
      <c r="G26" s="93">
        <v>5952</v>
      </c>
      <c r="H26" s="94">
        <f t="shared" si="0"/>
        <v>5952</v>
      </c>
      <c r="I26" s="91"/>
    </row>
    <row r="27" spans="1:9" ht="12.75" customHeight="1" x14ac:dyDescent="0.2">
      <c r="A27" s="99"/>
      <c r="B27" s="100" t="s">
        <v>365</v>
      </c>
      <c r="C27" s="93">
        <v>200</v>
      </c>
      <c r="D27" s="93"/>
      <c r="E27" s="93"/>
      <c r="F27" s="93"/>
      <c r="G27" s="93">
        <v>250</v>
      </c>
      <c r="H27" s="94">
        <f t="shared" si="0"/>
        <v>450</v>
      </c>
      <c r="I27" s="91"/>
    </row>
    <row r="28" spans="1:9" ht="13.5" customHeight="1" x14ac:dyDescent="0.2">
      <c r="A28" s="101" t="s">
        <v>35</v>
      </c>
      <c r="B28" s="101" t="s">
        <v>276</v>
      </c>
      <c r="C28" s="102">
        <f>C19+C7</f>
        <v>75512</v>
      </c>
      <c r="D28" s="102">
        <f>D19+D7</f>
        <v>8802</v>
      </c>
      <c r="E28" s="102">
        <f>E19+E7</f>
        <v>7329</v>
      </c>
      <c r="F28" s="102">
        <f>F19+F7</f>
        <v>475</v>
      </c>
      <c r="G28" s="102">
        <f>G19+G7</f>
        <v>6202</v>
      </c>
      <c r="H28" s="112">
        <f t="shared" si="0"/>
        <v>98320</v>
      </c>
      <c r="I28" s="103"/>
    </row>
    <row r="29" spans="1:9" ht="13.5" customHeight="1" x14ac:dyDescent="0.2">
      <c r="A29" s="92"/>
      <c r="B29" s="100" t="s">
        <v>366</v>
      </c>
      <c r="C29" s="123">
        <v>18008</v>
      </c>
      <c r="D29" s="123">
        <v>2039</v>
      </c>
      <c r="E29" s="123">
        <v>1634</v>
      </c>
      <c r="F29" s="123">
        <v>64</v>
      </c>
      <c r="G29" s="123">
        <v>1446</v>
      </c>
      <c r="H29" s="94">
        <f t="shared" si="0"/>
        <v>23191</v>
      </c>
      <c r="I29" s="91"/>
    </row>
    <row r="30" spans="1:9" x14ac:dyDescent="0.2">
      <c r="A30" s="92"/>
      <c r="B30" s="100" t="s">
        <v>367</v>
      </c>
      <c r="C30" s="93">
        <v>812</v>
      </c>
      <c r="D30" s="93">
        <v>107</v>
      </c>
      <c r="E30" s="93">
        <v>112</v>
      </c>
      <c r="F30" s="93">
        <f>(F11+F54+F25)*1.19*0.15</f>
        <v>0</v>
      </c>
      <c r="G30" s="93">
        <f>(G11+G54+G25)*1.19*0.15</f>
        <v>0</v>
      </c>
      <c r="H30" s="94">
        <f t="shared" si="0"/>
        <v>1031</v>
      </c>
      <c r="I30" s="91"/>
    </row>
    <row r="31" spans="1:9" x14ac:dyDescent="0.2">
      <c r="A31" s="92"/>
      <c r="B31" s="100" t="s">
        <v>348</v>
      </c>
      <c r="C31" s="93">
        <v>425</v>
      </c>
      <c r="D31" s="93">
        <v>100</v>
      </c>
      <c r="E31" s="93">
        <v>75</v>
      </c>
      <c r="F31" s="93">
        <f>(F11+F25)*1.19*0.14</f>
        <v>0</v>
      </c>
      <c r="G31" s="93">
        <f>(G11+G25)*1.19*0.14</f>
        <v>0</v>
      </c>
      <c r="H31" s="94">
        <f t="shared" si="0"/>
        <v>600</v>
      </c>
      <c r="I31" s="91"/>
    </row>
    <row r="32" spans="1:9" x14ac:dyDescent="0.2">
      <c r="A32" s="92"/>
      <c r="B32" s="100" t="s">
        <v>349</v>
      </c>
      <c r="C32" s="93">
        <v>643</v>
      </c>
      <c r="D32" s="93"/>
      <c r="E32" s="93">
        <v>58</v>
      </c>
      <c r="F32" s="93">
        <f>F54*1.19*0.27</f>
        <v>0</v>
      </c>
      <c r="G32" s="93">
        <f>G54*1.19*0.27</f>
        <v>0</v>
      </c>
      <c r="H32" s="94">
        <f t="shared" si="0"/>
        <v>701</v>
      </c>
      <c r="I32" s="91"/>
    </row>
    <row r="33" spans="1:9" ht="13.5" customHeight="1" x14ac:dyDescent="0.2">
      <c r="A33" s="101" t="s">
        <v>37</v>
      </c>
      <c r="B33" s="101" t="s">
        <v>277</v>
      </c>
      <c r="C33" s="102">
        <f>SUM(C29:C32)</f>
        <v>19888</v>
      </c>
      <c r="D33" s="102">
        <f>SUM(D29:D32)</f>
        <v>2246</v>
      </c>
      <c r="E33" s="102">
        <f>SUM(E29:E32)</f>
        <v>1879</v>
      </c>
      <c r="F33" s="102">
        <f>SUM(F29:F32)</f>
        <v>64</v>
      </c>
      <c r="G33" s="102">
        <f>SUM(G29:G32)</f>
        <v>1446</v>
      </c>
      <c r="H33" s="112">
        <f t="shared" si="0"/>
        <v>25523</v>
      </c>
      <c r="I33" s="103">
        <f>SUM(H29:H32)</f>
        <v>25523</v>
      </c>
    </row>
    <row r="34" spans="1:9" ht="13.5" customHeight="1" x14ac:dyDescent="0.2">
      <c r="A34" s="88" t="s">
        <v>278</v>
      </c>
      <c r="B34" s="104" t="s">
        <v>279</v>
      </c>
      <c r="C34" s="105">
        <f>C35+C36</f>
        <v>4200</v>
      </c>
      <c r="D34" s="105">
        <f>D35+D36</f>
        <v>0</v>
      </c>
      <c r="E34" s="105">
        <f>E35+E36</f>
        <v>180</v>
      </c>
      <c r="F34" s="105">
        <f>F35+F36</f>
        <v>0</v>
      </c>
      <c r="G34" s="105">
        <f>G35+G36</f>
        <v>0</v>
      </c>
      <c r="H34" s="94">
        <f t="shared" si="0"/>
        <v>4380</v>
      </c>
      <c r="I34" s="103">
        <f>SUM(H35:H43)-H36</f>
        <v>4380</v>
      </c>
    </row>
    <row r="35" spans="1:9" ht="13.5" customHeight="1" x14ac:dyDescent="0.2">
      <c r="A35" s="92" t="s">
        <v>280</v>
      </c>
      <c r="B35" s="75" t="s">
        <v>326</v>
      </c>
      <c r="C35" s="106">
        <v>300</v>
      </c>
      <c r="D35" s="93"/>
      <c r="E35" s="93"/>
      <c r="F35" s="93"/>
      <c r="G35" s="93"/>
      <c r="H35" s="94">
        <f t="shared" si="0"/>
        <v>300</v>
      </c>
      <c r="I35" s="91"/>
    </row>
    <row r="36" spans="1:9" ht="13.5" customHeight="1" x14ac:dyDescent="0.2">
      <c r="A36" s="92" t="s">
        <v>281</v>
      </c>
      <c r="B36" s="75" t="s">
        <v>282</v>
      </c>
      <c r="C36" s="106">
        <f>SUM(C37:C43)</f>
        <v>3900</v>
      </c>
      <c r="D36" s="106">
        <f>SUM(D37:D43)</f>
        <v>0</v>
      </c>
      <c r="E36" s="106">
        <f>SUM(E37:E43)</f>
        <v>180</v>
      </c>
      <c r="F36" s="106">
        <f>SUM(F37:F43)</f>
        <v>0</v>
      </c>
      <c r="G36" s="106">
        <f>SUM(G37:G43)</f>
        <v>0</v>
      </c>
      <c r="H36" s="94">
        <f t="shared" si="0"/>
        <v>4080</v>
      </c>
      <c r="I36" s="103"/>
    </row>
    <row r="37" spans="1:9" ht="13.5" customHeight="1" x14ac:dyDescent="0.2">
      <c r="A37" s="92"/>
      <c r="B37" s="107" t="s">
        <v>327</v>
      </c>
      <c r="C37" s="106">
        <v>2000</v>
      </c>
      <c r="D37" s="93"/>
      <c r="E37" s="93"/>
      <c r="F37" s="93"/>
      <c r="G37" s="93"/>
      <c r="H37" s="94">
        <f t="shared" si="0"/>
        <v>2000</v>
      </c>
      <c r="I37" s="91"/>
    </row>
    <row r="38" spans="1:9" ht="13.35" customHeight="1" x14ac:dyDescent="0.2">
      <c r="A38" s="92"/>
      <c r="B38" s="107" t="s">
        <v>283</v>
      </c>
      <c r="C38" s="106">
        <v>200</v>
      </c>
      <c r="D38" s="93"/>
      <c r="E38" s="93"/>
      <c r="F38" s="93"/>
      <c r="G38" s="93"/>
      <c r="H38" s="94">
        <f t="shared" si="0"/>
        <v>200</v>
      </c>
      <c r="I38" s="91"/>
    </row>
    <row r="39" spans="1:9" x14ac:dyDescent="0.2">
      <c r="A39" s="92"/>
      <c r="B39" s="108" t="s">
        <v>328</v>
      </c>
      <c r="C39" s="106">
        <v>400</v>
      </c>
      <c r="D39" s="93"/>
      <c r="E39" s="93"/>
      <c r="F39" s="93"/>
      <c r="G39" s="93"/>
      <c r="H39" s="94">
        <f t="shared" ref="H39:H70" si="1">SUM(C39:G39)</f>
        <v>400</v>
      </c>
      <c r="I39" s="91"/>
    </row>
    <row r="40" spans="1:9" ht="13.5" customHeight="1" x14ac:dyDescent="0.2">
      <c r="A40" s="92"/>
      <c r="B40" s="107" t="s">
        <v>350</v>
      </c>
      <c r="C40" s="106">
        <v>300</v>
      </c>
      <c r="D40" s="93"/>
      <c r="E40" s="93"/>
      <c r="F40" s="93"/>
      <c r="G40" s="93"/>
      <c r="H40" s="94">
        <f t="shared" si="1"/>
        <v>300</v>
      </c>
      <c r="I40" s="91"/>
    </row>
    <row r="41" spans="1:9" ht="13.5" customHeight="1" x14ac:dyDescent="0.2">
      <c r="A41" s="92"/>
      <c r="B41" s="107" t="s">
        <v>284</v>
      </c>
      <c r="C41" s="106">
        <v>300</v>
      </c>
      <c r="D41" s="93"/>
      <c r="E41" s="93">
        <v>180</v>
      </c>
      <c r="F41" s="93"/>
      <c r="G41" s="93"/>
      <c r="H41" s="94">
        <f t="shared" si="1"/>
        <v>480</v>
      </c>
      <c r="I41" s="91"/>
    </row>
    <row r="42" spans="1:9" ht="13.5" customHeight="1" x14ac:dyDescent="0.2">
      <c r="A42" s="92"/>
      <c r="B42" s="108" t="s">
        <v>368</v>
      </c>
      <c r="C42" s="106">
        <v>100</v>
      </c>
      <c r="D42" s="93"/>
      <c r="E42" s="93"/>
      <c r="F42" s="93"/>
      <c r="G42" s="93"/>
      <c r="H42" s="94">
        <f t="shared" si="1"/>
        <v>100</v>
      </c>
      <c r="I42" s="91"/>
    </row>
    <row r="43" spans="1:9" ht="13.5" customHeight="1" x14ac:dyDescent="0.2">
      <c r="A43" s="92"/>
      <c r="B43" s="108" t="s">
        <v>329</v>
      </c>
      <c r="C43" s="106">
        <v>600</v>
      </c>
      <c r="D43" s="93"/>
      <c r="E43" s="93"/>
      <c r="F43" s="93"/>
      <c r="G43" s="93"/>
      <c r="H43" s="94">
        <f t="shared" si="1"/>
        <v>600</v>
      </c>
      <c r="I43" s="91"/>
    </row>
    <row r="44" spans="1:9" ht="13.5" customHeight="1" x14ac:dyDescent="0.2">
      <c r="A44" s="88" t="s">
        <v>285</v>
      </c>
      <c r="B44" s="104" t="s">
        <v>286</v>
      </c>
      <c r="C44" s="105">
        <f>C45+C54</f>
        <v>5220</v>
      </c>
      <c r="D44" s="105">
        <f>D45+D54</f>
        <v>0</v>
      </c>
      <c r="E44" s="105">
        <f>E45+E54</f>
        <v>180</v>
      </c>
      <c r="F44" s="105">
        <f>F45+F54</f>
        <v>0</v>
      </c>
      <c r="G44" s="105">
        <f>G45+G54</f>
        <v>0</v>
      </c>
      <c r="H44" s="94">
        <f t="shared" si="1"/>
        <v>5400</v>
      </c>
      <c r="I44" s="103">
        <f>SUM(H45:H54)-H45</f>
        <v>5400</v>
      </c>
    </row>
    <row r="45" spans="1:9" ht="13.5" customHeight="1" x14ac:dyDescent="0.2">
      <c r="A45" s="92" t="s">
        <v>287</v>
      </c>
      <c r="B45" s="75" t="s">
        <v>330</v>
      </c>
      <c r="C45" s="106">
        <f>SUM(C46:C53)</f>
        <v>3220</v>
      </c>
      <c r="D45" s="106">
        <f>SUM(D46:D53)</f>
        <v>0</v>
      </c>
      <c r="E45" s="106">
        <f>SUM(E46:E53)</f>
        <v>0</v>
      </c>
      <c r="F45" s="106">
        <f>SUM(F46:F53)</f>
        <v>0</v>
      </c>
      <c r="G45" s="106">
        <f>SUM(G46:G53)</f>
        <v>0</v>
      </c>
      <c r="H45" s="94">
        <f t="shared" si="1"/>
        <v>3220</v>
      </c>
      <c r="I45" s="103"/>
    </row>
    <row r="46" spans="1:9" ht="12.6" customHeight="1" x14ac:dyDescent="0.2">
      <c r="A46" s="92"/>
      <c r="B46" s="124" t="s">
        <v>369</v>
      </c>
      <c r="C46" s="106">
        <v>2500</v>
      </c>
      <c r="D46" s="93"/>
      <c r="E46" s="93"/>
      <c r="F46" s="93"/>
      <c r="G46" s="93"/>
      <c r="H46" s="94">
        <f t="shared" si="1"/>
        <v>2500</v>
      </c>
      <c r="I46" s="91"/>
    </row>
    <row r="47" spans="1:9" ht="13.5" customHeight="1" x14ac:dyDescent="0.2">
      <c r="A47" s="92"/>
      <c r="B47" s="124" t="s">
        <v>370</v>
      </c>
      <c r="C47" s="106">
        <v>200</v>
      </c>
      <c r="D47" s="93"/>
      <c r="E47" s="93"/>
      <c r="F47" s="93"/>
      <c r="G47" s="93"/>
      <c r="H47" s="94">
        <f t="shared" si="1"/>
        <v>200</v>
      </c>
      <c r="I47" s="91"/>
    </row>
    <row r="48" spans="1:9" ht="13.35" customHeight="1" x14ac:dyDescent="0.2">
      <c r="A48" s="92"/>
      <c r="B48" s="125" t="s">
        <v>371</v>
      </c>
      <c r="C48" s="106">
        <v>160</v>
      </c>
      <c r="D48" s="93"/>
      <c r="E48" s="93"/>
      <c r="F48" s="93"/>
      <c r="G48" s="93"/>
      <c r="H48" s="94">
        <f t="shared" si="1"/>
        <v>160</v>
      </c>
      <c r="I48" s="91"/>
    </row>
    <row r="49" spans="1:9" ht="14.85" customHeight="1" x14ac:dyDescent="0.2">
      <c r="A49" s="92"/>
      <c r="B49" s="125" t="s">
        <v>372</v>
      </c>
      <c r="C49" s="106">
        <v>20</v>
      </c>
      <c r="D49" s="93"/>
      <c r="E49" s="93"/>
      <c r="F49" s="93"/>
      <c r="G49" s="93"/>
      <c r="H49" s="94">
        <f t="shared" si="1"/>
        <v>20</v>
      </c>
      <c r="I49" s="91"/>
    </row>
    <row r="50" spans="1:9" ht="13.5" customHeight="1" x14ac:dyDescent="0.2">
      <c r="A50" s="92"/>
      <c r="B50" s="124" t="s">
        <v>373</v>
      </c>
      <c r="C50" s="106">
        <v>20</v>
      </c>
      <c r="D50" s="93"/>
      <c r="E50" s="93"/>
      <c r="F50" s="93"/>
      <c r="G50" s="93"/>
      <c r="H50" s="94">
        <f t="shared" si="1"/>
        <v>20</v>
      </c>
      <c r="I50" s="91"/>
    </row>
    <row r="51" spans="1:9" ht="13.5" customHeight="1" x14ac:dyDescent="0.2">
      <c r="A51" s="92"/>
      <c r="B51" s="124" t="s">
        <v>374</v>
      </c>
      <c r="C51" s="106">
        <v>20</v>
      </c>
      <c r="D51" s="93"/>
      <c r="E51" s="93"/>
      <c r="F51" s="93"/>
      <c r="G51" s="93"/>
      <c r="H51" s="94">
        <f t="shared" si="1"/>
        <v>20</v>
      </c>
      <c r="I51" s="91"/>
    </row>
    <row r="52" spans="1:9" ht="12.6" customHeight="1" x14ac:dyDescent="0.2">
      <c r="A52" s="92"/>
      <c r="B52" s="124" t="s">
        <v>375</v>
      </c>
      <c r="C52" s="106">
        <v>150</v>
      </c>
      <c r="D52" s="93"/>
      <c r="E52" s="93"/>
      <c r="F52" s="93"/>
      <c r="G52" s="93"/>
      <c r="H52" s="94">
        <f t="shared" si="1"/>
        <v>150</v>
      </c>
      <c r="I52" s="91"/>
    </row>
    <row r="53" spans="1:9" ht="12.6" customHeight="1" x14ac:dyDescent="0.2">
      <c r="A53" s="92"/>
      <c r="B53" s="124" t="s">
        <v>376</v>
      </c>
      <c r="C53" s="106">
        <v>150</v>
      </c>
      <c r="D53" s="93"/>
      <c r="E53" s="93"/>
      <c r="F53" s="93"/>
      <c r="G53" s="93"/>
      <c r="H53" s="94">
        <f t="shared" si="1"/>
        <v>150</v>
      </c>
      <c r="I53" s="91"/>
    </row>
    <row r="54" spans="1:9" ht="13.5" customHeight="1" x14ac:dyDescent="0.2">
      <c r="A54" s="92" t="s">
        <v>288</v>
      </c>
      <c r="B54" s="75" t="s">
        <v>377</v>
      </c>
      <c r="C54" s="106">
        <v>2000</v>
      </c>
      <c r="D54" s="106"/>
      <c r="E54" s="106">
        <v>180</v>
      </c>
      <c r="F54" s="106"/>
      <c r="G54" s="106"/>
      <c r="H54" s="94">
        <f t="shared" si="1"/>
        <v>2180</v>
      </c>
      <c r="I54" s="91"/>
    </row>
    <row r="55" spans="1:9" ht="13.5" customHeight="1" x14ac:dyDescent="0.2">
      <c r="A55" s="88" t="s">
        <v>289</v>
      </c>
      <c r="B55" s="104" t="s">
        <v>290</v>
      </c>
      <c r="C55" s="105">
        <f>C56+C57+C58+C59+C60+C61+C66</f>
        <v>10695</v>
      </c>
      <c r="D55" s="105">
        <f>D56+D57+D58+D59+D60+D61+D66</f>
        <v>230</v>
      </c>
      <c r="E55" s="105">
        <f>E56+E57+E58+E59+E60+E61+E66</f>
        <v>105</v>
      </c>
      <c r="F55" s="105">
        <f>F56+F57+F58+F59+F60+F61+F66</f>
        <v>0</v>
      </c>
      <c r="G55" s="105">
        <f>G56+G57+G58+G59+G60+G61+G66</f>
        <v>0</v>
      </c>
      <c r="H55" s="94">
        <f t="shared" si="1"/>
        <v>11030</v>
      </c>
      <c r="I55" s="103">
        <f>SUM(H56:H72)-H61-H66</f>
        <v>11030</v>
      </c>
    </row>
    <row r="56" spans="1:9" ht="13.5" customHeight="1" x14ac:dyDescent="0.2">
      <c r="A56" s="92" t="s">
        <v>291</v>
      </c>
      <c r="B56" s="109" t="s">
        <v>331</v>
      </c>
      <c r="C56" s="106">
        <v>2200</v>
      </c>
      <c r="D56" s="93"/>
      <c r="E56" s="93"/>
      <c r="F56" s="93"/>
      <c r="G56" s="93"/>
      <c r="H56" s="94">
        <f t="shared" si="1"/>
        <v>2200</v>
      </c>
      <c r="I56" s="91"/>
    </row>
    <row r="57" spans="1:9" ht="13.5" customHeight="1" x14ac:dyDescent="0.2">
      <c r="A57" s="92" t="s">
        <v>292</v>
      </c>
      <c r="B57" s="109" t="s">
        <v>332</v>
      </c>
      <c r="C57" s="106"/>
      <c r="D57" s="93"/>
      <c r="E57" s="93"/>
      <c r="F57" s="93"/>
      <c r="G57" s="93"/>
      <c r="H57" s="94">
        <f t="shared" si="1"/>
        <v>0</v>
      </c>
      <c r="I57" s="91"/>
    </row>
    <row r="58" spans="1:9" ht="13.5" customHeight="1" x14ac:dyDescent="0.2">
      <c r="A58" s="92" t="s">
        <v>293</v>
      </c>
      <c r="B58" s="109" t="s">
        <v>378</v>
      </c>
      <c r="C58" s="106">
        <v>170</v>
      </c>
      <c r="D58" s="106"/>
      <c r="E58" s="106"/>
      <c r="F58" s="106"/>
      <c r="G58" s="106"/>
      <c r="H58" s="94">
        <f t="shared" si="1"/>
        <v>170</v>
      </c>
      <c r="I58" s="103"/>
    </row>
    <row r="59" spans="1:9" ht="13.5" customHeight="1" x14ac:dyDescent="0.2">
      <c r="A59" s="92" t="s">
        <v>294</v>
      </c>
      <c r="B59" s="109" t="s">
        <v>333</v>
      </c>
      <c r="C59" s="106">
        <v>1000</v>
      </c>
      <c r="D59" s="106"/>
      <c r="E59" s="106"/>
      <c r="F59" s="106"/>
      <c r="G59" s="106"/>
      <c r="H59" s="94">
        <f t="shared" si="1"/>
        <v>1000</v>
      </c>
      <c r="I59" s="103"/>
    </row>
    <row r="60" spans="1:9" ht="13.5" customHeight="1" x14ac:dyDescent="0.2">
      <c r="A60" s="92" t="s">
        <v>295</v>
      </c>
      <c r="B60" s="109" t="s">
        <v>334</v>
      </c>
      <c r="C60" s="106"/>
      <c r="D60" s="93"/>
      <c r="E60" s="93"/>
      <c r="F60" s="93"/>
      <c r="G60" s="93"/>
      <c r="H60" s="94">
        <f t="shared" si="1"/>
        <v>0</v>
      </c>
      <c r="I60" s="91"/>
    </row>
    <row r="61" spans="1:9" ht="13.5" customHeight="1" x14ac:dyDescent="0.2">
      <c r="A61" s="92" t="s">
        <v>296</v>
      </c>
      <c r="B61" s="109" t="s">
        <v>335</v>
      </c>
      <c r="C61" s="106">
        <f>SUM(C62:C65)</f>
        <v>2035</v>
      </c>
      <c r="D61" s="106">
        <f>SUM(D62:D65)</f>
        <v>230</v>
      </c>
      <c r="E61" s="106">
        <f>SUM(E62:E65)</f>
        <v>105</v>
      </c>
      <c r="F61" s="106">
        <f>SUM(F62:F65)</f>
        <v>0</v>
      </c>
      <c r="G61" s="106">
        <f>SUM(G62:G65)</f>
        <v>0</v>
      </c>
      <c r="H61" s="94">
        <f t="shared" si="1"/>
        <v>2370</v>
      </c>
      <c r="I61" s="91"/>
    </row>
    <row r="62" spans="1:9" ht="13.5" customHeight="1" x14ac:dyDescent="0.2">
      <c r="A62" s="92"/>
      <c r="B62" s="109" t="s">
        <v>336</v>
      </c>
      <c r="C62" s="109">
        <v>1200</v>
      </c>
      <c r="D62" s="93">
        <v>200</v>
      </c>
      <c r="E62" s="93">
        <v>80</v>
      </c>
      <c r="F62" s="93"/>
      <c r="G62" s="93"/>
      <c r="H62" s="94">
        <f t="shared" si="1"/>
        <v>1480</v>
      </c>
      <c r="I62" s="91"/>
    </row>
    <row r="63" spans="1:9" ht="13.5" customHeight="1" x14ac:dyDescent="0.2">
      <c r="A63" s="92"/>
      <c r="B63" s="108" t="s">
        <v>337</v>
      </c>
      <c r="C63" s="93">
        <v>200</v>
      </c>
      <c r="D63" s="93"/>
      <c r="E63" s="93"/>
      <c r="F63" s="93"/>
      <c r="G63" s="93"/>
      <c r="H63" s="94">
        <f t="shared" si="1"/>
        <v>200</v>
      </c>
      <c r="I63" s="91"/>
    </row>
    <row r="64" spans="1:9" ht="13.5" customHeight="1" x14ac:dyDescent="0.2">
      <c r="A64" s="92"/>
      <c r="B64" s="108" t="s">
        <v>338</v>
      </c>
      <c r="C64" s="93">
        <v>135</v>
      </c>
      <c r="D64" s="93">
        <v>30</v>
      </c>
      <c r="E64" s="93">
        <v>25</v>
      </c>
      <c r="F64" s="93"/>
      <c r="G64" s="93"/>
      <c r="H64" s="94">
        <f t="shared" si="1"/>
        <v>190</v>
      </c>
      <c r="I64" s="91"/>
    </row>
    <row r="65" spans="1:9" ht="12.6" customHeight="1" x14ac:dyDescent="0.2">
      <c r="A65" s="92"/>
      <c r="B65" s="108" t="s">
        <v>379</v>
      </c>
      <c r="C65" s="93">
        <v>500</v>
      </c>
      <c r="D65" s="93"/>
      <c r="E65" s="93"/>
      <c r="F65" s="93"/>
      <c r="G65" s="93"/>
      <c r="H65" s="94">
        <f t="shared" si="1"/>
        <v>500</v>
      </c>
      <c r="I65" s="91"/>
    </row>
    <row r="66" spans="1:9" ht="13.5" customHeight="1" x14ac:dyDescent="0.2">
      <c r="A66" s="92" t="s">
        <v>297</v>
      </c>
      <c r="B66" s="109" t="s">
        <v>339</v>
      </c>
      <c r="C66" s="106">
        <f>SUM(C67:C72)</f>
        <v>5290</v>
      </c>
      <c r="D66" s="106">
        <f>SUM(D67:D72)</f>
        <v>0</v>
      </c>
      <c r="E66" s="106">
        <f>SUM(E67:E72)</f>
        <v>0</v>
      </c>
      <c r="F66" s="106">
        <f>SUM(F67:F72)</f>
        <v>0</v>
      </c>
      <c r="G66" s="106">
        <f>SUM(G67:G72)</f>
        <v>0</v>
      </c>
      <c r="H66" s="94">
        <f t="shared" si="1"/>
        <v>5290</v>
      </c>
      <c r="I66" s="103"/>
    </row>
    <row r="67" spans="1:9" ht="13.5" customHeight="1" x14ac:dyDescent="0.2">
      <c r="A67" s="92"/>
      <c r="B67" s="110" t="s">
        <v>340</v>
      </c>
      <c r="C67" s="93">
        <v>3000</v>
      </c>
      <c r="D67" s="93"/>
      <c r="E67" s="93"/>
      <c r="F67" s="93"/>
      <c r="G67" s="93"/>
      <c r="H67" s="94">
        <f t="shared" si="1"/>
        <v>3000</v>
      </c>
      <c r="I67" s="91"/>
    </row>
    <row r="68" spans="1:9" ht="13.5" customHeight="1" x14ac:dyDescent="0.2">
      <c r="A68" s="92"/>
      <c r="B68" s="108" t="s">
        <v>341</v>
      </c>
      <c r="C68" s="106">
        <v>300</v>
      </c>
      <c r="D68" s="93"/>
      <c r="E68" s="93"/>
      <c r="F68" s="93"/>
      <c r="G68" s="93"/>
      <c r="H68" s="94">
        <f t="shared" si="1"/>
        <v>300</v>
      </c>
      <c r="I68" s="91"/>
    </row>
    <row r="69" spans="1:9" ht="13.5" customHeight="1" x14ac:dyDescent="0.2">
      <c r="A69" s="92"/>
      <c r="B69" s="108" t="s">
        <v>342</v>
      </c>
      <c r="C69" s="106">
        <v>150</v>
      </c>
      <c r="D69" s="93"/>
      <c r="E69" s="93"/>
      <c r="F69" s="93"/>
      <c r="G69" s="93"/>
      <c r="H69" s="94">
        <f t="shared" si="1"/>
        <v>150</v>
      </c>
      <c r="I69" s="91"/>
    </row>
    <row r="70" spans="1:9" ht="13.5" customHeight="1" x14ac:dyDescent="0.2">
      <c r="A70" s="92"/>
      <c r="B70" s="108" t="s">
        <v>343</v>
      </c>
      <c r="C70" s="106">
        <v>1000</v>
      </c>
      <c r="D70" s="93"/>
      <c r="E70" s="93"/>
      <c r="F70" s="93"/>
      <c r="G70" s="93"/>
      <c r="H70" s="94">
        <f t="shared" si="1"/>
        <v>1000</v>
      </c>
      <c r="I70" s="91"/>
    </row>
    <row r="71" spans="1:9" ht="13.5" customHeight="1" x14ac:dyDescent="0.2">
      <c r="A71" s="92"/>
      <c r="B71" s="108" t="s">
        <v>344</v>
      </c>
      <c r="C71" s="106">
        <v>240</v>
      </c>
      <c r="D71" s="93"/>
      <c r="E71" s="93"/>
      <c r="F71" s="93"/>
      <c r="G71" s="93"/>
      <c r="H71" s="94">
        <f t="shared" ref="H71:H91" si="2">SUM(C71:G71)</f>
        <v>240</v>
      </c>
      <c r="I71" s="91"/>
    </row>
    <row r="72" spans="1:9" ht="13.5" customHeight="1" x14ac:dyDescent="0.2">
      <c r="A72" s="92"/>
      <c r="B72" s="108" t="s">
        <v>298</v>
      </c>
      <c r="C72" s="106">
        <v>600</v>
      </c>
      <c r="D72" s="93"/>
      <c r="E72" s="93"/>
      <c r="F72" s="93"/>
      <c r="G72" s="93"/>
      <c r="H72" s="94">
        <f t="shared" si="2"/>
        <v>600</v>
      </c>
      <c r="I72" s="91"/>
    </row>
    <row r="73" spans="1:9" ht="13.5" customHeight="1" x14ac:dyDescent="0.2">
      <c r="A73" s="88" t="s">
        <v>299</v>
      </c>
      <c r="B73" s="104" t="s">
        <v>300</v>
      </c>
      <c r="C73" s="105">
        <f>SUM(C74:C75)</f>
        <v>600</v>
      </c>
      <c r="D73" s="105">
        <f>SUM(D74:D75)</f>
        <v>80</v>
      </c>
      <c r="E73" s="105">
        <f>SUM(E74:E75)</f>
        <v>0</v>
      </c>
      <c r="F73" s="105">
        <f>SUM(F74:F75)</f>
        <v>0</v>
      </c>
      <c r="G73" s="105">
        <f>SUM(G74:G75)</f>
        <v>0</v>
      </c>
      <c r="H73" s="94">
        <f t="shared" si="2"/>
        <v>680</v>
      </c>
      <c r="I73" s="103">
        <f>SUM(H74:H75)</f>
        <v>680</v>
      </c>
    </row>
    <row r="74" spans="1:9" ht="13.5" customHeight="1" x14ac:dyDescent="0.2">
      <c r="A74" s="92" t="s">
        <v>301</v>
      </c>
      <c r="B74" s="109" t="s">
        <v>302</v>
      </c>
      <c r="C74" s="106">
        <v>400</v>
      </c>
      <c r="D74" s="93">
        <v>80</v>
      </c>
      <c r="E74" s="93"/>
      <c r="F74" s="93"/>
      <c r="G74" s="93"/>
      <c r="H74" s="94">
        <f t="shared" si="2"/>
        <v>480</v>
      </c>
      <c r="I74" s="91"/>
    </row>
    <row r="75" spans="1:9" ht="13.5" customHeight="1" x14ac:dyDescent="0.2">
      <c r="A75" s="92" t="s">
        <v>303</v>
      </c>
      <c r="B75" s="109" t="s">
        <v>304</v>
      </c>
      <c r="C75" s="106">
        <v>200</v>
      </c>
      <c r="D75" s="93"/>
      <c r="E75" s="93"/>
      <c r="F75" s="93"/>
      <c r="G75" s="93"/>
      <c r="H75" s="94">
        <f t="shared" si="2"/>
        <v>200</v>
      </c>
      <c r="I75" s="91"/>
    </row>
    <row r="76" spans="1:9" ht="13.5" customHeight="1" x14ac:dyDescent="0.2">
      <c r="A76" s="88" t="s">
        <v>305</v>
      </c>
      <c r="B76" s="104" t="s">
        <v>306</v>
      </c>
      <c r="C76" s="105">
        <f>SUM(C77:C78)</f>
        <v>5977</v>
      </c>
      <c r="D76" s="105">
        <f>SUM(D77:D78)</f>
        <v>62</v>
      </c>
      <c r="E76" s="105">
        <f>SUM(E77:E78)</f>
        <v>126</v>
      </c>
      <c r="F76" s="105">
        <f>SUM(F77:F78)</f>
        <v>0</v>
      </c>
      <c r="G76" s="105">
        <f>SUM(G77:G78)</f>
        <v>0</v>
      </c>
      <c r="H76" s="94">
        <f t="shared" si="2"/>
        <v>6165</v>
      </c>
      <c r="I76" s="91">
        <f>SUM(H77:H78)</f>
        <v>6165</v>
      </c>
    </row>
    <row r="77" spans="1:9" ht="13.5" customHeight="1" x14ac:dyDescent="0.2">
      <c r="A77" s="92" t="s">
        <v>307</v>
      </c>
      <c r="B77" s="109" t="s">
        <v>308</v>
      </c>
      <c r="C77" s="106">
        <v>5610</v>
      </c>
      <c r="D77" s="106">
        <v>62</v>
      </c>
      <c r="E77" s="106">
        <v>126</v>
      </c>
      <c r="F77" s="106">
        <f>(F55+F44+F34)*0.27</f>
        <v>0</v>
      </c>
      <c r="G77" s="106">
        <f>(G55+G44+G34)*0.27</f>
        <v>0</v>
      </c>
      <c r="H77" s="94">
        <f t="shared" si="2"/>
        <v>5798</v>
      </c>
      <c r="I77" s="111"/>
    </row>
    <row r="78" spans="1:9" ht="13.5" customHeight="1" x14ac:dyDescent="0.2">
      <c r="A78" s="92" t="s">
        <v>309</v>
      </c>
      <c r="B78" s="109" t="s">
        <v>310</v>
      </c>
      <c r="C78" s="106">
        <f>SUM(C79:C81)</f>
        <v>367</v>
      </c>
      <c r="D78" s="106">
        <f>SUM(D79:D81)</f>
        <v>0</v>
      </c>
      <c r="E78" s="106">
        <f>SUM(E79:E81)</f>
        <v>0</v>
      </c>
      <c r="F78" s="106">
        <f>SUM(F79:F81)</f>
        <v>0</v>
      </c>
      <c r="G78" s="106">
        <f>SUM(G79:G81)</f>
        <v>0</v>
      </c>
      <c r="H78" s="94">
        <f t="shared" si="2"/>
        <v>367</v>
      </c>
      <c r="I78" s="103"/>
    </row>
    <row r="79" spans="1:9" ht="13.5" customHeight="1" x14ac:dyDescent="0.2">
      <c r="A79" s="92"/>
      <c r="B79" s="107" t="s">
        <v>380</v>
      </c>
      <c r="C79" s="93">
        <v>190</v>
      </c>
      <c r="D79" s="93"/>
      <c r="E79" s="93"/>
      <c r="F79" s="93"/>
      <c r="G79" s="93"/>
      <c r="H79" s="94">
        <f t="shared" si="2"/>
        <v>190</v>
      </c>
      <c r="I79" s="91"/>
    </row>
    <row r="80" spans="1:9" ht="13.5" customHeight="1" x14ac:dyDescent="0.2">
      <c r="A80" s="92"/>
      <c r="B80" s="108" t="s">
        <v>381</v>
      </c>
      <c r="C80" s="126">
        <v>45</v>
      </c>
      <c r="D80" s="93"/>
      <c r="E80" s="93"/>
      <c r="F80" s="93"/>
      <c r="G80" s="93"/>
      <c r="H80" s="94">
        <f t="shared" si="2"/>
        <v>45</v>
      </c>
      <c r="I80" s="91"/>
    </row>
    <row r="81" spans="1:9" ht="13.5" customHeight="1" x14ac:dyDescent="0.2">
      <c r="A81" s="92"/>
      <c r="B81" s="108" t="s">
        <v>382</v>
      </c>
      <c r="C81" s="126">
        <v>132</v>
      </c>
      <c r="D81" s="93"/>
      <c r="E81" s="93"/>
      <c r="F81" s="93"/>
      <c r="G81" s="93"/>
      <c r="H81" s="94">
        <f t="shared" si="2"/>
        <v>132</v>
      </c>
      <c r="I81" s="91"/>
    </row>
    <row r="82" spans="1:9" ht="13.5" customHeight="1" x14ac:dyDescent="0.2">
      <c r="A82" s="101" t="s">
        <v>311</v>
      </c>
      <c r="B82" s="101" t="s">
        <v>312</v>
      </c>
      <c r="C82" s="102">
        <f>SUM(C34+C44+C55+C73+C76)</f>
        <v>26692</v>
      </c>
      <c r="D82" s="102">
        <f>SUM(D34+D44+D55+D73+D76)</f>
        <v>372</v>
      </c>
      <c r="E82" s="102">
        <f>SUM(E34+E44+E55+E73+E76)</f>
        <v>591</v>
      </c>
      <c r="F82" s="102">
        <f>SUM(F34+F44+F55+F73+F76)</f>
        <v>0</v>
      </c>
      <c r="G82" s="102">
        <f>SUM(G34+G44+G55+G73+G76)</f>
        <v>0</v>
      </c>
      <c r="H82" s="112">
        <f t="shared" si="2"/>
        <v>27655</v>
      </c>
      <c r="I82" s="103">
        <f>SUM(I34:I81)</f>
        <v>27655</v>
      </c>
    </row>
    <row r="83" spans="1:9" ht="13.5" customHeight="1" x14ac:dyDescent="0.2">
      <c r="A83" s="101" t="s">
        <v>313</v>
      </c>
      <c r="B83" s="76" t="s">
        <v>221</v>
      </c>
      <c r="C83" s="102"/>
      <c r="D83" s="113"/>
      <c r="E83" s="113"/>
      <c r="F83" s="113"/>
      <c r="G83" s="113"/>
      <c r="H83" s="112">
        <f t="shared" si="2"/>
        <v>0</v>
      </c>
      <c r="I83" s="91"/>
    </row>
    <row r="84" spans="1:9" ht="13.5" customHeight="1" x14ac:dyDescent="0.2">
      <c r="A84" s="101" t="s">
        <v>314</v>
      </c>
      <c r="B84" s="101" t="s">
        <v>222</v>
      </c>
      <c r="C84" s="102"/>
      <c r="D84" s="113"/>
      <c r="E84" s="113"/>
      <c r="F84" s="113"/>
      <c r="G84" s="113"/>
      <c r="H84" s="112">
        <f t="shared" si="2"/>
        <v>0</v>
      </c>
      <c r="I84" s="91"/>
    </row>
    <row r="85" spans="1:9" ht="14.25" customHeight="1" x14ac:dyDescent="0.25">
      <c r="A85" s="101"/>
      <c r="B85" s="114" t="s">
        <v>315</v>
      </c>
      <c r="C85" s="115">
        <f>SUM(C28+C33+C82+C83+C84)</f>
        <v>122092</v>
      </c>
      <c r="D85" s="115">
        <f>SUM(D28+D33+D82+D83+D84)</f>
        <v>11420</v>
      </c>
      <c r="E85" s="115">
        <f>SUM(E28+E33+E82+E83+E84)</f>
        <v>9799</v>
      </c>
      <c r="F85" s="115">
        <f>SUM(F28+F33+F82+F83+F84)</f>
        <v>539</v>
      </c>
      <c r="G85" s="115">
        <f>SUM(G28+G33+G82+G83+G84)</f>
        <v>7648</v>
      </c>
      <c r="H85" s="112">
        <f t="shared" si="2"/>
        <v>151498</v>
      </c>
      <c r="I85" s="91"/>
    </row>
    <row r="86" spans="1:9" ht="15.75" customHeight="1" x14ac:dyDescent="0.2">
      <c r="A86" s="101" t="s">
        <v>316</v>
      </c>
      <c r="B86" s="101" t="s">
        <v>345</v>
      </c>
      <c r="C86" s="102">
        <f>SUM(C87:C89)</f>
        <v>2000</v>
      </c>
      <c r="D86" s="102">
        <f>SUM(D87:D89)</f>
        <v>0</v>
      </c>
      <c r="E86" s="102">
        <f>SUM(E87:E89)</f>
        <v>0</v>
      </c>
      <c r="F86" s="102">
        <f>SUM(F87:F89)</f>
        <v>0</v>
      </c>
      <c r="G86" s="102">
        <f>SUM(G87:G89)</f>
        <v>0</v>
      </c>
      <c r="H86" s="112">
        <f t="shared" si="2"/>
        <v>2000</v>
      </c>
      <c r="I86" s="91"/>
    </row>
    <row r="87" spans="1:9" ht="13.5" customHeight="1" x14ac:dyDescent="0.2">
      <c r="A87" s="88"/>
      <c r="B87" s="75" t="s">
        <v>346</v>
      </c>
      <c r="C87" s="106">
        <v>500</v>
      </c>
      <c r="D87" s="95"/>
      <c r="E87" s="95"/>
      <c r="F87" s="95"/>
      <c r="G87" s="95"/>
      <c r="H87" s="94">
        <f t="shared" si="2"/>
        <v>500</v>
      </c>
      <c r="I87" s="91"/>
    </row>
    <row r="88" spans="1:9" ht="13.5" customHeight="1" x14ac:dyDescent="0.2">
      <c r="A88" s="88"/>
      <c r="B88" s="75" t="s">
        <v>347</v>
      </c>
      <c r="C88" s="106">
        <v>1000</v>
      </c>
      <c r="D88" s="95"/>
      <c r="E88" s="95"/>
      <c r="F88" s="95"/>
      <c r="G88" s="95"/>
      <c r="H88" s="94">
        <f t="shared" si="2"/>
        <v>1000</v>
      </c>
      <c r="I88" s="91"/>
    </row>
    <row r="89" spans="1:9" ht="13.5" customHeight="1" x14ac:dyDescent="0.2">
      <c r="A89" s="88"/>
      <c r="B89" s="75" t="s">
        <v>383</v>
      </c>
      <c r="C89" s="106">
        <v>500</v>
      </c>
      <c r="D89" s="95"/>
      <c r="E89" s="95"/>
      <c r="F89" s="95"/>
      <c r="G89" s="95"/>
      <c r="H89" s="94">
        <f t="shared" si="2"/>
        <v>500</v>
      </c>
      <c r="I89" s="91"/>
    </row>
    <row r="90" spans="1:9" ht="14.85" customHeight="1" x14ac:dyDescent="0.25">
      <c r="A90" s="116"/>
      <c r="B90" s="117" t="s">
        <v>249</v>
      </c>
      <c r="C90" s="115">
        <f>C85+C86</f>
        <v>124092</v>
      </c>
      <c r="D90" s="115">
        <f>D85+D86</f>
        <v>11420</v>
      </c>
      <c r="E90" s="115">
        <f>E85+E86</f>
        <v>9799</v>
      </c>
      <c r="F90" s="115">
        <f>F85+F86</f>
        <v>539</v>
      </c>
      <c r="G90" s="115">
        <f>G85+G86</f>
        <v>7648</v>
      </c>
      <c r="H90" s="112">
        <f t="shared" si="2"/>
        <v>153498</v>
      </c>
      <c r="I90" s="103"/>
    </row>
    <row r="91" spans="1:9" ht="13.5" x14ac:dyDescent="0.25">
      <c r="A91" s="92"/>
      <c r="B91" s="118" t="s">
        <v>317</v>
      </c>
      <c r="C91" s="95">
        <v>17</v>
      </c>
      <c r="D91" s="93">
        <v>4</v>
      </c>
      <c r="E91" s="93">
        <v>3</v>
      </c>
      <c r="F91" s="93">
        <v>2</v>
      </c>
      <c r="G91" s="93"/>
      <c r="H91" s="94">
        <f t="shared" si="2"/>
        <v>26</v>
      </c>
      <c r="I91" s="91"/>
    </row>
    <row r="92" spans="1:9" x14ac:dyDescent="0.2">
      <c r="C92" s="119"/>
      <c r="D92" s="111"/>
      <c r="E92" s="111"/>
      <c r="F92" s="111"/>
      <c r="G92" s="111"/>
      <c r="H92" s="111"/>
      <c r="I92" s="91"/>
    </row>
    <row r="94" spans="1:9" x14ac:dyDescent="0.2">
      <c r="H94" s="120"/>
    </row>
    <row r="96" spans="1:9" x14ac:dyDescent="0.2">
      <c r="B96" s="121"/>
    </row>
    <row r="97" spans="2:2" x14ac:dyDescent="0.2">
      <c r="B97" s="121"/>
    </row>
    <row r="98" spans="2:2" x14ac:dyDescent="0.2">
      <c r="B98" s="121"/>
    </row>
    <row r="99" spans="2:2" x14ac:dyDescent="0.2">
      <c r="B99" s="121"/>
    </row>
  </sheetData>
  <sheetProtection selectLockedCells="1" selectUnlockedCells="1"/>
  <mergeCells count="4">
    <mergeCell ref="A2:H2"/>
    <mergeCell ref="A5:A6"/>
    <mergeCell ref="B5:B6"/>
    <mergeCell ref="C5:H5"/>
  </mergeCells>
  <pageMargins left="0.74027777777777781" right="0.15763888888888888" top="0.17986111111111111" bottom="0.15763888888888888" header="0.51180555555555551" footer="0.51180555555555551"/>
  <pageSetup paperSize="9" scale="58" firstPageNumber="0" orientation="portrait" horizontalDpi="300" verticalDpi="300" r:id="rId1"/>
  <headerFooter alignWithMargins="0"/>
  <rowBreaks count="1" manualBreakCount="1">
    <brk id="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view="pageBreakPreview" zoomScaleSheetLayoutView="100" workbookViewId="0">
      <selection activeCell="D116" sqref="D116"/>
    </sheetView>
  </sheetViews>
  <sheetFormatPr defaultRowHeight="12.75" x14ac:dyDescent="0.2"/>
  <cols>
    <col min="1" max="1" width="5.7109375" customWidth="1"/>
    <col min="2" max="2" width="94.7109375" customWidth="1"/>
    <col min="3" max="3" width="14.7109375" style="1" customWidth="1"/>
    <col min="4" max="4" width="9.7109375" bestFit="1" customWidth="1"/>
    <col min="5" max="5" width="9.85546875" bestFit="1" customWidth="1"/>
    <col min="6" max="6" width="11.85546875" customWidth="1"/>
    <col min="7" max="7" width="10" customWidth="1"/>
    <col min="8" max="8" width="10" style="202" customWidth="1"/>
    <col min="9" max="9" width="10" customWidth="1"/>
    <col min="11" max="11" width="10.140625" bestFit="1" customWidth="1"/>
  </cols>
  <sheetData>
    <row r="1" spans="1:10" x14ac:dyDescent="0.2">
      <c r="A1" s="418" t="s">
        <v>121</v>
      </c>
      <c r="B1" s="418"/>
      <c r="C1" s="418"/>
      <c r="D1" s="418"/>
      <c r="E1" s="418"/>
      <c r="F1" s="418"/>
    </row>
    <row r="2" spans="1:10" ht="15.75" x14ac:dyDescent="0.25">
      <c r="A2" s="416" t="s">
        <v>1</v>
      </c>
      <c r="B2" s="416"/>
      <c r="C2" s="416"/>
      <c r="D2" s="416"/>
      <c r="E2" s="416"/>
      <c r="F2" s="416"/>
    </row>
    <row r="3" spans="1:10" ht="15.75" x14ac:dyDescent="0.25">
      <c r="A3" s="416" t="s">
        <v>387</v>
      </c>
      <c r="B3" s="416"/>
      <c r="C3" s="416"/>
      <c r="D3" s="416"/>
      <c r="E3" s="416"/>
      <c r="F3" s="416"/>
    </row>
    <row r="4" spans="1:10" x14ac:dyDescent="0.2">
      <c r="A4" s="418" t="s">
        <v>2</v>
      </c>
      <c r="B4" s="418"/>
      <c r="C4" s="418"/>
      <c r="D4" s="418"/>
      <c r="E4" s="418"/>
      <c r="F4" s="418"/>
    </row>
    <row r="5" spans="1:10" ht="30.75" customHeight="1" x14ac:dyDescent="0.2">
      <c r="A5" s="213"/>
      <c r="B5" s="244" t="s">
        <v>122</v>
      </c>
      <c r="C5" s="265" t="s">
        <v>384</v>
      </c>
      <c r="D5" s="215" t="s">
        <v>507</v>
      </c>
      <c r="E5" s="215" t="s">
        <v>558</v>
      </c>
      <c r="F5" s="288" t="s">
        <v>559</v>
      </c>
    </row>
    <row r="6" spans="1:10" ht="16.5" customHeight="1" x14ac:dyDescent="0.2">
      <c r="A6" s="216" t="s">
        <v>4</v>
      </c>
      <c r="B6" s="217" t="s">
        <v>123</v>
      </c>
      <c r="C6" s="218">
        <f>C7+C15+C21</f>
        <v>137255</v>
      </c>
      <c r="D6" s="218">
        <f>D7+D15+D21</f>
        <v>155208</v>
      </c>
      <c r="E6" s="218">
        <f>E7+E15+E21</f>
        <v>119149</v>
      </c>
      <c r="F6" s="298">
        <f>E6/D6</f>
        <v>0.76767305808978914</v>
      </c>
      <c r="G6" s="17"/>
      <c r="H6" s="201"/>
      <c r="I6" s="17"/>
    </row>
    <row r="7" spans="1:10" ht="16.5" customHeight="1" x14ac:dyDescent="0.2">
      <c r="A7" s="216" t="s">
        <v>16</v>
      </c>
      <c r="B7" s="219" t="s">
        <v>124</v>
      </c>
      <c r="C7" s="220">
        <f>C8+C12</f>
        <v>136196</v>
      </c>
      <c r="D7" s="220">
        <f>D8+D12</f>
        <v>136196</v>
      </c>
      <c r="E7" s="220">
        <f>E8+E12</f>
        <v>47917</v>
      </c>
      <c r="F7" s="298">
        <f t="shared" ref="F7:F72" si="0">E7/D7</f>
        <v>0.35182384210990042</v>
      </c>
      <c r="G7" s="17"/>
      <c r="H7" s="201"/>
      <c r="I7" s="17"/>
    </row>
    <row r="8" spans="1:10" ht="13.5" customHeight="1" x14ac:dyDescent="0.2">
      <c r="A8" s="216"/>
      <c r="B8" s="221" t="s">
        <v>125</v>
      </c>
      <c r="C8" s="220">
        <f>SUM(C9:C11)</f>
        <v>86709</v>
      </c>
      <c r="D8" s="220">
        <f>SUM(D9:D11)</f>
        <v>86709</v>
      </c>
      <c r="E8" s="220">
        <f>SUM(E9:E11)</f>
        <v>47917</v>
      </c>
      <c r="F8" s="298">
        <f t="shared" si="0"/>
        <v>0.55261852864177885</v>
      </c>
      <c r="G8" s="17"/>
      <c r="H8" s="201"/>
      <c r="I8" s="17"/>
    </row>
    <row r="9" spans="1:10" ht="13.5" customHeight="1" x14ac:dyDescent="0.2">
      <c r="A9" s="216"/>
      <c r="B9" s="245" t="s">
        <v>472</v>
      </c>
      <c r="C9" s="139">
        <v>4162</v>
      </c>
      <c r="D9" s="139">
        <v>4162</v>
      </c>
      <c r="E9" s="139">
        <v>0</v>
      </c>
      <c r="F9" s="299">
        <f t="shared" si="0"/>
        <v>0</v>
      </c>
      <c r="G9" s="17"/>
      <c r="H9" s="201"/>
      <c r="I9" s="17"/>
    </row>
    <row r="10" spans="1:10" ht="13.5" customHeight="1" x14ac:dyDescent="0.2">
      <c r="A10" s="216"/>
      <c r="B10" s="245" t="s">
        <v>473</v>
      </c>
      <c r="C10" s="139">
        <v>35121</v>
      </c>
      <c r="D10" s="139">
        <v>35121</v>
      </c>
      <c r="E10" s="139">
        <v>0</v>
      </c>
      <c r="F10" s="299">
        <f t="shared" si="0"/>
        <v>0</v>
      </c>
      <c r="G10" s="17"/>
      <c r="H10" s="201"/>
      <c r="I10" s="17"/>
    </row>
    <row r="11" spans="1:10" ht="13.5" customHeight="1" x14ac:dyDescent="0.2">
      <c r="A11" s="216"/>
      <c r="B11" s="245" t="s">
        <v>496</v>
      </c>
      <c r="C11" s="139">
        <v>47426</v>
      </c>
      <c r="D11" s="139">
        <v>47426</v>
      </c>
      <c r="E11" s="139">
        <v>47917</v>
      </c>
      <c r="F11" s="299">
        <f t="shared" si="0"/>
        <v>1.0103529709442078</v>
      </c>
      <c r="G11" s="13"/>
      <c r="H11" s="200"/>
      <c r="I11" s="13"/>
      <c r="J11" s="199"/>
    </row>
    <row r="12" spans="1:10" ht="13.5" customHeight="1" x14ac:dyDescent="0.2">
      <c r="A12" s="216"/>
      <c r="B12" s="246" t="s">
        <v>126</v>
      </c>
      <c r="C12" s="139">
        <f>SUM(C13:C14)</f>
        <v>49487</v>
      </c>
      <c r="D12" s="139">
        <f>SUM(D13:D14)</f>
        <v>49487</v>
      </c>
      <c r="E12" s="139">
        <f>SUM(E13:E14)</f>
        <v>0</v>
      </c>
      <c r="F12" s="299">
        <f t="shared" si="0"/>
        <v>0</v>
      </c>
      <c r="G12" s="17"/>
      <c r="H12" s="201"/>
      <c r="I12" s="17"/>
    </row>
    <row r="13" spans="1:10" ht="13.5" customHeight="1" x14ac:dyDescent="0.2">
      <c r="A13" s="216"/>
      <c r="B13" s="247" t="s">
        <v>402</v>
      </c>
      <c r="C13" s="139">
        <v>42487</v>
      </c>
      <c r="D13" s="139">
        <v>42487</v>
      </c>
      <c r="E13" s="139">
        <v>0</v>
      </c>
      <c r="F13" s="299">
        <f t="shared" si="0"/>
        <v>0</v>
      </c>
      <c r="G13" s="17"/>
      <c r="H13" s="201"/>
      <c r="I13" s="17"/>
    </row>
    <row r="14" spans="1:10" ht="13.5" customHeight="1" x14ac:dyDescent="0.2">
      <c r="A14" s="216"/>
      <c r="B14" s="247" t="s">
        <v>470</v>
      </c>
      <c r="C14" s="139">
        <v>7000</v>
      </c>
      <c r="D14" s="139">
        <v>7000</v>
      </c>
      <c r="E14" s="139">
        <v>0</v>
      </c>
      <c r="F14" s="299">
        <f t="shared" si="0"/>
        <v>0</v>
      </c>
      <c r="G14" s="17"/>
      <c r="H14" s="201"/>
      <c r="I14" s="17"/>
    </row>
    <row r="15" spans="1:10" ht="16.5" customHeight="1" x14ac:dyDescent="0.2">
      <c r="A15" s="216" t="s">
        <v>18</v>
      </c>
      <c r="B15" s="248" t="s">
        <v>127</v>
      </c>
      <c r="C15" s="220">
        <f>SUM(C16:C20)</f>
        <v>31</v>
      </c>
      <c r="D15" s="220">
        <f>SUM(D16:D20)</f>
        <v>17984</v>
      </c>
      <c r="E15" s="220">
        <f>SUM(E16:E20)</f>
        <v>18024</v>
      </c>
      <c r="F15" s="298">
        <f t="shared" si="0"/>
        <v>1.0022241992882561</v>
      </c>
      <c r="G15" s="17"/>
      <c r="H15" s="201"/>
      <c r="I15" s="17"/>
    </row>
    <row r="16" spans="1:10" ht="13.5" customHeight="1" x14ac:dyDescent="0.2">
      <c r="A16" s="216" t="s">
        <v>128</v>
      </c>
      <c r="B16" s="227" t="s">
        <v>129</v>
      </c>
      <c r="C16" s="139">
        <v>0</v>
      </c>
      <c r="D16" s="139">
        <v>0</v>
      </c>
      <c r="E16" s="139">
        <v>0</v>
      </c>
      <c r="F16" s="299">
        <v>0</v>
      </c>
      <c r="G16" s="17"/>
      <c r="H16" s="201"/>
      <c r="I16" s="17"/>
    </row>
    <row r="17" spans="1:9" ht="13.5" customHeight="1" x14ac:dyDescent="0.2">
      <c r="A17" s="216" t="s">
        <v>130</v>
      </c>
      <c r="B17" s="227" t="s">
        <v>131</v>
      </c>
      <c r="C17" s="139">
        <v>31</v>
      </c>
      <c r="D17" s="139">
        <v>17984</v>
      </c>
      <c r="E17" s="139">
        <v>18024</v>
      </c>
      <c r="F17" s="299">
        <f t="shared" si="0"/>
        <v>1.0022241992882561</v>
      </c>
      <c r="G17" s="17"/>
      <c r="H17" s="201"/>
      <c r="I17" s="17"/>
    </row>
    <row r="18" spans="1:9" ht="13.5" customHeight="1" x14ac:dyDescent="0.2">
      <c r="A18" s="216" t="s">
        <v>132</v>
      </c>
      <c r="B18" s="227" t="s">
        <v>133</v>
      </c>
      <c r="C18" s="139">
        <v>0</v>
      </c>
      <c r="D18" s="139">
        <v>0</v>
      </c>
      <c r="E18" s="139">
        <v>0</v>
      </c>
      <c r="F18" s="299">
        <v>0</v>
      </c>
      <c r="G18" s="17"/>
      <c r="H18" s="201"/>
      <c r="I18" s="17"/>
    </row>
    <row r="19" spans="1:9" ht="13.5" customHeight="1" x14ac:dyDescent="0.2">
      <c r="A19" s="216" t="s">
        <v>134</v>
      </c>
      <c r="B19" s="227" t="s">
        <v>135</v>
      </c>
      <c r="C19" s="139">
        <v>0</v>
      </c>
      <c r="D19" s="139">
        <v>0</v>
      </c>
      <c r="E19" s="139">
        <v>0</v>
      </c>
      <c r="F19" s="299">
        <v>0</v>
      </c>
      <c r="G19" s="17"/>
      <c r="H19" s="201"/>
      <c r="I19" s="17"/>
    </row>
    <row r="20" spans="1:9" ht="13.5" customHeight="1" x14ac:dyDescent="0.2">
      <c r="A20" s="216" t="s">
        <v>136</v>
      </c>
      <c r="B20" s="227" t="s">
        <v>137</v>
      </c>
      <c r="C20" s="139">
        <v>0</v>
      </c>
      <c r="D20" s="139">
        <v>0</v>
      </c>
      <c r="E20" s="139">
        <v>0</v>
      </c>
      <c r="F20" s="299">
        <v>0</v>
      </c>
      <c r="G20" s="17"/>
      <c r="H20" s="201"/>
      <c r="I20" s="17"/>
    </row>
    <row r="21" spans="1:9" ht="16.5" customHeight="1" x14ac:dyDescent="0.2">
      <c r="A21" s="216" t="s">
        <v>20</v>
      </c>
      <c r="B21" s="248" t="s">
        <v>138</v>
      </c>
      <c r="C21" s="220">
        <f>SUM(C22:C25)</f>
        <v>1028</v>
      </c>
      <c r="D21" s="220">
        <f>SUM(D22:D25)</f>
        <v>1028</v>
      </c>
      <c r="E21" s="220">
        <f>SUM(E22:E25)</f>
        <v>53208</v>
      </c>
      <c r="F21" s="298">
        <f t="shared" si="0"/>
        <v>51.75875486381323</v>
      </c>
      <c r="G21" s="17"/>
      <c r="H21" s="201"/>
      <c r="I21" s="17"/>
    </row>
    <row r="22" spans="1:9" ht="13.5" customHeight="1" x14ac:dyDescent="0.2">
      <c r="A22" s="216" t="s">
        <v>139</v>
      </c>
      <c r="B22" s="227" t="s">
        <v>140</v>
      </c>
      <c r="C22" s="139">
        <v>1028</v>
      </c>
      <c r="D22" s="139">
        <v>1028</v>
      </c>
      <c r="E22" s="139">
        <v>721</v>
      </c>
      <c r="F22" s="299">
        <f t="shared" si="0"/>
        <v>0.70136186770428011</v>
      </c>
      <c r="G22" s="17"/>
      <c r="H22" s="201"/>
      <c r="I22" s="17"/>
    </row>
    <row r="23" spans="1:9" ht="13.5" customHeight="1" x14ac:dyDescent="0.2">
      <c r="A23" s="216"/>
      <c r="B23" s="227" t="s">
        <v>563</v>
      </c>
      <c r="C23" s="139">
        <v>0</v>
      </c>
      <c r="D23" s="139">
        <v>0</v>
      </c>
      <c r="E23" s="139">
        <v>10000</v>
      </c>
      <c r="F23" s="299">
        <v>0</v>
      </c>
      <c r="G23" s="17"/>
      <c r="H23" s="201"/>
      <c r="I23" s="17"/>
    </row>
    <row r="24" spans="1:9" ht="13.5" customHeight="1" x14ac:dyDescent="0.2">
      <c r="A24" s="216"/>
      <c r="B24" s="227" t="s">
        <v>570</v>
      </c>
      <c r="C24" s="139">
        <v>0</v>
      </c>
      <c r="D24" s="139">
        <v>0</v>
      </c>
      <c r="E24" s="139">
        <v>42487</v>
      </c>
      <c r="F24" s="299">
        <v>0</v>
      </c>
      <c r="G24" s="17"/>
      <c r="H24" s="201"/>
      <c r="I24" s="17"/>
    </row>
    <row r="25" spans="1:9" ht="14.25" customHeight="1" x14ac:dyDescent="0.2">
      <c r="A25" s="216"/>
      <c r="B25" s="227"/>
      <c r="C25" s="139"/>
      <c r="D25" s="139"/>
      <c r="E25" s="139"/>
      <c r="F25" s="298"/>
      <c r="G25" s="17"/>
      <c r="H25" s="201"/>
      <c r="I25" s="17"/>
    </row>
    <row r="26" spans="1:9" ht="16.5" customHeight="1" x14ac:dyDescent="0.2">
      <c r="A26" s="216"/>
      <c r="B26" s="222" t="s">
        <v>23</v>
      </c>
      <c r="C26" s="220">
        <f>C27+C30</f>
        <v>469665</v>
      </c>
      <c r="D26" s="220">
        <f>D27+D30</f>
        <v>469665</v>
      </c>
      <c r="E26" s="220">
        <f>E27+E30</f>
        <v>469665</v>
      </c>
      <c r="F26" s="298">
        <f t="shared" si="0"/>
        <v>1</v>
      </c>
      <c r="G26" s="17"/>
      <c r="H26" s="201"/>
      <c r="I26" s="17"/>
    </row>
    <row r="27" spans="1:9" ht="16.5" customHeight="1" x14ac:dyDescent="0.2">
      <c r="A27" s="216"/>
      <c r="B27" s="219" t="s">
        <v>24</v>
      </c>
      <c r="C27" s="220">
        <f>SUM(C28:C29)</f>
        <v>469665</v>
      </c>
      <c r="D27" s="220">
        <f>SUM(D28:D29)</f>
        <v>469665</v>
      </c>
      <c r="E27" s="220">
        <f>SUM(E28:E29)</f>
        <v>469665</v>
      </c>
      <c r="F27" s="298">
        <f t="shared" si="0"/>
        <v>1</v>
      </c>
      <c r="G27" s="17"/>
      <c r="H27" s="201"/>
      <c r="I27" s="17"/>
    </row>
    <row r="28" spans="1:9" ht="15.6" customHeight="1" x14ac:dyDescent="0.2">
      <c r="A28" s="216"/>
      <c r="B28" s="221" t="s">
        <v>141</v>
      </c>
      <c r="C28" s="139">
        <v>469665</v>
      </c>
      <c r="D28" s="139">
        <v>469665</v>
      </c>
      <c r="E28" s="139">
        <v>469665</v>
      </c>
      <c r="F28" s="299">
        <f t="shared" si="0"/>
        <v>1</v>
      </c>
      <c r="G28" s="17"/>
      <c r="H28" s="201"/>
      <c r="I28" s="17"/>
    </row>
    <row r="29" spans="1:9" ht="14.1" customHeight="1" x14ac:dyDescent="0.2">
      <c r="A29" s="216"/>
      <c r="B29" s="219" t="s">
        <v>28</v>
      </c>
      <c r="C29" s="220"/>
      <c r="D29" s="220"/>
      <c r="E29" s="220"/>
      <c r="F29" s="298"/>
      <c r="G29" s="17"/>
      <c r="H29" s="201"/>
      <c r="I29" s="17"/>
    </row>
    <row r="30" spans="1:9" ht="16.5" customHeight="1" x14ac:dyDescent="0.2">
      <c r="A30" s="216"/>
      <c r="B30" s="227" t="s">
        <v>142</v>
      </c>
      <c r="C30" s="220"/>
      <c r="D30" s="220"/>
      <c r="E30" s="220"/>
      <c r="F30" s="298"/>
      <c r="G30" s="17"/>
      <c r="H30" s="201"/>
      <c r="I30" s="17"/>
    </row>
    <row r="31" spans="1:9" ht="16.5" customHeight="1" x14ac:dyDescent="0.2">
      <c r="A31" s="216"/>
      <c r="B31" s="225" t="s">
        <v>143</v>
      </c>
      <c r="C31" s="220">
        <f>C26+C6</f>
        <v>606920</v>
      </c>
      <c r="D31" s="220">
        <f>D26+D6</f>
        <v>624873</v>
      </c>
      <c r="E31" s="220">
        <f>E26+E6</f>
        <v>588814</v>
      </c>
      <c r="F31" s="298">
        <f t="shared" si="0"/>
        <v>0.94229387411522025</v>
      </c>
      <c r="G31" s="17"/>
      <c r="H31" s="201"/>
      <c r="I31" s="17"/>
    </row>
    <row r="32" spans="1:9" ht="16.5" customHeight="1" x14ac:dyDescent="0.2">
      <c r="A32" s="216" t="s">
        <v>32</v>
      </c>
      <c r="B32" s="217" t="s">
        <v>144</v>
      </c>
      <c r="C32" s="220">
        <f>C33+C118+C131</f>
        <v>1056370</v>
      </c>
      <c r="D32" s="220">
        <f>D33+D118+D131</f>
        <v>1056998</v>
      </c>
      <c r="E32" s="220">
        <f>E33+E118+E131</f>
        <v>431279</v>
      </c>
      <c r="F32" s="298">
        <f t="shared" si="0"/>
        <v>0.40802253173610548</v>
      </c>
      <c r="G32" s="17"/>
      <c r="H32" s="201"/>
      <c r="I32" s="17"/>
    </row>
    <row r="33" spans="1:11" ht="16.5" customHeight="1" x14ac:dyDescent="0.2">
      <c r="A33" s="226" t="s">
        <v>46</v>
      </c>
      <c r="B33" s="219" t="s">
        <v>145</v>
      </c>
      <c r="C33" s="220">
        <f>C34+C111</f>
        <v>905345</v>
      </c>
      <c r="D33" s="220">
        <f>D34+D111</f>
        <v>863843</v>
      </c>
      <c r="E33" s="220">
        <f>E34+E111</f>
        <v>293172</v>
      </c>
      <c r="F33" s="298">
        <f t="shared" si="0"/>
        <v>0.33938111439231433</v>
      </c>
      <c r="G33" s="17"/>
      <c r="H33" s="201"/>
      <c r="I33" s="17"/>
    </row>
    <row r="34" spans="1:11" ht="16.5" customHeight="1" x14ac:dyDescent="0.2">
      <c r="A34" s="226"/>
      <c r="B34" s="249" t="s">
        <v>146</v>
      </c>
      <c r="C34" s="220">
        <f>C35+C39+C41</f>
        <v>876750</v>
      </c>
      <c r="D34" s="220">
        <f>D35+D39+D41</f>
        <v>834988</v>
      </c>
      <c r="E34" s="220">
        <f>E35+E39+E41</f>
        <v>275000</v>
      </c>
      <c r="F34" s="298">
        <f t="shared" si="0"/>
        <v>0.32934605048216264</v>
      </c>
      <c r="G34" s="17"/>
      <c r="H34" s="201"/>
      <c r="I34" s="17"/>
    </row>
    <row r="35" spans="1:11" ht="13.5" customHeight="1" x14ac:dyDescent="0.2">
      <c r="A35" s="226"/>
      <c r="B35" s="250" t="s">
        <v>147</v>
      </c>
      <c r="C35" s="220">
        <f>SUM(C36:C38)</f>
        <v>516552</v>
      </c>
      <c r="D35" s="220">
        <f>SUM(D36:D38)</f>
        <v>516552</v>
      </c>
      <c r="E35" s="220">
        <f>SUM(E36:E38)</f>
        <v>61636</v>
      </c>
      <c r="F35" s="298">
        <f t="shared" si="0"/>
        <v>0.11932196564915053</v>
      </c>
      <c r="G35" s="17"/>
      <c r="H35" s="201"/>
      <c r="I35" s="17"/>
      <c r="J35" s="24"/>
    </row>
    <row r="36" spans="1:11" ht="13.5" customHeight="1" x14ac:dyDescent="0.2">
      <c r="A36" s="226"/>
      <c r="B36" s="251" t="s">
        <v>474</v>
      </c>
      <c r="C36" s="139">
        <v>181994</v>
      </c>
      <c r="D36" s="139">
        <v>181994</v>
      </c>
      <c r="E36" s="139">
        <v>61636</v>
      </c>
      <c r="F36" s="299">
        <f t="shared" si="0"/>
        <v>0.33867050562106443</v>
      </c>
      <c r="G36" s="17"/>
      <c r="H36" s="201"/>
      <c r="I36" s="17"/>
    </row>
    <row r="37" spans="1:11" ht="13.5" customHeight="1" x14ac:dyDescent="0.2">
      <c r="A37" s="226"/>
      <c r="B37" s="251" t="s">
        <v>475</v>
      </c>
      <c r="C37" s="139">
        <v>288743</v>
      </c>
      <c r="D37" s="139">
        <v>288743</v>
      </c>
      <c r="E37" s="139">
        <v>0</v>
      </c>
      <c r="F37" s="299">
        <f t="shared" si="0"/>
        <v>0</v>
      </c>
      <c r="G37" s="17"/>
      <c r="H37" s="201"/>
      <c r="I37" s="17"/>
    </row>
    <row r="38" spans="1:11" ht="13.5" customHeight="1" x14ac:dyDescent="0.2">
      <c r="A38" s="226"/>
      <c r="B38" s="251" t="s">
        <v>476</v>
      </c>
      <c r="C38" s="139">
        <v>45815</v>
      </c>
      <c r="D38" s="139">
        <v>45815</v>
      </c>
      <c r="E38" s="139">
        <v>0</v>
      </c>
      <c r="F38" s="299">
        <f t="shared" si="0"/>
        <v>0</v>
      </c>
      <c r="G38" s="17"/>
      <c r="H38" s="201"/>
      <c r="I38" s="17"/>
    </row>
    <row r="39" spans="1:11" ht="13.5" customHeight="1" x14ac:dyDescent="0.2">
      <c r="A39" s="226"/>
      <c r="B39" s="252" t="s">
        <v>148</v>
      </c>
      <c r="C39" s="220">
        <f>SUM(C40)</f>
        <v>5512</v>
      </c>
      <c r="D39" s="220">
        <f>SUM(D40)</f>
        <v>5512</v>
      </c>
      <c r="E39" s="220">
        <f>SUM(E40)</f>
        <v>0</v>
      </c>
      <c r="F39" s="298">
        <f t="shared" si="0"/>
        <v>0</v>
      </c>
      <c r="G39" s="17"/>
      <c r="H39" s="201"/>
      <c r="I39" s="17"/>
    </row>
    <row r="40" spans="1:11" ht="13.5" customHeight="1" x14ac:dyDescent="0.2">
      <c r="A40" s="226"/>
      <c r="B40" s="253" t="s">
        <v>477</v>
      </c>
      <c r="C40" s="139">
        <v>5512</v>
      </c>
      <c r="D40" s="139">
        <v>5512</v>
      </c>
      <c r="E40" s="139">
        <v>0</v>
      </c>
      <c r="F40" s="299">
        <f t="shared" si="0"/>
        <v>0</v>
      </c>
      <c r="G40" s="13"/>
      <c r="H40" s="200"/>
      <c r="I40" s="13"/>
    </row>
    <row r="41" spans="1:11" ht="13.5" customHeight="1" x14ac:dyDescent="0.2">
      <c r="A41" s="226"/>
      <c r="B41" s="250" t="s">
        <v>149</v>
      </c>
      <c r="C41" s="220">
        <f>SUM(C42:C110)</f>
        <v>354686</v>
      </c>
      <c r="D41" s="220">
        <f>SUM(D42:D110)</f>
        <v>312924</v>
      </c>
      <c r="E41" s="220">
        <f>SUM(E42:E110)</f>
        <v>213364</v>
      </c>
      <c r="F41" s="298">
        <f t="shared" si="0"/>
        <v>0.68183967992228145</v>
      </c>
      <c r="G41" s="19"/>
      <c r="H41" s="201"/>
      <c r="I41" s="17"/>
      <c r="J41" s="18"/>
      <c r="K41" s="18"/>
    </row>
    <row r="42" spans="1:11" ht="13.5" customHeight="1" x14ac:dyDescent="0.2">
      <c r="A42" s="226"/>
      <c r="B42" s="223" t="s">
        <v>407</v>
      </c>
      <c r="C42" s="139">
        <v>1400</v>
      </c>
      <c r="D42" s="139">
        <v>0</v>
      </c>
      <c r="E42" s="139">
        <v>0</v>
      </c>
      <c r="F42" s="299">
        <v>0</v>
      </c>
      <c r="G42" s="205"/>
      <c r="H42" s="201"/>
      <c r="I42" s="17"/>
      <c r="J42" s="18"/>
      <c r="K42" s="18"/>
    </row>
    <row r="43" spans="1:11" ht="13.5" customHeight="1" x14ac:dyDescent="0.2">
      <c r="A43" s="226"/>
      <c r="B43" s="251" t="s">
        <v>545</v>
      </c>
      <c r="C43" s="139">
        <v>0</v>
      </c>
      <c r="D43" s="139">
        <v>25452</v>
      </c>
      <c r="E43" s="139">
        <v>0</v>
      </c>
      <c r="F43" s="299">
        <f t="shared" si="0"/>
        <v>0</v>
      </c>
      <c r="G43" s="205"/>
      <c r="H43" s="201"/>
      <c r="I43" s="17"/>
      <c r="J43" s="18"/>
      <c r="K43" s="18"/>
    </row>
    <row r="44" spans="1:11" ht="13.5" customHeight="1" x14ac:dyDescent="0.2">
      <c r="A44" s="226"/>
      <c r="B44" s="251" t="s">
        <v>547</v>
      </c>
      <c r="C44" s="139">
        <v>0</v>
      </c>
      <c r="D44" s="139">
        <v>7117</v>
      </c>
      <c r="E44" s="139">
        <v>0</v>
      </c>
      <c r="F44" s="299">
        <f t="shared" si="0"/>
        <v>0</v>
      </c>
      <c r="G44" s="205"/>
      <c r="H44" s="201"/>
      <c r="I44" s="17"/>
      <c r="J44" s="18"/>
      <c r="K44" s="18"/>
    </row>
    <row r="45" spans="1:11" ht="13.5" customHeight="1" x14ac:dyDescent="0.2">
      <c r="A45" s="226"/>
      <c r="B45" s="253" t="s">
        <v>513</v>
      </c>
      <c r="C45" s="139">
        <v>0</v>
      </c>
      <c r="D45" s="139">
        <v>300</v>
      </c>
      <c r="E45" s="139">
        <v>300</v>
      </c>
      <c r="F45" s="299">
        <f t="shared" si="0"/>
        <v>1</v>
      </c>
      <c r="G45" s="205"/>
      <c r="H45" s="201"/>
      <c r="I45" s="17"/>
      <c r="J45" s="18"/>
      <c r="K45" s="18"/>
    </row>
    <row r="46" spans="1:11" ht="13.5" customHeight="1" x14ac:dyDescent="0.2">
      <c r="A46" s="402"/>
      <c r="B46" s="223" t="s">
        <v>403</v>
      </c>
      <c r="C46" s="139">
        <v>0</v>
      </c>
      <c r="D46" s="139">
        <v>182</v>
      </c>
      <c r="E46" s="139">
        <v>182</v>
      </c>
      <c r="F46" s="299">
        <f t="shared" si="0"/>
        <v>1</v>
      </c>
      <c r="G46" s="205"/>
      <c r="H46" s="201"/>
      <c r="I46" s="17"/>
      <c r="J46" s="18"/>
      <c r="K46" s="18"/>
    </row>
    <row r="47" spans="1:11" ht="13.5" customHeight="1" x14ac:dyDescent="0.2">
      <c r="A47" s="402"/>
      <c r="B47" s="223" t="s">
        <v>408</v>
      </c>
      <c r="C47" s="139">
        <v>5000</v>
      </c>
      <c r="D47" s="139">
        <f>5000-3063</f>
        <v>1937</v>
      </c>
      <c r="E47" s="139">
        <v>0</v>
      </c>
      <c r="F47" s="299">
        <f t="shared" si="0"/>
        <v>0</v>
      </c>
      <c r="G47" s="17"/>
      <c r="H47" s="201"/>
      <c r="I47" s="17"/>
      <c r="J47" s="18"/>
      <c r="K47" s="18"/>
    </row>
    <row r="48" spans="1:11" ht="13.5" customHeight="1" x14ac:dyDescent="0.2">
      <c r="A48" s="402"/>
      <c r="B48" s="223" t="s">
        <v>409</v>
      </c>
      <c r="C48" s="139">
        <v>1500</v>
      </c>
      <c r="D48" s="139">
        <v>1500</v>
      </c>
      <c r="E48" s="139">
        <v>0</v>
      </c>
      <c r="F48" s="299">
        <f t="shared" si="0"/>
        <v>0</v>
      </c>
      <c r="G48" s="17"/>
      <c r="H48" s="201"/>
      <c r="I48" s="17"/>
      <c r="J48" s="18"/>
      <c r="K48" s="18"/>
    </row>
    <row r="49" spans="1:11" ht="13.5" customHeight="1" x14ac:dyDescent="0.2">
      <c r="A49" s="402"/>
      <c r="B49" s="223" t="s">
        <v>410</v>
      </c>
      <c r="C49" s="139">
        <v>4000</v>
      </c>
      <c r="D49" s="139">
        <v>6719</v>
      </c>
      <c r="E49" s="139">
        <v>6249</v>
      </c>
      <c r="F49" s="299">
        <f t="shared" si="0"/>
        <v>0.93004911445155525</v>
      </c>
      <c r="G49" s="204"/>
      <c r="H49" s="201"/>
      <c r="I49" s="17"/>
      <c r="J49" s="18"/>
      <c r="K49" s="18"/>
    </row>
    <row r="50" spans="1:11" ht="13.5" customHeight="1" x14ac:dyDescent="0.2">
      <c r="A50" s="402"/>
      <c r="B50" s="223" t="s">
        <v>411</v>
      </c>
      <c r="C50" s="139">
        <v>300</v>
      </c>
      <c r="D50" s="139">
        <v>300</v>
      </c>
      <c r="E50" s="139">
        <v>0</v>
      </c>
      <c r="F50" s="299">
        <f t="shared" si="0"/>
        <v>0</v>
      </c>
      <c r="G50" s="17"/>
      <c r="H50" s="201"/>
      <c r="I50" s="17"/>
      <c r="J50" s="18"/>
      <c r="K50" s="18"/>
    </row>
    <row r="51" spans="1:11" ht="13.5" customHeight="1" x14ac:dyDescent="0.2">
      <c r="A51" s="402"/>
      <c r="B51" s="254" t="s">
        <v>412</v>
      </c>
      <c r="C51" s="139">
        <v>600</v>
      </c>
      <c r="D51" s="139">
        <v>600</v>
      </c>
      <c r="E51" s="139">
        <v>590</v>
      </c>
      <c r="F51" s="299">
        <f t="shared" si="0"/>
        <v>0.98333333333333328</v>
      </c>
      <c r="G51" s="17"/>
      <c r="H51" s="201"/>
      <c r="I51" s="17"/>
      <c r="J51" s="18"/>
      <c r="K51" s="18"/>
    </row>
    <row r="52" spans="1:11" ht="13.5" customHeight="1" x14ac:dyDescent="0.2">
      <c r="A52" s="402"/>
      <c r="B52" s="254" t="s">
        <v>413</v>
      </c>
      <c r="C52" s="139">
        <v>5000</v>
      </c>
      <c r="D52" s="139">
        <v>0</v>
      </c>
      <c r="E52" s="139">
        <v>0</v>
      </c>
      <c r="F52" s="299">
        <v>0</v>
      </c>
      <c r="G52" s="17"/>
      <c r="H52" s="201"/>
      <c r="I52" s="17"/>
      <c r="J52" s="18"/>
      <c r="K52" s="18"/>
    </row>
    <row r="53" spans="1:11" ht="13.5" customHeight="1" x14ac:dyDescent="0.2">
      <c r="A53" s="402"/>
      <c r="B53" s="254" t="s">
        <v>414</v>
      </c>
      <c r="C53" s="139">
        <v>2000</v>
      </c>
      <c r="D53" s="139">
        <v>2000</v>
      </c>
      <c r="E53" s="139">
        <v>546</v>
      </c>
      <c r="F53" s="299">
        <f t="shared" si="0"/>
        <v>0.27300000000000002</v>
      </c>
      <c r="G53" s="17"/>
      <c r="H53" s="206"/>
      <c r="I53" s="17"/>
      <c r="J53" s="18"/>
      <c r="K53" s="18"/>
    </row>
    <row r="54" spans="1:11" ht="13.5" customHeight="1" x14ac:dyDescent="0.2">
      <c r="A54" s="402"/>
      <c r="B54" s="254" t="s">
        <v>415</v>
      </c>
      <c r="C54" s="139">
        <v>800</v>
      </c>
      <c r="D54" s="139">
        <v>825</v>
      </c>
      <c r="E54" s="139">
        <v>825</v>
      </c>
      <c r="F54" s="299">
        <f t="shared" si="0"/>
        <v>1</v>
      </c>
      <c r="G54" s="17"/>
      <c r="H54" s="201"/>
      <c r="I54" s="17"/>
      <c r="J54" s="18"/>
      <c r="K54" s="18"/>
    </row>
    <row r="55" spans="1:11" ht="13.5" customHeight="1" x14ac:dyDescent="0.2">
      <c r="A55" s="402"/>
      <c r="B55" s="254" t="s">
        <v>416</v>
      </c>
      <c r="C55" s="139">
        <v>1000</v>
      </c>
      <c r="D55" s="139">
        <v>1000</v>
      </c>
      <c r="E55" s="139">
        <v>0</v>
      </c>
      <c r="F55" s="299">
        <f t="shared" si="0"/>
        <v>0</v>
      </c>
      <c r="G55" s="17"/>
      <c r="H55" s="201"/>
      <c r="I55" s="17"/>
      <c r="J55" s="18"/>
      <c r="K55" s="18"/>
    </row>
    <row r="56" spans="1:11" ht="13.5" customHeight="1" x14ac:dyDescent="0.2">
      <c r="A56" s="402"/>
      <c r="B56" s="254" t="s">
        <v>422</v>
      </c>
      <c r="C56" s="139">
        <v>8000</v>
      </c>
      <c r="D56" s="139">
        <v>11044</v>
      </c>
      <c r="E56" s="139">
        <v>11044</v>
      </c>
      <c r="F56" s="299">
        <f t="shared" si="0"/>
        <v>1</v>
      </c>
      <c r="G56" s="204"/>
      <c r="H56" s="201"/>
      <c r="I56" s="17"/>
      <c r="J56" s="18"/>
      <c r="K56" s="18"/>
    </row>
    <row r="57" spans="1:11" ht="13.5" customHeight="1" x14ac:dyDescent="0.2">
      <c r="A57" s="402"/>
      <c r="B57" s="254" t="s">
        <v>417</v>
      </c>
      <c r="C57" s="139">
        <v>13700</v>
      </c>
      <c r="D57" s="139">
        <v>0</v>
      </c>
      <c r="E57" s="139">
        <v>0</v>
      </c>
      <c r="F57" s="299">
        <v>0</v>
      </c>
      <c r="G57" s="17"/>
      <c r="H57" s="201"/>
      <c r="I57" s="17"/>
      <c r="J57" s="18"/>
      <c r="K57" s="18"/>
    </row>
    <row r="58" spans="1:11" ht="13.5" customHeight="1" x14ac:dyDescent="0.2">
      <c r="A58" s="402"/>
      <c r="B58" s="254" t="s">
        <v>421</v>
      </c>
      <c r="C58" s="139">
        <v>600</v>
      </c>
      <c r="D58" s="139">
        <v>600</v>
      </c>
      <c r="E58" s="139">
        <v>557</v>
      </c>
      <c r="F58" s="299">
        <f t="shared" si="0"/>
        <v>0.92833333333333334</v>
      </c>
      <c r="G58" s="207"/>
      <c r="H58" s="201"/>
      <c r="I58" s="17"/>
      <c r="J58" s="18"/>
      <c r="K58" s="18"/>
    </row>
    <row r="59" spans="1:11" ht="13.5" customHeight="1" x14ac:dyDescent="0.2">
      <c r="A59" s="402"/>
      <c r="B59" s="254" t="s">
        <v>418</v>
      </c>
      <c r="C59" s="139">
        <v>4000</v>
      </c>
      <c r="D59" s="139">
        <v>4000</v>
      </c>
      <c r="E59" s="139">
        <v>0</v>
      </c>
      <c r="F59" s="299">
        <f t="shared" si="0"/>
        <v>0</v>
      </c>
      <c r="G59" s="17"/>
      <c r="H59" s="201"/>
      <c r="I59" s="17"/>
      <c r="J59" s="18"/>
      <c r="K59" s="18"/>
    </row>
    <row r="60" spans="1:11" ht="13.5" customHeight="1" x14ac:dyDescent="0.2">
      <c r="A60" s="402"/>
      <c r="B60" s="253" t="s">
        <v>419</v>
      </c>
      <c r="C60" s="139">
        <v>1000</v>
      </c>
      <c r="D60" s="139">
        <v>1000</v>
      </c>
      <c r="E60" s="139">
        <v>191</v>
      </c>
      <c r="F60" s="299">
        <f t="shared" si="0"/>
        <v>0.191</v>
      </c>
      <c r="G60" s="17"/>
      <c r="H60" s="201"/>
      <c r="I60" s="17"/>
      <c r="J60" s="18"/>
      <c r="K60" s="18"/>
    </row>
    <row r="61" spans="1:11" ht="13.5" customHeight="1" x14ac:dyDescent="0.2">
      <c r="A61" s="402"/>
      <c r="B61" s="253" t="s">
        <v>436</v>
      </c>
      <c r="C61" s="139">
        <v>1500</v>
      </c>
      <c r="D61" s="139">
        <v>1500</v>
      </c>
      <c r="E61" s="139">
        <v>191</v>
      </c>
      <c r="F61" s="299">
        <f t="shared" si="0"/>
        <v>0.12733333333333333</v>
      </c>
      <c r="G61" s="17"/>
      <c r="H61" s="201"/>
      <c r="I61" s="17"/>
      <c r="J61" s="18"/>
      <c r="K61" s="18"/>
    </row>
    <row r="62" spans="1:11" ht="13.5" customHeight="1" x14ac:dyDescent="0.2">
      <c r="A62" s="402"/>
      <c r="B62" s="254" t="s">
        <v>420</v>
      </c>
      <c r="C62" s="139">
        <v>5000</v>
      </c>
      <c r="D62" s="139">
        <v>0</v>
      </c>
      <c r="E62" s="139">
        <v>0</v>
      </c>
      <c r="F62" s="299">
        <v>0</v>
      </c>
      <c r="G62" s="17"/>
      <c r="H62" s="201"/>
      <c r="I62" s="17"/>
      <c r="J62" s="18"/>
      <c r="K62" s="18"/>
    </row>
    <row r="63" spans="1:11" ht="13.5" customHeight="1" x14ac:dyDescent="0.2">
      <c r="A63" s="402"/>
      <c r="B63" s="254" t="s">
        <v>495</v>
      </c>
      <c r="C63" s="139">
        <v>1500</v>
      </c>
      <c r="D63" s="139">
        <v>1500</v>
      </c>
      <c r="E63" s="139">
        <v>191</v>
      </c>
      <c r="F63" s="299">
        <f t="shared" si="0"/>
        <v>0.12733333333333333</v>
      </c>
      <c r="G63" s="17"/>
      <c r="H63" s="201"/>
      <c r="I63" s="17"/>
      <c r="J63" s="18"/>
      <c r="K63" s="18"/>
    </row>
    <row r="64" spans="1:11" ht="13.5" customHeight="1" x14ac:dyDescent="0.2">
      <c r="A64" s="402"/>
      <c r="B64" s="255" t="s">
        <v>150</v>
      </c>
      <c r="C64" s="256">
        <v>5000</v>
      </c>
      <c r="D64" s="139">
        <v>0</v>
      </c>
      <c r="E64" s="139">
        <v>0</v>
      </c>
      <c r="F64" s="299">
        <v>0</v>
      </c>
      <c r="G64" s="17"/>
      <c r="H64" s="201"/>
      <c r="I64" s="17"/>
      <c r="J64" s="18"/>
      <c r="K64" s="18"/>
    </row>
    <row r="65" spans="1:12" ht="13.5" customHeight="1" x14ac:dyDescent="0.2">
      <c r="A65" s="402"/>
      <c r="B65" s="254" t="s">
        <v>423</v>
      </c>
      <c r="C65" s="139">
        <v>10000</v>
      </c>
      <c r="D65" s="139">
        <v>10000</v>
      </c>
      <c r="E65" s="139">
        <v>9271</v>
      </c>
      <c r="F65" s="299">
        <f t="shared" si="0"/>
        <v>0.92710000000000004</v>
      </c>
      <c r="G65" s="17"/>
      <c r="H65" s="201"/>
      <c r="I65" s="17"/>
      <c r="J65" s="18"/>
      <c r="K65" s="18"/>
    </row>
    <row r="66" spans="1:12" ht="13.5" customHeight="1" x14ac:dyDescent="0.2">
      <c r="A66" s="402"/>
      <c r="B66" s="254" t="s">
        <v>505</v>
      </c>
      <c r="C66" s="139">
        <v>5000</v>
      </c>
      <c r="D66" s="139">
        <f>2500-500</f>
        <v>2000</v>
      </c>
      <c r="E66" s="139">
        <v>0</v>
      </c>
      <c r="F66" s="299">
        <f t="shared" si="0"/>
        <v>0</v>
      </c>
      <c r="G66" s="17"/>
      <c r="H66" s="201"/>
      <c r="I66" s="17"/>
      <c r="J66" s="18"/>
      <c r="K66" s="18"/>
    </row>
    <row r="67" spans="1:12" ht="13.5" customHeight="1" x14ac:dyDescent="0.2">
      <c r="A67" s="402"/>
      <c r="B67" s="254" t="s">
        <v>424</v>
      </c>
      <c r="C67" s="139">
        <v>19500</v>
      </c>
      <c r="D67" s="139">
        <v>19500</v>
      </c>
      <c r="E67" s="139">
        <v>17237</v>
      </c>
      <c r="F67" s="299">
        <f t="shared" si="0"/>
        <v>0.88394871794871799</v>
      </c>
      <c r="G67" s="17"/>
      <c r="H67" s="201"/>
      <c r="J67" s="18"/>
      <c r="K67" s="18"/>
    </row>
    <row r="68" spans="1:12" ht="13.5" customHeight="1" x14ac:dyDescent="0.2">
      <c r="A68" s="402"/>
      <c r="B68" s="254" t="s">
        <v>425</v>
      </c>
      <c r="C68" s="139">
        <v>3500</v>
      </c>
      <c r="D68" s="139">
        <v>3500</v>
      </c>
      <c r="E68" s="139">
        <v>2999</v>
      </c>
      <c r="F68" s="299">
        <f t="shared" si="0"/>
        <v>0.85685714285714287</v>
      </c>
      <c r="G68" s="17"/>
      <c r="H68" s="201"/>
      <c r="I68" s="17"/>
      <c r="J68" s="18"/>
      <c r="K68" s="18"/>
    </row>
    <row r="69" spans="1:12" ht="13.5" customHeight="1" x14ac:dyDescent="0.2">
      <c r="A69" s="402"/>
      <c r="B69" s="254" t="s">
        <v>483</v>
      </c>
      <c r="C69" s="139">
        <v>8000</v>
      </c>
      <c r="D69" s="139">
        <v>0</v>
      </c>
      <c r="E69" s="139">
        <v>0</v>
      </c>
      <c r="F69" s="299">
        <v>0</v>
      </c>
      <c r="G69" s="17"/>
      <c r="H69" s="201"/>
      <c r="I69" s="17"/>
      <c r="J69" s="18"/>
      <c r="K69" s="18"/>
    </row>
    <row r="70" spans="1:12" ht="13.5" customHeight="1" x14ac:dyDescent="0.2">
      <c r="A70" s="402"/>
      <c r="B70" s="254" t="s">
        <v>426</v>
      </c>
      <c r="C70" s="139">
        <v>2000</v>
      </c>
      <c r="D70" s="139">
        <v>0</v>
      </c>
      <c r="E70" s="139">
        <v>0</v>
      </c>
      <c r="F70" s="299">
        <v>0</v>
      </c>
      <c r="G70" s="17"/>
      <c r="H70" s="201"/>
      <c r="I70" s="17"/>
      <c r="J70" s="18"/>
      <c r="K70" s="18"/>
    </row>
    <row r="71" spans="1:12" ht="13.5" customHeight="1" x14ac:dyDescent="0.2">
      <c r="A71" s="402"/>
      <c r="B71" s="254" t="s">
        <v>152</v>
      </c>
      <c r="C71" s="403">
        <v>1220</v>
      </c>
      <c r="D71" s="139">
        <f>1220-106-3-12</f>
        <v>1099</v>
      </c>
      <c r="E71" s="139">
        <v>600</v>
      </c>
      <c r="F71" s="299">
        <f t="shared" si="0"/>
        <v>0.54595086442220198</v>
      </c>
      <c r="G71" s="17"/>
      <c r="H71" s="201"/>
      <c r="I71" s="17"/>
      <c r="J71" s="18"/>
      <c r="K71" s="18"/>
    </row>
    <row r="72" spans="1:12" ht="13.5" customHeight="1" x14ac:dyDescent="0.2">
      <c r="A72" s="402"/>
      <c r="B72" s="253" t="s">
        <v>427</v>
      </c>
      <c r="C72" s="256">
        <v>2500</v>
      </c>
      <c r="D72" s="139">
        <v>2500</v>
      </c>
      <c r="E72" s="139">
        <v>2487</v>
      </c>
      <c r="F72" s="299">
        <f t="shared" si="0"/>
        <v>0.99480000000000002</v>
      </c>
      <c r="G72" s="17"/>
      <c r="H72" s="201"/>
      <c r="I72" s="17"/>
      <c r="J72" s="18"/>
      <c r="K72" s="18"/>
    </row>
    <row r="73" spans="1:12" ht="13.5" customHeight="1" x14ac:dyDescent="0.2">
      <c r="A73" s="402"/>
      <c r="B73" s="253" t="s">
        <v>431</v>
      </c>
      <c r="C73" s="256">
        <v>50000</v>
      </c>
      <c r="D73" s="139">
        <v>20000</v>
      </c>
      <c r="E73" s="139">
        <v>8114</v>
      </c>
      <c r="F73" s="299">
        <f t="shared" ref="F73:F110" si="1">E73/D73</f>
        <v>0.40570000000000001</v>
      </c>
      <c r="G73" s="17"/>
      <c r="H73" s="201"/>
      <c r="I73" s="17"/>
      <c r="J73" s="18"/>
      <c r="K73" s="18"/>
    </row>
    <row r="74" spans="1:12" ht="13.5" customHeight="1" x14ac:dyDescent="0.2">
      <c r="A74" s="402"/>
      <c r="B74" s="253" t="s">
        <v>432</v>
      </c>
      <c r="C74" s="256">
        <v>8000</v>
      </c>
      <c r="D74" s="139">
        <v>6323</v>
      </c>
      <c r="E74" s="139">
        <v>6210</v>
      </c>
      <c r="F74" s="299">
        <f t="shared" si="1"/>
        <v>0.98212873635932307</v>
      </c>
      <c r="G74" s="17"/>
      <c r="H74" s="201"/>
      <c r="I74" s="17"/>
      <c r="J74" s="17"/>
      <c r="K74" s="18"/>
      <c r="L74" s="18"/>
    </row>
    <row r="75" spans="1:12" ht="13.5" customHeight="1" x14ac:dyDescent="0.2">
      <c r="A75" s="402"/>
      <c r="B75" s="253" t="s">
        <v>433</v>
      </c>
      <c r="C75" s="256">
        <v>98000</v>
      </c>
      <c r="D75" s="139">
        <f>77480-5000</f>
        <v>72480</v>
      </c>
      <c r="E75" s="139">
        <v>72198</v>
      </c>
      <c r="F75" s="299">
        <f t="shared" si="1"/>
        <v>0.99610927152317885</v>
      </c>
      <c r="G75" s="17"/>
      <c r="H75" s="201"/>
      <c r="I75" s="19"/>
      <c r="J75" s="18"/>
      <c r="K75" s="18"/>
    </row>
    <row r="76" spans="1:12" ht="13.5" customHeight="1" x14ac:dyDescent="0.2">
      <c r="A76" s="402"/>
      <c r="B76" s="254" t="s">
        <v>153</v>
      </c>
      <c r="C76" s="256">
        <v>500</v>
      </c>
      <c r="D76" s="139">
        <v>0</v>
      </c>
      <c r="E76" s="139">
        <v>0</v>
      </c>
      <c r="F76" s="299">
        <v>0</v>
      </c>
      <c r="G76" s="17"/>
      <c r="H76" s="201"/>
      <c r="I76" s="17"/>
      <c r="J76" s="18"/>
      <c r="K76" s="18"/>
    </row>
    <row r="77" spans="1:12" ht="13.5" customHeight="1" x14ac:dyDescent="0.2">
      <c r="A77" s="402"/>
      <c r="B77" s="255" t="s">
        <v>428</v>
      </c>
      <c r="C77" s="256">
        <v>900</v>
      </c>
      <c r="D77" s="139">
        <v>900</v>
      </c>
      <c r="E77" s="139">
        <v>773</v>
      </c>
      <c r="F77" s="299">
        <f t="shared" si="1"/>
        <v>0.85888888888888892</v>
      </c>
      <c r="G77" s="17"/>
      <c r="H77" s="206"/>
      <c r="I77" s="17"/>
      <c r="J77" s="18"/>
      <c r="K77" s="18"/>
    </row>
    <row r="78" spans="1:12" ht="13.5" customHeight="1" x14ac:dyDescent="0.2">
      <c r="A78" s="402"/>
      <c r="B78" s="255" t="s">
        <v>429</v>
      </c>
      <c r="C78" s="256">
        <v>600</v>
      </c>
      <c r="D78" s="139">
        <v>600</v>
      </c>
      <c r="E78" s="139">
        <v>0</v>
      </c>
      <c r="F78" s="299">
        <f t="shared" si="1"/>
        <v>0</v>
      </c>
      <c r="G78" s="17"/>
      <c r="H78" s="201"/>
      <c r="I78" s="17"/>
      <c r="J78" s="18"/>
      <c r="K78" s="18"/>
    </row>
    <row r="79" spans="1:12" ht="13.5" customHeight="1" x14ac:dyDescent="0.2">
      <c r="A79" s="402"/>
      <c r="B79" s="255" t="s">
        <v>430</v>
      </c>
      <c r="C79" s="256">
        <v>400</v>
      </c>
      <c r="D79" s="139">
        <v>0</v>
      </c>
      <c r="E79" s="139">
        <v>0</v>
      </c>
      <c r="F79" s="299">
        <v>0</v>
      </c>
      <c r="G79" s="17"/>
      <c r="H79" s="201"/>
      <c r="I79" s="17"/>
      <c r="J79" s="18"/>
      <c r="K79" s="18"/>
    </row>
    <row r="80" spans="1:12" ht="13.5" customHeight="1" x14ac:dyDescent="0.2">
      <c r="A80" s="402"/>
      <c r="B80" s="254" t="s">
        <v>151</v>
      </c>
      <c r="C80" s="256">
        <v>1500</v>
      </c>
      <c r="D80" s="139">
        <v>0</v>
      </c>
      <c r="E80" s="139">
        <v>0</v>
      </c>
      <c r="F80" s="299">
        <v>0</v>
      </c>
      <c r="G80" s="17"/>
      <c r="H80" s="201"/>
      <c r="I80" s="17"/>
      <c r="J80" s="18"/>
      <c r="K80" s="18"/>
    </row>
    <row r="81" spans="1:11" ht="13.5" customHeight="1" x14ac:dyDescent="0.2">
      <c r="A81" s="402"/>
      <c r="B81" s="255" t="s">
        <v>434</v>
      </c>
      <c r="C81" s="256">
        <v>5800</v>
      </c>
      <c r="D81" s="139">
        <v>5800</v>
      </c>
      <c r="E81" s="139">
        <v>5000</v>
      </c>
      <c r="F81" s="299">
        <f t="shared" si="1"/>
        <v>0.86206896551724133</v>
      </c>
      <c r="G81" s="17"/>
      <c r="H81" s="201"/>
      <c r="I81" s="17"/>
      <c r="J81" s="18"/>
      <c r="K81" s="18"/>
    </row>
    <row r="82" spans="1:11" ht="13.5" customHeight="1" x14ac:dyDescent="0.2">
      <c r="A82" s="402"/>
      <c r="B82" s="255" t="s">
        <v>404</v>
      </c>
      <c r="C82" s="256">
        <v>2000</v>
      </c>
      <c r="D82" s="139">
        <v>2000</v>
      </c>
      <c r="E82" s="139">
        <v>1997</v>
      </c>
      <c r="F82" s="299">
        <f t="shared" si="1"/>
        <v>0.99850000000000005</v>
      </c>
      <c r="G82" s="17"/>
      <c r="H82" s="201"/>
      <c r="I82" s="17"/>
      <c r="J82" s="18"/>
      <c r="K82" s="18"/>
    </row>
    <row r="83" spans="1:11" ht="13.5" customHeight="1" x14ac:dyDescent="0.2">
      <c r="A83" s="402"/>
      <c r="B83" s="254" t="s">
        <v>435</v>
      </c>
      <c r="C83" s="139">
        <v>2000</v>
      </c>
      <c r="D83" s="139">
        <f>2000-2000</f>
        <v>0</v>
      </c>
      <c r="E83" s="139">
        <v>0</v>
      </c>
      <c r="F83" s="299">
        <v>0</v>
      </c>
      <c r="G83" s="17"/>
      <c r="H83" s="201"/>
      <c r="I83" s="17"/>
      <c r="J83" s="18"/>
      <c r="K83" s="18"/>
    </row>
    <row r="84" spans="1:11" ht="13.5" customHeight="1" x14ac:dyDescent="0.2">
      <c r="A84" s="402"/>
      <c r="B84" s="254" t="s">
        <v>437</v>
      </c>
      <c r="C84" s="139">
        <v>1000</v>
      </c>
      <c r="D84" s="139">
        <v>0</v>
      </c>
      <c r="E84" s="139">
        <v>0</v>
      </c>
      <c r="F84" s="299">
        <v>0</v>
      </c>
      <c r="G84" s="17"/>
      <c r="H84" s="201"/>
      <c r="I84" s="17"/>
      <c r="J84" s="18"/>
      <c r="K84" s="18"/>
    </row>
    <row r="85" spans="1:11" ht="13.5" customHeight="1" x14ac:dyDescent="0.2">
      <c r="A85" s="402"/>
      <c r="B85" s="223" t="s">
        <v>438</v>
      </c>
      <c r="C85" s="139">
        <v>100</v>
      </c>
      <c r="D85" s="139">
        <v>100</v>
      </c>
      <c r="E85" s="139">
        <v>0</v>
      </c>
      <c r="F85" s="299">
        <f t="shared" si="1"/>
        <v>0</v>
      </c>
      <c r="G85" s="17"/>
      <c r="H85" s="201"/>
      <c r="I85" s="17"/>
      <c r="J85" s="18"/>
      <c r="K85" s="18"/>
    </row>
    <row r="86" spans="1:11" ht="13.5" customHeight="1" x14ac:dyDescent="0.2">
      <c r="A86" s="402"/>
      <c r="B86" s="223" t="s">
        <v>494</v>
      </c>
      <c r="C86" s="139">
        <v>1000</v>
      </c>
      <c r="D86" s="139">
        <v>1000</v>
      </c>
      <c r="E86" s="139">
        <v>631</v>
      </c>
      <c r="F86" s="299">
        <f t="shared" si="1"/>
        <v>0.63100000000000001</v>
      </c>
      <c r="G86" s="17"/>
      <c r="H86" s="201"/>
      <c r="I86" s="17"/>
      <c r="J86" s="18"/>
      <c r="K86" s="18"/>
    </row>
    <row r="87" spans="1:11" ht="13.5" customHeight="1" x14ac:dyDescent="0.2">
      <c r="A87" s="402"/>
      <c r="B87" s="254" t="s">
        <v>439</v>
      </c>
      <c r="C87" s="139">
        <v>30000</v>
      </c>
      <c r="D87" s="139">
        <v>32000</v>
      </c>
      <c r="E87" s="139">
        <v>21359</v>
      </c>
      <c r="F87" s="299">
        <f t="shared" si="1"/>
        <v>0.66746875000000006</v>
      </c>
      <c r="G87" s="17"/>
      <c r="H87" s="206"/>
      <c r="I87" s="17"/>
      <c r="J87" s="18"/>
      <c r="K87" s="18"/>
    </row>
    <row r="88" spans="1:11" ht="13.5" customHeight="1" x14ac:dyDescent="0.2">
      <c r="A88" s="402"/>
      <c r="B88" s="254" t="s">
        <v>515</v>
      </c>
      <c r="C88" s="139">
        <v>0</v>
      </c>
      <c r="D88" s="139">
        <v>3000</v>
      </c>
      <c r="E88" s="139">
        <v>3000</v>
      </c>
      <c r="F88" s="299">
        <f t="shared" si="1"/>
        <v>1</v>
      </c>
      <c r="G88" s="204"/>
      <c r="H88" s="206"/>
      <c r="I88" s="17"/>
      <c r="J88" s="18"/>
      <c r="K88" s="18"/>
    </row>
    <row r="89" spans="1:11" ht="13.5" customHeight="1" x14ac:dyDescent="0.2">
      <c r="A89" s="402"/>
      <c r="B89" s="254" t="s">
        <v>440</v>
      </c>
      <c r="C89" s="139">
        <v>3500</v>
      </c>
      <c r="D89" s="139">
        <v>4444</v>
      </c>
      <c r="E89" s="139">
        <v>4443</v>
      </c>
      <c r="F89" s="299">
        <f t="shared" si="1"/>
        <v>0.99977497749774979</v>
      </c>
      <c r="G89" s="204"/>
      <c r="H89" s="201"/>
      <c r="I89" s="17"/>
      <c r="J89" s="18"/>
      <c r="K89" s="18"/>
    </row>
    <row r="90" spans="1:11" ht="13.5" customHeight="1" x14ac:dyDescent="0.2">
      <c r="A90" s="402"/>
      <c r="B90" s="254" t="s">
        <v>482</v>
      </c>
      <c r="C90" s="139">
        <v>15240</v>
      </c>
      <c r="D90" s="139">
        <v>15240</v>
      </c>
      <c r="E90" s="139">
        <v>0</v>
      </c>
      <c r="F90" s="299">
        <f t="shared" si="1"/>
        <v>0</v>
      </c>
      <c r="G90" s="17"/>
      <c r="H90" s="201"/>
      <c r="I90" s="17"/>
      <c r="J90" s="18"/>
      <c r="K90" s="18"/>
    </row>
    <row r="91" spans="1:11" ht="13.5" customHeight="1" x14ac:dyDescent="0.2">
      <c r="A91" s="402"/>
      <c r="B91" s="253" t="s">
        <v>441</v>
      </c>
      <c r="C91" s="139">
        <v>1270</v>
      </c>
      <c r="D91" s="139">
        <v>1270</v>
      </c>
      <c r="E91" s="139">
        <v>0</v>
      </c>
      <c r="F91" s="299">
        <f t="shared" si="1"/>
        <v>0</v>
      </c>
      <c r="G91" s="17"/>
      <c r="H91" s="201"/>
      <c r="I91" s="17"/>
    </row>
    <row r="92" spans="1:11" ht="13.5" customHeight="1" x14ac:dyDescent="0.2">
      <c r="A92" s="402"/>
      <c r="B92" s="253" t="s">
        <v>443</v>
      </c>
      <c r="C92" s="139">
        <v>1016</v>
      </c>
      <c r="D92" s="139">
        <v>1016</v>
      </c>
      <c r="E92" s="139">
        <v>0</v>
      </c>
      <c r="F92" s="299">
        <f t="shared" si="1"/>
        <v>0</v>
      </c>
      <c r="G92" s="17"/>
      <c r="H92" s="201"/>
      <c r="I92" s="17"/>
    </row>
    <row r="93" spans="1:11" ht="13.5" customHeight="1" x14ac:dyDescent="0.2">
      <c r="A93" s="402"/>
      <c r="B93" s="253" t="s">
        <v>512</v>
      </c>
      <c r="C93" s="139">
        <v>0</v>
      </c>
      <c r="D93" s="139">
        <v>305</v>
      </c>
      <c r="E93" s="139">
        <v>0</v>
      </c>
      <c r="F93" s="299">
        <f t="shared" si="1"/>
        <v>0</v>
      </c>
      <c r="G93" s="204"/>
      <c r="H93" s="201"/>
      <c r="I93" s="17"/>
    </row>
    <row r="94" spans="1:11" ht="13.5" customHeight="1" x14ac:dyDescent="0.2">
      <c r="A94" s="402"/>
      <c r="B94" s="253" t="s">
        <v>514</v>
      </c>
      <c r="C94" s="139">
        <v>0</v>
      </c>
      <c r="D94" s="139">
        <v>4445</v>
      </c>
      <c r="E94" s="139">
        <v>4445</v>
      </c>
      <c r="F94" s="299">
        <f t="shared" si="1"/>
        <v>1</v>
      </c>
      <c r="G94" s="204"/>
      <c r="H94" s="206"/>
      <c r="I94" s="17"/>
    </row>
    <row r="95" spans="1:11" ht="13.5" customHeight="1" x14ac:dyDescent="0.2">
      <c r="A95" s="402"/>
      <c r="B95" s="253" t="s">
        <v>516</v>
      </c>
      <c r="C95" s="139">
        <v>0</v>
      </c>
      <c r="D95" s="139">
        <f>414+12</f>
        <v>426</v>
      </c>
      <c r="E95" s="139">
        <v>426</v>
      </c>
      <c r="F95" s="299">
        <f t="shared" si="1"/>
        <v>1</v>
      </c>
      <c r="G95" s="204"/>
      <c r="H95" s="201"/>
      <c r="I95" s="17"/>
    </row>
    <row r="96" spans="1:11" ht="13.5" customHeight="1" x14ac:dyDescent="0.2">
      <c r="A96" s="402"/>
      <c r="B96" s="253" t="s">
        <v>517</v>
      </c>
      <c r="C96" s="139">
        <v>0</v>
      </c>
      <c r="D96" s="139">
        <v>3000</v>
      </c>
      <c r="E96" s="139">
        <v>2926</v>
      </c>
      <c r="F96" s="299">
        <f t="shared" si="1"/>
        <v>0.97533333333333339</v>
      </c>
      <c r="G96" s="204"/>
      <c r="H96" s="201"/>
      <c r="I96" s="17"/>
    </row>
    <row r="97" spans="1:9" ht="13.5" customHeight="1" x14ac:dyDescent="0.2">
      <c r="A97" s="402"/>
      <c r="B97" s="253" t="s">
        <v>533</v>
      </c>
      <c r="C97" s="139">
        <v>0</v>
      </c>
      <c r="D97" s="139">
        <v>988</v>
      </c>
      <c r="E97" s="139">
        <v>0</v>
      </c>
      <c r="F97" s="299">
        <f t="shared" si="1"/>
        <v>0</v>
      </c>
      <c r="G97" s="204"/>
      <c r="H97" s="201"/>
      <c r="I97" s="17"/>
    </row>
    <row r="98" spans="1:9" ht="13.5" customHeight="1" x14ac:dyDescent="0.2">
      <c r="A98" s="402"/>
      <c r="B98" s="253" t="s">
        <v>532</v>
      </c>
      <c r="C98" s="139">
        <v>0</v>
      </c>
      <c r="D98" s="139">
        <v>4478</v>
      </c>
      <c r="E98" s="139">
        <v>4478</v>
      </c>
      <c r="F98" s="299">
        <f t="shared" si="1"/>
        <v>1</v>
      </c>
      <c r="G98" s="201"/>
      <c r="H98" s="17"/>
    </row>
    <row r="99" spans="1:9" ht="13.5" customHeight="1" x14ac:dyDescent="0.2">
      <c r="A99" s="402"/>
      <c r="B99" s="253" t="s">
        <v>535</v>
      </c>
      <c r="C99" s="139">
        <v>0</v>
      </c>
      <c r="D99" s="139">
        <v>95</v>
      </c>
      <c r="E99" s="139">
        <v>95</v>
      </c>
      <c r="F99" s="299">
        <f t="shared" si="1"/>
        <v>1</v>
      </c>
      <c r="G99" s="201"/>
      <c r="H99" s="17"/>
    </row>
    <row r="100" spans="1:9" ht="13.5" customHeight="1" x14ac:dyDescent="0.2">
      <c r="A100" s="402"/>
      <c r="B100" s="253" t="s">
        <v>540</v>
      </c>
      <c r="C100" s="139">
        <v>0</v>
      </c>
      <c r="D100" s="139">
        <v>86</v>
      </c>
      <c r="E100" s="139">
        <v>86</v>
      </c>
      <c r="F100" s="299">
        <f t="shared" si="1"/>
        <v>1</v>
      </c>
      <c r="G100" s="201"/>
      <c r="H100" s="17"/>
    </row>
    <row r="101" spans="1:9" ht="13.5" customHeight="1" x14ac:dyDescent="0.2">
      <c r="A101" s="402"/>
      <c r="B101" s="253" t="s">
        <v>548</v>
      </c>
      <c r="C101" s="139">
        <v>0</v>
      </c>
      <c r="D101" s="139">
        <v>352</v>
      </c>
      <c r="E101" s="139">
        <v>352</v>
      </c>
      <c r="F101" s="299">
        <f t="shared" si="1"/>
        <v>1</v>
      </c>
      <c r="G101" s="201"/>
      <c r="H101" s="17"/>
    </row>
    <row r="102" spans="1:9" ht="13.5" customHeight="1" x14ac:dyDescent="0.2">
      <c r="A102" s="402"/>
      <c r="B102" s="253" t="s">
        <v>536</v>
      </c>
      <c r="C102" s="139">
        <v>0</v>
      </c>
      <c r="D102" s="139">
        <v>370</v>
      </c>
      <c r="E102" s="139">
        <v>370</v>
      </c>
      <c r="F102" s="299">
        <f t="shared" si="1"/>
        <v>1</v>
      </c>
      <c r="G102" s="201"/>
      <c r="H102" s="17"/>
    </row>
    <row r="103" spans="1:9" ht="13.5" customHeight="1" x14ac:dyDescent="0.2">
      <c r="A103" s="402"/>
      <c r="B103" s="253" t="s">
        <v>537</v>
      </c>
      <c r="C103" s="139">
        <v>0</v>
      </c>
      <c r="D103" s="139">
        <v>60</v>
      </c>
      <c r="E103" s="139">
        <v>60</v>
      </c>
      <c r="F103" s="299">
        <f t="shared" si="1"/>
        <v>1</v>
      </c>
      <c r="G103" s="201"/>
      <c r="H103" s="17"/>
    </row>
    <row r="104" spans="1:9" ht="13.5" customHeight="1" x14ac:dyDescent="0.2">
      <c r="A104" s="402"/>
      <c r="B104" s="253" t="s">
        <v>538</v>
      </c>
      <c r="C104" s="139">
        <v>0</v>
      </c>
      <c r="D104" s="139">
        <v>35</v>
      </c>
      <c r="E104" s="139">
        <v>35</v>
      </c>
      <c r="F104" s="299">
        <f t="shared" si="1"/>
        <v>1</v>
      </c>
      <c r="G104" s="201"/>
      <c r="H104" s="17"/>
    </row>
    <row r="105" spans="1:9" ht="13.5" customHeight="1" x14ac:dyDescent="0.2">
      <c r="A105" s="402"/>
      <c r="B105" s="253" t="s">
        <v>539</v>
      </c>
      <c r="C105" s="139">
        <v>0</v>
      </c>
      <c r="D105" s="139">
        <v>348</v>
      </c>
      <c r="E105" s="139">
        <v>348</v>
      </c>
      <c r="F105" s="299">
        <f t="shared" si="1"/>
        <v>1</v>
      </c>
      <c r="G105" s="201"/>
      <c r="H105" s="17"/>
    </row>
    <row r="106" spans="1:9" ht="13.5" customHeight="1" x14ac:dyDescent="0.2">
      <c r="A106" s="402"/>
      <c r="B106" s="253" t="s">
        <v>1041</v>
      </c>
      <c r="C106" s="139">
        <v>0</v>
      </c>
      <c r="D106" s="139">
        <v>106</v>
      </c>
      <c r="E106" s="139">
        <v>106</v>
      </c>
      <c r="F106" s="299">
        <f t="shared" si="1"/>
        <v>1</v>
      </c>
      <c r="G106" s="201"/>
      <c r="H106" s="17"/>
    </row>
    <row r="107" spans="1:9" ht="13.5" customHeight="1" x14ac:dyDescent="0.2">
      <c r="A107" s="402"/>
      <c r="B107" s="253" t="s">
        <v>1043</v>
      </c>
      <c r="C107" s="139">
        <v>0</v>
      </c>
      <c r="D107" s="139">
        <f>5000+1361</f>
        <v>6361</v>
      </c>
      <c r="E107" s="139">
        <v>6361</v>
      </c>
      <c r="F107" s="299">
        <f t="shared" si="1"/>
        <v>1</v>
      </c>
      <c r="G107" s="201"/>
      <c r="H107" s="17"/>
    </row>
    <row r="108" spans="1:9" ht="13.5" customHeight="1" x14ac:dyDescent="0.2">
      <c r="A108" s="402"/>
      <c r="B108" s="253" t="s">
        <v>1042</v>
      </c>
      <c r="C108" s="139">
        <v>0</v>
      </c>
      <c r="D108" s="139">
        <v>500</v>
      </c>
      <c r="E108" s="139">
        <v>470</v>
      </c>
      <c r="F108" s="299">
        <f t="shared" si="1"/>
        <v>0.94</v>
      </c>
      <c r="G108" s="201"/>
      <c r="H108" s="17"/>
    </row>
    <row r="109" spans="1:9" ht="13.5" customHeight="1" x14ac:dyDescent="0.2">
      <c r="A109" s="402"/>
      <c r="B109" s="257" t="s">
        <v>444</v>
      </c>
      <c r="C109" s="258">
        <v>3000</v>
      </c>
      <c r="D109" s="139">
        <v>3000</v>
      </c>
      <c r="E109" s="139">
        <v>0</v>
      </c>
      <c r="F109" s="299">
        <f t="shared" si="1"/>
        <v>0</v>
      </c>
      <c r="G109" s="201"/>
      <c r="H109" s="17"/>
    </row>
    <row r="110" spans="1:9" ht="13.5" customHeight="1" x14ac:dyDescent="0.2">
      <c r="A110" s="226"/>
      <c r="B110" s="259" t="s">
        <v>445</v>
      </c>
      <c r="C110" s="139">
        <v>15240</v>
      </c>
      <c r="D110" s="139">
        <f>11919+2000+1702</f>
        <v>15621</v>
      </c>
      <c r="E110" s="139">
        <v>15621</v>
      </c>
      <c r="F110" s="299">
        <f t="shared" si="1"/>
        <v>1</v>
      </c>
      <c r="G110" s="17"/>
      <c r="H110" s="201"/>
      <c r="I110" s="17"/>
    </row>
    <row r="111" spans="1:9" ht="13.5" customHeight="1" x14ac:dyDescent="0.2">
      <c r="A111" s="226"/>
      <c r="B111" s="249" t="s">
        <v>154</v>
      </c>
      <c r="C111" s="220">
        <f>SUM(C112:C117)</f>
        <v>28595</v>
      </c>
      <c r="D111" s="220">
        <f>SUM(D112:D117)</f>
        <v>28855</v>
      </c>
      <c r="E111" s="220">
        <f>SUM(E112:E117)</f>
        <v>18172</v>
      </c>
      <c r="F111" s="300">
        <f>E111/D111</f>
        <v>0.62976953734188179</v>
      </c>
      <c r="G111" s="17"/>
      <c r="H111" s="201"/>
      <c r="I111" s="17"/>
    </row>
    <row r="112" spans="1:9" ht="13.5" customHeight="1" x14ac:dyDescent="0.2">
      <c r="A112" s="226"/>
      <c r="B112" s="223" t="s">
        <v>155</v>
      </c>
      <c r="C112" s="139">
        <v>2527</v>
      </c>
      <c r="D112" s="139">
        <v>2527</v>
      </c>
      <c r="E112" s="139">
        <v>1564</v>
      </c>
      <c r="F112" s="293">
        <f>E112/D112</f>
        <v>0.61891571032845272</v>
      </c>
      <c r="G112" s="20"/>
      <c r="H112" s="206"/>
      <c r="I112" s="20"/>
    </row>
    <row r="113" spans="1:11" ht="13.5" customHeight="1" x14ac:dyDescent="0.2">
      <c r="A113" s="226"/>
      <c r="B113" s="223" t="s">
        <v>156</v>
      </c>
      <c r="C113" s="139">
        <v>21300</v>
      </c>
      <c r="D113" s="139">
        <v>21300</v>
      </c>
      <c r="E113" s="139">
        <v>12420</v>
      </c>
      <c r="F113" s="293">
        <f t="shared" ref="F113:F116" si="2">E113/D113</f>
        <v>0.58309859154929577</v>
      </c>
      <c r="G113" s="20"/>
      <c r="H113" s="201"/>
      <c r="I113" s="20"/>
    </row>
    <row r="114" spans="1:11" ht="13.5" customHeight="1" x14ac:dyDescent="0.2">
      <c r="A114" s="226"/>
      <c r="B114" s="223" t="s">
        <v>157</v>
      </c>
      <c r="C114" s="139">
        <v>1300</v>
      </c>
      <c r="D114" s="139">
        <v>1300</v>
      </c>
      <c r="E114" s="139">
        <v>461</v>
      </c>
      <c r="F114" s="293">
        <f t="shared" si="2"/>
        <v>0.35461538461538461</v>
      </c>
      <c r="G114" s="20"/>
      <c r="H114" s="201"/>
      <c r="I114" s="20"/>
    </row>
    <row r="115" spans="1:11" ht="13.5" customHeight="1" x14ac:dyDescent="0.2">
      <c r="A115" s="226"/>
      <c r="B115" s="223" t="s">
        <v>158</v>
      </c>
      <c r="C115" s="139">
        <v>2768</v>
      </c>
      <c r="D115" s="139">
        <v>1025</v>
      </c>
      <c r="E115" s="139">
        <v>1024</v>
      </c>
      <c r="F115" s="293">
        <f t="shared" si="2"/>
        <v>0.99902439024390244</v>
      </c>
      <c r="G115" s="21"/>
      <c r="H115" s="203"/>
      <c r="I115" s="21"/>
    </row>
    <row r="116" spans="1:11" ht="13.5" customHeight="1" x14ac:dyDescent="0.2">
      <c r="A116" s="226"/>
      <c r="B116" s="223" t="s">
        <v>159</v>
      </c>
      <c r="C116" s="139">
        <v>700</v>
      </c>
      <c r="D116" s="139">
        <f>2700+3</f>
        <v>2703</v>
      </c>
      <c r="E116" s="139">
        <v>2703</v>
      </c>
      <c r="F116" s="293">
        <f t="shared" si="2"/>
        <v>1</v>
      </c>
      <c r="G116" s="20"/>
      <c r="H116" s="206"/>
      <c r="I116" s="20"/>
    </row>
    <row r="117" spans="1:11" ht="13.5" customHeight="1" x14ac:dyDescent="0.2">
      <c r="A117" s="226"/>
      <c r="B117" s="223" t="s">
        <v>160</v>
      </c>
      <c r="C117" s="139">
        <v>0</v>
      </c>
      <c r="D117" s="139">
        <v>0</v>
      </c>
      <c r="E117" s="139">
        <v>0</v>
      </c>
      <c r="F117" s="293">
        <v>0</v>
      </c>
      <c r="G117" s="20"/>
      <c r="H117" s="201"/>
      <c r="I117" s="20"/>
    </row>
    <row r="118" spans="1:11" ht="16.5" customHeight="1" x14ac:dyDescent="0.2">
      <c r="A118" s="226" t="s">
        <v>48</v>
      </c>
      <c r="B118" s="219" t="s">
        <v>161</v>
      </c>
      <c r="C118" s="220">
        <f>C119+C129</f>
        <v>117033</v>
      </c>
      <c r="D118" s="220">
        <f>D119+D129</f>
        <v>139895</v>
      </c>
      <c r="E118" s="220">
        <f>E119+E129</f>
        <v>134147</v>
      </c>
      <c r="F118" s="300">
        <f>E118/D118</f>
        <v>0.95891204117373741</v>
      </c>
      <c r="G118" s="17"/>
      <c r="H118" s="201"/>
      <c r="I118" s="17"/>
      <c r="K118" s="22"/>
    </row>
    <row r="119" spans="1:11" ht="16.5" customHeight="1" x14ac:dyDescent="0.2">
      <c r="A119" s="226"/>
      <c r="B119" s="249" t="s">
        <v>162</v>
      </c>
      <c r="C119" s="220">
        <f>C121+C120</f>
        <v>116733</v>
      </c>
      <c r="D119" s="220">
        <f>D121+D120</f>
        <v>139595</v>
      </c>
      <c r="E119" s="220">
        <f>E121+E120</f>
        <v>134147</v>
      </c>
      <c r="F119" s="300">
        <f t="shared" ref="F119:F128" si="3">E119/D119</f>
        <v>0.96097281421254344</v>
      </c>
      <c r="G119" s="17"/>
      <c r="H119" s="201"/>
      <c r="I119" s="17"/>
      <c r="K119" s="22"/>
    </row>
    <row r="120" spans="1:11" ht="13.5" customHeight="1" x14ac:dyDescent="0.2">
      <c r="A120" s="226"/>
      <c r="B120" s="250" t="s">
        <v>163</v>
      </c>
      <c r="C120" s="220">
        <v>0</v>
      </c>
      <c r="D120" s="220">
        <v>0</v>
      </c>
      <c r="E120" s="220">
        <v>0</v>
      </c>
      <c r="F120" s="300">
        <v>0</v>
      </c>
      <c r="G120" s="17"/>
      <c r="H120" s="201"/>
      <c r="I120" s="17"/>
      <c r="K120" s="22"/>
    </row>
    <row r="121" spans="1:11" ht="13.5" customHeight="1" x14ac:dyDescent="0.2">
      <c r="A121" s="226"/>
      <c r="B121" s="250" t="s">
        <v>164</v>
      </c>
      <c r="C121" s="220">
        <f>SUM(C122:C128)</f>
        <v>116733</v>
      </c>
      <c r="D121" s="220">
        <f>SUM(D122:D128)</f>
        <v>139595</v>
      </c>
      <c r="E121" s="220">
        <f>SUM(E122:E128)</f>
        <v>134147</v>
      </c>
      <c r="F121" s="300">
        <f t="shared" si="3"/>
        <v>0.96097281421254344</v>
      </c>
      <c r="G121" s="17"/>
      <c r="H121" s="201"/>
      <c r="I121" s="17"/>
      <c r="K121" s="22"/>
    </row>
    <row r="122" spans="1:11" s="3" customFormat="1" ht="13.5" customHeight="1" x14ac:dyDescent="0.2">
      <c r="A122" s="226"/>
      <c r="B122" s="253" t="s">
        <v>488</v>
      </c>
      <c r="C122" s="256">
        <v>52000</v>
      </c>
      <c r="D122" s="256">
        <v>52000</v>
      </c>
      <c r="E122" s="256">
        <v>51306</v>
      </c>
      <c r="F122" s="293">
        <f t="shared" si="3"/>
        <v>0.9866538461538461</v>
      </c>
      <c r="G122" s="17"/>
      <c r="H122" s="201"/>
      <c r="I122" s="17"/>
      <c r="J122" s="23"/>
    </row>
    <row r="123" spans="1:11" s="3" customFormat="1" ht="13.5" customHeight="1" x14ac:dyDescent="0.2">
      <c r="A123" s="226"/>
      <c r="B123" s="253" t="s">
        <v>165</v>
      </c>
      <c r="C123" s="139">
        <v>52483</v>
      </c>
      <c r="D123" s="139">
        <v>52483</v>
      </c>
      <c r="E123" s="139">
        <v>51158</v>
      </c>
      <c r="F123" s="293">
        <f t="shared" si="3"/>
        <v>0.97475372977916663</v>
      </c>
      <c r="G123" s="17"/>
      <c r="H123" s="201"/>
      <c r="I123" s="17"/>
      <c r="J123" s="23"/>
    </row>
    <row r="124" spans="1:11" s="3" customFormat="1" ht="13.5" customHeight="1" x14ac:dyDescent="0.2">
      <c r="A124" s="226"/>
      <c r="B124" s="255" t="s">
        <v>150</v>
      </c>
      <c r="C124" s="139">
        <v>0</v>
      </c>
      <c r="D124" s="139">
        <v>5000</v>
      </c>
      <c r="E124" s="139">
        <v>4956</v>
      </c>
      <c r="F124" s="293">
        <f t="shared" si="3"/>
        <v>0.99119999999999997</v>
      </c>
      <c r="G124" s="17"/>
      <c r="H124" s="201"/>
      <c r="I124" s="17"/>
      <c r="J124" s="23"/>
    </row>
    <row r="125" spans="1:11" s="3" customFormat="1" ht="13.5" customHeight="1" x14ac:dyDescent="0.2">
      <c r="A125" s="226"/>
      <c r="B125" s="254" t="s">
        <v>417</v>
      </c>
      <c r="C125" s="139">
        <v>0</v>
      </c>
      <c r="D125" s="139">
        <v>13700</v>
      </c>
      <c r="E125" s="139">
        <v>13645</v>
      </c>
      <c r="F125" s="293">
        <f t="shared" si="3"/>
        <v>0.99598540145985404</v>
      </c>
      <c r="G125" s="17"/>
      <c r="H125" s="201"/>
      <c r="I125" s="17"/>
      <c r="J125" s="23"/>
    </row>
    <row r="126" spans="1:11" s="3" customFormat="1" ht="13.5" customHeight="1" x14ac:dyDescent="0.2">
      <c r="A126" s="226"/>
      <c r="B126" s="254" t="s">
        <v>555</v>
      </c>
      <c r="C126" s="139">
        <v>0</v>
      </c>
      <c r="D126" s="139">
        <v>3321</v>
      </c>
      <c r="E126" s="139">
        <v>0</v>
      </c>
      <c r="F126" s="293">
        <f t="shared" si="3"/>
        <v>0</v>
      </c>
      <c r="G126" s="17"/>
      <c r="H126" s="201"/>
      <c r="I126" s="17"/>
      <c r="J126" s="23"/>
    </row>
    <row r="127" spans="1:11" s="3" customFormat="1" ht="13.5" customHeight="1" x14ac:dyDescent="0.2">
      <c r="A127" s="226"/>
      <c r="B127" s="255" t="s">
        <v>506</v>
      </c>
      <c r="C127" s="256">
        <v>11000</v>
      </c>
      <c r="D127" s="256">
        <v>11841</v>
      </c>
      <c r="E127" s="256">
        <v>11841</v>
      </c>
      <c r="F127" s="293">
        <f t="shared" si="3"/>
        <v>1</v>
      </c>
      <c r="G127" s="17"/>
      <c r="H127" s="201"/>
      <c r="I127" s="17"/>
      <c r="J127" s="23"/>
      <c r="K127" s="198"/>
    </row>
    <row r="128" spans="1:11" s="3" customFormat="1" ht="13.5" customHeight="1" x14ac:dyDescent="0.2">
      <c r="A128" s="226"/>
      <c r="B128" s="253" t="s">
        <v>442</v>
      </c>
      <c r="C128" s="139">
        <v>1250</v>
      </c>
      <c r="D128" s="139">
        <v>1250</v>
      </c>
      <c r="E128" s="139">
        <v>1241</v>
      </c>
      <c r="F128" s="293">
        <f t="shared" si="3"/>
        <v>0.99280000000000002</v>
      </c>
      <c r="G128" s="17"/>
      <c r="H128" s="201"/>
      <c r="I128" s="17"/>
      <c r="J128" s="23"/>
      <c r="K128" s="198"/>
    </row>
    <row r="129" spans="1:11" s="3" customFormat="1" ht="13.5" customHeight="1" x14ac:dyDescent="0.2">
      <c r="A129" s="226"/>
      <c r="B129" s="249" t="s">
        <v>166</v>
      </c>
      <c r="C129" s="220">
        <f>SUM(C130:C130)</f>
        <v>300</v>
      </c>
      <c r="D129" s="220">
        <f>SUM(D130:D130)</f>
        <v>300</v>
      </c>
      <c r="E129" s="220">
        <f>SUM(E130:E130)</f>
        <v>0</v>
      </c>
      <c r="F129" s="300">
        <f>E129/D129</f>
        <v>0</v>
      </c>
      <c r="G129" s="17"/>
      <c r="H129" s="201"/>
      <c r="I129" s="17"/>
      <c r="J129" s="23"/>
    </row>
    <row r="130" spans="1:11" s="3" customFormat="1" ht="13.5" customHeight="1" x14ac:dyDescent="0.2">
      <c r="A130" s="226"/>
      <c r="B130" s="223" t="s">
        <v>155</v>
      </c>
      <c r="C130" s="139">
        <v>300</v>
      </c>
      <c r="D130" s="139">
        <v>300</v>
      </c>
      <c r="E130" s="139">
        <v>0</v>
      </c>
      <c r="F130" s="293">
        <f>E130/D130</f>
        <v>0</v>
      </c>
      <c r="G130" s="17"/>
      <c r="H130" s="201"/>
      <c r="I130" s="17"/>
      <c r="J130" s="23"/>
    </row>
    <row r="131" spans="1:11" s="3" customFormat="1" ht="13.5" customHeight="1" x14ac:dyDescent="0.2">
      <c r="A131" s="226" t="s">
        <v>50</v>
      </c>
      <c r="B131" s="219" t="s">
        <v>167</v>
      </c>
      <c r="C131" s="220">
        <f>C132+C137</f>
        <v>33992</v>
      </c>
      <c r="D131" s="220">
        <f>D132+D137</f>
        <v>53260</v>
      </c>
      <c r="E131" s="220">
        <f>E132+E137</f>
        <v>3960</v>
      </c>
      <c r="F131" s="300">
        <f t="shared" ref="F131:F142" si="4">E131/D131</f>
        <v>7.4352234322193012E-2</v>
      </c>
      <c r="G131" s="17"/>
      <c r="H131" s="201"/>
      <c r="I131" s="17"/>
    </row>
    <row r="132" spans="1:11" s="3" customFormat="1" ht="13.5" customHeight="1" x14ac:dyDescent="0.2">
      <c r="A132" s="226"/>
      <c r="B132" s="249" t="s">
        <v>168</v>
      </c>
      <c r="C132" s="220">
        <f>SUM(C133:C136)</f>
        <v>32032</v>
      </c>
      <c r="D132" s="220">
        <f>SUM(D133:D136)</f>
        <v>42064</v>
      </c>
      <c r="E132" s="220">
        <f>SUM(E133:E136)</f>
        <v>0</v>
      </c>
      <c r="F132" s="300">
        <f t="shared" si="4"/>
        <v>0</v>
      </c>
      <c r="G132" s="17"/>
      <c r="H132" s="201"/>
      <c r="I132" s="17"/>
    </row>
    <row r="133" spans="1:11" ht="26.1" customHeight="1" x14ac:dyDescent="0.2">
      <c r="A133" s="226"/>
      <c r="B133" s="260" t="s">
        <v>480</v>
      </c>
      <c r="C133" s="139">
        <v>7000</v>
      </c>
      <c r="D133" s="139">
        <v>7000</v>
      </c>
      <c r="E133" s="139">
        <v>0</v>
      </c>
      <c r="F133" s="293">
        <f t="shared" si="4"/>
        <v>0</v>
      </c>
      <c r="G133" s="17"/>
      <c r="H133" s="201"/>
      <c r="I133" s="17"/>
      <c r="K133" s="18"/>
    </row>
    <row r="134" spans="1:11" ht="14.1" customHeight="1" x14ac:dyDescent="0.2">
      <c r="A134" s="226"/>
      <c r="B134" s="260" t="s">
        <v>446</v>
      </c>
      <c r="C134" s="139">
        <v>5032</v>
      </c>
      <c r="D134" s="139">
        <v>5032</v>
      </c>
      <c r="E134" s="139">
        <v>0</v>
      </c>
      <c r="F134" s="293">
        <f t="shared" si="4"/>
        <v>0</v>
      </c>
      <c r="G134" s="17"/>
      <c r="H134" s="201"/>
      <c r="I134" s="17"/>
    </row>
    <row r="135" spans="1:11" ht="14.1" customHeight="1" x14ac:dyDescent="0.2">
      <c r="A135" s="226"/>
      <c r="B135" s="278" t="s">
        <v>521</v>
      </c>
      <c r="C135" s="139">
        <v>0</v>
      </c>
      <c r="D135" s="139">
        <f>17953-452-7117-352</f>
        <v>10032</v>
      </c>
      <c r="E135" s="139">
        <v>0</v>
      </c>
      <c r="F135" s="293">
        <f t="shared" si="4"/>
        <v>0</v>
      </c>
      <c r="G135" s="17"/>
      <c r="H135" s="201"/>
      <c r="I135" s="17"/>
    </row>
    <row r="136" spans="1:11" ht="14.1" customHeight="1" x14ac:dyDescent="0.2">
      <c r="A136" s="226"/>
      <c r="B136" s="277" t="s">
        <v>471</v>
      </c>
      <c r="C136" s="139">
        <v>20000</v>
      </c>
      <c r="D136" s="139">
        <v>20000</v>
      </c>
      <c r="E136" s="139">
        <v>0</v>
      </c>
      <c r="F136" s="293">
        <f t="shared" si="4"/>
        <v>0</v>
      </c>
      <c r="G136" s="17"/>
      <c r="H136" s="201"/>
      <c r="I136" s="17"/>
    </row>
    <row r="137" spans="1:11" ht="14.1" customHeight="1" x14ac:dyDescent="0.2">
      <c r="A137" s="226"/>
      <c r="B137" s="279" t="s">
        <v>400</v>
      </c>
      <c r="C137" s="220">
        <f>SUM(C138:C142)</f>
        <v>1960</v>
      </c>
      <c r="D137" s="220">
        <f>SUM(D138:D142)</f>
        <v>11196</v>
      </c>
      <c r="E137" s="220">
        <f>SUM(E138:E142)</f>
        <v>3960</v>
      </c>
      <c r="F137" s="300">
        <f t="shared" si="4"/>
        <v>0.3536977491961415</v>
      </c>
      <c r="G137" s="17"/>
      <c r="H137" s="201"/>
      <c r="I137" s="17"/>
    </row>
    <row r="138" spans="1:11" ht="14.1" customHeight="1" x14ac:dyDescent="0.2">
      <c r="A138" s="226"/>
      <c r="B138" s="261" t="s">
        <v>401</v>
      </c>
      <c r="C138" s="139">
        <v>960</v>
      </c>
      <c r="D138" s="139">
        <v>960</v>
      </c>
      <c r="E138" s="139">
        <v>960</v>
      </c>
      <c r="F138" s="293">
        <f t="shared" si="4"/>
        <v>1</v>
      </c>
      <c r="G138" s="17"/>
      <c r="H138" s="201"/>
      <c r="I138" s="17"/>
    </row>
    <row r="139" spans="1:11" ht="14.1" customHeight="1" x14ac:dyDescent="0.2">
      <c r="A139" s="226"/>
      <c r="B139" s="262" t="s">
        <v>489</v>
      </c>
      <c r="C139" s="139">
        <v>1000</v>
      </c>
      <c r="D139" s="139">
        <v>1000</v>
      </c>
      <c r="E139" s="139">
        <v>0</v>
      </c>
      <c r="F139" s="293">
        <f t="shared" si="4"/>
        <v>0</v>
      </c>
      <c r="G139" s="17"/>
      <c r="H139" s="201"/>
      <c r="I139" s="17"/>
    </row>
    <row r="140" spans="1:11" ht="14.1" customHeight="1" x14ac:dyDescent="0.2">
      <c r="A140" s="226"/>
      <c r="B140" s="280" t="s">
        <v>534</v>
      </c>
      <c r="C140" s="139">
        <v>0</v>
      </c>
      <c r="D140" s="139">
        <v>6236</v>
      </c>
      <c r="E140" s="139">
        <v>0</v>
      </c>
      <c r="F140" s="293">
        <f t="shared" si="4"/>
        <v>0</v>
      </c>
      <c r="G140" s="17"/>
      <c r="H140" s="201"/>
      <c r="I140" s="17"/>
    </row>
    <row r="141" spans="1:11" ht="14.1" customHeight="1" x14ac:dyDescent="0.2">
      <c r="A141" s="226"/>
      <c r="B141" s="262" t="s">
        <v>543</v>
      </c>
      <c r="C141" s="139">
        <v>0</v>
      </c>
      <c r="D141" s="139">
        <v>1000</v>
      </c>
      <c r="E141" s="139">
        <v>1000</v>
      </c>
      <c r="F141" s="293">
        <f t="shared" si="4"/>
        <v>1</v>
      </c>
      <c r="G141" s="17"/>
      <c r="H141" s="201"/>
      <c r="I141" s="17"/>
    </row>
    <row r="142" spans="1:11" ht="14.1" customHeight="1" x14ac:dyDescent="0.2">
      <c r="A142" s="226"/>
      <c r="B142" s="261" t="s">
        <v>542</v>
      </c>
      <c r="C142" s="139">
        <v>0</v>
      </c>
      <c r="D142" s="139">
        <v>2000</v>
      </c>
      <c r="E142" s="139">
        <v>2000</v>
      </c>
      <c r="F142" s="293">
        <f t="shared" si="4"/>
        <v>1</v>
      </c>
      <c r="G142" s="212"/>
      <c r="H142" s="201"/>
      <c r="I142" s="17"/>
    </row>
    <row r="143" spans="1:11" ht="16.5" customHeight="1" x14ac:dyDescent="0.2">
      <c r="A143" s="226" t="s">
        <v>53</v>
      </c>
      <c r="B143" s="222" t="s">
        <v>54</v>
      </c>
      <c r="C143" s="188">
        <v>0</v>
      </c>
      <c r="D143" s="188">
        <v>0</v>
      </c>
      <c r="E143" s="188">
        <v>0</v>
      </c>
      <c r="F143" s="300">
        <v>0</v>
      </c>
      <c r="G143" s="19"/>
      <c r="H143" s="201"/>
      <c r="I143" s="17"/>
    </row>
    <row r="144" spans="1:11" ht="14.1" customHeight="1" x14ac:dyDescent="0.2">
      <c r="A144" s="226"/>
      <c r="B144" s="219" t="s">
        <v>55</v>
      </c>
      <c r="C144" s="190">
        <v>0</v>
      </c>
      <c r="D144" s="190">
        <v>0</v>
      </c>
      <c r="E144" s="190">
        <v>0</v>
      </c>
      <c r="F144" s="293">
        <v>0</v>
      </c>
      <c r="G144" s="19"/>
      <c r="H144" s="201"/>
      <c r="I144" s="17"/>
    </row>
    <row r="145" spans="1:9" ht="14.1" customHeight="1" x14ac:dyDescent="0.2">
      <c r="A145" s="226"/>
      <c r="B145" s="219" t="s">
        <v>58</v>
      </c>
      <c r="C145" s="190">
        <v>0</v>
      </c>
      <c r="D145" s="190">
        <v>0</v>
      </c>
      <c r="E145" s="190">
        <v>0</v>
      </c>
      <c r="F145" s="293">
        <v>0</v>
      </c>
      <c r="G145" s="19"/>
      <c r="H145" s="201"/>
      <c r="I145" s="17"/>
    </row>
    <row r="146" spans="1:9" ht="18" customHeight="1" x14ac:dyDescent="0.2">
      <c r="A146" s="226"/>
      <c r="B146" s="225" t="s">
        <v>169</v>
      </c>
      <c r="C146" s="188">
        <f>C32+C143</f>
        <v>1056370</v>
      </c>
      <c r="D146" s="188">
        <f>D32+D143</f>
        <v>1056998</v>
      </c>
      <c r="E146" s="188">
        <f>E32+E143</f>
        <v>431279</v>
      </c>
      <c r="F146" s="300">
        <f t="shared" ref="F146" si="5">E146/D146</f>
        <v>0.40802253173610548</v>
      </c>
      <c r="G146" s="19"/>
      <c r="H146" s="201"/>
      <c r="I146" s="17"/>
    </row>
    <row r="147" spans="1:9" x14ac:dyDescent="0.2">
      <c r="B147" s="2"/>
      <c r="C147" s="24"/>
      <c r="D147" s="24"/>
      <c r="E147" s="24"/>
      <c r="F147" s="24"/>
    </row>
    <row r="148" spans="1:9" x14ac:dyDescent="0.2">
      <c r="B148" s="25"/>
      <c r="C148" s="19"/>
      <c r="D148" s="19"/>
      <c r="E148" s="19"/>
      <c r="F148" s="19"/>
    </row>
    <row r="149" spans="1:9" x14ac:dyDescent="0.2">
      <c r="B149" s="17"/>
      <c r="C149" s="19"/>
      <c r="D149" s="19"/>
      <c r="E149" s="19"/>
      <c r="F149" s="19"/>
    </row>
    <row r="150" spans="1:9" x14ac:dyDescent="0.2">
      <c r="B150" s="17"/>
      <c r="C150" s="19"/>
      <c r="D150" s="19"/>
      <c r="E150" s="19"/>
      <c r="F150" s="19"/>
    </row>
    <row r="151" spans="1:9" x14ac:dyDescent="0.2">
      <c r="B151" s="17"/>
      <c r="C151" s="19"/>
      <c r="D151" s="19"/>
      <c r="E151" s="19"/>
      <c r="F151" s="19"/>
    </row>
    <row r="153" spans="1:9" ht="15" x14ac:dyDescent="0.25">
      <c r="B153" s="195"/>
      <c r="D153" s="210"/>
      <c r="E153" s="210"/>
      <c r="F153" s="210"/>
      <c r="G153" s="210"/>
    </row>
    <row r="154" spans="1:9" x14ac:dyDescent="0.2">
      <c r="B154" s="196"/>
      <c r="D154" s="211"/>
      <c r="E154" s="211"/>
      <c r="F154" s="210"/>
      <c r="G154" s="207"/>
    </row>
    <row r="155" spans="1:9" x14ac:dyDescent="0.2">
      <c r="B155" s="196"/>
      <c r="C155" s="24"/>
      <c r="D155" s="211"/>
      <c r="E155" s="211"/>
      <c r="F155" s="210"/>
      <c r="G155" s="210"/>
    </row>
    <row r="156" spans="1:9" x14ac:dyDescent="0.2">
      <c r="B156" s="196"/>
      <c r="D156" s="210"/>
      <c r="E156" s="210"/>
      <c r="F156" s="210"/>
    </row>
    <row r="157" spans="1:9" x14ac:dyDescent="0.2">
      <c r="B157" s="196"/>
      <c r="D157" s="211"/>
      <c r="E157" s="211"/>
      <c r="F157" s="210"/>
    </row>
    <row r="158" spans="1:9" x14ac:dyDescent="0.2">
      <c r="B158" s="196"/>
      <c r="D158" s="211"/>
      <c r="E158" s="211"/>
      <c r="F158" s="210"/>
    </row>
    <row r="159" spans="1:9" x14ac:dyDescent="0.2">
      <c r="B159" s="196"/>
    </row>
    <row r="160" spans="1:9" x14ac:dyDescent="0.2">
      <c r="B160" s="196"/>
    </row>
    <row r="161" spans="2:2" x14ac:dyDescent="0.2">
      <c r="B161" s="196"/>
    </row>
    <row r="162" spans="2:2" x14ac:dyDescent="0.2">
      <c r="B162" s="196"/>
    </row>
    <row r="163" spans="2:2" x14ac:dyDescent="0.2">
      <c r="B163" s="196"/>
    </row>
    <row r="164" spans="2:2" x14ac:dyDescent="0.2">
      <c r="B164" s="196"/>
    </row>
    <row r="165" spans="2:2" x14ac:dyDescent="0.2">
      <c r="B165" s="196"/>
    </row>
    <row r="166" spans="2:2" x14ac:dyDescent="0.2">
      <c r="B166" s="196"/>
    </row>
  </sheetData>
  <sheetProtection selectLockedCells="1" selectUnlockedCells="1"/>
  <mergeCells count="4">
    <mergeCell ref="A4:F4"/>
    <mergeCell ref="A3:F3"/>
    <mergeCell ref="A2:F2"/>
    <mergeCell ref="A1:F1"/>
  </mergeCells>
  <pageMargins left="0.78740157480314965" right="0" top="0.15748031496062992" bottom="0.15748031496062992" header="0.51181102362204722" footer="0.51181102362204722"/>
  <pageSetup paperSize="9" scale="60" firstPageNumber="0" orientation="portrait" r:id="rId1"/>
  <headerFooter alignWithMargins="0"/>
  <rowBreaks count="1" manualBreakCount="1">
    <brk id="8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workbookViewId="0">
      <selection activeCell="K25" sqref="K25"/>
    </sheetView>
  </sheetViews>
  <sheetFormatPr defaultColWidth="0" defaultRowHeight="12.75" x14ac:dyDescent="0.2"/>
  <cols>
    <col min="1" max="1" width="2.85546875" customWidth="1"/>
    <col min="2" max="2" width="96.7109375" customWidth="1"/>
    <col min="3" max="3" width="14" bestFit="1" customWidth="1"/>
    <col min="4" max="4" width="9.7109375" bestFit="1" customWidth="1"/>
    <col min="5" max="5" width="10.140625" customWidth="1"/>
    <col min="6" max="6" width="12.5703125" style="291" customWidth="1"/>
    <col min="7" max="225" width="9.140625" customWidth="1"/>
  </cols>
  <sheetData>
    <row r="1" spans="1:6" ht="15.75" customHeight="1" x14ac:dyDescent="0.2">
      <c r="A1" s="417" t="s">
        <v>170</v>
      </c>
      <c r="B1" s="417"/>
      <c r="C1" s="417"/>
      <c r="D1" s="417"/>
      <c r="E1" s="417"/>
      <c r="F1" s="417"/>
    </row>
    <row r="2" spans="1:6" ht="15.75" x14ac:dyDescent="0.2">
      <c r="A2" s="420" t="s">
        <v>171</v>
      </c>
      <c r="B2" s="420"/>
      <c r="C2" s="420"/>
      <c r="D2" s="420"/>
      <c r="E2" s="420"/>
      <c r="F2" s="420"/>
    </row>
    <row r="3" spans="1:6" ht="15.75" x14ac:dyDescent="0.25">
      <c r="A3" s="416" t="s">
        <v>388</v>
      </c>
      <c r="B3" s="416"/>
      <c r="C3" s="416"/>
      <c r="D3" s="416"/>
      <c r="E3" s="416"/>
      <c r="F3" s="416"/>
    </row>
    <row r="4" spans="1:6" ht="16.5" customHeight="1" x14ac:dyDescent="0.2">
      <c r="A4" s="419" t="s">
        <v>2</v>
      </c>
      <c r="B4" s="419"/>
      <c r="C4" s="419"/>
      <c r="D4" s="419"/>
      <c r="E4" s="419"/>
      <c r="F4" s="419"/>
    </row>
    <row r="5" spans="1:6" ht="33.6" customHeight="1" x14ac:dyDescent="0.2">
      <c r="A5" s="263"/>
      <c r="B5" s="264" t="s">
        <v>172</v>
      </c>
      <c r="C5" s="265" t="s">
        <v>384</v>
      </c>
      <c r="D5" s="215" t="s">
        <v>507</v>
      </c>
      <c r="E5" s="215" t="s">
        <v>558</v>
      </c>
      <c r="F5" s="288" t="s">
        <v>559</v>
      </c>
    </row>
    <row r="6" spans="1:6" x14ac:dyDescent="0.2">
      <c r="A6" s="216">
        <v>1</v>
      </c>
      <c r="B6" s="266" t="s">
        <v>173</v>
      </c>
      <c r="C6" s="267">
        <v>7000</v>
      </c>
      <c r="D6" s="267">
        <v>7000</v>
      </c>
      <c r="E6" s="267">
        <v>7000</v>
      </c>
      <c r="F6" s="289">
        <f>E6/D6</f>
        <v>1</v>
      </c>
    </row>
    <row r="7" spans="1:6" x14ac:dyDescent="0.2">
      <c r="A7" s="216">
        <v>2</v>
      </c>
      <c r="B7" s="266" t="s">
        <v>174</v>
      </c>
      <c r="C7" s="267"/>
      <c r="D7" s="267"/>
      <c r="E7" s="267"/>
      <c r="F7" s="289"/>
    </row>
    <row r="8" spans="1:6" x14ac:dyDescent="0.2">
      <c r="A8" s="216">
        <v>3</v>
      </c>
      <c r="B8" s="261" t="s">
        <v>175</v>
      </c>
      <c r="C8" s="267">
        <v>150</v>
      </c>
      <c r="D8" s="267">
        <v>150</v>
      </c>
      <c r="E8" s="267">
        <v>150</v>
      </c>
      <c r="F8" s="289">
        <f>E8/D8</f>
        <v>1</v>
      </c>
    </row>
    <row r="9" spans="1:6" x14ac:dyDescent="0.2">
      <c r="A9" s="216">
        <v>4</v>
      </c>
      <c r="B9" s="261" t="s">
        <v>406</v>
      </c>
      <c r="C9" s="267">
        <v>450</v>
      </c>
      <c r="D9" s="267">
        <v>450</v>
      </c>
      <c r="E9" s="267">
        <v>450</v>
      </c>
      <c r="F9" s="289">
        <f t="shared" ref="F9:F48" si="0">E9/D9</f>
        <v>1</v>
      </c>
    </row>
    <row r="10" spans="1:6" x14ac:dyDescent="0.2">
      <c r="A10" s="216">
        <v>5</v>
      </c>
      <c r="B10" s="261" t="s">
        <v>176</v>
      </c>
      <c r="C10" s="267">
        <v>100</v>
      </c>
      <c r="D10" s="267">
        <v>100</v>
      </c>
      <c r="E10" s="267">
        <v>100</v>
      </c>
      <c r="F10" s="289">
        <f t="shared" si="0"/>
        <v>1</v>
      </c>
    </row>
    <row r="11" spans="1:6" x14ac:dyDescent="0.2">
      <c r="A11" s="216">
        <v>6</v>
      </c>
      <c r="B11" s="261" t="s">
        <v>177</v>
      </c>
      <c r="C11" s="267">
        <v>200</v>
      </c>
      <c r="D11" s="267">
        <v>200</v>
      </c>
      <c r="E11" s="267">
        <v>200</v>
      </c>
      <c r="F11" s="289">
        <f t="shared" si="0"/>
        <v>1</v>
      </c>
    </row>
    <row r="12" spans="1:6" x14ac:dyDescent="0.2">
      <c r="A12" s="216">
        <v>7</v>
      </c>
      <c r="B12" s="262" t="s">
        <v>178</v>
      </c>
      <c r="C12" s="258">
        <v>1511</v>
      </c>
      <c r="D12" s="267">
        <v>1511</v>
      </c>
      <c r="E12" s="267">
        <v>1511</v>
      </c>
      <c r="F12" s="289">
        <f t="shared" si="0"/>
        <v>1</v>
      </c>
    </row>
    <row r="13" spans="1:6" x14ac:dyDescent="0.2">
      <c r="A13" s="216">
        <v>8</v>
      </c>
      <c r="B13" s="262" t="s">
        <v>179</v>
      </c>
      <c r="C13" s="258">
        <v>150</v>
      </c>
      <c r="D13" s="267">
        <v>150</v>
      </c>
      <c r="E13" s="267">
        <v>150</v>
      </c>
      <c r="F13" s="289">
        <f t="shared" si="0"/>
        <v>1</v>
      </c>
    </row>
    <row r="14" spans="1:6" x14ac:dyDescent="0.2">
      <c r="A14" s="216">
        <v>9</v>
      </c>
      <c r="B14" s="262" t="s">
        <v>180</v>
      </c>
      <c r="C14" s="258">
        <v>50</v>
      </c>
      <c r="D14" s="267">
        <v>50</v>
      </c>
      <c r="E14" s="267">
        <v>50</v>
      </c>
      <c r="F14" s="289">
        <f t="shared" si="0"/>
        <v>1</v>
      </c>
    </row>
    <row r="15" spans="1:6" x14ac:dyDescent="0.2">
      <c r="A15" s="216">
        <v>10</v>
      </c>
      <c r="B15" s="262" t="s">
        <v>394</v>
      </c>
      <c r="C15" s="258">
        <v>150</v>
      </c>
      <c r="D15" s="267">
        <v>150</v>
      </c>
      <c r="E15" s="267">
        <v>150</v>
      </c>
      <c r="F15" s="289">
        <f t="shared" si="0"/>
        <v>1</v>
      </c>
    </row>
    <row r="16" spans="1:6" x14ac:dyDescent="0.2">
      <c r="A16" s="216">
        <v>11</v>
      </c>
      <c r="B16" s="266" t="s">
        <v>396</v>
      </c>
      <c r="C16" s="258"/>
      <c r="D16" s="267"/>
      <c r="E16" s="267"/>
      <c r="F16" s="289"/>
    </row>
    <row r="17" spans="1:6" x14ac:dyDescent="0.2">
      <c r="A17" s="216">
        <v>12</v>
      </c>
      <c r="B17" s="261" t="s">
        <v>181</v>
      </c>
      <c r="C17" s="258">
        <v>150</v>
      </c>
      <c r="D17" s="267">
        <v>150</v>
      </c>
      <c r="E17" s="267">
        <v>150</v>
      </c>
      <c r="F17" s="289">
        <f t="shared" si="0"/>
        <v>1</v>
      </c>
    </row>
    <row r="18" spans="1:6" x14ac:dyDescent="0.2">
      <c r="A18" s="216">
        <v>13</v>
      </c>
      <c r="B18" s="261" t="s">
        <v>393</v>
      </c>
      <c r="C18" s="258">
        <v>165</v>
      </c>
      <c r="D18" s="267">
        <v>165</v>
      </c>
      <c r="E18" s="267">
        <v>165</v>
      </c>
      <c r="F18" s="289">
        <f t="shared" si="0"/>
        <v>1</v>
      </c>
    </row>
    <row r="19" spans="1:6" x14ac:dyDescent="0.2">
      <c r="A19" s="216">
        <v>14</v>
      </c>
      <c r="B19" s="261" t="s">
        <v>182</v>
      </c>
      <c r="C19" s="258">
        <v>100</v>
      </c>
      <c r="D19" s="267">
        <v>100</v>
      </c>
      <c r="E19" s="267">
        <v>100</v>
      </c>
      <c r="F19" s="289">
        <f t="shared" si="0"/>
        <v>1</v>
      </c>
    </row>
    <row r="20" spans="1:6" ht="23.1" customHeight="1" x14ac:dyDescent="0.2">
      <c r="A20" s="216">
        <v>15</v>
      </c>
      <c r="B20" s="268" t="s">
        <v>183</v>
      </c>
      <c r="C20" s="258">
        <v>600</v>
      </c>
      <c r="D20" s="267">
        <v>600</v>
      </c>
      <c r="E20" s="267">
        <v>600</v>
      </c>
      <c r="F20" s="289">
        <f t="shared" si="0"/>
        <v>1</v>
      </c>
    </row>
    <row r="21" spans="1:6" x14ac:dyDescent="0.2">
      <c r="A21" s="216">
        <v>16</v>
      </c>
      <c r="B21" s="261" t="s">
        <v>184</v>
      </c>
      <c r="C21" s="258">
        <v>200</v>
      </c>
      <c r="D21" s="267">
        <v>200</v>
      </c>
      <c r="E21" s="267">
        <v>200</v>
      </c>
      <c r="F21" s="289">
        <f t="shared" si="0"/>
        <v>1</v>
      </c>
    </row>
    <row r="22" spans="1:6" x14ac:dyDescent="0.2">
      <c r="A22" s="216">
        <v>17</v>
      </c>
      <c r="B22" s="261" t="s">
        <v>185</v>
      </c>
      <c r="C22" s="258">
        <v>550</v>
      </c>
      <c r="D22" s="267">
        <v>550</v>
      </c>
      <c r="E22" s="267">
        <v>550</v>
      </c>
      <c r="F22" s="289">
        <f t="shared" si="0"/>
        <v>1</v>
      </c>
    </row>
    <row r="23" spans="1:6" x14ac:dyDescent="0.2">
      <c r="A23" s="216">
        <v>18</v>
      </c>
      <c r="B23" s="261" t="s">
        <v>405</v>
      </c>
      <c r="C23" s="258">
        <v>450</v>
      </c>
      <c r="D23" s="267">
        <v>450</v>
      </c>
      <c r="E23" s="258">
        <v>450</v>
      </c>
      <c r="F23" s="289">
        <f t="shared" si="0"/>
        <v>1</v>
      </c>
    </row>
    <row r="24" spans="1:6" ht="12" customHeight="1" x14ac:dyDescent="0.2">
      <c r="A24" s="216">
        <v>19</v>
      </c>
      <c r="B24" s="261" t="s">
        <v>395</v>
      </c>
      <c r="C24" s="258">
        <v>400</v>
      </c>
      <c r="D24" s="267">
        <v>400</v>
      </c>
      <c r="E24" s="267"/>
      <c r="F24" s="289">
        <f t="shared" si="0"/>
        <v>0</v>
      </c>
    </row>
    <row r="25" spans="1:6" ht="12.75" customHeight="1" x14ac:dyDescent="0.2">
      <c r="A25" s="216">
        <v>20</v>
      </c>
      <c r="B25" s="261" t="s">
        <v>186</v>
      </c>
      <c r="C25" s="258">
        <v>990</v>
      </c>
      <c r="D25" s="267">
        <v>990</v>
      </c>
      <c r="E25" s="267">
        <v>990</v>
      </c>
      <c r="F25" s="289">
        <f t="shared" si="0"/>
        <v>1</v>
      </c>
    </row>
    <row r="26" spans="1:6" x14ac:dyDescent="0.2">
      <c r="A26" s="216">
        <v>21</v>
      </c>
      <c r="B26" s="261" t="s">
        <v>188</v>
      </c>
      <c r="C26" s="258">
        <v>700</v>
      </c>
      <c r="D26" s="267">
        <v>700</v>
      </c>
      <c r="E26" s="267">
        <v>700</v>
      </c>
      <c r="F26" s="289">
        <f t="shared" si="0"/>
        <v>1</v>
      </c>
    </row>
    <row r="27" spans="1:6" x14ac:dyDescent="0.2">
      <c r="A27" s="216">
        <v>22</v>
      </c>
      <c r="B27" s="262" t="s">
        <v>397</v>
      </c>
      <c r="C27" s="258">
        <v>113</v>
      </c>
      <c r="D27" s="267">
        <v>113</v>
      </c>
      <c r="E27" s="267">
        <v>113</v>
      </c>
      <c r="F27" s="289">
        <f t="shared" si="0"/>
        <v>1</v>
      </c>
    </row>
    <row r="28" spans="1:6" x14ac:dyDescent="0.2">
      <c r="A28" s="216">
        <v>23</v>
      </c>
      <c r="B28" s="262" t="s">
        <v>398</v>
      </c>
      <c r="C28" s="258">
        <v>600</v>
      </c>
      <c r="D28" s="267">
        <v>600</v>
      </c>
      <c r="E28" s="267">
        <v>600</v>
      </c>
      <c r="F28" s="289">
        <f t="shared" si="0"/>
        <v>1</v>
      </c>
    </row>
    <row r="29" spans="1:6" x14ac:dyDescent="0.2">
      <c r="A29" s="216">
        <v>24</v>
      </c>
      <c r="B29" s="262" t="s">
        <v>399</v>
      </c>
      <c r="C29" s="258">
        <v>150</v>
      </c>
      <c r="D29" s="267">
        <v>150</v>
      </c>
      <c r="E29" s="267"/>
      <c r="F29" s="289">
        <f t="shared" si="0"/>
        <v>0</v>
      </c>
    </row>
    <row r="30" spans="1:6" x14ac:dyDescent="0.2">
      <c r="A30" s="216">
        <v>25</v>
      </c>
      <c r="B30" s="261" t="s">
        <v>187</v>
      </c>
      <c r="C30" s="258">
        <v>600</v>
      </c>
      <c r="D30" s="267">
        <v>600</v>
      </c>
      <c r="E30" s="267">
        <v>600</v>
      </c>
      <c r="F30" s="289">
        <f t="shared" si="0"/>
        <v>1</v>
      </c>
    </row>
    <row r="31" spans="1:6" x14ac:dyDescent="0.2">
      <c r="A31" s="216">
        <v>26</v>
      </c>
      <c r="B31" s="269" t="s">
        <v>189</v>
      </c>
      <c r="C31" s="258">
        <v>200</v>
      </c>
      <c r="D31" s="267">
        <v>200</v>
      </c>
      <c r="E31" s="267">
        <v>200</v>
      </c>
      <c r="F31" s="289">
        <f t="shared" si="0"/>
        <v>1</v>
      </c>
    </row>
    <row r="32" spans="1:6" x14ac:dyDescent="0.2">
      <c r="A32" s="216">
        <v>27</v>
      </c>
      <c r="B32" s="281" t="s">
        <v>510</v>
      </c>
      <c r="C32" s="139">
        <v>0</v>
      </c>
      <c r="D32" s="139">
        <v>200</v>
      </c>
      <c r="E32" s="139">
        <v>200</v>
      </c>
      <c r="F32" s="289">
        <f t="shared" si="0"/>
        <v>1</v>
      </c>
    </row>
    <row r="33" spans="1:6" x14ac:dyDescent="0.2">
      <c r="A33" s="216">
        <v>28</v>
      </c>
      <c r="B33" s="281" t="s">
        <v>511</v>
      </c>
      <c r="C33" s="139">
        <v>0</v>
      </c>
      <c r="D33" s="139">
        <v>500</v>
      </c>
      <c r="E33" s="139"/>
      <c r="F33" s="289">
        <f t="shared" si="0"/>
        <v>0</v>
      </c>
    </row>
    <row r="34" spans="1:6" x14ac:dyDescent="0.2">
      <c r="A34" s="216">
        <v>29</v>
      </c>
      <c r="B34" s="278" t="s">
        <v>518</v>
      </c>
      <c r="C34" s="139">
        <v>0</v>
      </c>
      <c r="D34" s="139">
        <v>200</v>
      </c>
      <c r="E34" s="139">
        <v>200</v>
      </c>
      <c r="F34" s="289">
        <f t="shared" si="0"/>
        <v>1</v>
      </c>
    </row>
    <row r="35" spans="1:6" x14ac:dyDescent="0.2">
      <c r="A35" s="216">
        <v>30</v>
      </c>
      <c r="B35" s="278" t="s">
        <v>528</v>
      </c>
      <c r="C35" s="139">
        <v>0</v>
      </c>
      <c r="D35" s="139">
        <v>100</v>
      </c>
      <c r="E35" s="139"/>
      <c r="F35" s="289">
        <f t="shared" si="0"/>
        <v>0</v>
      </c>
    </row>
    <row r="36" spans="1:6" x14ac:dyDescent="0.2">
      <c r="A36" s="216">
        <v>31</v>
      </c>
      <c r="B36" s="278" t="s">
        <v>519</v>
      </c>
      <c r="C36" s="139">
        <v>0</v>
      </c>
      <c r="D36" s="139">
        <v>100</v>
      </c>
      <c r="E36" s="139">
        <v>100</v>
      </c>
      <c r="F36" s="289">
        <f t="shared" si="0"/>
        <v>1</v>
      </c>
    </row>
    <row r="37" spans="1:6" x14ac:dyDescent="0.2">
      <c r="A37" s="216">
        <v>32</v>
      </c>
      <c r="B37" s="281" t="s">
        <v>520</v>
      </c>
      <c r="C37" s="139">
        <v>0</v>
      </c>
      <c r="D37" s="139">
        <v>100</v>
      </c>
      <c r="E37" s="139">
        <v>100</v>
      </c>
      <c r="F37" s="289">
        <f t="shared" si="0"/>
        <v>1</v>
      </c>
    </row>
    <row r="38" spans="1:6" x14ac:dyDescent="0.2">
      <c r="A38" s="216">
        <v>33</v>
      </c>
      <c r="B38" s="270" t="s">
        <v>190</v>
      </c>
      <c r="C38" s="258">
        <v>100</v>
      </c>
      <c r="D38" s="267">
        <v>100</v>
      </c>
      <c r="E38" s="267">
        <v>100</v>
      </c>
      <c r="F38" s="289">
        <f t="shared" si="0"/>
        <v>1</v>
      </c>
    </row>
    <row r="39" spans="1:6" x14ac:dyDescent="0.2">
      <c r="A39" s="216">
        <v>34</v>
      </c>
      <c r="B39" s="271" t="s">
        <v>191</v>
      </c>
      <c r="C39" s="267">
        <v>250</v>
      </c>
      <c r="D39" s="267">
        <v>250</v>
      </c>
      <c r="E39" s="267">
        <v>250</v>
      </c>
      <c r="F39" s="289">
        <f t="shared" si="0"/>
        <v>1</v>
      </c>
    </row>
    <row r="40" spans="1:6" x14ac:dyDescent="0.2">
      <c r="A40" s="216">
        <v>35</v>
      </c>
      <c r="B40" s="271" t="s">
        <v>560</v>
      </c>
      <c r="C40" s="267">
        <v>500</v>
      </c>
      <c r="D40" s="267">
        <v>500</v>
      </c>
      <c r="E40" s="267">
        <v>10</v>
      </c>
      <c r="F40" s="289">
        <f t="shared" si="0"/>
        <v>0.02</v>
      </c>
    </row>
    <row r="41" spans="1:6" ht="12" customHeight="1" x14ac:dyDescent="0.2">
      <c r="A41" s="216">
        <v>36</v>
      </c>
      <c r="B41" s="271" t="s">
        <v>561</v>
      </c>
      <c r="C41" s="267">
        <v>250</v>
      </c>
      <c r="D41" s="267">
        <v>250</v>
      </c>
      <c r="E41" s="267"/>
      <c r="F41" s="289">
        <f t="shared" si="0"/>
        <v>0</v>
      </c>
    </row>
    <row r="42" spans="1:6" ht="13.5" customHeight="1" x14ac:dyDescent="0.2">
      <c r="A42" s="216">
        <v>37</v>
      </c>
      <c r="B42" s="271" t="s">
        <v>192</v>
      </c>
      <c r="C42" s="267">
        <v>3669</v>
      </c>
      <c r="D42" s="267">
        <v>3669</v>
      </c>
      <c r="E42" s="267">
        <v>3561</v>
      </c>
      <c r="F42" s="289">
        <f t="shared" si="0"/>
        <v>0.9705641864268193</v>
      </c>
    </row>
    <row r="43" spans="1:6" ht="12.75" customHeight="1" x14ac:dyDescent="0.2">
      <c r="A43" s="216">
        <v>38</v>
      </c>
      <c r="B43" s="272" t="s">
        <v>193</v>
      </c>
      <c r="C43" s="273">
        <v>250</v>
      </c>
      <c r="D43" s="267">
        <v>250</v>
      </c>
      <c r="E43" s="267">
        <v>250</v>
      </c>
      <c r="F43" s="289">
        <f t="shared" si="0"/>
        <v>1</v>
      </c>
    </row>
    <row r="44" spans="1:6" ht="12.75" customHeight="1" x14ac:dyDescent="0.2">
      <c r="A44" s="216">
        <v>39</v>
      </c>
      <c r="B44" s="272" t="s">
        <v>557</v>
      </c>
      <c r="C44" s="273">
        <v>0</v>
      </c>
      <c r="D44" s="267">
        <v>300</v>
      </c>
      <c r="E44" s="267">
        <v>300</v>
      </c>
      <c r="F44" s="289">
        <f t="shared" si="0"/>
        <v>1</v>
      </c>
    </row>
    <row r="45" spans="1:6" x14ac:dyDescent="0.2">
      <c r="A45" s="216">
        <v>40</v>
      </c>
      <c r="B45" s="269" t="s">
        <v>194</v>
      </c>
      <c r="C45" s="274">
        <v>204</v>
      </c>
      <c r="D45" s="267">
        <v>204</v>
      </c>
      <c r="E45" s="267">
        <v>111</v>
      </c>
      <c r="F45" s="289">
        <f t="shared" si="0"/>
        <v>0.54411764705882348</v>
      </c>
    </row>
    <row r="46" spans="1:6" x14ac:dyDescent="0.2">
      <c r="A46" s="216">
        <v>41</v>
      </c>
      <c r="B46" s="269" t="s">
        <v>392</v>
      </c>
      <c r="C46" s="273">
        <v>1005</v>
      </c>
      <c r="D46" s="258">
        <v>1005</v>
      </c>
      <c r="E46" s="258">
        <v>1005</v>
      </c>
      <c r="F46" s="289">
        <f t="shared" si="0"/>
        <v>1</v>
      </c>
    </row>
    <row r="47" spans="1:6" x14ac:dyDescent="0.2">
      <c r="A47" s="216">
        <v>42</v>
      </c>
      <c r="B47" s="269" t="s">
        <v>478</v>
      </c>
      <c r="C47" s="273">
        <v>424</v>
      </c>
      <c r="D47" s="258">
        <v>1038</v>
      </c>
      <c r="E47" s="258">
        <v>1038</v>
      </c>
      <c r="F47" s="289">
        <f t="shared" si="0"/>
        <v>1</v>
      </c>
    </row>
    <row r="48" spans="1:6" x14ac:dyDescent="0.2">
      <c r="A48" s="216">
        <v>43</v>
      </c>
      <c r="B48" s="269" t="s">
        <v>541</v>
      </c>
      <c r="C48" s="273">
        <v>0</v>
      </c>
      <c r="D48" s="258">
        <v>23900</v>
      </c>
      <c r="E48" s="258">
        <v>23900</v>
      </c>
      <c r="F48" s="289">
        <f t="shared" si="0"/>
        <v>1</v>
      </c>
    </row>
    <row r="49" spans="1:6" ht="17.100000000000001" customHeight="1" x14ac:dyDescent="0.2">
      <c r="A49" s="275"/>
      <c r="B49" s="276" t="s">
        <v>195</v>
      </c>
      <c r="C49" s="285">
        <f>SUM(C6:C48)</f>
        <v>22381</v>
      </c>
      <c r="D49" s="285">
        <f>SUM(D6:D48)</f>
        <v>48395</v>
      </c>
      <c r="E49" s="285">
        <f>SUM(E6:E48)</f>
        <v>46304</v>
      </c>
      <c r="F49" s="290">
        <f>E49/D49</f>
        <v>0.95679305713400142</v>
      </c>
    </row>
  </sheetData>
  <sheetProtection selectLockedCells="1" selectUnlockedCells="1"/>
  <mergeCells count="4">
    <mergeCell ref="A4:F4"/>
    <mergeCell ref="A3:F3"/>
    <mergeCell ref="A2:F2"/>
    <mergeCell ref="A1:F1"/>
  </mergeCells>
  <pageMargins left="0.78740157480314965" right="0.15748031496062992" top="0.15748031496062992" bottom="0.15748031496062992" header="0.51181102362204722" footer="0.51181102362204722"/>
  <pageSetup paperSize="9" scale="80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view="pageBreakPreview" zoomScaleSheetLayoutView="100" workbookViewId="0">
      <selection activeCell="D71" sqref="D71"/>
    </sheetView>
  </sheetViews>
  <sheetFormatPr defaultColWidth="11.5703125" defaultRowHeight="12.75" x14ac:dyDescent="0.2"/>
  <cols>
    <col min="1" max="1" width="43.5703125" customWidth="1"/>
    <col min="2" max="2" width="19.42578125" customWidth="1"/>
    <col min="3" max="3" width="16.42578125" customWidth="1"/>
    <col min="4" max="4" width="14.7109375" customWidth="1"/>
    <col min="5" max="6" width="15.28515625" customWidth="1"/>
    <col min="7" max="7" width="15.7109375" customWidth="1"/>
    <col min="8" max="8" width="14.28515625" customWidth="1"/>
    <col min="9" max="253" width="9.140625" customWidth="1"/>
  </cols>
  <sheetData>
    <row r="1" spans="1:8" x14ac:dyDescent="0.2">
      <c r="A1" s="11"/>
      <c r="B1" s="11"/>
      <c r="C1" s="11"/>
      <c r="D1" s="11"/>
      <c r="E1" s="11"/>
      <c r="F1" s="11"/>
      <c r="G1" s="11"/>
      <c r="H1" s="26" t="s">
        <v>196</v>
      </c>
    </row>
    <row r="2" spans="1:8" ht="27.75" customHeight="1" x14ac:dyDescent="0.2">
      <c r="A2" s="421" t="s">
        <v>389</v>
      </c>
      <c r="B2" s="421"/>
      <c r="C2" s="421"/>
      <c r="D2" s="421"/>
      <c r="E2" s="421"/>
      <c r="F2" s="421"/>
      <c r="G2" s="421"/>
      <c r="H2" s="421"/>
    </row>
    <row r="3" spans="1:8" x14ac:dyDescent="0.2">
      <c r="A3" s="11"/>
      <c r="B3" s="11"/>
      <c r="C3" s="11"/>
      <c r="D3" s="11"/>
      <c r="E3" s="11"/>
      <c r="F3" s="11"/>
      <c r="G3" s="11"/>
      <c r="H3" s="26" t="s">
        <v>2</v>
      </c>
    </row>
    <row r="4" spans="1:8" ht="12.75" customHeight="1" x14ac:dyDescent="0.2">
      <c r="A4" s="422" t="s">
        <v>197</v>
      </c>
      <c r="B4" s="423" t="s">
        <v>198</v>
      </c>
      <c r="C4" s="424" t="s">
        <v>199</v>
      </c>
      <c r="D4" s="424"/>
      <c r="E4" s="424"/>
      <c r="F4" s="424"/>
      <c r="G4" s="423" t="s">
        <v>200</v>
      </c>
      <c r="H4" s="423" t="s">
        <v>201</v>
      </c>
    </row>
    <row r="5" spans="1:8" ht="30.75" customHeight="1" x14ac:dyDescent="0.2">
      <c r="A5" s="422"/>
      <c r="B5" s="423"/>
      <c r="C5" s="27" t="s">
        <v>202</v>
      </c>
      <c r="D5" s="27" t="s">
        <v>203</v>
      </c>
      <c r="E5" s="27" t="s">
        <v>204</v>
      </c>
      <c r="F5" s="27" t="s">
        <v>205</v>
      </c>
      <c r="G5" s="423"/>
      <c r="H5" s="423"/>
    </row>
    <row r="6" spans="1:8" ht="12.75" customHeight="1" x14ac:dyDescent="0.2">
      <c r="A6" s="305" t="s">
        <v>206</v>
      </c>
      <c r="B6" s="28"/>
      <c r="C6" s="29"/>
      <c r="D6" s="29"/>
      <c r="E6" s="29"/>
      <c r="F6" s="29"/>
      <c r="G6" s="28"/>
      <c r="H6" s="28"/>
    </row>
    <row r="7" spans="1:8" ht="13.5" customHeight="1" x14ac:dyDescent="0.2">
      <c r="A7" s="145" t="s">
        <v>390</v>
      </c>
      <c r="B7" s="28">
        <f>'2.Műk.'!C8-'2.Műk.'!C36-'2.Műk.'!C37-'2.Műk.'!C40</f>
        <v>332166</v>
      </c>
      <c r="C7" s="29">
        <f>'2.Műk.'!C36</f>
        <v>1148</v>
      </c>
      <c r="D7" s="29">
        <f>'2.Műk.'!C37</f>
        <v>3938</v>
      </c>
      <c r="E7" s="29">
        <f>'2.Műk.'!C40</f>
        <v>102</v>
      </c>
      <c r="F7" s="29">
        <v>0</v>
      </c>
      <c r="G7" s="28">
        <f>SUM(C7:F7)</f>
        <v>5188</v>
      </c>
      <c r="H7" s="28">
        <f>B7+G7</f>
        <v>337354</v>
      </c>
    </row>
    <row r="8" spans="1:8" ht="13.5" customHeight="1" x14ac:dyDescent="0.2">
      <c r="A8" s="209" t="s">
        <v>507</v>
      </c>
      <c r="B8" s="295">
        <v>364559</v>
      </c>
      <c r="C8" s="29">
        <v>1895</v>
      </c>
      <c r="D8" s="29">
        <v>3938</v>
      </c>
      <c r="E8" s="29">
        <v>102</v>
      </c>
      <c r="F8" s="29">
        <v>0</v>
      </c>
      <c r="G8" s="28">
        <f>SUM(C8:F8)</f>
        <v>5935</v>
      </c>
      <c r="H8" s="28">
        <f>B8+G8</f>
        <v>370494</v>
      </c>
    </row>
    <row r="9" spans="1:8" ht="13.5" customHeight="1" x14ac:dyDescent="0.2">
      <c r="A9" s="209" t="s">
        <v>558</v>
      </c>
      <c r="B9" s="295">
        <v>363571</v>
      </c>
      <c r="C9" s="28">
        <v>1621</v>
      </c>
      <c r="D9" s="28">
        <v>4603</v>
      </c>
      <c r="E9" s="28">
        <v>102</v>
      </c>
      <c r="F9" s="28">
        <v>1000</v>
      </c>
      <c r="G9" s="28">
        <f>SUM(C9:F9)</f>
        <v>7326</v>
      </c>
      <c r="H9" s="28">
        <f>B9+G9</f>
        <v>370897</v>
      </c>
    </row>
    <row r="10" spans="1:8" ht="13.5" customHeight="1" x14ac:dyDescent="0.2">
      <c r="A10" s="209" t="s">
        <v>562</v>
      </c>
      <c r="B10" s="296">
        <f>B9/B8</f>
        <v>0.9972898762614556</v>
      </c>
      <c r="C10" s="296">
        <f t="shared" ref="C10:H10" si="0">C9/C8</f>
        <v>0.85540897097625335</v>
      </c>
      <c r="D10" s="296">
        <f t="shared" si="0"/>
        <v>1.1688674454037582</v>
      </c>
      <c r="E10" s="296">
        <f t="shared" si="0"/>
        <v>1</v>
      </c>
      <c r="F10" s="296">
        <v>0</v>
      </c>
      <c r="G10" s="296">
        <f t="shared" si="0"/>
        <v>1.2343723673125526</v>
      </c>
      <c r="H10" s="296">
        <f t="shared" si="0"/>
        <v>1.0010877369134183</v>
      </c>
    </row>
    <row r="11" spans="1:8" ht="13.5" customHeight="1" x14ac:dyDescent="0.2">
      <c r="A11" s="305" t="s">
        <v>566</v>
      </c>
      <c r="B11" s="296"/>
      <c r="C11" s="296"/>
      <c r="D11" s="296"/>
      <c r="E11" s="296"/>
      <c r="F11" s="296"/>
      <c r="G11" s="296"/>
      <c r="H11" s="296"/>
    </row>
    <row r="12" spans="1:8" ht="13.5" customHeight="1" x14ac:dyDescent="0.2">
      <c r="A12" s="30" t="s">
        <v>390</v>
      </c>
      <c r="B12" s="28">
        <f>'3.Felh.'!C7</f>
        <v>136196</v>
      </c>
      <c r="C12" s="29">
        <v>0</v>
      </c>
      <c r="D12" s="29">
        <v>0</v>
      </c>
      <c r="E12" s="29">
        <v>0</v>
      </c>
      <c r="F12" s="29">
        <v>0</v>
      </c>
      <c r="G12" s="28">
        <f>SUM(C12:F12)</f>
        <v>0</v>
      </c>
      <c r="H12" s="28">
        <f>B12+G12</f>
        <v>136196</v>
      </c>
    </row>
    <row r="13" spans="1:8" ht="13.5" customHeight="1" x14ac:dyDescent="0.2">
      <c r="A13" s="209" t="s">
        <v>507</v>
      </c>
      <c r="B13" s="295">
        <f>'3.Felh.'!D7</f>
        <v>136196</v>
      </c>
      <c r="C13" s="29">
        <v>0</v>
      </c>
      <c r="D13" s="29">
        <v>0</v>
      </c>
      <c r="E13" s="29">
        <v>0</v>
      </c>
      <c r="F13" s="29">
        <v>0</v>
      </c>
      <c r="G13" s="28">
        <f>SUM(C13:F13)</f>
        <v>0</v>
      </c>
      <c r="H13" s="28">
        <f>B13+G13</f>
        <v>136196</v>
      </c>
    </row>
    <row r="14" spans="1:8" ht="13.5" customHeight="1" x14ac:dyDescent="0.2">
      <c r="A14" s="209" t="s">
        <v>558</v>
      </c>
      <c r="B14" s="295">
        <v>47917</v>
      </c>
      <c r="C14" s="28">
        <v>0</v>
      </c>
      <c r="D14" s="28">
        <v>0</v>
      </c>
      <c r="E14" s="28">
        <v>0</v>
      </c>
      <c r="F14" s="28">
        <v>0</v>
      </c>
      <c r="G14" s="28">
        <f>SUM(C14:F14)</f>
        <v>0</v>
      </c>
      <c r="H14" s="28">
        <f>B14+G14</f>
        <v>47917</v>
      </c>
    </row>
    <row r="15" spans="1:8" ht="13.5" customHeight="1" x14ac:dyDescent="0.2">
      <c r="A15" s="209" t="s">
        <v>562</v>
      </c>
      <c r="B15" s="296">
        <f>B14/B13</f>
        <v>0.35182384210990042</v>
      </c>
      <c r="C15" s="296">
        <v>0</v>
      </c>
      <c r="D15" s="296">
        <v>0</v>
      </c>
      <c r="E15" s="296">
        <v>0</v>
      </c>
      <c r="F15" s="296">
        <v>0</v>
      </c>
      <c r="G15" s="296">
        <v>0</v>
      </c>
      <c r="H15" s="296">
        <f t="shared" ref="H15" si="1">H14/H13</f>
        <v>0.35182384210990042</v>
      </c>
    </row>
    <row r="16" spans="1:8" ht="15" customHeight="1" x14ac:dyDescent="0.2">
      <c r="A16" s="312" t="s">
        <v>207</v>
      </c>
      <c r="B16" s="28"/>
      <c r="C16" s="29"/>
      <c r="D16" s="29"/>
      <c r="E16" s="29"/>
      <c r="F16" s="29"/>
      <c r="G16" s="28"/>
      <c r="H16" s="28"/>
    </row>
    <row r="17" spans="1:8" ht="13.5" customHeight="1" x14ac:dyDescent="0.2">
      <c r="A17" s="30" t="s">
        <v>390</v>
      </c>
      <c r="B17" s="32">
        <f>'2.Műk.'!C42-930</f>
        <v>517600</v>
      </c>
      <c r="C17" s="32">
        <v>930</v>
      </c>
      <c r="D17" s="32">
        <v>0</v>
      </c>
      <c r="E17" s="32">
        <v>0</v>
      </c>
      <c r="F17" s="32">
        <v>0</v>
      </c>
      <c r="G17" s="28">
        <f>SUM(C17:F17)</f>
        <v>930</v>
      </c>
      <c r="H17" s="28">
        <f>B17+G17</f>
        <v>518530</v>
      </c>
    </row>
    <row r="18" spans="1:8" ht="13.5" customHeight="1" x14ac:dyDescent="0.2">
      <c r="A18" s="209" t="s">
        <v>507</v>
      </c>
      <c r="B18" s="32">
        <v>517600</v>
      </c>
      <c r="C18" s="32">
        <v>930</v>
      </c>
      <c r="D18" s="32">
        <v>0</v>
      </c>
      <c r="E18" s="32">
        <v>0</v>
      </c>
      <c r="F18" s="32">
        <v>0</v>
      </c>
      <c r="G18" s="28">
        <f>SUM(C18:F18)</f>
        <v>930</v>
      </c>
      <c r="H18" s="28">
        <f>B18+G18</f>
        <v>518530</v>
      </c>
    </row>
    <row r="19" spans="1:8" ht="13.5" customHeight="1" x14ac:dyDescent="0.2">
      <c r="A19" s="209" t="s">
        <v>558</v>
      </c>
      <c r="B19" s="32">
        <v>585853</v>
      </c>
      <c r="C19" s="32">
        <v>865</v>
      </c>
      <c r="D19" s="32">
        <f t="shared" ref="D19:F19" si="2">SUM(D17:D18)</f>
        <v>0</v>
      </c>
      <c r="E19" s="32">
        <f t="shared" si="2"/>
        <v>0</v>
      </c>
      <c r="F19" s="32">
        <f t="shared" si="2"/>
        <v>0</v>
      </c>
      <c r="G19" s="28">
        <f>SUM(C19:F19)</f>
        <v>865</v>
      </c>
      <c r="H19" s="28">
        <f>B19+G19</f>
        <v>586718</v>
      </c>
    </row>
    <row r="20" spans="1:8" ht="13.5" customHeight="1" x14ac:dyDescent="0.2">
      <c r="A20" s="209" t="s">
        <v>562</v>
      </c>
      <c r="B20" s="296">
        <f>B19/B18</f>
        <v>1.1318643740340031</v>
      </c>
      <c r="C20" s="296">
        <f t="shared" ref="C20" si="3">C19/C18</f>
        <v>0.93010752688172038</v>
      </c>
      <c r="D20" s="296">
        <v>0</v>
      </c>
      <c r="E20" s="296">
        <v>0</v>
      </c>
      <c r="F20" s="296">
        <v>0</v>
      </c>
      <c r="G20" s="296">
        <f t="shared" ref="G20" si="4">G19/G18</f>
        <v>0.93010752688172038</v>
      </c>
      <c r="H20" s="296">
        <f t="shared" ref="H20" si="5">H19/H18</f>
        <v>1.1315025167299866</v>
      </c>
    </row>
    <row r="21" spans="1:8" ht="13.5" customHeight="1" x14ac:dyDescent="0.2">
      <c r="A21" s="306" t="s">
        <v>208</v>
      </c>
      <c r="B21" s="32"/>
      <c r="C21" s="32"/>
      <c r="D21" s="32"/>
      <c r="E21" s="32"/>
      <c r="F21" s="32"/>
      <c r="G21" s="28"/>
      <c r="H21" s="28"/>
    </row>
    <row r="22" spans="1:8" ht="13.5" customHeight="1" x14ac:dyDescent="0.2">
      <c r="A22" s="30" t="s">
        <v>390</v>
      </c>
      <c r="B22" s="32">
        <v>104308</v>
      </c>
      <c r="C22" s="32">
        <v>1045</v>
      </c>
      <c r="D22" s="32">
        <v>17135</v>
      </c>
      <c r="E22" s="32">
        <v>2874</v>
      </c>
      <c r="F22" s="32">
        <v>8340</v>
      </c>
      <c r="G22" s="28">
        <f>SUM(C22:F22)</f>
        <v>29394</v>
      </c>
      <c r="H22" s="28">
        <f>B22+G22</f>
        <v>133702</v>
      </c>
    </row>
    <row r="23" spans="1:8" ht="13.5" customHeight="1" x14ac:dyDescent="0.2">
      <c r="A23" s="209" t="s">
        <v>507</v>
      </c>
      <c r="B23" s="32">
        <v>116352</v>
      </c>
      <c r="C23" s="32">
        <v>1045</v>
      </c>
      <c r="D23" s="32">
        <v>22055</v>
      </c>
      <c r="E23" s="32">
        <v>2874</v>
      </c>
      <c r="F23" s="32">
        <v>9225</v>
      </c>
      <c r="G23" s="28">
        <f>SUM(C23:F23)</f>
        <v>35199</v>
      </c>
      <c r="H23" s="28">
        <f>B23+G23</f>
        <v>151551</v>
      </c>
    </row>
    <row r="24" spans="1:8" ht="13.5" customHeight="1" x14ac:dyDescent="0.2">
      <c r="A24" s="209" t="s">
        <v>558</v>
      </c>
      <c r="B24" s="32">
        <v>138065</v>
      </c>
      <c r="C24" s="32">
        <v>1410</v>
      </c>
      <c r="D24" s="32">
        <v>26953</v>
      </c>
      <c r="E24" s="32">
        <v>3505</v>
      </c>
      <c r="F24" s="32">
        <v>11517</v>
      </c>
      <c r="G24" s="28">
        <f>SUM(C24:F24)</f>
        <v>43385</v>
      </c>
      <c r="H24" s="28">
        <f>B24+G24</f>
        <v>181450</v>
      </c>
    </row>
    <row r="25" spans="1:8" ht="13.5" customHeight="1" x14ac:dyDescent="0.2">
      <c r="A25" s="209" t="s">
        <v>562</v>
      </c>
      <c r="B25" s="296">
        <f>B24/B23</f>
        <v>1.1866147552255226</v>
      </c>
      <c r="C25" s="296">
        <f t="shared" ref="C25:F25" si="6">C24/C23</f>
        <v>1.3492822966507176</v>
      </c>
      <c r="D25" s="296">
        <f t="shared" si="6"/>
        <v>1.2220811607345272</v>
      </c>
      <c r="E25" s="296">
        <f t="shared" si="6"/>
        <v>1.2195546276965901</v>
      </c>
      <c r="F25" s="296">
        <f t="shared" si="6"/>
        <v>1.2484552845528456</v>
      </c>
      <c r="G25" s="296">
        <f t="shared" ref="G25:H25" si="7">G24/G23</f>
        <v>1.2325634250973039</v>
      </c>
      <c r="H25" s="296">
        <f t="shared" si="7"/>
        <v>1.1972867219615839</v>
      </c>
    </row>
    <row r="26" spans="1:8" ht="13.5" customHeight="1" x14ac:dyDescent="0.2">
      <c r="A26" s="305" t="s">
        <v>210</v>
      </c>
      <c r="B26" s="32"/>
      <c r="C26" s="32"/>
      <c r="D26" s="32"/>
      <c r="E26" s="32"/>
      <c r="F26" s="32"/>
      <c r="G26" s="28"/>
      <c r="H26" s="28"/>
    </row>
    <row r="27" spans="1:8" ht="13.5" customHeight="1" x14ac:dyDescent="0.2">
      <c r="A27" s="30" t="s">
        <v>390</v>
      </c>
      <c r="B27" s="32">
        <f>'3.Felh.'!C15</f>
        <v>31</v>
      </c>
      <c r="C27" s="32">
        <v>0</v>
      </c>
      <c r="D27" s="32">
        <v>0</v>
      </c>
      <c r="E27" s="32">
        <v>0</v>
      </c>
      <c r="F27" s="32">
        <v>0</v>
      </c>
      <c r="G27" s="28">
        <f>SUM(C27:F27)</f>
        <v>0</v>
      </c>
      <c r="H27" s="28">
        <f>B27+G27</f>
        <v>31</v>
      </c>
    </row>
    <row r="28" spans="1:8" ht="13.5" customHeight="1" x14ac:dyDescent="0.2">
      <c r="A28" s="209" t="s">
        <v>507</v>
      </c>
      <c r="B28" s="32">
        <f>'3.Felh.'!D15</f>
        <v>17984</v>
      </c>
      <c r="C28" s="32">
        <v>0</v>
      </c>
      <c r="D28" s="32">
        <v>0</v>
      </c>
      <c r="E28" s="32">
        <v>0</v>
      </c>
      <c r="F28" s="32">
        <v>0</v>
      </c>
      <c r="G28" s="28">
        <f>SUM(C28:F28)</f>
        <v>0</v>
      </c>
      <c r="H28" s="28">
        <f>B28+G28</f>
        <v>17984</v>
      </c>
    </row>
    <row r="29" spans="1:8" ht="13.5" customHeight="1" x14ac:dyDescent="0.2">
      <c r="A29" s="209" t="s">
        <v>558</v>
      </c>
      <c r="B29" s="32">
        <v>17984</v>
      </c>
      <c r="C29" s="32">
        <v>0</v>
      </c>
      <c r="D29" s="32">
        <v>0</v>
      </c>
      <c r="E29" s="32">
        <v>0</v>
      </c>
      <c r="F29" s="32">
        <v>40</v>
      </c>
      <c r="G29" s="28">
        <f>SUM(C29:F29)</f>
        <v>40</v>
      </c>
      <c r="H29" s="28">
        <f>B29+G29</f>
        <v>18024</v>
      </c>
    </row>
    <row r="30" spans="1:8" ht="13.5" customHeight="1" x14ac:dyDescent="0.2">
      <c r="A30" s="209" t="s">
        <v>562</v>
      </c>
      <c r="B30" s="296">
        <f>B29/B28</f>
        <v>1</v>
      </c>
      <c r="C30" s="296">
        <v>0</v>
      </c>
      <c r="D30" s="296">
        <v>0</v>
      </c>
      <c r="E30" s="296">
        <v>0</v>
      </c>
      <c r="F30" s="296">
        <v>0</v>
      </c>
      <c r="G30" s="296">
        <v>0</v>
      </c>
      <c r="H30" s="296">
        <f t="shared" ref="H30" si="8">H29/H28</f>
        <v>1.0022241992882561</v>
      </c>
    </row>
    <row r="31" spans="1:8" ht="13.5" customHeight="1" x14ac:dyDescent="0.2">
      <c r="A31" s="306" t="s">
        <v>209</v>
      </c>
      <c r="B31" s="32"/>
      <c r="C31" s="32"/>
      <c r="D31" s="32"/>
      <c r="E31" s="32"/>
      <c r="F31" s="32"/>
      <c r="G31" s="28"/>
      <c r="H31" s="28"/>
    </row>
    <row r="32" spans="1:8" ht="13.5" customHeight="1" x14ac:dyDescent="0.2">
      <c r="A32" s="30" t="s">
        <v>390</v>
      </c>
      <c r="B32" s="32">
        <f>'2.Műk.'!C54</f>
        <v>308</v>
      </c>
      <c r="C32" s="32">
        <v>0</v>
      </c>
      <c r="D32" s="32">
        <v>0</v>
      </c>
      <c r="E32" s="32">
        <v>0</v>
      </c>
      <c r="F32" s="32">
        <v>0</v>
      </c>
      <c r="G32" s="28">
        <f>SUM(C32:F32)</f>
        <v>0</v>
      </c>
      <c r="H32" s="28">
        <f>B32+G32</f>
        <v>308</v>
      </c>
    </row>
    <row r="33" spans="1:8" ht="13.5" customHeight="1" x14ac:dyDescent="0.2">
      <c r="A33" s="209" t="s">
        <v>507</v>
      </c>
      <c r="B33" s="32">
        <v>25361</v>
      </c>
      <c r="C33" s="32">
        <v>0</v>
      </c>
      <c r="D33" s="32">
        <v>0</v>
      </c>
      <c r="E33" s="32">
        <v>0</v>
      </c>
      <c r="F33" s="32">
        <v>0</v>
      </c>
      <c r="G33" s="28">
        <f>SUM(C33:F33)</f>
        <v>0</v>
      </c>
      <c r="H33" s="28">
        <f>B33+G33</f>
        <v>25361</v>
      </c>
    </row>
    <row r="34" spans="1:8" ht="13.5" customHeight="1" x14ac:dyDescent="0.2">
      <c r="A34" s="209" t="s">
        <v>558</v>
      </c>
      <c r="B34" s="32">
        <v>28932</v>
      </c>
      <c r="C34" s="32">
        <v>0</v>
      </c>
      <c r="D34" s="32">
        <v>0</v>
      </c>
      <c r="E34" s="32">
        <v>0</v>
      </c>
      <c r="F34" s="32">
        <v>0</v>
      </c>
      <c r="G34" s="28">
        <f>SUM(C34:F34)</f>
        <v>0</v>
      </c>
      <c r="H34" s="28">
        <f>B34+G34</f>
        <v>28932</v>
      </c>
    </row>
    <row r="35" spans="1:8" ht="13.5" customHeight="1" x14ac:dyDescent="0.2">
      <c r="A35" s="209" t="s">
        <v>562</v>
      </c>
      <c r="B35" s="296">
        <f>B34/B33</f>
        <v>1.1408067505224557</v>
      </c>
      <c r="C35" s="296">
        <v>0</v>
      </c>
      <c r="D35" s="296">
        <v>0</v>
      </c>
      <c r="E35" s="296">
        <v>0</v>
      </c>
      <c r="F35" s="296">
        <v>0</v>
      </c>
      <c r="G35" s="296">
        <v>0</v>
      </c>
      <c r="H35" s="296">
        <f t="shared" ref="H35" si="9">H34/H33</f>
        <v>1.1408067505224557</v>
      </c>
    </row>
    <row r="36" spans="1:8" ht="13.5" customHeight="1" x14ac:dyDescent="0.2">
      <c r="A36" s="306" t="s">
        <v>235</v>
      </c>
      <c r="B36" s="32"/>
      <c r="C36" s="32"/>
      <c r="D36" s="32"/>
      <c r="E36" s="32"/>
      <c r="F36" s="32"/>
      <c r="G36" s="28"/>
      <c r="H36" s="28"/>
    </row>
    <row r="37" spans="1:8" ht="13.5" customHeight="1" x14ac:dyDescent="0.2">
      <c r="A37" s="30" t="s">
        <v>390</v>
      </c>
      <c r="B37" s="32">
        <f>'3.Felh.'!C21</f>
        <v>1028</v>
      </c>
      <c r="C37" s="32">
        <v>0</v>
      </c>
      <c r="D37" s="32">
        <v>0</v>
      </c>
      <c r="E37" s="32">
        <v>0</v>
      </c>
      <c r="F37" s="32">
        <v>0</v>
      </c>
      <c r="G37" s="28">
        <f>SUM(C37:F37)</f>
        <v>0</v>
      </c>
      <c r="H37" s="28">
        <f>B37+G37</f>
        <v>1028</v>
      </c>
    </row>
    <row r="38" spans="1:8" ht="13.5" customHeight="1" x14ac:dyDescent="0.2">
      <c r="A38" s="209" t="s">
        <v>507</v>
      </c>
      <c r="B38" s="32">
        <f>'3.Felh.'!D21</f>
        <v>1028</v>
      </c>
      <c r="C38" s="32">
        <v>0</v>
      </c>
      <c r="D38" s="32">
        <v>0</v>
      </c>
      <c r="E38" s="32">
        <v>0</v>
      </c>
      <c r="F38" s="32">
        <v>0</v>
      </c>
      <c r="G38" s="28">
        <f>SUM(C38:F38)</f>
        <v>0</v>
      </c>
      <c r="H38" s="28">
        <f>B38+G38</f>
        <v>1028</v>
      </c>
    </row>
    <row r="39" spans="1:8" ht="13.5" customHeight="1" x14ac:dyDescent="0.2">
      <c r="A39" s="209" t="s">
        <v>558</v>
      </c>
      <c r="B39" s="32">
        <v>53208</v>
      </c>
      <c r="C39" s="32">
        <v>0</v>
      </c>
      <c r="D39" s="32">
        <v>0</v>
      </c>
      <c r="E39" s="32">
        <v>0</v>
      </c>
      <c r="F39" s="32">
        <v>0</v>
      </c>
      <c r="G39" s="28">
        <f>SUM(C39:F39)</f>
        <v>0</v>
      </c>
      <c r="H39" s="28">
        <f>B39+G39</f>
        <v>53208</v>
      </c>
    </row>
    <row r="40" spans="1:8" ht="13.5" customHeight="1" x14ac:dyDescent="0.2">
      <c r="A40" s="209" t="s">
        <v>562</v>
      </c>
      <c r="B40" s="296">
        <f>B39/B38</f>
        <v>51.75875486381323</v>
      </c>
      <c r="C40" s="296">
        <v>0</v>
      </c>
      <c r="D40" s="296">
        <v>0</v>
      </c>
      <c r="E40" s="296">
        <v>0</v>
      </c>
      <c r="F40" s="296">
        <v>0</v>
      </c>
      <c r="G40" s="296">
        <v>0</v>
      </c>
      <c r="H40" s="296">
        <f t="shared" ref="H40" si="10">H39/H38</f>
        <v>51.75875486381323</v>
      </c>
    </row>
    <row r="41" spans="1:8" ht="15.75" customHeight="1" x14ac:dyDescent="0.2">
      <c r="A41" s="305" t="s">
        <v>211</v>
      </c>
      <c r="B41" s="32"/>
      <c r="C41" s="32"/>
      <c r="D41" s="32"/>
      <c r="E41" s="32"/>
      <c r="F41" s="32"/>
      <c r="G41" s="28"/>
      <c r="H41" s="28"/>
    </row>
    <row r="42" spans="1:8" ht="14.25" customHeight="1" x14ac:dyDescent="0.2">
      <c r="A42" s="145" t="s">
        <v>390</v>
      </c>
      <c r="B42" s="135">
        <f t="shared" ref="B42:F44" si="11">B47+B52</f>
        <v>871680</v>
      </c>
      <c r="C42" s="135">
        <f t="shared" si="11"/>
        <v>142452</v>
      </c>
      <c r="D42" s="135">
        <f t="shared" si="11"/>
        <v>376920</v>
      </c>
      <c r="E42" s="135">
        <f t="shared" si="11"/>
        <v>92523</v>
      </c>
      <c r="F42" s="135">
        <f t="shared" si="11"/>
        <v>63617</v>
      </c>
      <c r="G42" s="136">
        <f>SUM(C42:F42)</f>
        <v>675512</v>
      </c>
      <c r="H42" s="136">
        <f>B42+G42</f>
        <v>1547192</v>
      </c>
    </row>
    <row r="43" spans="1:8" ht="14.25" customHeight="1" x14ac:dyDescent="0.2">
      <c r="A43" s="209" t="s">
        <v>507</v>
      </c>
      <c r="B43" s="135">
        <f t="shared" si="11"/>
        <v>872265</v>
      </c>
      <c r="C43" s="135">
        <f t="shared" si="11"/>
        <v>148447</v>
      </c>
      <c r="D43" s="135">
        <f t="shared" si="11"/>
        <v>381920</v>
      </c>
      <c r="E43" s="135">
        <f t="shared" si="11"/>
        <v>95289</v>
      </c>
      <c r="F43" s="135">
        <f t="shared" si="11"/>
        <v>64798</v>
      </c>
      <c r="G43" s="136">
        <f>SUM(C43:F43)</f>
        <v>690454</v>
      </c>
      <c r="H43" s="136">
        <f>B43+G43</f>
        <v>1562719</v>
      </c>
    </row>
    <row r="44" spans="1:8" ht="14.25" customHeight="1" x14ac:dyDescent="0.2">
      <c r="A44" s="209" t="s">
        <v>558</v>
      </c>
      <c r="B44" s="135">
        <f t="shared" si="11"/>
        <v>885921</v>
      </c>
      <c r="C44" s="135">
        <f t="shared" si="11"/>
        <v>148447</v>
      </c>
      <c r="D44" s="135">
        <f t="shared" si="11"/>
        <v>315626</v>
      </c>
      <c r="E44" s="135">
        <f t="shared" si="11"/>
        <v>90504</v>
      </c>
      <c r="F44" s="135">
        <f t="shared" si="11"/>
        <v>61855</v>
      </c>
      <c r="G44" s="136">
        <f>SUM(C44:F44)</f>
        <v>616432</v>
      </c>
      <c r="H44" s="136">
        <f>B44+G44</f>
        <v>1502353</v>
      </c>
    </row>
    <row r="45" spans="1:8" ht="14.25" customHeight="1" x14ac:dyDescent="0.2">
      <c r="A45" s="209" t="s">
        <v>562</v>
      </c>
      <c r="B45" s="296">
        <f>B44/B43</f>
        <v>1.0156557926776839</v>
      </c>
      <c r="C45" s="296">
        <f t="shared" ref="C45" si="12">C44/C43</f>
        <v>1</v>
      </c>
      <c r="D45" s="296">
        <f t="shared" ref="D45" si="13">D44/D43</f>
        <v>0.82641914537075822</v>
      </c>
      <c r="E45" s="296">
        <f t="shared" ref="E45" si="14">E44/E43</f>
        <v>0.94978434027012559</v>
      </c>
      <c r="F45" s="296">
        <f t="shared" ref="F45" si="15">F44/F43</f>
        <v>0.95458193154109694</v>
      </c>
      <c r="G45" s="296">
        <f t="shared" ref="G45" si="16">G44/G43</f>
        <v>0.89279227870357769</v>
      </c>
      <c r="H45" s="296">
        <f t="shared" ref="H45" si="17">H44/H43</f>
        <v>0.96137117421622187</v>
      </c>
    </row>
    <row r="46" spans="1:8" ht="14.25" customHeight="1" x14ac:dyDescent="0.2">
      <c r="A46" s="307" t="s">
        <v>212</v>
      </c>
      <c r="B46" s="148"/>
      <c r="C46" s="148"/>
      <c r="D46" s="148"/>
      <c r="E46" s="148"/>
      <c r="F46" s="148"/>
      <c r="G46" s="140"/>
      <c r="H46" s="139"/>
    </row>
    <row r="47" spans="1:8" ht="14.25" customHeight="1" x14ac:dyDescent="0.2">
      <c r="A47" s="137" t="s">
        <v>390</v>
      </c>
      <c r="B47" s="148">
        <v>871680</v>
      </c>
      <c r="C47" s="148">
        <v>1747</v>
      </c>
      <c r="D47" s="148">
        <v>3845</v>
      </c>
      <c r="E47" s="148">
        <v>236</v>
      </c>
      <c r="F47" s="148">
        <v>29</v>
      </c>
      <c r="G47" s="141">
        <f>SUM(C47:F47)</f>
        <v>5857</v>
      </c>
      <c r="H47" s="308">
        <f>B47+G47</f>
        <v>877537</v>
      </c>
    </row>
    <row r="48" spans="1:8" ht="14.25" customHeight="1" x14ac:dyDescent="0.2">
      <c r="A48" s="209" t="s">
        <v>507</v>
      </c>
      <c r="B48" s="148">
        <v>872265</v>
      </c>
      <c r="C48" s="148">
        <v>1747</v>
      </c>
      <c r="D48" s="148">
        <v>3147</v>
      </c>
      <c r="E48" s="148">
        <v>16</v>
      </c>
      <c r="F48" s="148">
        <v>41</v>
      </c>
      <c r="G48" s="139">
        <f>SUM(C48:F48)</f>
        <v>4951</v>
      </c>
      <c r="H48" s="139">
        <f>B48+G48</f>
        <v>877216</v>
      </c>
    </row>
    <row r="49" spans="1:10" ht="14.25" customHeight="1" x14ac:dyDescent="0.2">
      <c r="A49" s="209" t="s">
        <v>558</v>
      </c>
      <c r="B49" s="32">
        <v>885921</v>
      </c>
      <c r="C49" s="32">
        <v>1747</v>
      </c>
      <c r="D49" s="32">
        <v>3147</v>
      </c>
      <c r="E49" s="32">
        <v>16</v>
      </c>
      <c r="F49" s="32">
        <v>41</v>
      </c>
      <c r="G49" s="28">
        <f>SUM(C49:F49)</f>
        <v>4951</v>
      </c>
      <c r="H49" s="28">
        <f>B49+G49</f>
        <v>890872</v>
      </c>
    </row>
    <row r="50" spans="1:10" ht="14.25" customHeight="1" x14ac:dyDescent="0.2">
      <c r="A50" s="209" t="s">
        <v>562</v>
      </c>
      <c r="B50" s="296">
        <f>B49/B48</f>
        <v>1.0156557926776839</v>
      </c>
      <c r="C50" s="296">
        <f t="shared" ref="C50" si="18">C49/C48</f>
        <v>1</v>
      </c>
      <c r="D50" s="296">
        <f t="shared" ref="D50" si="19">D49/D48</f>
        <v>1</v>
      </c>
      <c r="E50" s="296">
        <f t="shared" ref="E50" si="20">E49/E48</f>
        <v>1</v>
      </c>
      <c r="F50" s="296">
        <f t="shared" ref="F50:H50" si="21">F49/F48</f>
        <v>1</v>
      </c>
      <c r="G50" s="296">
        <f t="shared" si="21"/>
        <v>1</v>
      </c>
      <c r="H50" s="296">
        <f t="shared" si="21"/>
        <v>1.0155674315105971</v>
      </c>
    </row>
    <row r="51" spans="1:10" ht="14.25" customHeight="1" x14ac:dyDescent="0.2">
      <c r="A51" s="307" t="s">
        <v>213</v>
      </c>
      <c r="B51" s="148"/>
      <c r="C51" s="148"/>
      <c r="D51" s="148"/>
      <c r="E51" s="148"/>
      <c r="F51" s="148"/>
      <c r="G51" s="140"/>
      <c r="H51" s="139"/>
    </row>
    <row r="52" spans="1:10" ht="14.25" customHeight="1" x14ac:dyDescent="0.2">
      <c r="A52" s="137" t="s">
        <v>390</v>
      </c>
      <c r="B52" s="148">
        <v>0</v>
      </c>
      <c r="C52" s="148">
        <v>140705</v>
      </c>
      <c r="D52" s="148">
        <v>373075</v>
      </c>
      <c r="E52" s="148">
        <v>92287</v>
      </c>
      <c r="F52" s="148">
        <v>63588</v>
      </c>
      <c r="G52" s="142">
        <f>SUM(C52:F52)</f>
        <v>669655</v>
      </c>
      <c r="H52" s="309">
        <f>B52+G52</f>
        <v>669655</v>
      </c>
    </row>
    <row r="53" spans="1:10" ht="14.25" customHeight="1" x14ac:dyDescent="0.2">
      <c r="A53" s="209" t="s">
        <v>507</v>
      </c>
      <c r="B53" s="148">
        <v>0</v>
      </c>
      <c r="C53" s="148">
        <v>146700</v>
      </c>
      <c r="D53" s="148">
        <v>378773</v>
      </c>
      <c r="E53" s="148">
        <v>95273</v>
      </c>
      <c r="F53" s="148">
        <v>64757</v>
      </c>
      <c r="G53" s="142">
        <f>SUM(C53:F53)</f>
        <v>685503</v>
      </c>
      <c r="H53" s="309">
        <f>B53+G53</f>
        <v>685503</v>
      </c>
    </row>
    <row r="54" spans="1:10" ht="14.25" customHeight="1" x14ac:dyDescent="0.2">
      <c r="A54" s="209" t="s">
        <v>558</v>
      </c>
      <c r="B54" s="32">
        <v>0</v>
      </c>
      <c r="C54" s="32">
        <v>146700</v>
      </c>
      <c r="D54" s="32">
        <v>312479</v>
      </c>
      <c r="E54" s="32">
        <v>90488</v>
      </c>
      <c r="F54" s="32">
        <v>61814</v>
      </c>
      <c r="G54" s="28">
        <f>SUM(C54:F54)</f>
        <v>611481</v>
      </c>
      <c r="H54" s="28">
        <f>B54+G54</f>
        <v>611481</v>
      </c>
    </row>
    <row r="55" spans="1:10" ht="14.25" customHeight="1" x14ac:dyDescent="0.2">
      <c r="A55" s="209" t="s">
        <v>562</v>
      </c>
      <c r="B55" s="296">
        <v>0</v>
      </c>
      <c r="C55" s="296">
        <f t="shared" ref="C55" si="22">C54/C53</f>
        <v>1</v>
      </c>
      <c r="D55" s="296">
        <f t="shared" ref="D55" si="23">D54/D53</f>
        <v>0.82497696509518892</v>
      </c>
      <c r="E55" s="296">
        <f t="shared" ref="E55" si="24">E54/E53</f>
        <v>0.94977590713003679</v>
      </c>
      <c r="F55" s="296">
        <f t="shared" ref="F55:H55" si="25">F54/F53</f>
        <v>0.9545531757184551</v>
      </c>
      <c r="G55" s="296">
        <f t="shared" si="25"/>
        <v>0.89201797803948346</v>
      </c>
      <c r="H55" s="296">
        <f t="shared" si="25"/>
        <v>0.89201797803948346</v>
      </c>
    </row>
    <row r="56" spans="1:10" ht="14.25" customHeight="1" x14ac:dyDescent="0.2">
      <c r="A56" s="149" t="s">
        <v>214</v>
      </c>
      <c r="B56" s="150"/>
      <c r="C56" s="151"/>
      <c r="D56" s="151"/>
      <c r="E56" s="151"/>
      <c r="F56" s="151"/>
      <c r="G56" s="143"/>
      <c r="H56" s="35"/>
    </row>
    <row r="57" spans="1:10" ht="14.25" customHeight="1" x14ac:dyDescent="0.2">
      <c r="A57" s="152" t="s">
        <v>390</v>
      </c>
      <c r="B57" s="150">
        <f>B7+B12+B17+B22+B27+B32+B37+B42</f>
        <v>1963317</v>
      </c>
      <c r="C57" s="150">
        <f t="shared" ref="C57:F57" si="26">C7+C12+C17+C22+C27+C32+C37+C42</f>
        <v>145575</v>
      </c>
      <c r="D57" s="150">
        <f t="shared" si="26"/>
        <v>397993</v>
      </c>
      <c r="E57" s="150">
        <f t="shared" si="26"/>
        <v>95499</v>
      </c>
      <c r="F57" s="150">
        <f t="shared" si="26"/>
        <v>71957</v>
      </c>
      <c r="G57" s="144">
        <f>SUM(C57:F57)</f>
        <v>711024</v>
      </c>
      <c r="H57" s="36">
        <f>B57+G57</f>
        <v>2674341</v>
      </c>
    </row>
    <row r="58" spans="1:10" ht="14.25" customHeight="1" x14ac:dyDescent="0.2">
      <c r="A58" s="152" t="s">
        <v>509</v>
      </c>
      <c r="B58" s="150">
        <f t="shared" ref="B58:F59" si="27">B8+B13+B18+B23+B28+B33+B38+B43</f>
        <v>2051345</v>
      </c>
      <c r="C58" s="150">
        <f t="shared" si="27"/>
        <v>152317</v>
      </c>
      <c r="D58" s="150">
        <f t="shared" si="27"/>
        <v>407913</v>
      </c>
      <c r="E58" s="150">
        <f t="shared" si="27"/>
        <v>98265</v>
      </c>
      <c r="F58" s="150">
        <f t="shared" si="27"/>
        <v>74023</v>
      </c>
      <c r="G58" s="144">
        <f>SUM(C58:F58)</f>
        <v>732518</v>
      </c>
      <c r="H58" s="36">
        <f>G58+B58</f>
        <v>2783863</v>
      </c>
    </row>
    <row r="59" spans="1:10" ht="14.25" customHeight="1" x14ac:dyDescent="0.2">
      <c r="A59" s="152" t="s">
        <v>558</v>
      </c>
      <c r="B59" s="150">
        <f t="shared" si="27"/>
        <v>2121451</v>
      </c>
      <c r="C59" s="150">
        <f t="shared" si="27"/>
        <v>152343</v>
      </c>
      <c r="D59" s="150">
        <f t="shared" si="27"/>
        <v>347182</v>
      </c>
      <c r="E59" s="150">
        <f t="shared" si="27"/>
        <v>94111</v>
      </c>
      <c r="F59" s="150">
        <f t="shared" si="27"/>
        <v>74412</v>
      </c>
      <c r="G59" s="144">
        <f>SUM(C59:F59)</f>
        <v>668048</v>
      </c>
      <c r="H59" s="36">
        <f>G59+B59</f>
        <v>2789499</v>
      </c>
      <c r="J59" s="18"/>
    </row>
    <row r="60" spans="1:10" ht="14.25" customHeight="1" x14ac:dyDescent="0.2">
      <c r="A60" s="152" t="s">
        <v>562</v>
      </c>
      <c r="B60" s="297">
        <f>B59/B58</f>
        <v>1.03417562623547</v>
      </c>
      <c r="C60" s="297">
        <f t="shared" ref="C60:H60" si="28">C59/C58</f>
        <v>1.0001706966392458</v>
      </c>
      <c r="D60" s="297">
        <f t="shared" si="28"/>
        <v>0.85111776285629537</v>
      </c>
      <c r="E60" s="297">
        <f t="shared" si="28"/>
        <v>0.95772655574212584</v>
      </c>
      <c r="F60" s="297">
        <f t="shared" si="28"/>
        <v>1.0052551234075895</v>
      </c>
      <c r="G60" s="297">
        <f t="shared" si="28"/>
        <v>0.91198851086253174</v>
      </c>
      <c r="H60" s="297">
        <f t="shared" si="28"/>
        <v>1.0020245249137618</v>
      </c>
    </row>
    <row r="61" spans="1:10" ht="14.25" customHeight="1" x14ac:dyDescent="0.2">
      <c r="A61" s="149" t="s">
        <v>213</v>
      </c>
      <c r="B61" s="150"/>
      <c r="C61" s="150"/>
      <c r="D61" s="150"/>
      <c r="E61" s="150"/>
      <c r="F61" s="150"/>
      <c r="G61" s="144"/>
      <c r="H61" s="35"/>
    </row>
    <row r="62" spans="1:10" ht="14.25" customHeight="1" x14ac:dyDescent="0.2">
      <c r="A62" s="152" t="s">
        <v>390</v>
      </c>
      <c r="B62" s="150"/>
      <c r="C62" s="150"/>
      <c r="D62" s="150"/>
      <c r="E62" s="150"/>
      <c r="F62" s="150"/>
      <c r="G62" s="144"/>
      <c r="H62" s="35">
        <v>-669655</v>
      </c>
    </row>
    <row r="63" spans="1:10" ht="14.25" customHeight="1" x14ac:dyDescent="0.2">
      <c r="A63" s="152" t="s">
        <v>509</v>
      </c>
      <c r="B63" s="150"/>
      <c r="C63" s="150"/>
      <c r="D63" s="150"/>
      <c r="E63" s="150"/>
      <c r="F63" s="150"/>
      <c r="G63" s="144"/>
      <c r="H63" s="35">
        <v>-685503</v>
      </c>
    </row>
    <row r="64" spans="1:10" ht="14.25" customHeight="1" x14ac:dyDescent="0.2">
      <c r="A64" s="152" t="s">
        <v>558</v>
      </c>
      <c r="B64" s="150"/>
      <c r="C64" s="150"/>
      <c r="D64" s="150"/>
      <c r="E64" s="150"/>
      <c r="F64" s="150"/>
      <c r="G64" s="144"/>
      <c r="H64" s="35">
        <v>-611481</v>
      </c>
    </row>
    <row r="65" spans="1:8" ht="14.25" customHeight="1" x14ac:dyDescent="0.2">
      <c r="A65" s="152" t="s">
        <v>562</v>
      </c>
      <c r="B65" s="150"/>
      <c r="C65" s="150"/>
      <c r="D65" s="150"/>
      <c r="E65" s="150"/>
      <c r="F65" s="150"/>
      <c r="G65" s="144"/>
      <c r="H65" s="316">
        <f>H64/H63</f>
        <v>0.89201797803948346</v>
      </c>
    </row>
    <row r="66" spans="1:8" ht="14.25" customHeight="1" x14ac:dyDescent="0.2">
      <c r="A66" s="149" t="s">
        <v>215</v>
      </c>
      <c r="B66" s="150"/>
      <c r="C66" s="150"/>
      <c r="D66" s="150"/>
      <c r="E66" s="150"/>
      <c r="F66" s="150"/>
      <c r="G66" s="144"/>
      <c r="H66" s="35"/>
    </row>
    <row r="67" spans="1:8" ht="14.25" customHeight="1" x14ac:dyDescent="0.2">
      <c r="A67" s="152" t="s">
        <v>390</v>
      </c>
      <c r="B67" s="150"/>
      <c r="C67" s="150"/>
      <c r="D67" s="150"/>
      <c r="E67" s="150"/>
      <c r="F67" s="150"/>
      <c r="G67" s="144"/>
      <c r="H67" s="36">
        <f>H57+H62</f>
        <v>2004686</v>
      </c>
    </row>
    <row r="68" spans="1:8" ht="14.25" customHeight="1" x14ac:dyDescent="0.2">
      <c r="A68" s="152" t="s">
        <v>509</v>
      </c>
      <c r="B68" s="150"/>
      <c r="C68" s="150"/>
      <c r="D68" s="150"/>
      <c r="E68" s="150"/>
      <c r="F68" s="150"/>
      <c r="G68" s="144"/>
      <c r="H68" s="36">
        <f>H58+H63</f>
        <v>2098360</v>
      </c>
    </row>
    <row r="69" spans="1:8" ht="14.25" customHeight="1" x14ac:dyDescent="0.2">
      <c r="A69" s="152" t="s">
        <v>558</v>
      </c>
      <c r="B69" s="150"/>
      <c r="C69" s="150"/>
      <c r="D69" s="150"/>
      <c r="E69" s="150"/>
      <c r="F69" s="150"/>
      <c r="G69" s="144"/>
      <c r="H69" s="36">
        <f>H59+H64</f>
        <v>2178018</v>
      </c>
    </row>
    <row r="70" spans="1:8" ht="14.25" customHeight="1" x14ac:dyDescent="0.2">
      <c r="A70" s="152" t="s">
        <v>562</v>
      </c>
      <c r="B70" s="150"/>
      <c r="C70" s="150"/>
      <c r="D70" s="150"/>
      <c r="E70" s="150"/>
      <c r="F70" s="150"/>
      <c r="G70" s="144"/>
      <c r="H70" s="317">
        <f>H69/H68</f>
        <v>1.0379620274881336</v>
      </c>
    </row>
    <row r="71" spans="1:8" ht="14.25" customHeight="1" x14ac:dyDescent="0.2">
      <c r="A71" s="146" t="s">
        <v>59</v>
      </c>
      <c r="B71" s="147"/>
      <c r="C71" s="147"/>
      <c r="D71" s="147"/>
      <c r="E71" s="147"/>
      <c r="F71" s="147"/>
      <c r="G71" s="33"/>
      <c r="H71" s="35"/>
    </row>
    <row r="72" spans="1:8" ht="14.25" customHeight="1" x14ac:dyDescent="0.2">
      <c r="A72" s="197" t="s">
        <v>390</v>
      </c>
      <c r="B72" s="33">
        <f>B87+B92+B97+B102+B107+B112+B117+B122+B127+B132</f>
        <v>1963317.4550000001</v>
      </c>
      <c r="C72" s="33">
        <f t="shared" ref="C72:G72" si="29">C87+C92+C97+C102+C107+C112+C117+C122+C127+C132</f>
        <v>145574.5546</v>
      </c>
      <c r="D72" s="33">
        <f t="shared" si="29"/>
        <v>397993</v>
      </c>
      <c r="E72" s="33">
        <f t="shared" si="29"/>
        <v>95499.441200000001</v>
      </c>
      <c r="F72" s="33">
        <f t="shared" si="29"/>
        <v>71957.141260000004</v>
      </c>
      <c r="G72" s="33">
        <f t="shared" si="29"/>
        <v>711024.1370600001</v>
      </c>
      <c r="H72" s="36">
        <f>B72+G72-1</f>
        <v>2674340.5920600002</v>
      </c>
    </row>
    <row r="73" spans="1:8" ht="14.25" customHeight="1" x14ac:dyDescent="0.2">
      <c r="A73" s="152" t="s">
        <v>509</v>
      </c>
      <c r="B73" s="33">
        <f>B88+B93+B98+B103+B108+B113+B118+B123+B128+B133-1</f>
        <v>2051345</v>
      </c>
      <c r="C73" s="144">
        <f t="shared" ref="C73:G74" si="30">C88+C93+C98+C103+C108+C113+C118+C123+C128+C133</f>
        <v>152317</v>
      </c>
      <c r="D73" s="144">
        <f t="shared" si="30"/>
        <v>407913</v>
      </c>
      <c r="E73" s="144">
        <f t="shared" si="30"/>
        <v>98265</v>
      </c>
      <c r="F73" s="144">
        <f t="shared" si="30"/>
        <v>74023</v>
      </c>
      <c r="G73" s="144">
        <f t="shared" si="30"/>
        <v>732518</v>
      </c>
      <c r="H73" s="36">
        <f>B73+G73</f>
        <v>2783863</v>
      </c>
    </row>
    <row r="74" spans="1:8" ht="14.25" customHeight="1" x14ac:dyDescent="0.2">
      <c r="A74" s="152" t="s">
        <v>558</v>
      </c>
      <c r="B74" s="33">
        <f t="shared" ref="B74" si="31">B89+B94+B99+B104+B109+B114+B119+B124+B129+B134</f>
        <v>1312828</v>
      </c>
      <c r="C74" s="144">
        <f t="shared" si="30"/>
        <v>148364</v>
      </c>
      <c r="D74" s="144">
        <f t="shared" si="30"/>
        <v>346548</v>
      </c>
      <c r="E74" s="144">
        <f t="shared" si="30"/>
        <v>94090</v>
      </c>
      <c r="F74" s="144">
        <f t="shared" si="30"/>
        <v>74000</v>
      </c>
      <c r="G74" s="144">
        <f t="shared" si="30"/>
        <v>663002</v>
      </c>
      <c r="H74" s="36">
        <f>B74+G74</f>
        <v>1975830</v>
      </c>
    </row>
    <row r="75" spans="1:8" ht="14.25" customHeight="1" x14ac:dyDescent="0.2">
      <c r="A75" s="152" t="s">
        <v>562</v>
      </c>
      <c r="B75" s="297">
        <f>B74/B73</f>
        <v>0.6399840104906781</v>
      </c>
      <c r="C75" s="297">
        <f t="shared" ref="C75" si="32">C74/C73</f>
        <v>0.9740475455792853</v>
      </c>
      <c r="D75" s="297">
        <f t="shared" ref="D75" si="33">D74/D73</f>
        <v>0.84956350986607443</v>
      </c>
      <c r="E75" s="297">
        <f t="shared" ref="E75" si="34">E74/E73</f>
        <v>0.95751284791126035</v>
      </c>
      <c r="F75" s="297">
        <f t="shared" ref="F75" si="35">F74/F73</f>
        <v>0.99968928576253324</v>
      </c>
      <c r="G75" s="297">
        <f t="shared" ref="G75" si="36">G74/G73</f>
        <v>0.90509994293655582</v>
      </c>
      <c r="H75" s="297">
        <f t="shared" ref="H75" si="37">H74/H73</f>
        <v>0.70974397806213885</v>
      </c>
    </row>
    <row r="76" spans="1:8" ht="15.6" customHeight="1" x14ac:dyDescent="0.2">
      <c r="A76" s="146" t="s">
        <v>216</v>
      </c>
      <c r="B76" s="33"/>
      <c r="C76" s="33"/>
      <c r="D76" s="33"/>
      <c r="E76" s="33"/>
      <c r="F76" s="33"/>
      <c r="G76" s="33"/>
      <c r="H76" s="35"/>
    </row>
    <row r="77" spans="1:8" ht="15.6" customHeight="1" x14ac:dyDescent="0.2">
      <c r="A77" s="152" t="s">
        <v>390</v>
      </c>
      <c r="B77" s="33"/>
      <c r="C77" s="33"/>
      <c r="D77" s="33"/>
      <c r="E77" s="33"/>
      <c r="F77" s="33"/>
      <c r="G77" s="33"/>
      <c r="H77" s="35">
        <v>-669655</v>
      </c>
    </row>
    <row r="78" spans="1:8" ht="15.6" customHeight="1" x14ac:dyDescent="0.2">
      <c r="A78" s="152" t="s">
        <v>509</v>
      </c>
      <c r="B78" s="144"/>
      <c r="C78" s="33"/>
      <c r="D78" s="33"/>
      <c r="E78" s="33"/>
      <c r="F78" s="33"/>
      <c r="G78" s="33"/>
      <c r="H78" s="35">
        <v>-685503</v>
      </c>
    </row>
    <row r="79" spans="1:8" ht="15.6" customHeight="1" x14ac:dyDescent="0.2">
      <c r="A79" s="152" t="s">
        <v>558</v>
      </c>
      <c r="B79" s="144"/>
      <c r="C79" s="33"/>
      <c r="D79" s="33"/>
      <c r="E79" s="33"/>
      <c r="F79" s="33"/>
      <c r="G79" s="33"/>
      <c r="H79" s="35">
        <v>-611481</v>
      </c>
    </row>
    <row r="80" spans="1:8" ht="15.6" customHeight="1" x14ac:dyDescent="0.2">
      <c r="A80" s="152" t="s">
        <v>562</v>
      </c>
      <c r="B80" s="144"/>
      <c r="C80" s="33"/>
      <c r="D80" s="33"/>
      <c r="E80" s="33"/>
      <c r="F80" s="33"/>
      <c r="G80" s="33"/>
      <c r="H80" s="316">
        <f>H79/H78</f>
        <v>0.89201797803948346</v>
      </c>
    </row>
    <row r="81" spans="1:8" ht="15.6" customHeight="1" x14ac:dyDescent="0.2">
      <c r="A81" s="146" t="s">
        <v>217</v>
      </c>
      <c r="B81" s="33"/>
      <c r="C81" s="33"/>
      <c r="D81" s="33"/>
      <c r="E81" s="33"/>
      <c r="F81" s="33"/>
      <c r="G81" s="34"/>
      <c r="H81" s="35"/>
    </row>
    <row r="82" spans="1:8" ht="15.6" customHeight="1" x14ac:dyDescent="0.2">
      <c r="A82" s="152" t="s">
        <v>390</v>
      </c>
      <c r="B82" s="33"/>
      <c r="C82" s="33"/>
      <c r="D82" s="33"/>
      <c r="E82" s="33"/>
      <c r="F82" s="33"/>
      <c r="G82" s="34"/>
      <c r="H82" s="36">
        <f>H72+H77</f>
        <v>2004685.5920600002</v>
      </c>
    </row>
    <row r="83" spans="1:8" ht="15.6" customHeight="1" x14ac:dyDescent="0.2">
      <c r="A83" s="152" t="s">
        <v>509</v>
      </c>
      <c r="B83" s="144"/>
      <c r="C83" s="33"/>
      <c r="D83" s="33"/>
      <c r="E83" s="33"/>
      <c r="F83" s="33"/>
      <c r="G83" s="34"/>
      <c r="H83" s="36">
        <f>H73+H78</f>
        <v>2098360</v>
      </c>
    </row>
    <row r="84" spans="1:8" ht="15.6" customHeight="1" x14ac:dyDescent="0.2">
      <c r="A84" s="152" t="s">
        <v>558</v>
      </c>
      <c r="B84" s="144"/>
      <c r="C84" s="33"/>
      <c r="D84" s="33"/>
      <c r="E84" s="33"/>
      <c r="F84" s="33"/>
      <c r="G84" s="34"/>
      <c r="H84" s="36">
        <f>H74+H79</f>
        <v>1364349</v>
      </c>
    </row>
    <row r="85" spans="1:8" ht="15.6" customHeight="1" x14ac:dyDescent="0.2">
      <c r="A85" s="152" t="s">
        <v>562</v>
      </c>
      <c r="B85" s="144"/>
      <c r="C85" s="33"/>
      <c r="D85" s="33"/>
      <c r="E85" s="33"/>
      <c r="F85" s="33"/>
      <c r="G85" s="34"/>
      <c r="H85" s="317">
        <f>H84/H83</f>
        <v>0.65019777349930419</v>
      </c>
    </row>
    <row r="86" spans="1:8" ht="13.5" customHeight="1" x14ac:dyDescent="0.2">
      <c r="A86" s="313" t="s">
        <v>218</v>
      </c>
      <c r="B86" s="32"/>
      <c r="C86" s="32"/>
      <c r="D86" s="32"/>
      <c r="E86" s="32"/>
      <c r="F86" s="32"/>
      <c r="G86" s="32"/>
      <c r="H86" s="32"/>
    </row>
    <row r="87" spans="1:8" ht="12.6" customHeight="1" x14ac:dyDescent="0.2">
      <c r="A87" s="30" t="s">
        <v>390</v>
      </c>
      <c r="B87" s="32">
        <v>67849</v>
      </c>
      <c r="C87" s="32">
        <v>97338</v>
      </c>
      <c r="D87" s="32">
        <v>153232</v>
      </c>
      <c r="E87" s="32">
        <v>64264</v>
      </c>
      <c r="F87" s="32">
        <v>19300</v>
      </c>
      <c r="G87" s="32">
        <f>SUM(C87:F87)</f>
        <v>334134</v>
      </c>
      <c r="H87" s="32">
        <f>B87+G87</f>
        <v>401983</v>
      </c>
    </row>
    <row r="88" spans="1:8" ht="12.6" customHeight="1" x14ac:dyDescent="0.2">
      <c r="A88" s="209" t="s">
        <v>507</v>
      </c>
      <c r="B88" s="32">
        <v>65014</v>
      </c>
      <c r="C88" s="32">
        <v>104609</v>
      </c>
      <c r="D88" s="32">
        <v>160052</v>
      </c>
      <c r="E88" s="32">
        <v>67694</v>
      </c>
      <c r="F88" s="32">
        <v>21914</v>
      </c>
      <c r="G88" s="32">
        <f>SUM(C88:F88)</f>
        <v>354269</v>
      </c>
      <c r="H88" s="32">
        <f>B88+G88</f>
        <v>419283</v>
      </c>
    </row>
    <row r="89" spans="1:8" ht="12.6" customHeight="1" x14ac:dyDescent="0.2">
      <c r="A89" s="209" t="s">
        <v>558</v>
      </c>
      <c r="B89" s="32">
        <v>63764</v>
      </c>
      <c r="C89" s="32">
        <v>104599</v>
      </c>
      <c r="D89" s="32">
        <v>157505</v>
      </c>
      <c r="E89" s="32">
        <v>67684</v>
      </c>
      <c r="F89" s="32">
        <v>21906</v>
      </c>
      <c r="G89" s="28">
        <f>SUM(C89:F89)</f>
        <v>351694</v>
      </c>
      <c r="H89" s="28">
        <f>B89+G89</f>
        <v>415458</v>
      </c>
    </row>
    <row r="90" spans="1:8" ht="12.6" customHeight="1" x14ac:dyDescent="0.2">
      <c r="A90" s="209" t="s">
        <v>562</v>
      </c>
      <c r="B90" s="296">
        <f>B89/B88</f>
        <v>0.98077337188913161</v>
      </c>
      <c r="C90" s="296">
        <f t="shared" ref="C90" si="38">C89/C88</f>
        <v>0.9999044059306561</v>
      </c>
      <c r="D90" s="296">
        <f t="shared" ref="D90" si="39">D89/D88</f>
        <v>0.98408642191287832</v>
      </c>
      <c r="E90" s="296">
        <f t="shared" ref="E90" si="40">E89/E88</f>
        <v>0.99985227642036223</v>
      </c>
      <c r="F90" s="296">
        <f t="shared" ref="F90:H90" si="41">F89/F88</f>
        <v>0.99963493657022906</v>
      </c>
      <c r="G90" s="296">
        <f t="shared" si="41"/>
        <v>0.99273151193019993</v>
      </c>
      <c r="H90" s="296">
        <f t="shared" si="41"/>
        <v>0.9908772833623114</v>
      </c>
    </row>
    <row r="91" spans="1:8" ht="13.5" customHeight="1" x14ac:dyDescent="0.2">
      <c r="A91" s="314" t="s">
        <v>219</v>
      </c>
      <c r="B91" s="32"/>
      <c r="C91" s="32"/>
      <c r="D91" s="32"/>
      <c r="E91" s="32"/>
      <c r="F91" s="32"/>
      <c r="G91" s="32"/>
      <c r="H91" s="32"/>
    </row>
    <row r="92" spans="1:8" ht="13.5" customHeight="1" x14ac:dyDescent="0.2">
      <c r="A92" s="30" t="s">
        <v>390</v>
      </c>
      <c r="B92" s="32">
        <v>14297.905000000001</v>
      </c>
      <c r="C92" s="32">
        <v>19655.654600000002</v>
      </c>
      <c r="D92" s="32">
        <v>32624</v>
      </c>
      <c r="E92" s="32">
        <v>12978.201200000001</v>
      </c>
      <c r="F92" s="32">
        <v>4195.2712599999995</v>
      </c>
      <c r="G92" s="32">
        <f>SUM(C92:F92)</f>
        <v>69453.127059999999</v>
      </c>
      <c r="H92" s="32">
        <f>B92+G92</f>
        <v>83751.032059999998</v>
      </c>
    </row>
    <row r="93" spans="1:8" ht="13.5" customHeight="1" x14ac:dyDescent="0.2">
      <c r="A93" s="209" t="s">
        <v>507</v>
      </c>
      <c r="B93" s="32">
        <v>11630</v>
      </c>
      <c r="C93" s="32">
        <v>21033</v>
      </c>
      <c r="D93" s="32">
        <v>35724</v>
      </c>
      <c r="E93" s="32">
        <v>13811</v>
      </c>
      <c r="F93" s="32">
        <v>4204</v>
      </c>
      <c r="G93" s="32">
        <f>SUM(C93:F93)</f>
        <v>74772</v>
      </c>
      <c r="H93" s="32">
        <f>B93+G93</f>
        <v>86402</v>
      </c>
    </row>
    <row r="94" spans="1:8" ht="13.5" customHeight="1" x14ac:dyDescent="0.2">
      <c r="A94" s="209" t="s">
        <v>558</v>
      </c>
      <c r="B94" s="32">
        <v>11576</v>
      </c>
      <c r="C94" s="32">
        <v>21032</v>
      </c>
      <c r="D94" s="32">
        <v>35440</v>
      </c>
      <c r="E94" s="32">
        <v>13797</v>
      </c>
      <c r="F94" s="32">
        <v>4202</v>
      </c>
      <c r="G94" s="28">
        <f>SUM(C94:F94)</f>
        <v>74471</v>
      </c>
      <c r="H94" s="28">
        <f>B94+G94</f>
        <v>86047</v>
      </c>
    </row>
    <row r="95" spans="1:8" ht="13.5" customHeight="1" x14ac:dyDescent="0.2">
      <c r="A95" s="209" t="s">
        <v>562</v>
      </c>
      <c r="B95" s="296">
        <f>B94/B93</f>
        <v>0.99535683576956147</v>
      </c>
      <c r="C95" s="296">
        <f t="shared" ref="C95" si="42">C94/C93</f>
        <v>0.99995245566490754</v>
      </c>
      <c r="D95" s="296">
        <f t="shared" ref="D95" si="43">D94/D93</f>
        <v>0.9920501623558392</v>
      </c>
      <c r="E95" s="296">
        <f t="shared" ref="E95" si="44">E94/E93</f>
        <v>0.99898631525595538</v>
      </c>
      <c r="F95" s="296">
        <f t="shared" ref="F95" si="45">F94/F93</f>
        <v>0.99952426260704086</v>
      </c>
      <c r="G95" s="296">
        <f t="shared" ref="G95" si="46">G94/G93</f>
        <v>0.99597442893061572</v>
      </c>
      <c r="H95" s="296">
        <f t="shared" ref="H95" si="47">H94/H93</f>
        <v>0.99589129881252747</v>
      </c>
    </row>
    <row r="96" spans="1:8" ht="13.5" customHeight="1" x14ac:dyDescent="0.2">
      <c r="A96" s="315" t="s">
        <v>220</v>
      </c>
      <c r="B96" s="32"/>
      <c r="C96" s="32"/>
      <c r="D96" s="32"/>
      <c r="E96" s="32"/>
      <c r="F96" s="32"/>
      <c r="G96" s="32"/>
      <c r="H96" s="32"/>
    </row>
    <row r="97" spans="1:8" ht="13.5" customHeight="1" x14ac:dyDescent="0.2">
      <c r="A97" s="30" t="s">
        <v>390</v>
      </c>
      <c r="B97" s="32">
        <v>124474.55</v>
      </c>
      <c r="C97" s="32">
        <v>25753.600000000002</v>
      </c>
      <c r="D97" s="32">
        <v>190837</v>
      </c>
      <c r="E97" s="32">
        <v>16957.240000000002</v>
      </c>
      <c r="F97" s="32">
        <v>45693.87</v>
      </c>
      <c r="G97" s="32">
        <f>SUM(C97:F97)</f>
        <v>279241.71000000002</v>
      </c>
      <c r="H97" s="32">
        <f>B97+G97</f>
        <v>403716.26</v>
      </c>
    </row>
    <row r="98" spans="1:8" ht="13.5" customHeight="1" x14ac:dyDescent="0.2">
      <c r="A98" s="209" t="s">
        <v>507</v>
      </c>
      <c r="B98" s="32">
        <v>159185</v>
      </c>
      <c r="C98" s="32">
        <v>23848</v>
      </c>
      <c r="D98" s="32">
        <v>190837</v>
      </c>
      <c r="E98" s="32">
        <v>15460</v>
      </c>
      <c r="F98" s="32">
        <v>46880</v>
      </c>
      <c r="G98" s="32">
        <f>SUM(C98:F98)</f>
        <v>277025</v>
      </c>
      <c r="H98" s="32">
        <f>B98+G98-1</f>
        <v>436209</v>
      </c>
    </row>
    <row r="99" spans="1:8" ht="13.5" customHeight="1" x14ac:dyDescent="0.2">
      <c r="A99" s="209" t="s">
        <v>558</v>
      </c>
      <c r="B99" s="32">
        <v>121867</v>
      </c>
      <c r="C99" s="32">
        <v>21169</v>
      </c>
      <c r="D99" s="32">
        <v>141183</v>
      </c>
      <c r="E99" s="32">
        <v>12148</v>
      </c>
      <c r="F99" s="32">
        <v>46868</v>
      </c>
      <c r="G99" s="32">
        <f>SUM(C99:F99)</f>
        <v>221368</v>
      </c>
      <c r="H99" s="32">
        <f>B99+G99</f>
        <v>343235</v>
      </c>
    </row>
    <row r="100" spans="1:8" ht="13.5" customHeight="1" x14ac:dyDescent="0.2">
      <c r="A100" s="209" t="s">
        <v>562</v>
      </c>
      <c r="B100" s="296">
        <f>B99/B98</f>
        <v>0.76556836385337812</v>
      </c>
      <c r="C100" s="296">
        <f t="shared" ref="C100" si="48">C99/C98</f>
        <v>0.88766353572626633</v>
      </c>
      <c r="D100" s="296">
        <f t="shared" ref="D100" si="49">D99/D98</f>
        <v>0.73980936610824943</v>
      </c>
      <c r="E100" s="296">
        <f t="shared" ref="E100" si="50">E99/E98</f>
        <v>0.7857697283311772</v>
      </c>
      <c r="F100" s="296">
        <f t="shared" ref="F100" si="51">F99/F98</f>
        <v>0.99974402730375422</v>
      </c>
      <c r="G100" s="296">
        <f t="shared" ref="G100" si="52">G99/G98</f>
        <v>0.79909033480732783</v>
      </c>
      <c r="H100" s="296">
        <f t="shared" ref="H100" si="53">H99/H98</f>
        <v>0.78685905150971214</v>
      </c>
    </row>
    <row r="101" spans="1:8" ht="13.5" customHeight="1" x14ac:dyDescent="0.2">
      <c r="A101" s="315" t="s">
        <v>221</v>
      </c>
      <c r="B101" s="32"/>
      <c r="C101" s="32"/>
      <c r="D101" s="32"/>
      <c r="E101" s="32"/>
      <c r="F101" s="32"/>
      <c r="G101" s="32"/>
      <c r="H101" s="32"/>
    </row>
    <row r="102" spans="1:8" ht="13.5" customHeight="1" x14ac:dyDescent="0.2">
      <c r="A102" s="30" t="s">
        <v>390</v>
      </c>
      <c r="B102" s="32">
        <v>5110</v>
      </c>
      <c r="C102" s="32">
        <v>0</v>
      </c>
      <c r="D102" s="32">
        <v>0</v>
      </c>
      <c r="E102" s="32">
        <v>0</v>
      </c>
      <c r="F102" s="32">
        <v>0</v>
      </c>
      <c r="G102" s="32">
        <f>SUM(C102:F102)</f>
        <v>0</v>
      </c>
      <c r="H102" s="32">
        <f>B102+G102</f>
        <v>5110</v>
      </c>
    </row>
    <row r="103" spans="1:8" ht="13.5" customHeight="1" x14ac:dyDescent="0.2">
      <c r="A103" s="209" t="s">
        <v>507</v>
      </c>
      <c r="B103" s="32">
        <v>5415</v>
      </c>
      <c r="C103" s="32">
        <v>0</v>
      </c>
      <c r="D103" s="32">
        <v>0</v>
      </c>
      <c r="E103" s="32">
        <v>0</v>
      </c>
      <c r="F103" s="32">
        <v>0</v>
      </c>
      <c r="G103" s="32">
        <f>SUM(C103:F103)</f>
        <v>0</v>
      </c>
      <c r="H103" s="32">
        <f>B103+G103</f>
        <v>5415</v>
      </c>
    </row>
    <row r="104" spans="1:8" ht="13.5" customHeight="1" x14ac:dyDescent="0.2">
      <c r="A104" s="209" t="s">
        <v>558</v>
      </c>
      <c r="B104" s="32">
        <v>5050</v>
      </c>
      <c r="C104" s="32">
        <f t="shared" ref="C104:G104" si="54">SUM(C102:C103)</f>
        <v>0</v>
      </c>
      <c r="D104" s="32">
        <f t="shared" si="54"/>
        <v>0</v>
      </c>
      <c r="E104" s="32">
        <f t="shared" si="54"/>
        <v>0</v>
      </c>
      <c r="F104" s="32">
        <f t="shared" si="54"/>
        <v>0</v>
      </c>
      <c r="G104" s="32">
        <f t="shared" si="54"/>
        <v>0</v>
      </c>
      <c r="H104" s="32">
        <f>B104+G104</f>
        <v>5050</v>
      </c>
    </row>
    <row r="105" spans="1:8" ht="13.5" customHeight="1" x14ac:dyDescent="0.2">
      <c r="A105" s="209" t="s">
        <v>562</v>
      </c>
      <c r="B105" s="296">
        <f>B104/B103</f>
        <v>0.93259464450600182</v>
      </c>
      <c r="C105" s="296">
        <v>0</v>
      </c>
      <c r="D105" s="296">
        <v>0</v>
      </c>
      <c r="E105" s="296">
        <v>0</v>
      </c>
      <c r="F105" s="296">
        <v>0</v>
      </c>
      <c r="G105" s="296">
        <v>0</v>
      </c>
      <c r="H105" s="296">
        <f>H104/H103</f>
        <v>0.93259464450600182</v>
      </c>
    </row>
    <row r="106" spans="1:8" ht="13.5" customHeight="1" x14ac:dyDescent="0.2">
      <c r="A106" s="315" t="s">
        <v>222</v>
      </c>
      <c r="B106" s="32"/>
      <c r="C106" s="32"/>
      <c r="D106" s="32"/>
      <c r="E106" s="32"/>
      <c r="F106" s="32"/>
      <c r="G106" s="32"/>
      <c r="H106" s="32"/>
    </row>
    <row r="107" spans="1:8" ht="13.5" customHeight="1" x14ac:dyDescent="0.2">
      <c r="A107" s="30" t="s">
        <v>390</v>
      </c>
      <c r="B107" s="32">
        <f>'4. Átadott p.eszk.'!C49</f>
        <v>22381</v>
      </c>
      <c r="C107" s="32">
        <v>0</v>
      </c>
      <c r="D107" s="32">
        <v>0</v>
      </c>
      <c r="E107" s="32">
        <v>0</v>
      </c>
      <c r="F107" s="32">
        <v>0</v>
      </c>
      <c r="G107" s="32">
        <f>SUM(C107:F107)</f>
        <v>0</v>
      </c>
      <c r="H107" s="32">
        <f>B107+G107</f>
        <v>22381</v>
      </c>
    </row>
    <row r="108" spans="1:8" ht="13.5" customHeight="1" x14ac:dyDescent="0.2">
      <c r="A108" s="209" t="s">
        <v>507</v>
      </c>
      <c r="B108" s="32">
        <v>74183</v>
      </c>
      <c r="C108" s="32">
        <v>0</v>
      </c>
      <c r="D108" s="32">
        <v>0</v>
      </c>
      <c r="E108" s="32">
        <v>0</v>
      </c>
      <c r="F108" s="32">
        <v>0</v>
      </c>
      <c r="G108" s="32">
        <f>SUM(C108:F108)</f>
        <v>0</v>
      </c>
      <c r="H108" s="32">
        <f>B108+G108</f>
        <v>74183</v>
      </c>
    </row>
    <row r="109" spans="1:8" ht="13.5" customHeight="1" x14ac:dyDescent="0.2">
      <c r="A109" s="209" t="s">
        <v>558</v>
      </c>
      <c r="B109" s="32">
        <v>71905</v>
      </c>
      <c r="C109" s="32">
        <f t="shared" ref="C109:G109" si="55">SUM(C107:C108)</f>
        <v>0</v>
      </c>
      <c r="D109" s="32">
        <f t="shared" si="55"/>
        <v>0</v>
      </c>
      <c r="E109" s="32">
        <f t="shared" si="55"/>
        <v>0</v>
      </c>
      <c r="F109" s="32">
        <f t="shared" si="55"/>
        <v>0</v>
      </c>
      <c r="G109" s="32">
        <f t="shared" si="55"/>
        <v>0</v>
      </c>
      <c r="H109" s="32">
        <f>B109+G109</f>
        <v>71905</v>
      </c>
    </row>
    <row r="110" spans="1:8" ht="13.5" customHeight="1" x14ac:dyDescent="0.2">
      <c r="A110" s="209" t="s">
        <v>562</v>
      </c>
      <c r="B110" s="296">
        <f>B109/B108</f>
        <v>0.96929215588477147</v>
      </c>
      <c r="C110" s="296">
        <v>0</v>
      </c>
      <c r="D110" s="296">
        <v>0</v>
      </c>
      <c r="E110" s="296">
        <v>0</v>
      </c>
      <c r="F110" s="296">
        <v>0</v>
      </c>
      <c r="G110" s="296">
        <v>0</v>
      </c>
      <c r="H110" s="296">
        <f>H109/H108</f>
        <v>0.96929215588477147</v>
      </c>
    </row>
    <row r="111" spans="1:8" ht="13.5" customHeight="1" x14ac:dyDescent="0.2">
      <c r="A111" s="315" t="s">
        <v>223</v>
      </c>
      <c r="B111" s="32"/>
      <c r="C111" s="32"/>
      <c r="D111" s="32"/>
      <c r="E111" s="32"/>
      <c r="F111" s="32"/>
      <c r="G111" s="32"/>
      <c r="H111" s="32"/>
    </row>
    <row r="112" spans="1:8" ht="13.5" customHeight="1" x14ac:dyDescent="0.2">
      <c r="A112" s="30" t="s">
        <v>390</v>
      </c>
      <c r="B112" s="32">
        <f>'3.Felh.'!C34+'3.Felh.'!C116</f>
        <v>877450</v>
      </c>
      <c r="C112" s="32">
        <v>2527.3000000000002</v>
      </c>
      <c r="D112" s="32">
        <v>21300</v>
      </c>
      <c r="E112" s="32">
        <v>1300</v>
      </c>
      <c r="F112" s="32">
        <v>2768</v>
      </c>
      <c r="G112" s="32">
        <f>SUM(C112:F112)</f>
        <v>27895.3</v>
      </c>
      <c r="H112" s="32">
        <f>B112+G112</f>
        <v>905345.3</v>
      </c>
    </row>
    <row r="113" spans="1:9" ht="13.5" customHeight="1" x14ac:dyDescent="0.2">
      <c r="A113" s="209" t="s">
        <v>507</v>
      </c>
      <c r="B113" s="32">
        <v>837691</v>
      </c>
      <c r="C113" s="32">
        <v>2527</v>
      </c>
      <c r="D113" s="32">
        <v>21300</v>
      </c>
      <c r="E113" s="32">
        <v>1300</v>
      </c>
      <c r="F113" s="32">
        <v>1025</v>
      </c>
      <c r="G113" s="32">
        <f>SUM(C113:F113)</f>
        <v>26152</v>
      </c>
      <c r="H113" s="32">
        <f>B113+G113</f>
        <v>863843</v>
      </c>
    </row>
    <row r="114" spans="1:9" ht="13.5" customHeight="1" x14ac:dyDescent="0.2">
      <c r="A114" s="209" t="s">
        <v>558</v>
      </c>
      <c r="B114" s="32">
        <v>277703</v>
      </c>
      <c r="C114" s="32">
        <v>1564</v>
      </c>
      <c r="D114" s="32">
        <v>12420</v>
      </c>
      <c r="E114" s="32">
        <v>461</v>
      </c>
      <c r="F114" s="32">
        <v>1024</v>
      </c>
      <c r="G114" s="32">
        <f>SUM(C114:F114)</f>
        <v>15469</v>
      </c>
      <c r="H114" s="32">
        <f>B114+G114</f>
        <v>293172</v>
      </c>
    </row>
    <row r="115" spans="1:9" ht="13.5" customHeight="1" x14ac:dyDescent="0.2">
      <c r="A115" s="209" t="s">
        <v>562</v>
      </c>
      <c r="B115" s="296">
        <f>B114/B113</f>
        <v>0.33151006755474272</v>
      </c>
      <c r="C115" s="296">
        <f t="shared" ref="C115" si="56">C114/C113</f>
        <v>0.61891571032845272</v>
      </c>
      <c r="D115" s="296">
        <f t="shared" ref="D115" si="57">D114/D113</f>
        <v>0.58309859154929577</v>
      </c>
      <c r="E115" s="296">
        <f t="shared" ref="E115" si="58">E114/E113</f>
        <v>0.35461538461538461</v>
      </c>
      <c r="F115" s="296">
        <f t="shared" ref="F115" si="59">F114/F113</f>
        <v>0.99902439024390244</v>
      </c>
      <c r="G115" s="296">
        <f t="shared" ref="G115" si="60">G114/G113</f>
        <v>0.5915035178953808</v>
      </c>
      <c r="H115" s="296">
        <f t="shared" ref="H115" si="61">H114/H113</f>
        <v>0.33938111439231433</v>
      </c>
    </row>
    <row r="116" spans="1:9" ht="13.5" customHeight="1" x14ac:dyDescent="0.2">
      <c r="A116" s="305" t="s">
        <v>224</v>
      </c>
      <c r="B116" s="32"/>
      <c r="C116" s="32"/>
      <c r="D116" s="32"/>
      <c r="E116" s="32"/>
      <c r="F116" s="32"/>
      <c r="G116" s="32"/>
      <c r="H116" s="32"/>
    </row>
    <row r="117" spans="1:9" ht="13.5" customHeight="1" x14ac:dyDescent="0.2">
      <c r="A117" s="30" t="s">
        <v>390</v>
      </c>
      <c r="B117" s="32">
        <f>'3.Felh.'!C119</f>
        <v>116733</v>
      </c>
      <c r="C117" s="32">
        <v>300</v>
      </c>
      <c r="D117" s="32">
        <v>0</v>
      </c>
      <c r="E117" s="32">
        <v>0</v>
      </c>
      <c r="F117" s="32">
        <v>0</v>
      </c>
      <c r="G117" s="32">
        <f>SUM(C117:F117)</f>
        <v>300</v>
      </c>
      <c r="H117" s="32">
        <f>B117+G117</f>
        <v>117033</v>
      </c>
    </row>
    <row r="118" spans="1:9" ht="13.5" customHeight="1" x14ac:dyDescent="0.2">
      <c r="A118" s="209" t="s">
        <v>507</v>
      </c>
      <c r="B118" s="32">
        <v>139595</v>
      </c>
      <c r="C118" s="32">
        <v>300</v>
      </c>
      <c r="D118" s="32">
        <v>0</v>
      </c>
      <c r="E118" s="32">
        <v>0</v>
      </c>
      <c r="F118" s="32">
        <v>0</v>
      </c>
      <c r="G118" s="32">
        <f>SUM(C118:F118)</f>
        <v>300</v>
      </c>
      <c r="H118" s="32">
        <f>B118+G118</f>
        <v>139895</v>
      </c>
    </row>
    <row r="119" spans="1:9" ht="13.5" customHeight="1" x14ac:dyDescent="0.2">
      <c r="A119" s="209" t="s">
        <v>558</v>
      </c>
      <c r="B119" s="295">
        <v>134147</v>
      </c>
      <c r="C119" s="295">
        <v>0</v>
      </c>
      <c r="D119" s="295">
        <v>0</v>
      </c>
      <c r="E119" s="295">
        <v>0</v>
      </c>
      <c r="F119" s="295">
        <v>0</v>
      </c>
      <c r="G119" s="32">
        <f>SUM(C119:F119)</f>
        <v>0</v>
      </c>
      <c r="H119" s="32">
        <f>B119+G119</f>
        <v>134147</v>
      </c>
    </row>
    <row r="120" spans="1:9" ht="13.5" customHeight="1" x14ac:dyDescent="0.2">
      <c r="A120" s="209" t="s">
        <v>562</v>
      </c>
      <c r="B120" s="296">
        <f>B119/B118</f>
        <v>0.96097281421254344</v>
      </c>
      <c r="C120" s="296">
        <f t="shared" ref="C120" si="62">C119/C118</f>
        <v>0</v>
      </c>
      <c r="D120" s="296">
        <v>0</v>
      </c>
      <c r="E120" s="296">
        <v>0</v>
      </c>
      <c r="F120" s="296">
        <v>0</v>
      </c>
      <c r="G120" s="296">
        <f t="shared" ref="G120" si="63">G119/G118</f>
        <v>0</v>
      </c>
      <c r="H120" s="296">
        <f t="shared" ref="H120" si="64">H119/H118</f>
        <v>0.95891204117373741</v>
      </c>
    </row>
    <row r="121" spans="1:9" ht="13.5" customHeight="1" x14ac:dyDescent="0.2">
      <c r="A121" s="305" t="s">
        <v>225</v>
      </c>
      <c r="B121" s="32"/>
      <c r="C121" s="32"/>
      <c r="D121" s="32"/>
      <c r="E121" s="32"/>
      <c r="F121" s="32"/>
      <c r="G121" s="32"/>
      <c r="H121" s="32"/>
    </row>
    <row r="122" spans="1:9" ht="13.5" customHeight="1" x14ac:dyDescent="0.2">
      <c r="A122" s="30" t="s">
        <v>390</v>
      </c>
      <c r="B122" s="32">
        <f>'3.Felh.'!C137</f>
        <v>1960</v>
      </c>
      <c r="C122" s="32">
        <v>0</v>
      </c>
      <c r="D122" s="32">
        <v>0</v>
      </c>
      <c r="E122" s="32">
        <v>0</v>
      </c>
      <c r="F122" s="32">
        <v>0</v>
      </c>
      <c r="G122" s="32">
        <f>SUM(C122:F122)</f>
        <v>0</v>
      </c>
      <c r="H122" s="32">
        <f>B122+G122</f>
        <v>1960</v>
      </c>
    </row>
    <row r="123" spans="1:9" ht="13.5" customHeight="1" x14ac:dyDescent="0.2">
      <c r="A123" s="209" t="s">
        <v>507</v>
      </c>
      <c r="B123" s="32">
        <v>11196</v>
      </c>
      <c r="C123" s="32">
        <v>0</v>
      </c>
      <c r="D123" s="32">
        <v>0</v>
      </c>
      <c r="E123" s="32">
        <v>0</v>
      </c>
      <c r="F123" s="32">
        <v>0</v>
      </c>
      <c r="G123" s="32">
        <f>SUM(C123:F123)</f>
        <v>0</v>
      </c>
      <c r="H123" s="32">
        <f>B123+G123</f>
        <v>11196</v>
      </c>
    </row>
    <row r="124" spans="1:9" ht="13.5" customHeight="1" x14ac:dyDescent="0.2">
      <c r="A124" s="209" t="s">
        <v>558</v>
      </c>
      <c r="B124" s="32">
        <v>3960</v>
      </c>
      <c r="C124" s="32">
        <f t="shared" ref="C124:G124" si="65">SUM(C122:C123)</f>
        <v>0</v>
      </c>
      <c r="D124" s="32">
        <f t="shared" si="65"/>
        <v>0</v>
      </c>
      <c r="E124" s="32">
        <f t="shared" si="65"/>
        <v>0</v>
      </c>
      <c r="F124" s="32">
        <f t="shared" si="65"/>
        <v>0</v>
      </c>
      <c r="G124" s="32">
        <f t="shared" si="65"/>
        <v>0</v>
      </c>
      <c r="H124" s="32">
        <f>B124+G124</f>
        <v>3960</v>
      </c>
    </row>
    <row r="125" spans="1:9" ht="13.5" customHeight="1" x14ac:dyDescent="0.2">
      <c r="A125" s="209" t="s">
        <v>562</v>
      </c>
      <c r="B125" s="296">
        <f>B124/B123</f>
        <v>0.3536977491961415</v>
      </c>
      <c r="C125" s="296">
        <v>0</v>
      </c>
      <c r="D125" s="296">
        <v>0</v>
      </c>
      <c r="E125" s="296">
        <v>0</v>
      </c>
      <c r="F125" s="296">
        <v>0</v>
      </c>
      <c r="G125" s="296">
        <v>0</v>
      </c>
      <c r="H125" s="296">
        <f t="shared" ref="H125" si="66">H124/H123</f>
        <v>0.3536977491961415</v>
      </c>
    </row>
    <row r="126" spans="1:9" ht="16.350000000000001" customHeight="1" x14ac:dyDescent="0.2">
      <c r="A126" s="315" t="s">
        <v>226</v>
      </c>
      <c r="B126" s="32"/>
      <c r="C126" s="32"/>
      <c r="D126" s="32"/>
      <c r="E126" s="32"/>
      <c r="F126" s="32"/>
      <c r="G126" s="32"/>
      <c r="H126" s="32"/>
    </row>
    <row r="127" spans="1:9" ht="13.5" customHeight="1" x14ac:dyDescent="0.2">
      <c r="A127" s="30" t="s">
        <v>390</v>
      </c>
      <c r="B127" s="32">
        <f>H52+'2.Műk.'!C79</f>
        <v>681030</v>
      </c>
      <c r="C127" s="32">
        <v>0</v>
      </c>
      <c r="D127" s="32">
        <v>0</v>
      </c>
      <c r="E127" s="32">
        <v>0</v>
      </c>
      <c r="F127" s="32">
        <v>0</v>
      </c>
      <c r="G127" s="32">
        <f>SUM(C127:F127)</f>
        <v>0</v>
      </c>
      <c r="H127" s="32">
        <f>B127+G127</f>
        <v>681030</v>
      </c>
      <c r="I127" s="7"/>
    </row>
    <row r="128" spans="1:9" ht="13.5" customHeight="1" x14ac:dyDescent="0.2">
      <c r="A128" s="209" t="s">
        <v>507</v>
      </c>
      <c r="B128" s="32">
        <v>696878</v>
      </c>
      <c r="C128" s="32">
        <v>0</v>
      </c>
      <c r="D128" s="32">
        <v>0</v>
      </c>
      <c r="E128" s="32">
        <v>0</v>
      </c>
      <c r="F128" s="32">
        <v>0</v>
      </c>
      <c r="G128" s="32">
        <f>SUM(C128:F128)</f>
        <v>0</v>
      </c>
      <c r="H128" s="32">
        <f>B128+G128</f>
        <v>696878</v>
      </c>
      <c r="I128" s="7"/>
    </row>
    <row r="129" spans="1:9" ht="13.5" customHeight="1" x14ac:dyDescent="0.2">
      <c r="A129" s="209" t="s">
        <v>558</v>
      </c>
      <c r="B129" s="32">
        <v>622856</v>
      </c>
      <c r="C129" s="32">
        <f t="shared" ref="C129:G129" si="67">SUM(C127:C128)</f>
        <v>0</v>
      </c>
      <c r="D129" s="32">
        <f t="shared" si="67"/>
        <v>0</v>
      </c>
      <c r="E129" s="32">
        <f t="shared" si="67"/>
        <v>0</v>
      </c>
      <c r="F129" s="32">
        <f t="shared" si="67"/>
        <v>0</v>
      </c>
      <c r="G129" s="32">
        <f t="shared" si="67"/>
        <v>0</v>
      </c>
      <c r="H129" s="32">
        <f>B129+G129</f>
        <v>622856</v>
      </c>
      <c r="I129" s="7"/>
    </row>
    <row r="130" spans="1:9" ht="13.5" customHeight="1" x14ac:dyDescent="0.2">
      <c r="A130" s="209" t="s">
        <v>562</v>
      </c>
      <c r="B130" s="296">
        <f>B129/B128</f>
        <v>0.89378054695369924</v>
      </c>
      <c r="C130" s="296">
        <v>0</v>
      </c>
      <c r="D130" s="296">
        <v>0</v>
      </c>
      <c r="E130" s="296">
        <v>0</v>
      </c>
      <c r="F130" s="296">
        <v>0</v>
      </c>
      <c r="G130" s="296">
        <v>0</v>
      </c>
      <c r="H130" s="296">
        <f t="shared" ref="H130" si="68">H129/H128</f>
        <v>0.89378054695369924</v>
      </c>
      <c r="I130" s="7"/>
    </row>
    <row r="131" spans="1:9" x14ac:dyDescent="0.2">
      <c r="A131" s="315" t="s">
        <v>227</v>
      </c>
      <c r="B131" s="32"/>
      <c r="C131" s="32"/>
      <c r="D131" s="32"/>
      <c r="E131" s="32"/>
      <c r="F131" s="32"/>
      <c r="G131" s="32"/>
      <c r="H131" s="32"/>
    </row>
    <row r="132" spans="1:9" ht="14.25" customHeight="1" x14ac:dyDescent="0.2">
      <c r="A132" s="145" t="s">
        <v>390</v>
      </c>
      <c r="B132" s="135">
        <f>'3.Felh.'!C132+'2.Műk.'!C76</f>
        <v>52032</v>
      </c>
      <c r="C132" s="32">
        <v>0</v>
      </c>
      <c r="D132" s="32">
        <v>0</v>
      </c>
      <c r="E132" s="32">
        <v>0</v>
      </c>
      <c r="F132" s="32">
        <v>0</v>
      </c>
      <c r="G132" s="32">
        <f>SUM(C132:F132)</f>
        <v>0</v>
      </c>
      <c r="H132" s="135">
        <f>B132+G132</f>
        <v>52032</v>
      </c>
    </row>
    <row r="133" spans="1:9" x14ac:dyDescent="0.2">
      <c r="A133" s="209" t="s">
        <v>507</v>
      </c>
      <c r="B133" s="148">
        <v>50559</v>
      </c>
      <c r="C133" s="32">
        <v>0</v>
      </c>
      <c r="D133" s="32">
        <v>0</v>
      </c>
      <c r="E133" s="32">
        <v>0</v>
      </c>
      <c r="F133" s="32">
        <v>0</v>
      </c>
      <c r="G133" s="32">
        <f>SUM(C133:F133)</f>
        <v>0</v>
      </c>
      <c r="H133" s="135">
        <f>B133+G133</f>
        <v>50559</v>
      </c>
    </row>
    <row r="134" spans="1:9" x14ac:dyDescent="0.2">
      <c r="A134" s="209" t="s">
        <v>558</v>
      </c>
      <c r="B134" s="138">
        <v>0</v>
      </c>
      <c r="C134" s="31">
        <f t="shared" ref="C134:G134" si="69">SUM(C132:C133)</f>
        <v>0</v>
      </c>
      <c r="D134" s="31">
        <f t="shared" si="69"/>
        <v>0</v>
      </c>
      <c r="E134" s="31">
        <f t="shared" si="69"/>
        <v>0</v>
      </c>
      <c r="F134" s="31">
        <f t="shared" si="69"/>
        <v>0</v>
      </c>
      <c r="G134" s="31">
        <f t="shared" si="69"/>
        <v>0</v>
      </c>
      <c r="H134" s="208">
        <f>B134+G134</f>
        <v>0</v>
      </c>
    </row>
    <row r="135" spans="1:9" x14ac:dyDescent="0.2">
      <c r="A135" s="209" t="s">
        <v>562</v>
      </c>
      <c r="B135" s="296">
        <f>B134/B133</f>
        <v>0</v>
      </c>
      <c r="C135" s="296">
        <v>0</v>
      </c>
      <c r="D135" s="296">
        <v>0</v>
      </c>
      <c r="E135" s="296">
        <v>0</v>
      </c>
      <c r="F135" s="296">
        <v>0</v>
      </c>
      <c r="G135" s="296">
        <v>0</v>
      </c>
      <c r="H135" s="296">
        <f t="shared" ref="H135" si="70">H134/H133</f>
        <v>0</v>
      </c>
    </row>
    <row r="137" spans="1:9" x14ac:dyDescent="0.2">
      <c r="B137" s="18"/>
    </row>
    <row r="145" spans="1:1" x14ac:dyDescent="0.2">
      <c r="A145" t="s">
        <v>228</v>
      </c>
    </row>
  </sheetData>
  <sheetProtection selectLockedCells="1" selectUnlockedCells="1"/>
  <mergeCells count="6">
    <mergeCell ref="A2:H2"/>
    <mergeCell ref="A4:A5"/>
    <mergeCell ref="B4:B5"/>
    <mergeCell ref="C4:F4"/>
    <mergeCell ref="G4:G5"/>
    <mergeCell ref="H4:H5"/>
  </mergeCells>
  <pageMargins left="0.39370078740157483" right="0.39370078740157483" top="0.6692913385826772" bottom="0.47244094488188981" header="0.78740157480314965" footer="0.78740157480314965"/>
  <pageSetup paperSize="9" scale="60" firstPageNumber="0" orientation="portrait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7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zoomScaleSheetLayoutView="100" workbookViewId="0">
      <selection activeCell="R20" sqref="R20"/>
    </sheetView>
  </sheetViews>
  <sheetFormatPr defaultColWidth="9.140625" defaultRowHeight="12.95" customHeight="1" x14ac:dyDescent="0.2"/>
  <cols>
    <col min="1" max="1" width="24.28515625" style="37" customWidth="1"/>
    <col min="2" max="2" width="14.140625" style="38" customWidth="1"/>
    <col min="3" max="6" width="10.42578125" style="38" customWidth="1"/>
    <col min="7" max="7" width="14.28515625" style="38" customWidth="1"/>
    <col min="8" max="8" width="10.140625" style="39" customWidth="1"/>
    <col min="9" max="9" width="12.85546875" style="38" customWidth="1"/>
    <col min="10" max="11" width="12.140625" style="38" customWidth="1"/>
    <col min="12" max="13" width="12.28515625" style="38" customWidth="1"/>
    <col min="14" max="14" width="14" style="38" customWidth="1"/>
    <col min="15" max="16384" width="9.140625" style="37"/>
  </cols>
  <sheetData>
    <row r="1" spans="1:14" ht="12.95" customHeight="1" x14ac:dyDescent="0.2">
      <c r="A1" s="426" t="s">
        <v>229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12.95" customHeight="1" x14ac:dyDescent="0.2">
      <c r="A2" s="421" t="s">
        <v>391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</row>
    <row r="3" spans="1:14" ht="12.95" customHeight="1" x14ac:dyDescent="0.2">
      <c r="A3" s="42"/>
      <c r="B3" s="41"/>
      <c r="C3" s="41"/>
      <c r="D3" s="41"/>
      <c r="E3" s="41"/>
      <c r="F3" s="41"/>
      <c r="G3" s="41"/>
      <c r="H3" s="43"/>
      <c r="I3" s="41"/>
      <c r="J3" s="41"/>
      <c r="K3" s="41"/>
      <c r="L3" s="41"/>
      <c r="M3" s="41"/>
      <c r="N3" s="44" t="s">
        <v>2</v>
      </c>
    </row>
    <row r="4" spans="1:14" ht="12.95" customHeight="1" x14ac:dyDescent="0.2">
      <c r="A4" s="183"/>
      <c r="B4" s="427" t="s">
        <v>571</v>
      </c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</row>
    <row r="5" spans="1:14" ht="12.95" customHeight="1" x14ac:dyDescent="0.2">
      <c r="A5" s="183"/>
      <c r="B5" s="428" t="s">
        <v>208</v>
      </c>
      <c r="C5" s="428"/>
      <c r="D5" s="428"/>
      <c r="E5" s="428"/>
      <c r="F5" s="428"/>
      <c r="G5" s="428"/>
      <c r="H5" s="428"/>
      <c r="I5" s="428" t="s">
        <v>210</v>
      </c>
      <c r="J5" s="428"/>
      <c r="K5" s="428"/>
      <c r="L5" s="428"/>
      <c r="M5" s="428"/>
      <c r="N5" s="429" t="s">
        <v>31</v>
      </c>
    </row>
    <row r="6" spans="1:14" ht="51" x14ac:dyDescent="0.2">
      <c r="A6" s="183"/>
      <c r="B6" s="183" t="s">
        <v>230</v>
      </c>
      <c r="C6" s="183" t="s">
        <v>207</v>
      </c>
      <c r="D6" s="183" t="s">
        <v>208</v>
      </c>
      <c r="E6" s="183" t="s">
        <v>231</v>
      </c>
      <c r="F6" s="183" t="s">
        <v>26</v>
      </c>
      <c r="G6" s="310" t="s">
        <v>573</v>
      </c>
      <c r="H6" s="183" t="s">
        <v>232</v>
      </c>
      <c r="I6" s="183" t="s">
        <v>233</v>
      </c>
      <c r="J6" s="183" t="s">
        <v>234</v>
      </c>
      <c r="K6" s="183" t="s">
        <v>235</v>
      </c>
      <c r="L6" s="183" t="s">
        <v>236</v>
      </c>
      <c r="M6" s="183" t="s">
        <v>232</v>
      </c>
      <c r="N6" s="429"/>
    </row>
    <row r="7" spans="1:14" ht="12.95" customHeight="1" x14ac:dyDescent="0.2">
      <c r="A7" s="183"/>
      <c r="B7" s="185"/>
      <c r="C7" s="186"/>
      <c r="D7" s="186"/>
      <c r="E7" s="186"/>
      <c r="F7" s="186"/>
      <c r="G7" s="186"/>
      <c r="H7" s="183"/>
      <c r="I7" s="185"/>
      <c r="J7" s="425"/>
      <c r="K7" s="425"/>
      <c r="L7" s="425"/>
      <c r="M7" s="183"/>
      <c r="N7" s="184"/>
    </row>
    <row r="8" spans="1:14" ht="12.95" customHeight="1" x14ac:dyDescent="0.2">
      <c r="A8" s="187" t="s">
        <v>198</v>
      </c>
      <c r="B8" s="188">
        <f t="shared" ref="B8:G8" si="0">SUM(B9:B11)</f>
        <v>363571</v>
      </c>
      <c r="C8" s="188">
        <f t="shared" si="0"/>
        <v>585853</v>
      </c>
      <c r="D8" s="188">
        <f t="shared" si="0"/>
        <v>138065</v>
      </c>
      <c r="E8" s="188">
        <f t="shared" si="0"/>
        <v>28932</v>
      </c>
      <c r="F8" s="188">
        <f t="shared" si="0"/>
        <v>402600</v>
      </c>
      <c r="G8" s="188">
        <f t="shared" si="0"/>
        <v>13656</v>
      </c>
      <c r="H8" s="188">
        <f>SUM(B8:G8)</f>
        <v>1532677</v>
      </c>
      <c r="I8" s="188">
        <f>SUM(I9:I11)</f>
        <v>47917</v>
      </c>
      <c r="J8" s="188">
        <f>SUM(J9:J11)</f>
        <v>18024</v>
      </c>
      <c r="K8" s="188">
        <f>SUM(K9:K11)</f>
        <v>53208</v>
      </c>
      <c r="L8" s="188">
        <f>SUM(L9:L11)</f>
        <v>469665</v>
      </c>
      <c r="M8" s="188">
        <f t="shared" ref="M8:M24" si="1">SUM(I8:L8)</f>
        <v>588814</v>
      </c>
      <c r="N8" s="188">
        <f>H8+M8</f>
        <v>2121491</v>
      </c>
    </row>
    <row r="9" spans="1:14" ht="12.95" customHeight="1" x14ac:dyDescent="0.2">
      <c r="A9" s="189" t="s">
        <v>237</v>
      </c>
      <c r="B9" s="190">
        <f>'5.finanszírozás'!B9</f>
        <v>363571</v>
      </c>
      <c r="C9" s="190">
        <f>'5.finanszírozás'!B19</f>
        <v>585853</v>
      </c>
      <c r="D9" s="190">
        <f>'5.finanszírozás'!B24</f>
        <v>138065</v>
      </c>
      <c r="E9" s="190">
        <f>'5.finanszírozás'!B34</f>
        <v>28932</v>
      </c>
      <c r="F9" s="190">
        <v>402600</v>
      </c>
      <c r="G9" s="190">
        <f>'1.Bev-kiad.'!E21</f>
        <v>13656</v>
      </c>
      <c r="H9" s="190">
        <f t="shared" ref="H9:H29" si="2">SUM(B9:G9)</f>
        <v>1532677</v>
      </c>
      <c r="I9" s="190">
        <f>'3.Felh.'!E7</f>
        <v>47917</v>
      </c>
      <c r="J9" s="190">
        <f>'3.Felh.'!E15</f>
        <v>18024</v>
      </c>
      <c r="K9" s="190">
        <f>'3.Felh.'!E21</f>
        <v>53208</v>
      </c>
      <c r="L9" s="190">
        <f>'3.Felh.'!E26</f>
        <v>469665</v>
      </c>
      <c r="M9" s="190">
        <f t="shared" si="1"/>
        <v>588814</v>
      </c>
      <c r="N9" s="190">
        <f>H9+M9</f>
        <v>2121491</v>
      </c>
    </row>
    <row r="10" spans="1:14" ht="12.95" customHeight="1" x14ac:dyDescent="0.2">
      <c r="A10" s="189" t="s">
        <v>238</v>
      </c>
      <c r="B10" s="188"/>
      <c r="C10" s="188"/>
      <c r="D10" s="188"/>
      <c r="E10" s="188"/>
      <c r="F10" s="188"/>
      <c r="G10" s="188"/>
      <c r="H10" s="190">
        <f t="shared" si="2"/>
        <v>0</v>
      </c>
      <c r="I10" s="188"/>
      <c r="J10" s="188"/>
      <c r="K10" s="188"/>
      <c r="L10" s="188"/>
      <c r="M10" s="190">
        <f t="shared" si="1"/>
        <v>0</v>
      </c>
      <c r="N10" s="188">
        <f t="shared" ref="N10:N29" si="3">H10+M10</f>
        <v>0</v>
      </c>
    </row>
    <row r="11" spans="1:14" ht="12.95" customHeight="1" x14ac:dyDescent="0.2">
      <c r="A11" s="189" t="s">
        <v>239</v>
      </c>
      <c r="B11" s="188"/>
      <c r="C11" s="188"/>
      <c r="D11" s="188"/>
      <c r="E11" s="188"/>
      <c r="F11" s="188"/>
      <c r="G11" s="188"/>
      <c r="H11" s="190">
        <f t="shared" si="2"/>
        <v>0</v>
      </c>
      <c r="I11" s="188"/>
      <c r="J11" s="188"/>
      <c r="K11" s="188"/>
      <c r="L11" s="188"/>
      <c r="M11" s="190">
        <f t="shared" si="1"/>
        <v>0</v>
      </c>
      <c r="N11" s="188">
        <f t="shared" si="3"/>
        <v>0</v>
      </c>
    </row>
    <row r="12" spans="1:14" ht="12.95" customHeight="1" x14ac:dyDescent="0.2">
      <c r="A12" s="187" t="s">
        <v>199</v>
      </c>
      <c r="B12" s="188">
        <f>SUM(B13+B17+B21+B25)</f>
        <v>7326</v>
      </c>
      <c r="C12" s="188">
        <f>SUM(C13+C17+C21+C25)</f>
        <v>865</v>
      </c>
      <c r="D12" s="188">
        <f>SUM(D13+D17+D21+D25)</f>
        <v>41093</v>
      </c>
      <c r="E12" s="188">
        <f>SUM(E13+E17+E21+E25)</f>
        <v>0</v>
      </c>
      <c r="F12" s="188">
        <f>SUM(F13+F17+F21+F25)</f>
        <v>4951</v>
      </c>
      <c r="G12" s="188"/>
      <c r="H12" s="188">
        <f t="shared" si="2"/>
        <v>54235</v>
      </c>
      <c r="I12" s="188">
        <f>SUM(I13+I17+I21+I25)</f>
        <v>0</v>
      </c>
      <c r="J12" s="188">
        <f>SUM(J13+J17+J21+J25)</f>
        <v>0</v>
      </c>
      <c r="K12" s="188"/>
      <c r="L12" s="188">
        <f>SUM(L13+L17+L21+L25)</f>
        <v>0</v>
      </c>
      <c r="M12" s="188">
        <f t="shared" si="1"/>
        <v>0</v>
      </c>
      <c r="N12" s="188">
        <f t="shared" si="3"/>
        <v>54235</v>
      </c>
    </row>
    <row r="13" spans="1:14" ht="12.95" customHeight="1" x14ac:dyDescent="0.2">
      <c r="A13" s="191" t="s">
        <v>240</v>
      </c>
      <c r="B13" s="188">
        <f>SUM(B14:B16)</f>
        <v>1621</v>
      </c>
      <c r="C13" s="188">
        <f>SUM(C14:C16)</f>
        <v>865</v>
      </c>
      <c r="D13" s="188">
        <f>SUM(D14:D16)</f>
        <v>1410</v>
      </c>
      <c r="E13" s="188">
        <f>SUM(E14:E16)</f>
        <v>0</v>
      </c>
      <c r="F13" s="188">
        <f>SUM(F14:F16)</f>
        <v>1747</v>
      </c>
      <c r="G13" s="188"/>
      <c r="H13" s="188">
        <f t="shared" si="2"/>
        <v>5643</v>
      </c>
      <c r="I13" s="188">
        <f>SUM(I14:I16)</f>
        <v>0</v>
      </c>
      <c r="J13" s="188">
        <f>SUM(J14:J16)</f>
        <v>0</v>
      </c>
      <c r="K13" s="188"/>
      <c r="L13" s="188">
        <f>SUM(L14:L16)</f>
        <v>0</v>
      </c>
      <c r="M13" s="188">
        <f t="shared" si="1"/>
        <v>0</v>
      </c>
      <c r="N13" s="188">
        <f t="shared" si="3"/>
        <v>5643</v>
      </c>
    </row>
    <row r="14" spans="1:14" ht="12.95" customHeight="1" x14ac:dyDescent="0.2">
      <c r="A14" s="189" t="s">
        <v>237</v>
      </c>
      <c r="B14" s="190">
        <f>'5.finanszírozás'!C9</f>
        <v>1621</v>
      </c>
      <c r="C14" s="190">
        <f>'5.finanszírozás'!C19</f>
        <v>865</v>
      </c>
      <c r="D14" s="190">
        <f>'5.finanszírozás'!C24</f>
        <v>1410</v>
      </c>
      <c r="E14" s="190"/>
      <c r="F14" s="190">
        <f>'5.finanszírozás'!C49</f>
        <v>1747</v>
      </c>
      <c r="G14" s="190"/>
      <c r="H14" s="190">
        <f t="shared" si="2"/>
        <v>5643</v>
      </c>
      <c r="I14" s="192"/>
      <c r="J14" s="192"/>
      <c r="K14" s="192"/>
      <c r="L14" s="192"/>
      <c r="M14" s="190">
        <f t="shared" si="1"/>
        <v>0</v>
      </c>
      <c r="N14" s="190">
        <f t="shared" si="3"/>
        <v>5643</v>
      </c>
    </row>
    <row r="15" spans="1:14" ht="12.95" customHeight="1" x14ac:dyDescent="0.2">
      <c r="A15" s="189" t="s">
        <v>238</v>
      </c>
      <c r="B15" s="190"/>
      <c r="C15" s="190"/>
      <c r="D15" s="190"/>
      <c r="E15" s="190"/>
      <c r="F15" s="190"/>
      <c r="G15" s="190"/>
      <c r="H15" s="190">
        <f t="shared" si="2"/>
        <v>0</v>
      </c>
      <c r="I15" s="190"/>
      <c r="J15" s="190"/>
      <c r="K15" s="190"/>
      <c r="L15" s="190"/>
      <c r="M15" s="190">
        <f t="shared" si="1"/>
        <v>0</v>
      </c>
      <c r="N15" s="188">
        <f t="shared" si="3"/>
        <v>0</v>
      </c>
    </row>
    <row r="16" spans="1:14" ht="12.95" customHeight="1" x14ac:dyDescent="0.2">
      <c r="A16" s="189" t="s">
        <v>239</v>
      </c>
      <c r="B16" s="190"/>
      <c r="C16" s="190"/>
      <c r="D16" s="190"/>
      <c r="E16" s="190"/>
      <c r="F16" s="190"/>
      <c r="G16" s="190"/>
      <c r="H16" s="190">
        <f t="shared" si="2"/>
        <v>0</v>
      </c>
      <c r="I16" s="190"/>
      <c r="J16" s="190"/>
      <c r="K16" s="190"/>
      <c r="L16" s="190"/>
      <c r="M16" s="190">
        <f t="shared" si="1"/>
        <v>0</v>
      </c>
      <c r="N16" s="188">
        <f t="shared" si="3"/>
        <v>0</v>
      </c>
    </row>
    <row r="17" spans="1:14" ht="12.95" customHeight="1" x14ac:dyDescent="0.2">
      <c r="A17" s="187" t="s">
        <v>241</v>
      </c>
      <c r="B17" s="188">
        <f>SUM(B18:B20)</f>
        <v>4603</v>
      </c>
      <c r="C17" s="188">
        <f>SUM(C18:C20)</f>
        <v>0</v>
      </c>
      <c r="D17" s="188">
        <f>SUM(D18:D20)</f>
        <v>26953</v>
      </c>
      <c r="E17" s="188">
        <f>SUM(E18:E20)</f>
        <v>0</v>
      </c>
      <c r="F17" s="188">
        <f>SUM(F18:F20)</f>
        <v>3147</v>
      </c>
      <c r="G17" s="188"/>
      <c r="H17" s="188">
        <f t="shared" si="2"/>
        <v>34703</v>
      </c>
      <c r="I17" s="188">
        <f>SUM(I18:I20)</f>
        <v>0</v>
      </c>
      <c r="J17" s="188">
        <f>SUM(J18:J20)</f>
        <v>0</v>
      </c>
      <c r="K17" s="188"/>
      <c r="L17" s="188">
        <f>SUM(L18:L20)</f>
        <v>0</v>
      </c>
      <c r="M17" s="188">
        <f t="shared" si="1"/>
        <v>0</v>
      </c>
      <c r="N17" s="188">
        <f t="shared" si="3"/>
        <v>34703</v>
      </c>
    </row>
    <row r="18" spans="1:14" ht="12.95" customHeight="1" x14ac:dyDescent="0.2">
      <c r="A18" s="189" t="s">
        <v>237</v>
      </c>
      <c r="B18" s="190">
        <f>'5.finanszírozás'!D9</f>
        <v>4603</v>
      </c>
      <c r="C18" s="190"/>
      <c r="D18" s="190">
        <f>'5.finanszírozás'!D24</f>
        <v>26953</v>
      </c>
      <c r="E18" s="190"/>
      <c r="F18" s="190">
        <f>'5.finanszírozás'!D49</f>
        <v>3147</v>
      </c>
      <c r="G18" s="190"/>
      <c r="H18" s="190">
        <f t="shared" si="2"/>
        <v>34703</v>
      </c>
      <c r="I18" s="190"/>
      <c r="J18" s="190"/>
      <c r="K18" s="190"/>
      <c r="L18" s="190"/>
      <c r="M18" s="190">
        <f t="shared" si="1"/>
        <v>0</v>
      </c>
      <c r="N18" s="190">
        <f t="shared" si="3"/>
        <v>34703</v>
      </c>
    </row>
    <row r="19" spans="1:14" ht="12.95" customHeight="1" x14ac:dyDescent="0.2">
      <c r="A19" s="189" t="s">
        <v>238</v>
      </c>
      <c r="B19" s="190"/>
      <c r="C19" s="190"/>
      <c r="D19" s="190"/>
      <c r="E19" s="190"/>
      <c r="F19" s="190"/>
      <c r="G19" s="190"/>
      <c r="H19" s="190">
        <f t="shared" si="2"/>
        <v>0</v>
      </c>
      <c r="I19" s="190"/>
      <c r="J19" s="190"/>
      <c r="K19" s="190"/>
      <c r="L19" s="190"/>
      <c r="M19" s="190">
        <f t="shared" si="1"/>
        <v>0</v>
      </c>
      <c r="N19" s="188">
        <f t="shared" si="3"/>
        <v>0</v>
      </c>
    </row>
    <row r="20" spans="1:14" ht="12.95" customHeight="1" x14ac:dyDescent="0.2">
      <c r="A20" s="189" t="s">
        <v>239</v>
      </c>
      <c r="B20" s="190"/>
      <c r="C20" s="190"/>
      <c r="D20" s="190"/>
      <c r="E20" s="190"/>
      <c r="F20" s="190"/>
      <c r="G20" s="190"/>
      <c r="H20" s="190">
        <f t="shared" si="2"/>
        <v>0</v>
      </c>
      <c r="I20" s="190"/>
      <c r="J20" s="190"/>
      <c r="K20" s="190"/>
      <c r="L20" s="190"/>
      <c r="M20" s="190">
        <f t="shared" si="1"/>
        <v>0</v>
      </c>
      <c r="N20" s="188">
        <f t="shared" si="3"/>
        <v>0</v>
      </c>
    </row>
    <row r="21" spans="1:14" ht="12.95" customHeight="1" x14ac:dyDescent="0.2">
      <c r="A21" s="191" t="s">
        <v>242</v>
      </c>
      <c r="B21" s="188">
        <f>SUM(B22:B24)</f>
        <v>102</v>
      </c>
      <c r="C21" s="188">
        <f>SUM(C22:C24)</f>
        <v>0</v>
      </c>
      <c r="D21" s="188">
        <f>SUM(D22:D24)</f>
        <v>3505</v>
      </c>
      <c r="E21" s="188">
        <f>SUM(E22:E24)</f>
        <v>0</v>
      </c>
      <c r="F21" s="188">
        <f>SUM(F22:F24)</f>
        <v>16</v>
      </c>
      <c r="G21" s="188"/>
      <c r="H21" s="188">
        <f t="shared" si="2"/>
        <v>3623</v>
      </c>
      <c r="I21" s="188">
        <f>SUM(I22:I24)</f>
        <v>0</v>
      </c>
      <c r="J21" s="188">
        <f>SUM(J22:J24)</f>
        <v>0</v>
      </c>
      <c r="K21" s="188"/>
      <c r="L21" s="188">
        <f>SUM(L22:L24)</f>
        <v>0</v>
      </c>
      <c r="M21" s="188">
        <f t="shared" si="1"/>
        <v>0</v>
      </c>
      <c r="N21" s="188">
        <f t="shared" si="3"/>
        <v>3623</v>
      </c>
    </row>
    <row r="22" spans="1:14" ht="12.95" customHeight="1" x14ac:dyDescent="0.2">
      <c r="A22" s="189" t="s">
        <v>237</v>
      </c>
      <c r="B22" s="190">
        <f>'5.finanszírozás'!E9</f>
        <v>102</v>
      </c>
      <c r="C22" s="190"/>
      <c r="D22" s="190">
        <f>'5.finanszírozás'!E24</f>
        <v>3505</v>
      </c>
      <c r="E22" s="190"/>
      <c r="F22" s="190">
        <f>'5.finanszírozás'!E49</f>
        <v>16</v>
      </c>
      <c r="G22" s="190"/>
      <c r="H22" s="190">
        <f t="shared" si="2"/>
        <v>3623</v>
      </c>
      <c r="I22" s="190"/>
      <c r="J22" s="190"/>
      <c r="K22" s="190"/>
      <c r="L22" s="190"/>
      <c r="M22" s="190">
        <f t="shared" si="1"/>
        <v>0</v>
      </c>
      <c r="N22" s="190">
        <f t="shared" si="3"/>
        <v>3623</v>
      </c>
    </row>
    <row r="23" spans="1:14" ht="12.95" customHeight="1" x14ac:dyDescent="0.2">
      <c r="A23" s="189" t="s">
        <v>238</v>
      </c>
      <c r="B23" s="190"/>
      <c r="C23" s="190"/>
      <c r="D23" s="190">
        <v>0</v>
      </c>
      <c r="E23" s="190"/>
      <c r="F23" s="190"/>
      <c r="G23" s="190"/>
      <c r="H23" s="190">
        <f t="shared" si="2"/>
        <v>0</v>
      </c>
      <c r="I23" s="190"/>
      <c r="J23" s="190"/>
      <c r="K23" s="190"/>
      <c r="L23" s="190"/>
      <c r="M23" s="190">
        <f t="shared" si="1"/>
        <v>0</v>
      </c>
      <c r="N23" s="188">
        <f t="shared" si="3"/>
        <v>0</v>
      </c>
    </row>
    <row r="24" spans="1:14" ht="12.95" customHeight="1" x14ac:dyDescent="0.2">
      <c r="A24" s="189" t="s">
        <v>239</v>
      </c>
      <c r="B24" s="190"/>
      <c r="C24" s="190"/>
      <c r="D24" s="190"/>
      <c r="E24" s="190"/>
      <c r="F24" s="190"/>
      <c r="G24" s="190"/>
      <c r="H24" s="190">
        <f t="shared" si="2"/>
        <v>0</v>
      </c>
      <c r="I24" s="190"/>
      <c r="J24" s="190"/>
      <c r="K24" s="190"/>
      <c r="L24" s="190"/>
      <c r="M24" s="190">
        <f t="shared" si="1"/>
        <v>0</v>
      </c>
      <c r="N24" s="188">
        <f t="shared" si="3"/>
        <v>0</v>
      </c>
    </row>
    <row r="25" spans="1:14" ht="12.95" customHeight="1" x14ac:dyDescent="0.2">
      <c r="A25" s="191" t="s">
        <v>205</v>
      </c>
      <c r="B25" s="188">
        <f t="shared" ref="B25:M25" si="4">SUM(B26:B28)</f>
        <v>1000</v>
      </c>
      <c r="C25" s="188">
        <f t="shared" si="4"/>
        <v>0</v>
      </c>
      <c r="D25" s="188">
        <f t="shared" si="4"/>
        <v>9225</v>
      </c>
      <c r="E25" s="188">
        <f t="shared" si="4"/>
        <v>0</v>
      </c>
      <c r="F25" s="188">
        <f t="shared" si="4"/>
        <v>41</v>
      </c>
      <c r="G25" s="188"/>
      <c r="H25" s="188">
        <f t="shared" si="2"/>
        <v>10266</v>
      </c>
      <c r="I25" s="190">
        <f t="shared" si="4"/>
        <v>0</v>
      </c>
      <c r="J25" s="190">
        <f t="shared" si="4"/>
        <v>0</v>
      </c>
      <c r="K25" s="190">
        <f t="shared" si="4"/>
        <v>0</v>
      </c>
      <c r="L25" s="190">
        <f t="shared" si="4"/>
        <v>0</v>
      </c>
      <c r="M25" s="190">
        <f t="shared" si="4"/>
        <v>0</v>
      </c>
      <c r="N25" s="188">
        <f t="shared" si="3"/>
        <v>10266</v>
      </c>
    </row>
    <row r="26" spans="1:14" ht="12.95" customHeight="1" x14ac:dyDescent="0.2">
      <c r="A26" s="189" t="s">
        <v>237</v>
      </c>
      <c r="B26" s="190"/>
      <c r="C26" s="190"/>
      <c r="D26" s="190">
        <v>385</v>
      </c>
      <c r="E26" s="190"/>
      <c r="F26" s="190">
        <f>'5.finanszírozás'!F49</f>
        <v>41</v>
      </c>
      <c r="G26" s="190"/>
      <c r="H26" s="190">
        <f t="shared" si="2"/>
        <v>426</v>
      </c>
      <c r="I26" s="190"/>
      <c r="J26" s="190"/>
      <c r="K26" s="190"/>
      <c r="L26" s="190"/>
      <c r="M26" s="190">
        <f>SUM(I26:L26)</f>
        <v>0</v>
      </c>
      <c r="N26" s="190">
        <f t="shared" si="3"/>
        <v>426</v>
      </c>
    </row>
    <row r="27" spans="1:14" ht="12.95" customHeight="1" x14ac:dyDescent="0.2">
      <c r="A27" s="189" t="s">
        <v>238</v>
      </c>
      <c r="B27" s="190">
        <f>'5.finanszírozás'!F9</f>
        <v>1000</v>
      </c>
      <c r="C27" s="190"/>
      <c r="D27" s="190">
        <v>8840</v>
      </c>
      <c r="E27" s="190"/>
      <c r="F27" s="190"/>
      <c r="G27" s="190"/>
      <c r="H27" s="190">
        <f t="shared" si="2"/>
        <v>9840</v>
      </c>
      <c r="I27" s="190"/>
      <c r="J27" s="190"/>
      <c r="K27" s="190"/>
      <c r="L27" s="190"/>
      <c r="M27" s="190">
        <f>SUM(I27:L27)</f>
        <v>0</v>
      </c>
      <c r="N27" s="190">
        <f t="shared" si="3"/>
        <v>9840</v>
      </c>
    </row>
    <row r="28" spans="1:14" ht="12.95" customHeight="1" x14ac:dyDescent="0.2">
      <c r="A28" s="189" t="s">
        <v>239</v>
      </c>
      <c r="B28" s="190"/>
      <c r="C28" s="190"/>
      <c r="D28" s="190"/>
      <c r="E28" s="190"/>
      <c r="F28" s="190"/>
      <c r="G28" s="190"/>
      <c r="H28" s="190">
        <f t="shared" si="2"/>
        <v>0</v>
      </c>
      <c r="I28" s="190"/>
      <c r="J28" s="190"/>
      <c r="K28" s="190"/>
      <c r="L28" s="190"/>
      <c r="M28" s="190">
        <f>SUM(I28:L28)</f>
        <v>0</v>
      </c>
      <c r="N28" s="188">
        <f t="shared" si="3"/>
        <v>0</v>
      </c>
    </row>
    <row r="29" spans="1:14" ht="12.95" customHeight="1" x14ac:dyDescent="0.2">
      <c r="A29" s="193" t="s">
        <v>243</v>
      </c>
      <c r="B29" s="194">
        <f t="shared" ref="B29:G29" si="5">SUM(B8+B12)</f>
        <v>370897</v>
      </c>
      <c r="C29" s="194">
        <f t="shared" si="5"/>
        <v>586718</v>
      </c>
      <c r="D29" s="194">
        <f t="shared" si="5"/>
        <v>179158</v>
      </c>
      <c r="E29" s="194">
        <f t="shared" si="5"/>
        <v>28932</v>
      </c>
      <c r="F29" s="194">
        <f t="shared" si="5"/>
        <v>407551</v>
      </c>
      <c r="G29" s="194">
        <f t="shared" si="5"/>
        <v>13656</v>
      </c>
      <c r="H29" s="188">
        <f t="shared" si="2"/>
        <v>1586912</v>
      </c>
      <c r="I29" s="194">
        <f>SUM(I8+I12)</f>
        <v>47917</v>
      </c>
      <c r="J29" s="194">
        <f>SUM(J8+J12)</f>
        <v>18024</v>
      </c>
      <c r="K29" s="194">
        <f>SUM(K8+K12)</f>
        <v>53208</v>
      </c>
      <c r="L29" s="194">
        <f>SUM(L8+L12)</f>
        <v>469665</v>
      </c>
      <c r="M29" s="194">
        <f>SUM(I29:L29)</f>
        <v>588814</v>
      </c>
      <c r="N29" s="194">
        <f t="shared" si="3"/>
        <v>2175726</v>
      </c>
    </row>
    <row r="30" spans="1:14" ht="12.95" customHeight="1" x14ac:dyDescent="0.2">
      <c r="H30" s="47"/>
      <c r="I30" s="48"/>
      <c r="J30" s="48"/>
      <c r="K30" s="48"/>
      <c r="L30" s="48"/>
      <c r="M30" s="48"/>
      <c r="N30" s="287"/>
    </row>
    <row r="31" spans="1:14" ht="12.95" customHeight="1" x14ac:dyDescent="0.2">
      <c r="H31" s="38"/>
    </row>
  </sheetData>
  <sheetProtection selectLockedCells="1" selectUnlockedCells="1"/>
  <mergeCells count="7">
    <mergeCell ref="J7:L7"/>
    <mergeCell ref="A1:N1"/>
    <mergeCell ref="A2:N2"/>
    <mergeCell ref="B4:N4"/>
    <mergeCell ref="B5:H5"/>
    <mergeCell ref="I5:M5"/>
    <mergeCell ref="N5:N6"/>
  </mergeCells>
  <pageMargins left="0.78740157480314965" right="0.78740157480314965" top="1.0629921259842521" bottom="1.0629921259842521" header="0.78740157480314965" footer="0.78740157480314965"/>
  <pageSetup paperSize="9" scale="70" firstPageNumber="0" orientation="landscape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29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zoomScaleSheetLayoutView="100" workbookViewId="0">
      <selection activeCell="S8" sqref="S8"/>
    </sheetView>
  </sheetViews>
  <sheetFormatPr defaultColWidth="9.140625" defaultRowHeight="12.75" x14ac:dyDescent="0.2"/>
  <cols>
    <col min="1" max="1" width="23.42578125" style="49" customWidth="1"/>
    <col min="2" max="2" width="9.85546875" style="50" customWidth="1"/>
    <col min="3" max="3" width="11.85546875" style="50" customWidth="1"/>
    <col min="4" max="4" width="9.85546875" style="50" customWidth="1"/>
    <col min="5" max="6" width="9.28515625" style="50" customWidth="1"/>
    <col min="7" max="7" width="13.5703125" style="50" customWidth="1"/>
    <col min="8" max="8" width="10.28515625" style="50" customWidth="1"/>
    <col min="9" max="9" width="9.85546875" style="50" customWidth="1"/>
    <col min="10" max="10" width="10" style="50" customWidth="1"/>
    <col min="11" max="11" width="9.28515625" style="50" customWidth="1"/>
    <col min="12" max="12" width="11" style="50" customWidth="1"/>
    <col min="13" max="13" width="11.28515625" style="50" customWidth="1"/>
    <col min="14" max="14" width="11.5703125" style="50" customWidth="1"/>
    <col min="15" max="15" width="12.140625" style="50" customWidth="1"/>
    <col min="16" max="16" width="0" style="51" hidden="1" customWidth="1"/>
    <col min="17" max="17" width="8.28515625" style="51" customWidth="1"/>
    <col min="18" max="16384" width="9.140625" style="51"/>
  </cols>
  <sheetData>
    <row r="1" spans="1:17" x14ac:dyDescent="0.2">
      <c r="A1" s="38"/>
    </row>
    <row r="2" spans="1:17" x14ac:dyDescent="0.2">
      <c r="A2" s="38"/>
    </row>
    <row r="3" spans="1:17" ht="12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P3" s="53"/>
      <c r="Q3" s="54" t="s">
        <v>244</v>
      </c>
    </row>
    <row r="4" spans="1:17" ht="26.25" customHeight="1" x14ac:dyDescent="0.2">
      <c r="A4" s="430" t="s">
        <v>1235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55"/>
      <c r="Q4" s="40"/>
    </row>
    <row r="5" spans="1:17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57"/>
      <c r="Q5" s="44" t="s">
        <v>2</v>
      </c>
    </row>
    <row r="6" spans="1:17" ht="12.75" customHeight="1" x14ac:dyDescent="0.2">
      <c r="A6" s="431" t="s">
        <v>245</v>
      </c>
      <c r="B6" s="432" t="s">
        <v>572</v>
      </c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3" t="s">
        <v>246</v>
      </c>
      <c r="Q6" s="434" t="s">
        <v>1054</v>
      </c>
    </row>
    <row r="7" spans="1:17" ht="12.75" customHeight="1" x14ac:dyDescent="0.2">
      <c r="A7" s="431"/>
      <c r="B7" s="435" t="s">
        <v>247</v>
      </c>
      <c r="C7" s="435"/>
      <c r="D7" s="435"/>
      <c r="E7" s="435"/>
      <c r="F7" s="435"/>
      <c r="G7" s="435"/>
      <c r="H7" s="435"/>
      <c r="I7" s="435"/>
      <c r="J7" s="435" t="s">
        <v>248</v>
      </c>
      <c r="K7" s="435"/>
      <c r="L7" s="435"/>
      <c r="M7" s="435"/>
      <c r="N7" s="435"/>
      <c r="O7" s="435" t="s">
        <v>249</v>
      </c>
      <c r="P7" s="433"/>
      <c r="Q7" s="434"/>
    </row>
    <row r="8" spans="1:17" ht="72" x14ac:dyDescent="0.2">
      <c r="A8" s="431"/>
      <c r="B8" s="45" t="s">
        <v>218</v>
      </c>
      <c r="C8" s="58" t="s">
        <v>250</v>
      </c>
      <c r="D8" s="45" t="s">
        <v>220</v>
      </c>
      <c r="E8" s="45" t="s">
        <v>221</v>
      </c>
      <c r="F8" s="45" t="s">
        <v>222</v>
      </c>
      <c r="G8" s="45" t="s">
        <v>251</v>
      </c>
      <c r="H8" s="45" t="s">
        <v>252</v>
      </c>
      <c r="I8" s="45" t="s">
        <v>232</v>
      </c>
      <c r="J8" s="45" t="s">
        <v>253</v>
      </c>
      <c r="K8" s="45" t="s">
        <v>254</v>
      </c>
      <c r="L8" s="45" t="s">
        <v>255</v>
      </c>
      <c r="M8" s="45" t="s">
        <v>256</v>
      </c>
      <c r="N8" s="45" t="s">
        <v>232</v>
      </c>
      <c r="O8" s="435"/>
      <c r="P8" s="433"/>
      <c r="Q8" s="434"/>
    </row>
    <row r="9" spans="1:17" x14ac:dyDescent="0.2">
      <c r="A9" s="431"/>
      <c r="B9" s="59"/>
      <c r="C9" s="59"/>
      <c r="D9" s="59"/>
      <c r="E9" s="59"/>
      <c r="F9" s="59"/>
      <c r="G9" s="59"/>
      <c r="H9" s="59"/>
      <c r="I9" s="45"/>
      <c r="J9" s="59"/>
      <c r="K9" s="60"/>
      <c r="L9" s="60"/>
      <c r="M9" s="60"/>
      <c r="N9" s="45"/>
      <c r="O9" s="435"/>
      <c r="P9" s="433"/>
      <c r="Q9" s="434"/>
    </row>
    <row r="10" spans="1:17" x14ac:dyDescent="0.2">
      <c r="A10" s="61" t="s">
        <v>198</v>
      </c>
      <c r="B10" s="62">
        <f t="shared" ref="B10:H10" si="0">SUM(B11:B13)</f>
        <v>63764</v>
      </c>
      <c r="C10" s="62">
        <f t="shared" si="0"/>
        <v>11576</v>
      </c>
      <c r="D10" s="62">
        <f t="shared" si="0"/>
        <v>121867</v>
      </c>
      <c r="E10" s="62">
        <f t="shared" si="0"/>
        <v>5050</v>
      </c>
      <c r="F10" s="62">
        <f t="shared" si="0"/>
        <v>71905</v>
      </c>
      <c r="G10" s="62">
        <f t="shared" si="0"/>
        <v>11375</v>
      </c>
      <c r="H10" s="62">
        <f t="shared" si="0"/>
        <v>0</v>
      </c>
      <c r="I10" s="62">
        <f>SUM(B10:H10)</f>
        <v>285537</v>
      </c>
      <c r="J10" s="62">
        <f>SUM(J11:J13)</f>
        <v>277703</v>
      </c>
      <c r="K10" s="62">
        <f>SUM(K11:K13)</f>
        <v>134147</v>
      </c>
      <c r="L10" s="62">
        <f>SUM(L11:L13)</f>
        <v>3960</v>
      </c>
      <c r="M10" s="62">
        <f>SUM(M11:M13)</f>
        <v>0</v>
      </c>
      <c r="N10" s="62">
        <f>SUM(J10:M10)</f>
        <v>415810</v>
      </c>
      <c r="O10" s="62">
        <f>N10+I10</f>
        <v>701347</v>
      </c>
      <c r="P10" s="46" t="e">
        <f>SUM(#REF!)</f>
        <v>#REF!</v>
      </c>
      <c r="Q10" s="63">
        <f>SUM(Q11:Q13)</f>
        <v>13</v>
      </c>
    </row>
    <row r="11" spans="1:17" x14ac:dyDescent="0.2">
      <c r="A11" s="64" t="s">
        <v>237</v>
      </c>
      <c r="B11" s="65">
        <f>'5.finanszírozás'!B89</f>
        <v>63764</v>
      </c>
      <c r="C11" s="65">
        <f>'5.finanszírozás'!B94</f>
        <v>11576</v>
      </c>
      <c r="D11" s="65">
        <v>121867</v>
      </c>
      <c r="E11" s="65">
        <f>'5.finanszírozás'!B104</f>
        <v>5050</v>
      </c>
      <c r="F11" s="65">
        <v>28577</v>
      </c>
      <c r="G11" s="65">
        <v>11375</v>
      </c>
      <c r="H11" s="65">
        <f>'2.Műk.'!F74</f>
        <v>0</v>
      </c>
      <c r="I11" s="62">
        <f>SUM(B11:H11)</f>
        <v>242209</v>
      </c>
      <c r="J11" s="65"/>
      <c r="K11" s="65"/>
      <c r="L11" s="65"/>
      <c r="M11" s="65"/>
      <c r="N11" s="62">
        <f>SUM(J11:M11)</f>
        <v>0</v>
      </c>
      <c r="O11" s="62">
        <f>N11+I11</f>
        <v>242209</v>
      </c>
      <c r="P11" s="46"/>
      <c r="Q11" s="66">
        <v>13</v>
      </c>
    </row>
    <row r="12" spans="1:17" x14ac:dyDescent="0.2">
      <c r="A12" s="64" t="s">
        <v>238</v>
      </c>
      <c r="B12" s="65"/>
      <c r="C12" s="65"/>
      <c r="D12" s="65">
        <v>0</v>
      </c>
      <c r="E12" s="65"/>
      <c r="F12" s="65">
        <v>43328</v>
      </c>
      <c r="G12" s="65"/>
      <c r="H12" s="65"/>
      <c r="I12" s="62">
        <f>SUM(B12:H12)</f>
        <v>43328</v>
      </c>
      <c r="J12" s="65">
        <f>'5.finanszírozás'!B114</f>
        <v>277703</v>
      </c>
      <c r="K12" s="65">
        <f>'5.finanszírozás'!B119</f>
        <v>134147</v>
      </c>
      <c r="L12" s="65">
        <f>'3.Felh.'!E137</f>
        <v>3960</v>
      </c>
      <c r="M12" s="65">
        <f>'3.Felh.'!F132</f>
        <v>0</v>
      </c>
      <c r="N12" s="62">
        <f>SUM(J12:M12)</f>
        <v>415810</v>
      </c>
      <c r="O12" s="62">
        <f>N12+I12</f>
        <v>459138</v>
      </c>
      <c r="P12" s="46"/>
      <c r="Q12" s="66"/>
    </row>
    <row r="13" spans="1:17" x14ac:dyDescent="0.2">
      <c r="A13" s="64" t="s">
        <v>239</v>
      </c>
      <c r="B13" s="65"/>
      <c r="C13" s="65"/>
      <c r="D13" s="65"/>
      <c r="E13" s="65"/>
      <c r="F13" s="65"/>
      <c r="G13" s="65"/>
      <c r="H13" s="65"/>
      <c r="I13" s="62">
        <f>SUM(B13:H13)</f>
        <v>0</v>
      </c>
      <c r="J13" s="65"/>
      <c r="K13" s="65"/>
      <c r="L13" s="65"/>
      <c r="M13" s="65"/>
      <c r="N13" s="62">
        <f>SUM(J13:M13)</f>
        <v>0</v>
      </c>
      <c r="O13" s="62">
        <f>N13+I13</f>
        <v>0</v>
      </c>
      <c r="P13" s="46"/>
      <c r="Q13" s="66"/>
    </row>
    <row r="14" spans="1:17" x14ac:dyDescent="0.2">
      <c r="A14" s="61" t="s">
        <v>199</v>
      </c>
      <c r="B14" s="62">
        <f t="shared" ref="B14:P14" si="1">SUM(B15+B19+B23+B27)</f>
        <v>351694</v>
      </c>
      <c r="C14" s="62">
        <f t="shared" si="1"/>
        <v>74471</v>
      </c>
      <c r="D14" s="62">
        <f t="shared" si="1"/>
        <v>221368</v>
      </c>
      <c r="E14" s="62">
        <f t="shared" si="1"/>
        <v>0</v>
      </c>
      <c r="F14" s="62">
        <f t="shared" si="1"/>
        <v>0</v>
      </c>
      <c r="G14" s="62">
        <f t="shared" si="1"/>
        <v>0</v>
      </c>
      <c r="H14" s="62">
        <f t="shared" si="1"/>
        <v>0</v>
      </c>
      <c r="I14" s="62">
        <f t="shared" si="1"/>
        <v>647533</v>
      </c>
      <c r="J14" s="62">
        <f t="shared" si="1"/>
        <v>15469</v>
      </c>
      <c r="K14" s="62">
        <f t="shared" si="1"/>
        <v>0</v>
      </c>
      <c r="L14" s="62">
        <f t="shared" si="1"/>
        <v>0</v>
      </c>
      <c r="M14" s="62">
        <f t="shared" si="1"/>
        <v>0</v>
      </c>
      <c r="N14" s="62">
        <f t="shared" si="1"/>
        <v>15469</v>
      </c>
      <c r="O14" s="62">
        <f t="shared" si="1"/>
        <v>663002</v>
      </c>
      <c r="P14" s="62">
        <f t="shared" si="1"/>
        <v>358968</v>
      </c>
      <c r="Q14" s="63">
        <f>Q15+Q19+Q23+Q27</f>
        <v>104</v>
      </c>
    </row>
    <row r="15" spans="1:17" x14ac:dyDescent="0.2">
      <c r="A15" s="67" t="s">
        <v>240</v>
      </c>
      <c r="B15" s="62">
        <f t="shared" ref="B15:Q15" si="2">SUM(B16:B18)</f>
        <v>104599</v>
      </c>
      <c r="C15" s="62">
        <f t="shared" si="2"/>
        <v>21032</v>
      </c>
      <c r="D15" s="62">
        <f t="shared" si="2"/>
        <v>21169</v>
      </c>
      <c r="E15" s="62">
        <f t="shared" si="2"/>
        <v>0</v>
      </c>
      <c r="F15" s="62">
        <f t="shared" si="2"/>
        <v>0</v>
      </c>
      <c r="G15" s="62">
        <f t="shared" si="2"/>
        <v>0</v>
      </c>
      <c r="H15" s="62">
        <f t="shared" si="2"/>
        <v>0</v>
      </c>
      <c r="I15" s="62">
        <f t="shared" si="2"/>
        <v>146800</v>
      </c>
      <c r="J15" s="62">
        <f t="shared" si="2"/>
        <v>1564</v>
      </c>
      <c r="K15" s="62">
        <f t="shared" si="2"/>
        <v>0</v>
      </c>
      <c r="L15" s="62">
        <f t="shared" si="2"/>
        <v>0</v>
      </c>
      <c r="M15" s="62">
        <f t="shared" si="2"/>
        <v>0</v>
      </c>
      <c r="N15" s="62">
        <f t="shared" si="2"/>
        <v>1564</v>
      </c>
      <c r="O15" s="62">
        <f t="shared" si="2"/>
        <v>148364</v>
      </c>
      <c r="P15" s="62">
        <f t="shared" si="2"/>
        <v>0</v>
      </c>
      <c r="Q15" s="68">
        <f t="shared" si="2"/>
        <v>24</v>
      </c>
    </row>
    <row r="16" spans="1:17" x14ac:dyDescent="0.2">
      <c r="A16" s="64" t="s">
        <v>237</v>
      </c>
      <c r="B16" s="65">
        <v>95878</v>
      </c>
      <c r="C16" s="65">
        <v>19278</v>
      </c>
      <c r="D16" s="65">
        <v>21050</v>
      </c>
      <c r="E16" s="65"/>
      <c r="F16" s="65"/>
      <c r="G16" s="65"/>
      <c r="H16" s="65"/>
      <c r="I16" s="65">
        <f>SUM(B16:H16)</f>
        <v>136206</v>
      </c>
      <c r="J16" s="65">
        <v>1564</v>
      </c>
      <c r="K16" s="65">
        <f>'3.Felh.'!F129</f>
        <v>0</v>
      </c>
      <c r="L16" s="65"/>
      <c r="M16" s="65"/>
      <c r="N16" s="65">
        <f>SUM(J16:M16)</f>
        <v>1564</v>
      </c>
      <c r="O16" s="65">
        <f>N16+I16</f>
        <v>137770</v>
      </c>
      <c r="P16" s="69"/>
      <c r="Q16" s="66">
        <v>21</v>
      </c>
    </row>
    <row r="17" spans="1:17" x14ac:dyDescent="0.2">
      <c r="A17" s="64" t="s">
        <v>238</v>
      </c>
      <c r="B17" s="404">
        <v>8721</v>
      </c>
      <c r="C17" s="404">
        <v>1754</v>
      </c>
      <c r="D17" s="404">
        <v>119</v>
      </c>
      <c r="E17" s="65"/>
      <c r="F17" s="65"/>
      <c r="G17" s="65"/>
      <c r="H17" s="65"/>
      <c r="I17" s="65">
        <f>SUM(B17:H17)</f>
        <v>10594</v>
      </c>
      <c r="J17" s="65"/>
      <c r="K17" s="65"/>
      <c r="L17" s="65"/>
      <c r="M17" s="65"/>
      <c r="N17" s="65">
        <f>SUM(J17:M17)</f>
        <v>0</v>
      </c>
      <c r="O17" s="65">
        <f>N17+I17</f>
        <v>10594</v>
      </c>
      <c r="P17" s="69"/>
      <c r="Q17" s="66">
        <v>3</v>
      </c>
    </row>
    <row r="18" spans="1:17" x14ac:dyDescent="0.2">
      <c r="A18" s="64" t="s">
        <v>239</v>
      </c>
      <c r="B18" s="65"/>
      <c r="C18" s="65"/>
      <c r="D18" s="65"/>
      <c r="E18" s="65"/>
      <c r="F18" s="65"/>
      <c r="G18" s="65"/>
      <c r="H18" s="65"/>
      <c r="I18" s="65">
        <f>SUM(B18:H18)</f>
        <v>0</v>
      </c>
      <c r="J18" s="65"/>
      <c r="K18" s="65"/>
      <c r="L18" s="65"/>
      <c r="M18" s="65"/>
      <c r="N18" s="65">
        <f>SUM(J18:M18)</f>
        <v>0</v>
      </c>
      <c r="O18" s="65">
        <f>N18+I18</f>
        <v>0</v>
      </c>
      <c r="P18" s="69"/>
      <c r="Q18" s="66"/>
    </row>
    <row r="19" spans="1:17" x14ac:dyDescent="0.2">
      <c r="A19" s="61" t="s">
        <v>241</v>
      </c>
      <c r="B19" s="62">
        <f t="shared" ref="B19:O19" si="3">SUM(B20:B22)</f>
        <v>157505</v>
      </c>
      <c r="C19" s="62">
        <f t="shared" si="3"/>
        <v>35440</v>
      </c>
      <c r="D19" s="62">
        <f t="shared" si="3"/>
        <v>141183</v>
      </c>
      <c r="E19" s="62">
        <f t="shared" si="3"/>
        <v>0</v>
      </c>
      <c r="F19" s="62">
        <f t="shared" si="3"/>
        <v>0</v>
      </c>
      <c r="G19" s="62">
        <f t="shared" si="3"/>
        <v>0</v>
      </c>
      <c r="H19" s="62">
        <f t="shared" si="3"/>
        <v>0</v>
      </c>
      <c r="I19" s="62">
        <f t="shared" si="3"/>
        <v>334128</v>
      </c>
      <c r="J19" s="62">
        <f t="shared" si="3"/>
        <v>12420</v>
      </c>
      <c r="K19" s="62">
        <f t="shared" si="3"/>
        <v>0</v>
      </c>
      <c r="L19" s="62">
        <f t="shared" si="3"/>
        <v>0</v>
      </c>
      <c r="M19" s="62">
        <f t="shared" si="3"/>
        <v>0</v>
      </c>
      <c r="N19" s="62">
        <f t="shared" si="3"/>
        <v>12420</v>
      </c>
      <c r="O19" s="62">
        <f t="shared" si="3"/>
        <v>346548</v>
      </c>
      <c r="P19" s="62">
        <f>O19+J19</f>
        <v>358968</v>
      </c>
      <c r="Q19" s="68">
        <f>SUM(Q20:Q22)</f>
        <v>56</v>
      </c>
    </row>
    <row r="20" spans="1:17" x14ac:dyDescent="0.2">
      <c r="A20" s="64" t="s">
        <v>237</v>
      </c>
      <c r="B20" s="65">
        <f>'5.finanszírozás'!D89</f>
        <v>157505</v>
      </c>
      <c r="C20" s="65">
        <f>'5.finanszírozás'!D94</f>
        <v>35440</v>
      </c>
      <c r="D20" s="65">
        <f>'5.finanszírozás'!D99</f>
        <v>141183</v>
      </c>
      <c r="E20" s="65"/>
      <c r="F20" s="65"/>
      <c r="G20" s="65"/>
      <c r="H20" s="65"/>
      <c r="I20" s="65">
        <f>SUM(B20:H20)</f>
        <v>334128</v>
      </c>
      <c r="J20" s="65">
        <f>'5.finanszírozás'!D114</f>
        <v>12420</v>
      </c>
      <c r="K20" s="65"/>
      <c r="L20" s="65"/>
      <c r="M20" s="65"/>
      <c r="N20" s="65">
        <f>SUM(J20:M20)</f>
        <v>12420</v>
      </c>
      <c r="O20" s="65">
        <f>N20+I20</f>
        <v>346548</v>
      </c>
      <c r="P20" s="69"/>
      <c r="Q20" s="66">
        <v>56</v>
      </c>
    </row>
    <row r="21" spans="1:17" ht="15" x14ac:dyDescent="0.25">
      <c r="A21" s="64" t="s">
        <v>238</v>
      </c>
      <c r="B21" s="405"/>
      <c r="C21" s="405"/>
      <c r="D21" s="405"/>
      <c r="E21" s="65"/>
      <c r="F21" s="65"/>
      <c r="G21" s="65"/>
      <c r="H21" s="65"/>
      <c r="I21" s="65">
        <f>SUM(B21:H21)</f>
        <v>0</v>
      </c>
      <c r="J21" s="65"/>
      <c r="K21" s="65"/>
      <c r="L21" s="65"/>
      <c r="M21" s="65"/>
      <c r="N21" s="65">
        <f>SUM(J21:M21)</f>
        <v>0</v>
      </c>
      <c r="O21" s="65">
        <f>N21+I21</f>
        <v>0</v>
      </c>
      <c r="P21" s="69"/>
      <c r="Q21" s="66"/>
    </row>
    <row r="22" spans="1:17" x14ac:dyDescent="0.2">
      <c r="A22" s="64" t="s">
        <v>239</v>
      </c>
      <c r="B22" s="65"/>
      <c r="C22" s="65"/>
      <c r="D22" s="65"/>
      <c r="E22" s="65"/>
      <c r="F22" s="65"/>
      <c r="G22" s="65"/>
      <c r="H22" s="65"/>
      <c r="I22" s="65">
        <f>SUM(B22:H22)</f>
        <v>0</v>
      </c>
      <c r="J22" s="65"/>
      <c r="K22" s="65"/>
      <c r="L22" s="65"/>
      <c r="M22" s="65"/>
      <c r="N22" s="65">
        <f>SUM(J22:M22)</f>
        <v>0</v>
      </c>
      <c r="O22" s="65">
        <f>N22+I22</f>
        <v>0</v>
      </c>
      <c r="P22" s="69"/>
      <c r="Q22" s="66"/>
    </row>
    <row r="23" spans="1:17" x14ac:dyDescent="0.2">
      <c r="A23" s="67" t="s">
        <v>242</v>
      </c>
      <c r="B23" s="62">
        <f>SUM(B24:B26)</f>
        <v>67684</v>
      </c>
      <c r="C23" s="62">
        <f>SUM(C24:C26)</f>
        <v>13797</v>
      </c>
      <c r="D23" s="62">
        <f>SUM(D24:D26)</f>
        <v>12148</v>
      </c>
      <c r="E23" s="62">
        <f>SUM(E24:E26)</f>
        <v>0</v>
      </c>
      <c r="F23" s="62">
        <f>SUM(F24:F26)</f>
        <v>0</v>
      </c>
      <c r="G23" s="62"/>
      <c r="H23" s="62">
        <f t="shared" ref="H23:O23" si="4">SUM(H24:H26)</f>
        <v>0</v>
      </c>
      <c r="I23" s="62">
        <f t="shared" si="4"/>
        <v>93629</v>
      </c>
      <c r="J23" s="62">
        <f t="shared" si="4"/>
        <v>461</v>
      </c>
      <c r="K23" s="62">
        <f t="shared" si="4"/>
        <v>0</v>
      </c>
      <c r="L23" s="62">
        <f t="shared" si="4"/>
        <v>0</v>
      </c>
      <c r="M23" s="62">
        <f t="shared" si="4"/>
        <v>0</v>
      </c>
      <c r="N23" s="62">
        <f t="shared" si="4"/>
        <v>461</v>
      </c>
      <c r="O23" s="62">
        <f t="shared" si="4"/>
        <v>94090</v>
      </c>
      <c r="P23" s="70"/>
      <c r="Q23" s="63">
        <f>SUM(Q24:Q26)</f>
        <v>19</v>
      </c>
    </row>
    <row r="24" spans="1:17" x14ac:dyDescent="0.2">
      <c r="A24" s="64" t="s">
        <v>237</v>
      </c>
      <c r="B24" s="65">
        <f>'5.finanszírozás'!E89</f>
        <v>67684</v>
      </c>
      <c r="C24" s="65">
        <f>'5.finanszírozás'!E94</f>
        <v>13797</v>
      </c>
      <c r="D24" s="65">
        <f>'5.finanszírozás'!E99</f>
        <v>12148</v>
      </c>
      <c r="E24" s="65"/>
      <c r="F24" s="65"/>
      <c r="G24" s="65"/>
      <c r="H24" s="65"/>
      <c r="I24" s="65">
        <f>SUM(B24:H24)</f>
        <v>93629</v>
      </c>
      <c r="J24" s="65">
        <f>'5.finanszírozás'!E114</f>
        <v>461</v>
      </c>
      <c r="K24" s="65"/>
      <c r="L24" s="65"/>
      <c r="M24" s="65"/>
      <c r="N24" s="65">
        <f>SUM(J24:M24)</f>
        <v>461</v>
      </c>
      <c r="O24" s="65">
        <f>N24+I24</f>
        <v>94090</v>
      </c>
      <c r="P24" s="69"/>
      <c r="Q24" s="66">
        <v>19</v>
      </c>
    </row>
    <row r="25" spans="1:17" x14ac:dyDescent="0.2">
      <c r="A25" s="64" t="s">
        <v>238</v>
      </c>
      <c r="B25" s="65"/>
      <c r="C25" s="65"/>
      <c r="D25" s="65"/>
      <c r="E25" s="65"/>
      <c r="F25" s="65"/>
      <c r="G25" s="65"/>
      <c r="H25" s="65"/>
      <c r="I25" s="65">
        <f>SUM(B25:H25)</f>
        <v>0</v>
      </c>
      <c r="J25" s="65"/>
      <c r="K25" s="65"/>
      <c r="L25" s="65"/>
      <c r="M25" s="65"/>
      <c r="N25" s="65">
        <f>SUM(J25:M25)</f>
        <v>0</v>
      </c>
      <c r="O25" s="65">
        <f>N25+I25</f>
        <v>0</v>
      </c>
      <c r="P25" s="69"/>
      <c r="Q25" s="66"/>
    </row>
    <row r="26" spans="1:17" x14ac:dyDescent="0.2">
      <c r="A26" s="64" t="s">
        <v>239</v>
      </c>
      <c r="B26" s="65"/>
      <c r="C26" s="65"/>
      <c r="D26" s="65"/>
      <c r="E26" s="65"/>
      <c r="F26" s="65"/>
      <c r="G26" s="65"/>
      <c r="H26" s="65"/>
      <c r="I26" s="65">
        <f>SUM(B26:H26)</f>
        <v>0</v>
      </c>
      <c r="J26" s="65"/>
      <c r="K26" s="65"/>
      <c r="L26" s="65"/>
      <c r="M26" s="65"/>
      <c r="N26" s="65">
        <f>SUM(J26:M26)</f>
        <v>0</v>
      </c>
      <c r="O26" s="65">
        <f>N26+I26</f>
        <v>0</v>
      </c>
      <c r="P26" s="69"/>
      <c r="Q26" s="66"/>
    </row>
    <row r="27" spans="1:17" x14ac:dyDescent="0.2">
      <c r="A27" s="67" t="s">
        <v>205</v>
      </c>
      <c r="B27" s="62">
        <f t="shared" ref="B27:Q27" si="5">SUM(B28:B30)</f>
        <v>21906</v>
      </c>
      <c r="C27" s="62">
        <f t="shared" si="5"/>
        <v>4202</v>
      </c>
      <c r="D27" s="62">
        <f t="shared" si="5"/>
        <v>46868</v>
      </c>
      <c r="E27" s="62">
        <f t="shared" si="5"/>
        <v>0</v>
      </c>
      <c r="F27" s="62">
        <f t="shared" si="5"/>
        <v>0</v>
      </c>
      <c r="G27" s="62">
        <f t="shared" si="5"/>
        <v>0</v>
      </c>
      <c r="H27" s="62">
        <f t="shared" si="5"/>
        <v>0</v>
      </c>
      <c r="I27" s="62">
        <f t="shared" si="5"/>
        <v>72976</v>
      </c>
      <c r="J27" s="62">
        <f t="shared" si="5"/>
        <v>1024</v>
      </c>
      <c r="K27" s="62">
        <f t="shared" si="5"/>
        <v>0</v>
      </c>
      <c r="L27" s="62">
        <f t="shared" si="5"/>
        <v>0</v>
      </c>
      <c r="M27" s="62">
        <f t="shared" si="5"/>
        <v>0</v>
      </c>
      <c r="N27" s="62">
        <f t="shared" si="5"/>
        <v>1024</v>
      </c>
      <c r="O27" s="62">
        <f t="shared" si="5"/>
        <v>74000</v>
      </c>
      <c r="P27" s="62">
        <f t="shared" si="5"/>
        <v>0</v>
      </c>
      <c r="Q27" s="68">
        <f t="shared" si="5"/>
        <v>5</v>
      </c>
    </row>
    <row r="28" spans="1:17" x14ac:dyDescent="0.2">
      <c r="A28" s="64" t="s">
        <v>237</v>
      </c>
      <c r="B28" s="406">
        <v>6538</v>
      </c>
      <c r="C28" s="406">
        <v>1325</v>
      </c>
      <c r="D28" s="406">
        <v>19710</v>
      </c>
      <c r="E28" s="65"/>
      <c r="F28" s="65"/>
      <c r="G28" s="65"/>
      <c r="H28" s="65"/>
      <c r="I28" s="65">
        <f>SUM(B28:H28)</f>
        <v>27573</v>
      </c>
      <c r="J28" s="65">
        <v>0</v>
      </c>
      <c r="K28" s="65"/>
      <c r="L28" s="65"/>
      <c r="M28" s="65"/>
      <c r="N28" s="65">
        <f>SUM(J28:M28)</f>
        <v>0</v>
      </c>
      <c r="O28" s="65">
        <f>N28+I28</f>
        <v>27573</v>
      </c>
      <c r="P28" s="69"/>
      <c r="Q28" s="66">
        <v>2</v>
      </c>
    </row>
    <row r="29" spans="1:17" x14ac:dyDescent="0.2">
      <c r="A29" s="64" t="s">
        <v>238</v>
      </c>
      <c r="B29" s="65">
        <v>15368</v>
      </c>
      <c r="C29" s="65">
        <v>2877</v>
      </c>
      <c r="D29" s="65">
        <v>27158</v>
      </c>
      <c r="E29" s="65"/>
      <c r="F29" s="65"/>
      <c r="G29" s="65"/>
      <c r="H29" s="65"/>
      <c r="I29" s="65">
        <f>SUM(B29:H29)</f>
        <v>45403</v>
      </c>
      <c r="J29" s="65">
        <v>1024</v>
      </c>
      <c r="K29" s="65"/>
      <c r="L29" s="65"/>
      <c r="M29" s="65"/>
      <c r="N29" s="65">
        <f>SUM(J29:M29)</f>
        <v>1024</v>
      </c>
      <c r="O29" s="65">
        <f>N29+I29</f>
        <v>46427</v>
      </c>
      <c r="P29" s="69"/>
      <c r="Q29" s="66">
        <v>3</v>
      </c>
    </row>
    <row r="30" spans="1:17" x14ac:dyDescent="0.2">
      <c r="A30" s="64" t="s">
        <v>239</v>
      </c>
      <c r="B30" s="65"/>
      <c r="C30" s="65"/>
      <c r="D30" s="65"/>
      <c r="E30" s="65"/>
      <c r="F30" s="65"/>
      <c r="G30" s="65"/>
      <c r="H30" s="65"/>
      <c r="I30" s="65">
        <f>SUM(B30:H30)</f>
        <v>0</v>
      </c>
      <c r="J30" s="65"/>
      <c r="K30" s="65"/>
      <c r="L30" s="65"/>
      <c r="M30" s="65"/>
      <c r="N30" s="65">
        <f>SUM(J30:M30)</f>
        <v>0</v>
      </c>
      <c r="O30" s="65">
        <f>N30+I30</f>
        <v>0</v>
      </c>
      <c r="P30" s="69"/>
      <c r="Q30" s="66"/>
    </row>
    <row r="31" spans="1:17" ht="25.5" x14ac:dyDescent="0.2">
      <c r="A31" s="71" t="s">
        <v>243</v>
      </c>
      <c r="B31" s="72">
        <f t="shared" ref="B31:M31" si="6">SUM(B10+B14)</f>
        <v>415458</v>
      </c>
      <c r="C31" s="72">
        <f t="shared" si="6"/>
        <v>86047</v>
      </c>
      <c r="D31" s="72">
        <f t="shared" si="6"/>
        <v>343235</v>
      </c>
      <c r="E31" s="72">
        <f t="shared" si="6"/>
        <v>5050</v>
      </c>
      <c r="F31" s="72">
        <f>SUM(F10+F14)</f>
        <v>71905</v>
      </c>
      <c r="G31" s="72">
        <f t="shared" si="6"/>
        <v>11375</v>
      </c>
      <c r="H31" s="72">
        <f t="shared" si="6"/>
        <v>0</v>
      </c>
      <c r="I31" s="72">
        <f t="shared" si="6"/>
        <v>933070</v>
      </c>
      <c r="J31" s="72">
        <f t="shared" si="6"/>
        <v>293172</v>
      </c>
      <c r="K31" s="72">
        <f t="shared" si="6"/>
        <v>134147</v>
      </c>
      <c r="L31" s="72">
        <f t="shared" si="6"/>
        <v>3960</v>
      </c>
      <c r="M31" s="72">
        <f t="shared" si="6"/>
        <v>0</v>
      </c>
      <c r="N31" s="72">
        <f>SUM(J31:M31)</f>
        <v>431279</v>
      </c>
      <c r="O31" s="72">
        <f>N31+I31</f>
        <v>1364349</v>
      </c>
      <c r="P31" s="73" t="e">
        <f>SUM(P10+P14)</f>
        <v>#REF!</v>
      </c>
      <c r="Q31" s="74">
        <f>Q10+Q14</f>
        <v>117</v>
      </c>
    </row>
    <row r="32" spans="1:17" x14ac:dyDescent="0.2">
      <c r="A32" s="49" t="s">
        <v>257</v>
      </c>
      <c r="Q32" s="51">
        <v>0</v>
      </c>
    </row>
    <row r="33" spans="1:17" x14ac:dyDescent="0.2">
      <c r="A33" s="38" t="s">
        <v>258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7"/>
      <c r="Q33" s="37">
        <v>0</v>
      </c>
    </row>
    <row r="34" spans="1:17" x14ac:dyDescent="0.2">
      <c r="A34" s="38" t="s">
        <v>259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7"/>
      <c r="Q34" s="153">
        <v>5</v>
      </c>
    </row>
    <row r="35" spans="1:17" x14ac:dyDescent="0.2">
      <c r="A35" s="38" t="s">
        <v>260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7"/>
      <c r="Q35" s="37">
        <f>SUM(Q32:Q34)</f>
        <v>5</v>
      </c>
    </row>
    <row r="36" spans="1:17" x14ac:dyDescent="0.2">
      <c r="A36" s="38"/>
    </row>
    <row r="37" spans="1:17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7"/>
      <c r="Q37" s="37"/>
    </row>
  </sheetData>
  <sheetProtection selectLockedCells="1" selectUnlockedCells="1"/>
  <mergeCells count="8">
    <mergeCell ref="A4:O4"/>
    <mergeCell ref="A6:A9"/>
    <mergeCell ref="B6:O6"/>
    <mergeCell ref="P6:P9"/>
    <mergeCell ref="Q6:Q9"/>
    <mergeCell ref="B7:I7"/>
    <mergeCell ref="J7:N7"/>
    <mergeCell ref="O7:O9"/>
  </mergeCells>
  <pageMargins left="0.78740157480314965" right="0.78740157480314965" top="1.0629921259842521" bottom="1.0629921259842521" header="0.78740157480314965" footer="0.78740157480314965"/>
  <pageSetup paperSize="9" scale="70" firstPageNumber="0" orientation="landscape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35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workbookViewId="0">
      <selection activeCell="G36" sqref="G36"/>
    </sheetView>
  </sheetViews>
  <sheetFormatPr defaultRowHeight="12.75" x14ac:dyDescent="0.2"/>
  <cols>
    <col min="1" max="1" width="90.28515625" customWidth="1"/>
    <col min="2" max="2" width="12.28515625" customWidth="1"/>
    <col min="3" max="3" width="12.7109375" style="335" hidden="1" customWidth="1"/>
    <col min="4" max="6" width="12.7109375" customWidth="1"/>
    <col min="232" max="232" width="90.28515625" customWidth="1"/>
    <col min="233" max="233" width="12.28515625" customWidth="1"/>
    <col min="234" max="234" width="0" hidden="1" customWidth="1"/>
    <col min="235" max="243" width="12.7109375" customWidth="1"/>
    <col min="244" max="244" width="10.28515625" customWidth="1"/>
    <col min="488" max="488" width="90.28515625" customWidth="1"/>
    <col min="489" max="489" width="12.28515625" customWidth="1"/>
    <col min="490" max="490" width="0" hidden="1" customWidth="1"/>
    <col min="491" max="499" width="12.7109375" customWidth="1"/>
    <col min="500" max="500" width="10.28515625" customWidth="1"/>
    <col min="744" max="744" width="90.28515625" customWidth="1"/>
    <col min="745" max="745" width="12.28515625" customWidth="1"/>
    <col min="746" max="746" width="0" hidden="1" customWidth="1"/>
    <col min="747" max="755" width="12.7109375" customWidth="1"/>
    <col min="756" max="756" width="10.28515625" customWidth="1"/>
    <col min="1000" max="1000" width="90.28515625" customWidth="1"/>
    <col min="1001" max="1001" width="12.28515625" customWidth="1"/>
    <col min="1002" max="1002" width="0" hidden="1" customWidth="1"/>
    <col min="1003" max="1011" width="12.7109375" customWidth="1"/>
    <col min="1012" max="1012" width="10.28515625" customWidth="1"/>
    <col min="1256" max="1256" width="90.28515625" customWidth="1"/>
    <col min="1257" max="1257" width="12.28515625" customWidth="1"/>
    <col min="1258" max="1258" width="0" hidden="1" customWidth="1"/>
    <col min="1259" max="1267" width="12.7109375" customWidth="1"/>
    <col min="1268" max="1268" width="10.28515625" customWidth="1"/>
    <col min="1512" max="1512" width="90.28515625" customWidth="1"/>
    <col min="1513" max="1513" width="12.28515625" customWidth="1"/>
    <col min="1514" max="1514" width="0" hidden="1" customWidth="1"/>
    <col min="1515" max="1523" width="12.7109375" customWidth="1"/>
    <col min="1524" max="1524" width="10.28515625" customWidth="1"/>
    <col min="1768" max="1768" width="90.28515625" customWidth="1"/>
    <col min="1769" max="1769" width="12.28515625" customWidth="1"/>
    <col min="1770" max="1770" width="0" hidden="1" customWidth="1"/>
    <col min="1771" max="1779" width="12.7109375" customWidth="1"/>
    <col min="1780" max="1780" width="10.28515625" customWidth="1"/>
    <col min="2024" max="2024" width="90.28515625" customWidth="1"/>
    <col min="2025" max="2025" width="12.28515625" customWidth="1"/>
    <col min="2026" max="2026" width="0" hidden="1" customWidth="1"/>
    <col min="2027" max="2035" width="12.7109375" customWidth="1"/>
    <col min="2036" max="2036" width="10.28515625" customWidth="1"/>
    <col min="2280" max="2280" width="90.28515625" customWidth="1"/>
    <col min="2281" max="2281" width="12.28515625" customWidth="1"/>
    <col min="2282" max="2282" width="0" hidden="1" customWidth="1"/>
    <col min="2283" max="2291" width="12.7109375" customWidth="1"/>
    <col min="2292" max="2292" width="10.28515625" customWidth="1"/>
    <col min="2536" max="2536" width="90.28515625" customWidth="1"/>
    <col min="2537" max="2537" width="12.28515625" customWidth="1"/>
    <col min="2538" max="2538" width="0" hidden="1" customWidth="1"/>
    <col min="2539" max="2547" width="12.7109375" customWidth="1"/>
    <col min="2548" max="2548" width="10.28515625" customWidth="1"/>
    <col min="2792" max="2792" width="90.28515625" customWidth="1"/>
    <col min="2793" max="2793" width="12.28515625" customWidth="1"/>
    <col min="2794" max="2794" width="0" hidden="1" customWidth="1"/>
    <col min="2795" max="2803" width="12.7109375" customWidth="1"/>
    <col min="2804" max="2804" width="10.28515625" customWidth="1"/>
    <col min="3048" max="3048" width="90.28515625" customWidth="1"/>
    <col min="3049" max="3049" width="12.28515625" customWidth="1"/>
    <col min="3050" max="3050" width="0" hidden="1" customWidth="1"/>
    <col min="3051" max="3059" width="12.7109375" customWidth="1"/>
    <col min="3060" max="3060" width="10.28515625" customWidth="1"/>
    <col min="3304" max="3304" width="90.28515625" customWidth="1"/>
    <col min="3305" max="3305" width="12.28515625" customWidth="1"/>
    <col min="3306" max="3306" width="0" hidden="1" customWidth="1"/>
    <col min="3307" max="3315" width="12.7109375" customWidth="1"/>
    <col min="3316" max="3316" width="10.28515625" customWidth="1"/>
    <col min="3560" max="3560" width="90.28515625" customWidth="1"/>
    <col min="3561" max="3561" width="12.28515625" customWidth="1"/>
    <col min="3562" max="3562" width="0" hidden="1" customWidth="1"/>
    <col min="3563" max="3571" width="12.7109375" customWidth="1"/>
    <col min="3572" max="3572" width="10.28515625" customWidth="1"/>
    <col min="3816" max="3816" width="90.28515625" customWidth="1"/>
    <col min="3817" max="3817" width="12.28515625" customWidth="1"/>
    <col min="3818" max="3818" width="0" hidden="1" customWidth="1"/>
    <col min="3819" max="3827" width="12.7109375" customWidth="1"/>
    <col min="3828" max="3828" width="10.28515625" customWidth="1"/>
    <col min="4072" max="4072" width="90.28515625" customWidth="1"/>
    <col min="4073" max="4073" width="12.28515625" customWidth="1"/>
    <col min="4074" max="4074" width="0" hidden="1" customWidth="1"/>
    <col min="4075" max="4083" width="12.7109375" customWidth="1"/>
    <col min="4084" max="4084" width="10.28515625" customWidth="1"/>
    <col min="4328" max="4328" width="90.28515625" customWidth="1"/>
    <col min="4329" max="4329" width="12.28515625" customWidth="1"/>
    <col min="4330" max="4330" width="0" hidden="1" customWidth="1"/>
    <col min="4331" max="4339" width="12.7109375" customWidth="1"/>
    <col min="4340" max="4340" width="10.28515625" customWidth="1"/>
    <col min="4584" max="4584" width="90.28515625" customWidth="1"/>
    <col min="4585" max="4585" width="12.28515625" customWidth="1"/>
    <col min="4586" max="4586" width="0" hidden="1" customWidth="1"/>
    <col min="4587" max="4595" width="12.7109375" customWidth="1"/>
    <col min="4596" max="4596" width="10.28515625" customWidth="1"/>
    <col min="4840" max="4840" width="90.28515625" customWidth="1"/>
    <col min="4841" max="4841" width="12.28515625" customWidth="1"/>
    <col min="4842" max="4842" width="0" hidden="1" customWidth="1"/>
    <col min="4843" max="4851" width="12.7109375" customWidth="1"/>
    <col min="4852" max="4852" width="10.28515625" customWidth="1"/>
    <col min="5096" max="5096" width="90.28515625" customWidth="1"/>
    <col min="5097" max="5097" width="12.28515625" customWidth="1"/>
    <col min="5098" max="5098" width="0" hidden="1" customWidth="1"/>
    <col min="5099" max="5107" width="12.7109375" customWidth="1"/>
    <col min="5108" max="5108" width="10.28515625" customWidth="1"/>
    <col min="5352" max="5352" width="90.28515625" customWidth="1"/>
    <col min="5353" max="5353" width="12.28515625" customWidth="1"/>
    <col min="5354" max="5354" width="0" hidden="1" customWidth="1"/>
    <col min="5355" max="5363" width="12.7109375" customWidth="1"/>
    <col min="5364" max="5364" width="10.28515625" customWidth="1"/>
    <col min="5608" max="5608" width="90.28515625" customWidth="1"/>
    <col min="5609" max="5609" width="12.28515625" customWidth="1"/>
    <col min="5610" max="5610" width="0" hidden="1" customWidth="1"/>
    <col min="5611" max="5619" width="12.7109375" customWidth="1"/>
    <col min="5620" max="5620" width="10.28515625" customWidth="1"/>
    <col min="5864" max="5864" width="90.28515625" customWidth="1"/>
    <col min="5865" max="5865" width="12.28515625" customWidth="1"/>
    <col min="5866" max="5866" width="0" hidden="1" customWidth="1"/>
    <col min="5867" max="5875" width="12.7109375" customWidth="1"/>
    <col min="5876" max="5876" width="10.28515625" customWidth="1"/>
    <col min="6120" max="6120" width="90.28515625" customWidth="1"/>
    <col min="6121" max="6121" width="12.28515625" customWidth="1"/>
    <col min="6122" max="6122" width="0" hidden="1" customWidth="1"/>
    <col min="6123" max="6131" width="12.7109375" customWidth="1"/>
    <col min="6132" max="6132" width="10.28515625" customWidth="1"/>
    <col min="6376" max="6376" width="90.28515625" customWidth="1"/>
    <col min="6377" max="6377" width="12.28515625" customWidth="1"/>
    <col min="6378" max="6378" width="0" hidden="1" customWidth="1"/>
    <col min="6379" max="6387" width="12.7109375" customWidth="1"/>
    <col min="6388" max="6388" width="10.28515625" customWidth="1"/>
    <col min="6632" max="6632" width="90.28515625" customWidth="1"/>
    <col min="6633" max="6633" width="12.28515625" customWidth="1"/>
    <col min="6634" max="6634" width="0" hidden="1" customWidth="1"/>
    <col min="6635" max="6643" width="12.7109375" customWidth="1"/>
    <col min="6644" max="6644" width="10.28515625" customWidth="1"/>
    <col min="6888" max="6888" width="90.28515625" customWidth="1"/>
    <col min="6889" max="6889" width="12.28515625" customWidth="1"/>
    <col min="6890" max="6890" width="0" hidden="1" customWidth="1"/>
    <col min="6891" max="6899" width="12.7109375" customWidth="1"/>
    <col min="6900" max="6900" width="10.28515625" customWidth="1"/>
    <col min="7144" max="7144" width="90.28515625" customWidth="1"/>
    <col min="7145" max="7145" width="12.28515625" customWidth="1"/>
    <col min="7146" max="7146" width="0" hidden="1" customWidth="1"/>
    <col min="7147" max="7155" width="12.7109375" customWidth="1"/>
    <col min="7156" max="7156" width="10.28515625" customWidth="1"/>
    <col min="7400" max="7400" width="90.28515625" customWidth="1"/>
    <col min="7401" max="7401" width="12.28515625" customWidth="1"/>
    <col min="7402" max="7402" width="0" hidden="1" customWidth="1"/>
    <col min="7403" max="7411" width="12.7109375" customWidth="1"/>
    <col min="7412" max="7412" width="10.28515625" customWidth="1"/>
    <col min="7656" max="7656" width="90.28515625" customWidth="1"/>
    <col min="7657" max="7657" width="12.28515625" customWidth="1"/>
    <col min="7658" max="7658" width="0" hidden="1" customWidth="1"/>
    <col min="7659" max="7667" width="12.7109375" customWidth="1"/>
    <col min="7668" max="7668" width="10.28515625" customWidth="1"/>
    <col min="7912" max="7912" width="90.28515625" customWidth="1"/>
    <col min="7913" max="7913" width="12.28515625" customWidth="1"/>
    <col min="7914" max="7914" width="0" hidden="1" customWidth="1"/>
    <col min="7915" max="7923" width="12.7109375" customWidth="1"/>
    <col min="7924" max="7924" width="10.28515625" customWidth="1"/>
    <col min="8168" max="8168" width="90.28515625" customWidth="1"/>
    <col min="8169" max="8169" width="12.28515625" customWidth="1"/>
    <col min="8170" max="8170" width="0" hidden="1" customWidth="1"/>
    <col min="8171" max="8179" width="12.7109375" customWidth="1"/>
    <col min="8180" max="8180" width="10.28515625" customWidth="1"/>
    <col min="8424" max="8424" width="90.28515625" customWidth="1"/>
    <col min="8425" max="8425" width="12.28515625" customWidth="1"/>
    <col min="8426" max="8426" width="0" hidden="1" customWidth="1"/>
    <col min="8427" max="8435" width="12.7109375" customWidth="1"/>
    <col min="8436" max="8436" width="10.28515625" customWidth="1"/>
    <col min="8680" max="8680" width="90.28515625" customWidth="1"/>
    <col min="8681" max="8681" width="12.28515625" customWidth="1"/>
    <col min="8682" max="8682" width="0" hidden="1" customWidth="1"/>
    <col min="8683" max="8691" width="12.7109375" customWidth="1"/>
    <col min="8692" max="8692" width="10.28515625" customWidth="1"/>
    <col min="8936" max="8936" width="90.28515625" customWidth="1"/>
    <col min="8937" max="8937" width="12.28515625" customWidth="1"/>
    <col min="8938" max="8938" width="0" hidden="1" customWidth="1"/>
    <col min="8939" max="8947" width="12.7109375" customWidth="1"/>
    <col min="8948" max="8948" width="10.28515625" customWidth="1"/>
    <col min="9192" max="9192" width="90.28515625" customWidth="1"/>
    <col min="9193" max="9193" width="12.28515625" customWidth="1"/>
    <col min="9194" max="9194" width="0" hidden="1" customWidth="1"/>
    <col min="9195" max="9203" width="12.7109375" customWidth="1"/>
    <col min="9204" max="9204" width="10.28515625" customWidth="1"/>
    <col min="9448" max="9448" width="90.28515625" customWidth="1"/>
    <col min="9449" max="9449" width="12.28515625" customWidth="1"/>
    <col min="9450" max="9450" width="0" hidden="1" customWidth="1"/>
    <col min="9451" max="9459" width="12.7109375" customWidth="1"/>
    <col min="9460" max="9460" width="10.28515625" customWidth="1"/>
    <col min="9704" max="9704" width="90.28515625" customWidth="1"/>
    <col min="9705" max="9705" width="12.28515625" customWidth="1"/>
    <col min="9706" max="9706" width="0" hidden="1" customWidth="1"/>
    <col min="9707" max="9715" width="12.7109375" customWidth="1"/>
    <col min="9716" max="9716" width="10.28515625" customWidth="1"/>
    <col min="9960" max="9960" width="90.28515625" customWidth="1"/>
    <col min="9961" max="9961" width="12.28515625" customWidth="1"/>
    <col min="9962" max="9962" width="0" hidden="1" customWidth="1"/>
    <col min="9963" max="9971" width="12.7109375" customWidth="1"/>
    <col min="9972" max="9972" width="10.28515625" customWidth="1"/>
    <col min="10216" max="10216" width="90.28515625" customWidth="1"/>
    <col min="10217" max="10217" width="12.28515625" customWidth="1"/>
    <col min="10218" max="10218" width="0" hidden="1" customWidth="1"/>
    <col min="10219" max="10227" width="12.7109375" customWidth="1"/>
    <col min="10228" max="10228" width="10.28515625" customWidth="1"/>
    <col min="10472" max="10472" width="90.28515625" customWidth="1"/>
    <col min="10473" max="10473" width="12.28515625" customWidth="1"/>
    <col min="10474" max="10474" width="0" hidden="1" customWidth="1"/>
    <col min="10475" max="10483" width="12.7109375" customWidth="1"/>
    <col min="10484" max="10484" width="10.28515625" customWidth="1"/>
    <col min="10728" max="10728" width="90.28515625" customWidth="1"/>
    <col min="10729" max="10729" width="12.28515625" customWidth="1"/>
    <col min="10730" max="10730" width="0" hidden="1" customWidth="1"/>
    <col min="10731" max="10739" width="12.7109375" customWidth="1"/>
    <col min="10740" max="10740" width="10.28515625" customWidth="1"/>
    <col min="10984" max="10984" width="90.28515625" customWidth="1"/>
    <col min="10985" max="10985" width="12.28515625" customWidth="1"/>
    <col min="10986" max="10986" width="0" hidden="1" customWidth="1"/>
    <col min="10987" max="10995" width="12.7109375" customWidth="1"/>
    <col min="10996" max="10996" width="10.28515625" customWidth="1"/>
    <col min="11240" max="11240" width="90.28515625" customWidth="1"/>
    <col min="11241" max="11241" width="12.28515625" customWidth="1"/>
    <col min="11242" max="11242" width="0" hidden="1" customWidth="1"/>
    <col min="11243" max="11251" width="12.7109375" customWidth="1"/>
    <col min="11252" max="11252" width="10.28515625" customWidth="1"/>
    <col min="11496" max="11496" width="90.28515625" customWidth="1"/>
    <col min="11497" max="11497" width="12.28515625" customWidth="1"/>
    <col min="11498" max="11498" width="0" hidden="1" customWidth="1"/>
    <col min="11499" max="11507" width="12.7109375" customWidth="1"/>
    <col min="11508" max="11508" width="10.28515625" customWidth="1"/>
    <col min="11752" max="11752" width="90.28515625" customWidth="1"/>
    <col min="11753" max="11753" width="12.28515625" customWidth="1"/>
    <col min="11754" max="11754" width="0" hidden="1" customWidth="1"/>
    <col min="11755" max="11763" width="12.7109375" customWidth="1"/>
    <col min="11764" max="11764" width="10.28515625" customWidth="1"/>
    <col min="12008" max="12008" width="90.28515625" customWidth="1"/>
    <col min="12009" max="12009" width="12.28515625" customWidth="1"/>
    <col min="12010" max="12010" width="0" hidden="1" customWidth="1"/>
    <col min="12011" max="12019" width="12.7109375" customWidth="1"/>
    <col min="12020" max="12020" width="10.28515625" customWidth="1"/>
    <col min="12264" max="12264" width="90.28515625" customWidth="1"/>
    <col min="12265" max="12265" width="12.28515625" customWidth="1"/>
    <col min="12266" max="12266" width="0" hidden="1" customWidth="1"/>
    <col min="12267" max="12275" width="12.7109375" customWidth="1"/>
    <col min="12276" max="12276" width="10.28515625" customWidth="1"/>
    <col min="12520" max="12520" width="90.28515625" customWidth="1"/>
    <col min="12521" max="12521" width="12.28515625" customWidth="1"/>
    <col min="12522" max="12522" width="0" hidden="1" customWidth="1"/>
    <col min="12523" max="12531" width="12.7109375" customWidth="1"/>
    <col min="12532" max="12532" width="10.28515625" customWidth="1"/>
    <col min="12776" max="12776" width="90.28515625" customWidth="1"/>
    <col min="12777" max="12777" width="12.28515625" customWidth="1"/>
    <col min="12778" max="12778" width="0" hidden="1" customWidth="1"/>
    <col min="12779" max="12787" width="12.7109375" customWidth="1"/>
    <col min="12788" max="12788" width="10.28515625" customWidth="1"/>
    <col min="13032" max="13032" width="90.28515625" customWidth="1"/>
    <col min="13033" max="13033" width="12.28515625" customWidth="1"/>
    <col min="13034" max="13034" width="0" hidden="1" customWidth="1"/>
    <col min="13035" max="13043" width="12.7109375" customWidth="1"/>
    <col min="13044" max="13044" width="10.28515625" customWidth="1"/>
    <col min="13288" max="13288" width="90.28515625" customWidth="1"/>
    <col min="13289" max="13289" width="12.28515625" customWidth="1"/>
    <col min="13290" max="13290" width="0" hidden="1" customWidth="1"/>
    <col min="13291" max="13299" width="12.7109375" customWidth="1"/>
    <col min="13300" max="13300" width="10.28515625" customWidth="1"/>
    <col min="13544" max="13544" width="90.28515625" customWidth="1"/>
    <col min="13545" max="13545" width="12.28515625" customWidth="1"/>
    <col min="13546" max="13546" width="0" hidden="1" customWidth="1"/>
    <col min="13547" max="13555" width="12.7109375" customWidth="1"/>
    <col min="13556" max="13556" width="10.28515625" customWidth="1"/>
    <col min="13800" max="13800" width="90.28515625" customWidth="1"/>
    <col min="13801" max="13801" width="12.28515625" customWidth="1"/>
    <col min="13802" max="13802" width="0" hidden="1" customWidth="1"/>
    <col min="13803" max="13811" width="12.7109375" customWidth="1"/>
    <col min="13812" max="13812" width="10.28515625" customWidth="1"/>
    <col min="14056" max="14056" width="90.28515625" customWidth="1"/>
    <col min="14057" max="14057" width="12.28515625" customWidth="1"/>
    <col min="14058" max="14058" width="0" hidden="1" customWidth="1"/>
    <col min="14059" max="14067" width="12.7109375" customWidth="1"/>
    <col min="14068" max="14068" width="10.28515625" customWidth="1"/>
    <col min="14312" max="14312" width="90.28515625" customWidth="1"/>
    <col min="14313" max="14313" width="12.28515625" customWidth="1"/>
    <col min="14314" max="14314" width="0" hidden="1" customWidth="1"/>
    <col min="14315" max="14323" width="12.7109375" customWidth="1"/>
    <col min="14324" max="14324" width="10.28515625" customWidth="1"/>
    <col min="14568" max="14568" width="90.28515625" customWidth="1"/>
    <col min="14569" max="14569" width="12.28515625" customWidth="1"/>
    <col min="14570" max="14570" width="0" hidden="1" customWidth="1"/>
    <col min="14571" max="14579" width="12.7109375" customWidth="1"/>
    <col min="14580" max="14580" width="10.28515625" customWidth="1"/>
    <col min="14824" max="14824" width="90.28515625" customWidth="1"/>
    <col min="14825" max="14825" width="12.28515625" customWidth="1"/>
    <col min="14826" max="14826" width="0" hidden="1" customWidth="1"/>
    <col min="14827" max="14835" width="12.7109375" customWidth="1"/>
    <col min="14836" max="14836" width="10.28515625" customWidth="1"/>
    <col min="15080" max="15080" width="90.28515625" customWidth="1"/>
    <col min="15081" max="15081" width="12.28515625" customWidth="1"/>
    <col min="15082" max="15082" width="0" hidden="1" customWidth="1"/>
    <col min="15083" max="15091" width="12.7109375" customWidth="1"/>
    <col min="15092" max="15092" width="10.28515625" customWidth="1"/>
    <col min="15336" max="15336" width="90.28515625" customWidth="1"/>
    <col min="15337" max="15337" width="12.28515625" customWidth="1"/>
    <col min="15338" max="15338" width="0" hidden="1" customWidth="1"/>
    <col min="15339" max="15347" width="12.7109375" customWidth="1"/>
    <col min="15348" max="15348" width="10.28515625" customWidth="1"/>
    <col min="15592" max="15592" width="90.28515625" customWidth="1"/>
    <col min="15593" max="15593" width="12.28515625" customWidth="1"/>
    <col min="15594" max="15594" width="0" hidden="1" customWidth="1"/>
    <col min="15595" max="15603" width="12.7109375" customWidth="1"/>
    <col min="15604" max="15604" width="10.28515625" customWidth="1"/>
    <col min="15848" max="15848" width="90.28515625" customWidth="1"/>
    <col min="15849" max="15849" width="12.28515625" customWidth="1"/>
    <col min="15850" max="15850" width="0" hidden="1" customWidth="1"/>
    <col min="15851" max="15859" width="12.7109375" customWidth="1"/>
    <col min="15860" max="15860" width="10.28515625" customWidth="1"/>
    <col min="16104" max="16104" width="90.28515625" customWidth="1"/>
    <col min="16105" max="16105" width="12.28515625" customWidth="1"/>
    <col min="16106" max="16106" width="0" hidden="1" customWidth="1"/>
    <col min="16107" max="16115" width="12.7109375" customWidth="1"/>
    <col min="16116" max="16116" width="10.28515625" customWidth="1"/>
  </cols>
  <sheetData>
    <row r="1" spans="1:6" ht="13.5" customHeight="1" x14ac:dyDescent="0.2">
      <c r="A1" s="11"/>
      <c r="B1" s="11"/>
      <c r="C1" s="11"/>
      <c r="D1" s="11"/>
      <c r="E1" s="11"/>
      <c r="F1" s="26" t="s">
        <v>554</v>
      </c>
    </row>
    <row r="2" spans="1:6" ht="13.5" customHeight="1" x14ac:dyDescent="0.2">
      <c r="A2" s="318"/>
      <c r="B2" s="11"/>
      <c r="C2" s="319"/>
      <c r="D2" s="11"/>
      <c r="E2" s="11"/>
      <c r="F2" s="320"/>
    </row>
    <row r="3" spans="1:6" ht="13.5" customHeight="1" x14ac:dyDescent="0.2">
      <c r="A3" s="318"/>
      <c r="B3" s="11"/>
      <c r="C3" s="321"/>
      <c r="D3" s="11"/>
      <c r="E3" s="11"/>
      <c r="F3" s="322"/>
    </row>
    <row r="4" spans="1:6" s="22" customFormat="1" ht="18" customHeight="1" x14ac:dyDescent="0.2">
      <c r="A4" s="420" t="s">
        <v>574</v>
      </c>
      <c r="B4" s="420"/>
      <c r="C4" s="420"/>
      <c r="D4" s="420"/>
      <c r="E4" s="420"/>
      <c r="F4" s="420"/>
    </row>
    <row r="5" spans="1:6" s="22" customFormat="1" ht="13.5" customHeight="1" x14ac:dyDescent="0.2">
      <c r="A5" s="436"/>
      <c r="B5" s="436"/>
      <c r="C5" s="436"/>
      <c r="D5" s="436"/>
      <c r="E5" s="436"/>
      <c r="F5" s="436"/>
    </row>
    <row r="6" spans="1:6" s="22" customFormat="1" ht="13.5" customHeight="1" x14ac:dyDescent="0.2">
      <c r="A6" s="11"/>
      <c r="B6" s="11"/>
      <c r="C6" s="319"/>
      <c r="D6" s="323"/>
      <c r="F6" s="26" t="s">
        <v>575</v>
      </c>
    </row>
    <row r="7" spans="1:6" s="22" customFormat="1" ht="44.25" customHeight="1" x14ac:dyDescent="0.2">
      <c r="A7" s="324" t="s">
        <v>576</v>
      </c>
      <c r="B7" s="311" t="s">
        <v>577</v>
      </c>
      <c r="C7" s="311">
        <v>2016</v>
      </c>
      <c r="D7" s="311">
        <v>2018</v>
      </c>
      <c r="E7" s="311">
        <v>2019</v>
      </c>
      <c r="F7" s="311">
        <v>2020</v>
      </c>
    </row>
    <row r="8" spans="1:6" s="22" customFormat="1" ht="13.5" customHeight="1" x14ac:dyDescent="0.25">
      <c r="A8" s="325" t="s">
        <v>36</v>
      </c>
      <c r="B8" s="326">
        <f>B9</f>
        <v>123</v>
      </c>
      <c r="C8" s="326">
        <f t="shared" ref="C8:F8" si="0">C9</f>
        <v>0</v>
      </c>
      <c r="D8" s="326">
        <f t="shared" si="0"/>
        <v>123</v>
      </c>
      <c r="E8" s="326">
        <f t="shared" si="0"/>
        <v>0</v>
      </c>
      <c r="F8" s="326">
        <f t="shared" si="0"/>
        <v>0</v>
      </c>
    </row>
    <row r="9" spans="1:6" s="22" customFormat="1" ht="13.5" customHeight="1" x14ac:dyDescent="0.25">
      <c r="A9" s="227" t="s">
        <v>578</v>
      </c>
      <c r="B9" s="329">
        <f>SUM(D9:F9)</f>
        <v>123</v>
      </c>
      <c r="C9" s="329"/>
      <c r="D9" s="330">
        <v>123</v>
      </c>
      <c r="E9" s="329">
        <v>0</v>
      </c>
      <c r="F9" s="328">
        <v>0</v>
      </c>
    </row>
    <row r="10" spans="1:6" s="22" customFormat="1" ht="13.5" customHeight="1" x14ac:dyDescent="0.25">
      <c r="A10" s="331" t="s">
        <v>579</v>
      </c>
      <c r="B10" s="326">
        <f>B11</f>
        <v>27</v>
      </c>
      <c r="C10" s="326">
        <f t="shared" ref="C10:F10" si="1">C11</f>
        <v>0</v>
      </c>
      <c r="D10" s="326">
        <f t="shared" si="1"/>
        <v>27</v>
      </c>
      <c r="E10" s="326">
        <f t="shared" si="1"/>
        <v>0</v>
      </c>
      <c r="F10" s="326">
        <f t="shared" si="1"/>
        <v>0</v>
      </c>
    </row>
    <row r="11" spans="1:6" s="22" customFormat="1" ht="13.5" customHeight="1" x14ac:dyDescent="0.25">
      <c r="A11" s="227" t="s">
        <v>578</v>
      </c>
      <c r="B11" s="329">
        <f>SUM(D11:F11)</f>
        <v>27</v>
      </c>
      <c r="C11" s="329"/>
      <c r="D11" s="330">
        <v>27</v>
      </c>
      <c r="E11" s="329">
        <v>0</v>
      </c>
      <c r="F11" s="328">
        <v>0</v>
      </c>
    </row>
    <row r="12" spans="1:6" s="22" customFormat="1" ht="13.5" customHeight="1" x14ac:dyDescent="0.25">
      <c r="A12" s="332" t="s">
        <v>40</v>
      </c>
      <c r="B12" s="326">
        <f>SUM(B13:B16)</f>
        <v>39882</v>
      </c>
      <c r="C12" s="326">
        <f t="shared" ref="C12:F12" si="2">SUM(C13:C16)</f>
        <v>0</v>
      </c>
      <c r="D12" s="326">
        <f t="shared" si="2"/>
        <v>4182</v>
      </c>
      <c r="E12" s="326">
        <f t="shared" si="2"/>
        <v>35700</v>
      </c>
      <c r="F12" s="326">
        <f t="shared" si="2"/>
        <v>0</v>
      </c>
    </row>
    <row r="13" spans="1:6" s="22" customFormat="1" ht="13.5" customHeight="1" x14ac:dyDescent="0.25">
      <c r="A13" s="227" t="s">
        <v>578</v>
      </c>
      <c r="B13" s="329">
        <f>SUM(D13:F13)</f>
        <v>1890</v>
      </c>
      <c r="C13" s="329"/>
      <c r="D13" s="330">
        <v>1890</v>
      </c>
      <c r="E13" s="329">
        <v>0</v>
      </c>
      <c r="F13" s="328">
        <v>0</v>
      </c>
    </row>
    <row r="14" spans="1:6" s="22" customFormat="1" ht="13.5" customHeight="1" x14ac:dyDescent="0.25">
      <c r="A14" s="221" t="s">
        <v>1045</v>
      </c>
      <c r="B14" s="329">
        <f>SUM(D14:F14)</f>
        <v>1611</v>
      </c>
      <c r="C14" s="329"/>
      <c r="D14" s="330">
        <v>0</v>
      </c>
      <c r="E14" s="329">
        <v>1611</v>
      </c>
      <c r="F14" s="328">
        <v>0</v>
      </c>
    </row>
    <row r="15" spans="1:6" s="22" customFormat="1" ht="13.5" customHeight="1" x14ac:dyDescent="0.25">
      <c r="A15" s="221" t="s">
        <v>580</v>
      </c>
      <c r="B15" s="329">
        <f t="shared" ref="B15:B16" si="3">SUM(D15:F15)</f>
        <v>3003</v>
      </c>
      <c r="C15" s="329"/>
      <c r="D15" s="330">
        <v>2292</v>
      </c>
      <c r="E15" s="329">
        <v>711</v>
      </c>
      <c r="F15" s="328">
        <v>0</v>
      </c>
    </row>
    <row r="16" spans="1:6" s="22" customFormat="1" ht="13.5" customHeight="1" x14ac:dyDescent="0.25">
      <c r="A16" s="221" t="s">
        <v>581</v>
      </c>
      <c r="B16" s="329">
        <f t="shared" si="3"/>
        <v>33378</v>
      </c>
      <c r="C16" s="329"/>
      <c r="D16" s="330">
        <v>0</v>
      </c>
      <c r="E16" s="329">
        <v>33378</v>
      </c>
      <c r="F16" s="328">
        <v>0</v>
      </c>
    </row>
    <row r="17" spans="1:6" s="22" customFormat="1" ht="13.5" customHeight="1" x14ac:dyDescent="0.25">
      <c r="A17" s="219" t="s">
        <v>582</v>
      </c>
      <c r="B17" s="326">
        <f>SUM(B18:B21)</f>
        <v>542004</v>
      </c>
      <c r="C17" s="326">
        <f t="shared" ref="C17:F17" si="4">SUM(C18:C21)</f>
        <v>0</v>
      </c>
      <c r="D17" s="326">
        <f t="shared" si="4"/>
        <v>61636</v>
      </c>
      <c r="E17" s="326">
        <f t="shared" si="4"/>
        <v>480368</v>
      </c>
      <c r="F17" s="326">
        <f t="shared" si="4"/>
        <v>0</v>
      </c>
    </row>
    <row r="18" spans="1:6" s="22" customFormat="1" ht="13.5" customHeight="1" x14ac:dyDescent="0.25">
      <c r="A18" s="227" t="s">
        <v>578</v>
      </c>
      <c r="B18" s="329">
        <f>SUM(D18:F18)</f>
        <v>0</v>
      </c>
      <c r="C18" s="329"/>
      <c r="D18" s="330">
        <v>0</v>
      </c>
      <c r="E18" s="329">
        <v>0</v>
      </c>
      <c r="F18" s="328">
        <v>0</v>
      </c>
    </row>
    <row r="19" spans="1:6" s="22" customFormat="1" ht="13.5" customHeight="1" x14ac:dyDescent="0.25">
      <c r="A19" s="221" t="s">
        <v>1045</v>
      </c>
      <c r="B19" s="329">
        <f>SUM(D19:F19)</f>
        <v>45815</v>
      </c>
      <c r="C19" s="329"/>
      <c r="D19" s="330">
        <v>0</v>
      </c>
      <c r="E19" s="329">
        <v>45815</v>
      </c>
      <c r="F19" s="328"/>
    </row>
    <row r="20" spans="1:6" s="22" customFormat="1" ht="13.5" customHeight="1" x14ac:dyDescent="0.25">
      <c r="A20" s="221" t="s">
        <v>580</v>
      </c>
      <c r="B20" s="329">
        <f>SUM(D20:F20)</f>
        <v>207446</v>
      </c>
      <c r="C20" s="329"/>
      <c r="D20" s="330">
        <v>61636</v>
      </c>
      <c r="E20" s="329">
        <v>145810</v>
      </c>
      <c r="F20" s="328">
        <v>0</v>
      </c>
    </row>
    <row r="21" spans="1:6" s="22" customFormat="1" ht="13.5" customHeight="1" x14ac:dyDescent="0.25">
      <c r="A21" s="221" t="s">
        <v>581</v>
      </c>
      <c r="B21" s="329">
        <f>SUM(D21:F21)</f>
        <v>288743</v>
      </c>
      <c r="C21" s="329"/>
      <c r="D21" s="330">
        <v>0</v>
      </c>
      <c r="E21" s="329">
        <v>288743</v>
      </c>
      <c r="F21" s="328">
        <v>0</v>
      </c>
    </row>
    <row r="22" spans="1:6" s="22" customFormat="1" ht="16.5" customHeight="1" x14ac:dyDescent="0.25">
      <c r="A22" s="333" t="s">
        <v>232</v>
      </c>
      <c r="B22" s="326">
        <f>B8+B10+B12+B17</f>
        <v>582036</v>
      </c>
      <c r="C22" s="326">
        <f>C8+C10+C12+C17</f>
        <v>0</v>
      </c>
      <c r="D22" s="327">
        <f>D8+D10+D12+D17</f>
        <v>65968</v>
      </c>
      <c r="E22" s="326">
        <f>E8+E10+E12+E17</f>
        <v>516068</v>
      </c>
      <c r="F22" s="325">
        <f>F8+F10+F12+F17</f>
        <v>0</v>
      </c>
    </row>
    <row r="23" spans="1:6" s="22" customFormat="1" ht="13.5" customHeight="1" x14ac:dyDescent="0.2"/>
    <row r="24" spans="1:6" s="22" customFormat="1" ht="13.5" customHeight="1" x14ac:dyDescent="0.2"/>
    <row r="25" spans="1:6" ht="12.95" customHeight="1" x14ac:dyDescent="0.2">
      <c r="C25"/>
    </row>
    <row r="26" spans="1:6" ht="12.95" customHeight="1" x14ac:dyDescent="0.2">
      <c r="C26"/>
    </row>
    <row r="27" spans="1:6" ht="12.95" customHeight="1" x14ac:dyDescent="0.2">
      <c r="B27" s="18"/>
      <c r="C27" s="334"/>
      <c r="D27" s="22"/>
      <c r="E27" s="22"/>
      <c r="F27" s="22"/>
    </row>
    <row r="28" spans="1:6" ht="12.95" customHeight="1" x14ac:dyDescent="0.2">
      <c r="B28" s="18"/>
      <c r="C28" s="334"/>
      <c r="D28" s="22"/>
      <c r="E28" s="22"/>
      <c r="F28" s="22"/>
    </row>
    <row r="29" spans="1:6" ht="12.95" customHeight="1" x14ac:dyDescent="0.2">
      <c r="B29" s="18"/>
      <c r="C29" s="334"/>
      <c r="D29" s="22"/>
      <c r="E29" s="22"/>
      <c r="F29" s="22"/>
    </row>
    <row r="30" spans="1:6" ht="12.95" customHeight="1" x14ac:dyDescent="0.2">
      <c r="B30" s="18"/>
      <c r="C30" s="334"/>
      <c r="D30" s="22"/>
      <c r="E30" s="22"/>
      <c r="F30" s="22"/>
    </row>
    <row r="31" spans="1:6" ht="12.95" customHeight="1" x14ac:dyDescent="0.2">
      <c r="B31" s="18"/>
      <c r="C31" s="334"/>
      <c r="D31" s="22"/>
      <c r="E31" s="22"/>
      <c r="F31" s="22"/>
    </row>
    <row r="32" spans="1:6" ht="12.95" customHeight="1" x14ac:dyDescent="0.2">
      <c r="B32" s="18"/>
      <c r="C32" s="334"/>
      <c r="D32" s="22"/>
      <c r="E32" s="22"/>
      <c r="F32" s="22"/>
    </row>
    <row r="33" spans="2:6" ht="12.95" customHeight="1" x14ac:dyDescent="0.2">
      <c r="B33" s="18"/>
      <c r="C33" s="334"/>
      <c r="D33" s="22"/>
      <c r="E33" s="22"/>
      <c r="F33" s="22"/>
    </row>
    <row r="34" spans="2:6" ht="12.95" customHeight="1" x14ac:dyDescent="0.2">
      <c r="B34" s="18"/>
      <c r="C34" s="334"/>
      <c r="D34" s="22"/>
      <c r="E34" s="22"/>
      <c r="F34" s="22"/>
    </row>
    <row r="35" spans="2:6" ht="12.95" customHeight="1" x14ac:dyDescent="0.2">
      <c r="B35" s="18"/>
      <c r="C35" s="334"/>
      <c r="D35" s="22"/>
      <c r="E35" s="22"/>
      <c r="F35" s="22"/>
    </row>
    <row r="36" spans="2:6" ht="12.95" customHeight="1" x14ac:dyDescent="0.2">
      <c r="B36" s="18"/>
      <c r="C36" s="334"/>
      <c r="D36" s="22"/>
      <c r="E36" s="22"/>
      <c r="F36" s="22"/>
    </row>
    <row r="37" spans="2:6" ht="12.95" customHeight="1" x14ac:dyDescent="0.2">
      <c r="B37" s="18"/>
      <c r="C37" s="334"/>
      <c r="D37" s="22"/>
      <c r="E37" s="22"/>
      <c r="F37" s="22"/>
    </row>
    <row r="38" spans="2:6" ht="12.95" customHeight="1" x14ac:dyDescent="0.2">
      <c r="B38" s="18"/>
      <c r="C38" s="334"/>
      <c r="D38" s="22"/>
      <c r="E38" s="22"/>
      <c r="F38" s="22"/>
    </row>
    <row r="39" spans="2:6" ht="12.95" customHeight="1" x14ac:dyDescent="0.2">
      <c r="B39" s="18"/>
      <c r="C39" s="334"/>
      <c r="D39" s="22"/>
      <c r="E39" s="22"/>
      <c r="F39" s="22"/>
    </row>
    <row r="40" spans="2:6" ht="12.95" customHeight="1" x14ac:dyDescent="0.2">
      <c r="B40" s="18"/>
      <c r="C40" s="334"/>
      <c r="D40" s="22"/>
      <c r="E40" s="22"/>
      <c r="F40" s="22"/>
    </row>
    <row r="41" spans="2:6" ht="12.95" customHeight="1" x14ac:dyDescent="0.2">
      <c r="B41" s="18"/>
      <c r="C41" s="334"/>
      <c r="D41" s="22"/>
      <c r="E41" s="22"/>
      <c r="F41" s="22"/>
    </row>
    <row r="42" spans="2:6" ht="12.95" customHeight="1" x14ac:dyDescent="0.2">
      <c r="B42" s="18"/>
      <c r="C42" s="334"/>
      <c r="D42" s="22"/>
      <c r="E42" s="22"/>
      <c r="F42" s="22"/>
    </row>
    <row r="43" spans="2:6" ht="12.95" customHeight="1" x14ac:dyDescent="0.2">
      <c r="B43" s="18"/>
      <c r="C43" s="334"/>
      <c r="D43" s="22"/>
      <c r="E43" s="22"/>
      <c r="F43" s="22"/>
    </row>
    <row r="44" spans="2:6" ht="12.95" customHeight="1" x14ac:dyDescent="0.2">
      <c r="B44" s="18"/>
      <c r="C44" s="334"/>
    </row>
    <row r="45" spans="2:6" ht="12.95" customHeight="1" x14ac:dyDescent="0.2">
      <c r="B45" s="18"/>
      <c r="C45" s="334"/>
    </row>
    <row r="46" spans="2:6" ht="12.95" customHeight="1" x14ac:dyDescent="0.2">
      <c r="B46" s="18"/>
      <c r="C46" s="334"/>
    </row>
    <row r="47" spans="2:6" ht="12.95" customHeight="1" x14ac:dyDescent="0.2">
      <c r="B47" s="18"/>
      <c r="C47" s="334"/>
    </row>
    <row r="48" spans="2:6" ht="12.95" customHeight="1" x14ac:dyDescent="0.2">
      <c r="B48" s="18"/>
      <c r="C48" s="334"/>
    </row>
    <row r="49" spans="2:3" ht="12.95" customHeight="1" x14ac:dyDescent="0.2">
      <c r="B49" s="18"/>
      <c r="C49" s="334"/>
    </row>
    <row r="50" spans="2:3" ht="12.95" customHeight="1" x14ac:dyDescent="0.2">
      <c r="B50" s="18"/>
      <c r="C50" s="334"/>
    </row>
    <row r="51" spans="2:3" ht="12.95" customHeight="1" x14ac:dyDescent="0.2">
      <c r="B51" s="18"/>
      <c r="C51" s="334"/>
    </row>
    <row r="52" spans="2:3" ht="12.95" customHeight="1" x14ac:dyDescent="0.2">
      <c r="B52" s="18"/>
      <c r="C52" s="334"/>
    </row>
    <row r="53" spans="2:3" x14ac:dyDescent="0.2">
      <c r="B53" s="18"/>
      <c r="C53" s="334"/>
    </row>
    <row r="54" spans="2:3" x14ac:dyDescent="0.2">
      <c r="B54" s="18"/>
      <c r="C54" s="334"/>
    </row>
    <row r="55" spans="2:3" x14ac:dyDescent="0.2">
      <c r="B55" s="18"/>
      <c r="C55" s="334"/>
    </row>
    <row r="56" spans="2:3" x14ac:dyDescent="0.2">
      <c r="B56" s="18"/>
      <c r="C56" s="334"/>
    </row>
    <row r="57" spans="2:3" x14ac:dyDescent="0.2">
      <c r="B57" s="18"/>
      <c r="C57" s="334"/>
    </row>
    <row r="58" spans="2:3" x14ac:dyDescent="0.2">
      <c r="B58" s="18"/>
      <c r="C58" s="334"/>
    </row>
    <row r="59" spans="2:3" x14ac:dyDescent="0.2">
      <c r="B59" s="18"/>
      <c r="C59" s="334"/>
    </row>
    <row r="60" spans="2:3" x14ac:dyDescent="0.2">
      <c r="B60" s="18"/>
      <c r="C60" s="334"/>
    </row>
    <row r="61" spans="2:3" x14ac:dyDescent="0.2">
      <c r="B61" s="18"/>
      <c r="C61" s="334"/>
    </row>
    <row r="62" spans="2:3" x14ac:dyDescent="0.2">
      <c r="B62" s="18"/>
      <c r="C62" s="334"/>
    </row>
    <row r="63" spans="2:3" x14ac:dyDescent="0.2">
      <c r="B63" s="18"/>
      <c r="C63" s="334"/>
    </row>
    <row r="64" spans="2:3" x14ac:dyDescent="0.2">
      <c r="B64" s="18"/>
      <c r="C64" s="334"/>
    </row>
    <row r="65" spans="2:3" x14ac:dyDescent="0.2">
      <c r="B65" s="18"/>
      <c r="C65" s="334"/>
    </row>
    <row r="66" spans="2:3" x14ac:dyDescent="0.2">
      <c r="B66" s="18"/>
      <c r="C66" s="334"/>
    </row>
    <row r="67" spans="2:3" x14ac:dyDescent="0.2">
      <c r="B67" s="18"/>
      <c r="C67" s="334"/>
    </row>
    <row r="68" spans="2:3" x14ac:dyDescent="0.2">
      <c r="B68" s="18"/>
      <c r="C68" s="334"/>
    </row>
    <row r="69" spans="2:3" x14ac:dyDescent="0.2">
      <c r="B69" s="18"/>
      <c r="C69" s="334"/>
    </row>
    <row r="70" spans="2:3" x14ac:dyDescent="0.2">
      <c r="B70" s="18"/>
      <c r="C70" s="334"/>
    </row>
  </sheetData>
  <mergeCells count="2"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view="pageBreakPreview" zoomScaleSheetLayoutView="100" workbookViewId="0">
      <selection activeCell="D8" sqref="D8"/>
    </sheetView>
  </sheetViews>
  <sheetFormatPr defaultColWidth="11.5703125" defaultRowHeight="12.75" x14ac:dyDescent="0.2"/>
  <cols>
    <col min="1" max="1" width="119.42578125" customWidth="1"/>
    <col min="2" max="2" width="26.140625" customWidth="1"/>
    <col min="3" max="3" width="21.28515625" customWidth="1"/>
    <col min="4" max="4" width="12" customWidth="1"/>
    <col min="5" max="5" width="13.140625" customWidth="1"/>
    <col min="6" max="6" width="9.140625" customWidth="1"/>
    <col min="7" max="7" width="11.28515625" customWidth="1"/>
    <col min="8" max="8" width="11" customWidth="1"/>
    <col min="9" max="9" width="15" customWidth="1"/>
    <col min="10" max="10" width="12.7109375" customWidth="1"/>
    <col min="11" max="11" width="12.5703125" customWidth="1"/>
    <col min="12" max="12" width="11.7109375" customWidth="1"/>
    <col min="13" max="253" width="9.140625" customWidth="1"/>
  </cols>
  <sheetData>
    <row r="1" spans="1:3" x14ac:dyDescent="0.2">
      <c r="C1" s="10" t="s">
        <v>1236</v>
      </c>
    </row>
    <row r="3" spans="1:3" ht="27.75" customHeight="1" x14ac:dyDescent="0.2">
      <c r="A3" s="438" t="s">
        <v>261</v>
      </c>
      <c r="B3" s="438"/>
      <c r="C3" s="438"/>
    </row>
    <row r="4" spans="1:3" ht="15.75" x14ac:dyDescent="0.25">
      <c r="A4" s="182"/>
      <c r="B4" s="181"/>
      <c r="C4" s="156"/>
    </row>
    <row r="5" spans="1:3" ht="68.25" customHeight="1" x14ac:dyDescent="0.2">
      <c r="A5" s="442" t="s">
        <v>262</v>
      </c>
      <c r="B5" s="442"/>
      <c r="C5" s="442"/>
    </row>
    <row r="6" spans="1:3" ht="15.75" x14ac:dyDescent="0.2">
      <c r="A6" s="154"/>
      <c r="B6" s="155"/>
      <c r="C6" s="156"/>
    </row>
    <row r="7" spans="1:3" ht="15.75" x14ac:dyDescent="0.2">
      <c r="A7" s="154"/>
      <c r="B7" s="155"/>
      <c r="C7" s="156"/>
    </row>
    <row r="8" spans="1:3" ht="15.75" x14ac:dyDescent="0.25">
      <c r="A8" s="441" t="s">
        <v>501</v>
      </c>
      <c r="B8" s="441"/>
      <c r="C8" s="441"/>
    </row>
    <row r="9" spans="1:3" ht="15.75" x14ac:dyDescent="0.25">
      <c r="A9" s="157"/>
      <c r="B9" s="158"/>
      <c r="C9" s="156"/>
    </row>
    <row r="10" spans="1:3" ht="56.25" customHeight="1" x14ac:dyDescent="0.25">
      <c r="A10" s="440" t="s">
        <v>468</v>
      </c>
      <c r="B10" s="440"/>
      <c r="C10" s="440"/>
    </row>
    <row r="11" spans="1:3" ht="15.75" x14ac:dyDescent="0.25">
      <c r="A11" s="157"/>
      <c r="B11" s="158"/>
      <c r="C11" s="156"/>
    </row>
    <row r="12" spans="1:3" ht="15.75" x14ac:dyDescent="0.2">
      <c r="A12" s="439" t="s">
        <v>467</v>
      </c>
      <c r="B12" s="439"/>
      <c r="C12" s="156"/>
    </row>
    <row r="13" spans="1:3" ht="15.75" x14ac:dyDescent="0.25">
      <c r="A13" s="159" t="s">
        <v>466</v>
      </c>
      <c r="B13" s="160"/>
      <c r="C13" s="156"/>
    </row>
    <row r="14" spans="1:3" ht="15.75" x14ac:dyDescent="0.25">
      <c r="A14" s="159" t="s">
        <v>465</v>
      </c>
      <c r="B14" s="160"/>
      <c r="C14" s="156"/>
    </row>
    <row r="15" spans="1:3" ht="15.75" x14ac:dyDescent="0.25">
      <c r="A15" s="159" t="s">
        <v>464</v>
      </c>
      <c r="B15" s="160"/>
      <c r="C15" s="156"/>
    </row>
    <row r="16" spans="1:3" ht="15.75" x14ac:dyDescent="0.25">
      <c r="A16" s="159" t="s">
        <v>453</v>
      </c>
      <c r="B16" s="160"/>
      <c r="C16" s="156"/>
    </row>
    <row r="17" spans="1:5" ht="15.75" x14ac:dyDescent="0.25">
      <c r="A17" s="159"/>
      <c r="B17" s="161"/>
      <c r="C17" s="161" t="s">
        <v>469</v>
      </c>
    </row>
    <row r="18" spans="1:5" ht="15.75" x14ac:dyDescent="0.25">
      <c r="A18" s="162" t="s">
        <v>263</v>
      </c>
      <c r="B18" s="163">
        <v>2018</v>
      </c>
      <c r="C18" s="326" t="s">
        <v>558</v>
      </c>
      <c r="D18" s="24"/>
    </row>
    <row r="19" spans="1:5" ht="15.75" x14ac:dyDescent="0.2">
      <c r="A19" s="164" t="s">
        <v>264</v>
      </c>
      <c r="B19" s="165"/>
      <c r="C19" s="165"/>
      <c r="D19" s="24"/>
    </row>
    <row r="20" spans="1:5" ht="15.75" x14ac:dyDescent="0.2">
      <c r="A20" s="164" t="s">
        <v>463</v>
      </c>
      <c r="B20" s="165">
        <v>0</v>
      </c>
      <c r="C20" s="165">
        <v>0</v>
      </c>
      <c r="D20" s="24"/>
    </row>
    <row r="21" spans="1:5" ht="15.75" x14ac:dyDescent="0.2">
      <c r="A21" s="166"/>
      <c r="B21" s="165"/>
      <c r="C21" s="165"/>
      <c r="D21" s="24"/>
    </row>
    <row r="22" spans="1:5" ht="15.75" x14ac:dyDescent="0.2">
      <c r="A22" s="167" t="s">
        <v>265</v>
      </c>
      <c r="B22" s="168">
        <f>B19+SUM(B20:B21)</f>
        <v>0</v>
      </c>
      <c r="C22" s="168">
        <v>0</v>
      </c>
      <c r="D22" s="24"/>
    </row>
    <row r="23" spans="1:5" ht="15.75" x14ac:dyDescent="0.2">
      <c r="A23" s="169"/>
      <c r="B23" s="169"/>
      <c r="C23" s="169"/>
      <c r="D23" s="24"/>
    </row>
    <row r="24" spans="1:5" ht="15.75" x14ac:dyDescent="0.2">
      <c r="A24" s="162" t="s">
        <v>266</v>
      </c>
      <c r="B24" s="163">
        <f>+B18</f>
        <v>2018</v>
      </c>
      <c r="C24" s="163" t="str">
        <f>+C18</f>
        <v>Teljesítés 2018.12.31</v>
      </c>
      <c r="D24" s="24"/>
    </row>
    <row r="25" spans="1:5" ht="15.75" x14ac:dyDescent="0.2">
      <c r="A25" s="170" t="s">
        <v>450</v>
      </c>
      <c r="B25" s="171">
        <v>123</v>
      </c>
      <c r="C25" s="171">
        <v>128</v>
      </c>
      <c r="D25" s="24"/>
    </row>
    <row r="26" spans="1:5" ht="15.75" x14ac:dyDescent="0.2">
      <c r="A26" s="170" t="s">
        <v>449</v>
      </c>
      <c r="B26" s="171">
        <v>27</v>
      </c>
      <c r="C26" s="171">
        <v>22</v>
      </c>
      <c r="D26" s="24"/>
    </row>
    <row r="27" spans="1:5" ht="15.75" x14ac:dyDescent="0.2">
      <c r="A27" s="170" t="s">
        <v>448</v>
      </c>
      <c r="B27" s="171">
        <v>1680</v>
      </c>
      <c r="C27" s="171">
        <v>1680</v>
      </c>
      <c r="D27" s="24"/>
    </row>
    <row r="28" spans="1:5" ht="15.75" x14ac:dyDescent="0.2">
      <c r="A28" s="164" t="s">
        <v>447</v>
      </c>
      <c r="B28" s="165">
        <v>0</v>
      </c>
      <c r="C28" s="165"/>
      <c r="D28" s="24"/>
    </row>
    <row r="29" spans="1:5" ht="15.75" x14ac:dyDescent="0.2">
      <c r="A29" s="172" t="s">
        <v>232</v>
      </c>
      <c r="B29" s="173">
        <f>SUM(B25:B28)</f>
        <v>1830</v>
      </c>
      <c r="C29" s="173">
        <f>SUM(C25:C28)</f>
        <v>1830</v>
      </c>
      <c r="D29" s="24"/>
      <c r="E29" s="24"/>
    </row>
    <row r="30" spans="1:5" ht="15" x14ac:dyDescent="0.2">
      <c r="A30" s="156"/>
      <c r="B30" s="156"/>
      <c r="C30" s="156"/>
      <c r="D30" s="18"/>
    </row>
    <row r="31" spans="1:5" ht="15.75" x14ac:dyDescent="0.25">
      <c r="A31" s="174"/>
      <c r="B31" s="156"/>
      <c r="C31" s="156"/>
      <c r="D31" s="18"/>
    </row>
    <row r="32" spans="1:5" ht="15.75" x14ac:dyDescent="0.25">
      <c r="A32" s="175" t="s">
        <v>502</v>
      </c>
      <c r="B32" s="156"/>
      <c r="C32" s="156"/>
    </row>
    <row r="33" spans="1:9" ht="15.75" x14ac:dyDescent="0.25">
      <c r="A33" s="175"/>
      <c r="B33" s="156"/>
      <c r="C33" s="156"/>
    </row>
    <row r="34" spans="1:9" ht="12.75" customHeight="1" x14ac:dyDescent="0.2">
      <c r="A34" s="176" t="s">
        <v>462</v>
      </c>
      <c r="B34" s="177"/>
      <c r="C34" s="156"/>
    </row>
    <row r="35" spans="1:9" ht="15.75" x14ac:dyDescent="0.2">
      <c r="A35" s="176" t="s">
        <v>461</v>
      </c>
      <c r="B35" s="177"/>
      <c r="C35" s="156"/>
    </row>
    <row r="36" spans="1:9" ht="15.75" x14ac:dyDescent="0.2">
      <c r="A36" s="176" t="s">
        <v>460</v>
      </c>
      <c r="B36" s="177"/>
      <c r="C36" s="156"/>
    </row>
    <row r="37" spans="1:9" ht="15.75" x14ac:dyDescent="0.2">
      <c r="A37" s="176" t="s">
        <v>459</v>
      </c>
      <c r="B37" s="177"/>
      <c r="C37" s="156"/>
    </row>
    <row r="38" spans="1:9" ht="15.75" x14ac:dyDescent="0.2">
      <c r="A38" s="176" t="s">
        <v>453</v>
      </c>
      <c r="B38" s="156"/>
      <c r="C38" s="156"/>
    </row>
    <row r="39" spans="1:9" ht="15.75" x14ac:dyDescent="0.25">
      <c r="A39" s="174"/>
      <c r="B39" s="156"/>
      <c r="C39" s="161" t="s">
        <v>469</v>
      </c>
    </row>
    <row r="40" spans="1:9" ht="15.75" x14ac:dyDescent="0.25">
      <c r="A40" s="162" t="s">
        <v>263</v>
      </c>
      <c r="B40" s="163">
        <v>2018</v>
      </c>
      <c r="C40" s="326" t="s">
        <v>558</v>
      </c>
      <c r="D40" s="24"/>
    </row>
    <row r="41" spans="1:9" ht="15.75" x14ac:dyDescent="0.2">
      <c r="A41" s="164" t="s">
        <v>264</v>
      </c>
      <c r="B41" s="165"/>
      <c r="C41" s="165"/>
      <c r="I41" s="18"/>
    </row>
    <row r="42" spans="1:9" ht="15.75" x14ac:dyDescent="0.2">
      <c r="A42" s="164" t="s">
        <v>452</v>
      </c>
      <c r="B42" s="165">
        <v>4162</v>
      </c>
      <c r="C42" s="165">
        <v>0</v>
      </c>
      <c r="D42" s="18"/>
      <c r="I42" s="18"/>
    </row>
    <row r="43" spans="1:9" ht="15.75" x14ac:dyDescent="0.2">
      <c r="A43" s="178" t="s">
        <v>451</v>
      </c>
      <c r="B43" s="165">
        <v>0</v>
      </c>
      <c r="C43" s="165"/>
      <c r="I43" s="18"/>
    </row>
    <row r="44" spans="1:9" ht="15.75" x14ac:dyDescent="0.25">
      <c r="A44" s="167" t="s">
        <v>265</v>
      </c>
      <c r="B44" s="168">
        <f>B42</f>
        <v>4162</v>
      </c>
      <c r="C44" s="329">
        <f>C42</f>
        <v>0</v>
      </c>
      <c r="H44" s="18"/>
    </row>
    <row r="45" spans="1:9" ht="15.75" x14ac:dyDescent="0.2">
      <c r="A45" s="169"/>
      <c r="B45" s="169"/>
      <c r="C45" s="169"/>
      <c r="I45" s="18"/>
    </row>
    <row r="46" spans="1:9" ht="15.75" x14ac:dyDescent="0.2">
      <c r="A46" s="162" t="s">
        <v>266</v>
      </c>
      <c r="B46" s="163">
        <f>+B40</f>
        <v>2018</v>
      </c>
      <c r="C46" s="163" t="str">
        <f>+C40</f>
        <v>Teljesítés 2018.12.31</v>
      </c>
      <c r="I46" s="18"/>
    </row>
    <row r="47" spans="1:9" ht="15.75" x14ac:dyDescent="0.2">
      <c r="A47" s="170" t="s">
        <v>450</v>
      </c>
      <c r="B47" s="171"/>
      <c r="C47" s="171"/>
      <c r="D47" s="130"/>
      <c r="I47" s="18"/>
    </row>
    <row r="48" spans="1:9" ht="15.75" x14ac:dyDescent="0.2">
      <c r="A48" s="170" t="s">
        <v>449</v>
      </c>
      <c r="B48" s="171"/>
      <c r="C48" s="171"/>
      <c r="D48" s="130"/>
      <c r="I48" s="18"/>
    </row>
    <row r="49" spans="1:12" ht="15.75" x14ac:dyDescent="0.2">
      <c r="A49" s="170" t="s">
        <v>458</v>
      </c>
      <c r="B49" s="171">
        <v>3003</v>
      </c>
      <c r="C49" s="171">
        <v>2507</v>
      </c>
      <c r="D49" s="130"/>
      <c r="I49" s="18"/>
    </row>
    <row r="50" spans="1:12" ht="15.75" x14ac:dyDescent="0.2">
      <c r="A50" s="164" t="s">
        <v>447</v>
      </c>
      <c r="B50" s="165">
        <v>181994</v>
      </c>
      <c r="C50" s="165">
        <v>61636</v>
      </c>
      <c r="D50" s="131"/>
      <c r="I50" s="18"/>
    </row>
    <row r="51" spans="1:12" ht="15.75" x14ac:dyDescent="0.2">
      <c r="A51" s="172" t="s">
        <v>232</v>
      </c>
      <c r="B51" s="173">
        <f>SUM(B47:B50)</f>
        <v>184997</v>
      </c>
      <c r="C51" s="173">
        <f>SUM(C47:C50)</f>
        <v>64143</v>
      </c>
      <c r="D51" s="18"/>
      <c r="E51" s="18"/>
      <c r="I51" s="18"/>
      <c r="J51" s="18"/>
      <c r="K51" s="18"/>
    </row>
    <row r="52" spans="1:12" ht="15.75" x14ac:dyDescent="0.2">
      <c r="A52" s="179"/>
      <c r="B52" s="180"/>
      <c r="C52" s="156"/>
      <c r="L52" s="18"/>
    </row>
    <row r="53" spans="1:12" ht="15.75" x14ac:dyDescent="0.25">
      <c r="A53" s="174"/>
      <c r="B53" s="156"/>
      <c r="C53" s="156"/>
    </row>
    <row r="54" spans="1:12" ht="15.75" x14ac:dyDescent="0.25">
      <c r="A54" s="175" t="s">
        <v>503</v>
      </c>
      <c r="B54" s="181"/>
      <c r="C54" s="156"/>
    </row>
    <row r="55" spans="1:12" ht="15.75" x14ac:dyDescent="0.25">
      <c r="A55" s="175"/>
      <c r="B55" s="181"/>
      <c r="C55" s="156"/>
    </row>
    <row r="56" spans="1:12" ht="12.75" customHeight="1" x14ac:dyDescent="0.2">
      <c r="A56" s="437" t="s">
        <v>457</v>
      </c>
      <c r="B56" s="437"/>
      <c r="C56" s="156"/>
    </row>
    <row r="57" spans="1:12" ht="15.75" x14ac:dyDescent="0.2">
      <c r="A57" s="176" t="s">
        <v>456</v>
      </c>
      <c r="B57" s="176"/>
      <c r="C57" s="156"/>
    </row>
    <row r="58" spans="1:12" ht="15.75" x14ac:dyDescent="0.2">
      <c r="A58" s="176" t="s">
        <v>455</v>
      </c>
      <c r="B58" s="176"/>
      <c r="C58" s="156"/>
    </row>
    <row r="59" spans="1:12" ht="15.75" x14ac:dyDescent="0.2">
      <c r="A59" s="176" t="s">
        <v>454</v>
      </c>
      <c r="B59" s="176"/>
      <c r="C59" s="156"/>
    </row>
    <row r="60" spans="1:12" ht="15.75" x14ac:dyDescent="0.25">
      <c r="A60" s="176" t="s">
        <v>453</v>
      </c>
      <c r="B60" s="181"/>
      <c r="C60" s="156"/>
    </row>
    <row r="61" spans="1:12" ht="15.75" x14ac:dyDescent="0.25">
      <c r="A61" s="156"/>
      <c r="B61" s="156"/>
      <c r="C61" s="161" t="s">
        <v>469</v>
      </c>
    </row>
    <row r="62" spans="1:12" ht="15.75" x14ac:dyDescent="0.25">
      <c r="A62" s="162" t="s">
        <v>263</v>
      </c>
      <c r="B62" s="163">
        <v>2018</v>
      </c>
      <c r="C62" s="326" t="s">
        <v>558</v>
      </c>
      <c r="G62" s="2"/>
      <c r="H62" s="2"/>
      <c r="I62" s="2"/>
    </row>
    <row r="63" spans="1:12" ht="15.75" x14ac:dyDescent="0.2">
      <c r="A63" s="164" t="s">
        <v>264</v>
      </c>
      <c r="B63" s="165"/>
      <c r="C63" s="165"/>
      <c r="G63" s="134"/>
      <c r="H63" s="134"/>
      <c r="I63" s="2"/>
    </row>
    <row r="64" spans="1:12" ht="15.75" x14ac:dyDescent="0.2">
      <c r="A64" s="164" t="s">
        <v>452</v>
      </c>
      <c r="B64" s="165">
        <v>35121</v>
      </c>
      <c r="C64" s="165">
        <v>0</v>
      </c>
      <c r="D64" s="132"/>
      <c r="E64" s="2"/>
      <c r="G64" s="134"/>
      <c r="H64" s="134"/>
      <c r="I64" s="2"/>
    </row>
    <row r="65" spans="1:10" ht="15.75" x14ac:dyDescent="0.2">
      <c r="A65" s="178" t="s">
        <v>451</v>
      </c>
      <c r="B65" s="165"/>
      <c r="C65" s="165"/>
      <c r="D65" s="132"/>
      <c r="E65" s="2"/>
      <c r="G65" s="132"/>
      <c r="H65" s="134"/>
      <c r="I65" s="2"/>
    </row>
    <row r="66" spans="1:10" ht="15.75" x14ac:dyDescent="0.25">
      <c r="A66" s="167" t="s">
        <v>265</v>
      </c>
      <c r="B66" s="168">
        <f>B64</f>
        <v>35121</v>
      </c>
      <c r="C66" s="326">
        <f>C64</f>
        <v>0</v>
      </c>
      <c r="D66" s="2"/>
      <c r="F66" s="134"/>
      <c r="G66" s="134"/>
      <c r="H66" s="2"/>
    </row>
    <row r="67" spans="1:10" ht="15.75" x14ac:dyDescent="0.2">
      <c r="A67" s="169"/>
      <c r="B67" s="169"/>
      <c r="C67" s="169"/>
      <c r="D67" s="2"/>
      <c r="E67" s="2"/>
      <c r="G67" s="134"/>
      <c r="H67" s="134"/>
      <c r="I67" s="2"/>
    </row>
    <row r="68" spans="1:10" ht="15.75" x14ac:dyDescent="0.2">
      <c r="A68" s="162" t="s">
        <v>266</v>
      </c>
      <c r="B68" s="163">
        <f>+B62</f>
        <v>2018</v>
      </c>
      <c r="C68" s="163" t="str">
        <f>+C62</f>
        <v>Teljesítés 2018.12.31</v>
      </c>
      <c r="D68" s="2"/>
      <c r="E68" s="2"/>
      <c r="G68" s="134"/>
      <c r="H68" s="134"/>
      <c r="I68" s="2"/>
    </row>
    <row r="69" spans="1:10" ht="15.75" x14ac:dyDescent="0.2">
      <c r="A69" s="170" t="s">
        <v>450</v>
      </c>
      <c r="B69" s="171"/>
      <c r="C69" s="171"/>
      <c r="D69" s="133"/>
      <c r="E69" s="134"/>
      <c r="G69" s="134"/>
      <c r="H69" s="134"/>
      <c r="I69" s="2"/>
    </row>
    <row r="70" spans="1:10" ht="15.75" x14ac:dyDescent="0.2">
      <c r="A70" s="170" t="s">
        <v>449</v>
      </c>
      <c r="B70" s="171"/>
      <c r="C70" s="171"/>
      <c r="D70" s="133"/>
      <c r="E70" s="134"/>
      <c r="G70" s="134"/>
      <c r="H70" s="134"/>
      <c r="I70" s="2"/>
    </row>
    <row r="71" spans="1:10" ht="15.75" x14ac:dyDescent="0.2">
      <c r="A71" s="170" t="s">
        <v>448</v>
      </c>
      <c r="B71" s="171">
        <v>33378</v>
      </c>
      <c r="C71" s="171">
        <v>155</v>
      </c>
      <c r="D71" s="133"/>
      <c r="E71" s="134"/>
      <c r="G71" s="134"/>
      <c r="H71" s="134"/>
      <c r="I71" s="2"/>
    </row>
    <row r="72" spans="1:10" ht="15.75" x14ac:dyDescent="0.2">
      <c r="A72" s="164" t="s">
        <v>223</v>
      </c>
      <c r="B72" s="165">
        <v>288743</v>
      </c>
      <c r="C72" s="165">
        <v>0</v>
      </c>
      <c r="D72" s="132"/>
      <c r="E72" s="134"/>
      <c r="G72" s="134"/>
      <c r="H72" s="134"/>
      <c r="I72" s="2"/>
    </row>
    <row r="73" spans="1:10" ht="15.75" x14ac:dyDescent="0.2">
      <c r="A73" s="172" t="s">
        <v>232</v>
      </c>
      <c r="B73" s="173">
        <f>SUM(B69:B72)</f>
        <v>322121</v>
      </c>
      <c r="C73" s="173">
        <f>SUM(C69:C72)</f>
        <v>155</v>
      </c>
      <c r="D73" s="134"/>
      <c r="E73" s="134"/>
      <c r="G73" s="134"/>
      <c r="H73" s="134"/>
      <c r="I73" s="134"/>
      <c r="J73" s="18"/>
    </row>
    <row r="74" spans="1:10" ht="15" x14ac:dyDescent="0.2">
      <c r="A74" s="156"/>
      <c r="B74" s="156"/>
      <c r="C74" s="156"/>
    </row>
    <row r="75" spans="1:10" ht="15" x14ac:dyDescent="0.2">
      <c r="A75" s="156"/>
      <c r="B75" s="156"/>
      <c r="C75" s="156"/>
    </row>
    <row r="76" spans="1:10" ht="15.75" x14ac:dyDescent="0.25">
      <c r="A76" s="175" t="s">
        <v>504</v>
      </c>
      <c r="B76" s="181"/>
      <c r="C76" s="156"/>
    </row>
    <row r="77" spans="1:10" ht="15.75" x14ac:dyDescent="0.25">
      <c r="A77" s="175"/>
      <c r="B77" s="181"/>
      <c r="C77" s="156"/>
    </row>
    <row r="78" spans="1:10" ht="15.75" x14ac:dyDescent="0.2">
      <c r="A78" s="437" t="s">
        <v>499</v>
      </c>
      <c r="B78" s="437"/>
      <c r="C78" s="156"/>
    </row>
    <row r="79" spans="1:10" ht="15.75" x14ac:dyDescent="0.2">
      <c r="A79" s="176" t="s">
        <v>456</v>
      </c>
      <c r="B79" s="176"/>
      <c r="C79" s="156"/>
    </row>
    <row r="80" spans="1:10" ht="15.75" x14ac:dyDescent="0.2">
      <c r="A80" s="176" t="s">
        <v>497</v>
      </c>
      <c r="B80" s="176"/>
      <c r="C80" s="156"/>
    </row>
    <row r="81" spans="1:4" ht="15.75" x14ac:dyDescent="0.2">
      <c r="A81" s="176" t="s">
        <v>498</v>
      </c>
      <c r="B81" s="176"/>
      <c r="C81" s="156"/>
    </row>
    <row r="82" spans="1:4" ht="15.75" x14ac:dyDescent="0.25">
      <c r="A82" s="176" t="s">
        <v>453</v>
      </c>
      <c r="B82" s="181"/>
      <c r="C82" s="156"/>
    </row>
    <row r="83" spans="1:4" ht="15.75" x14ac:dyDescent="0.25">
      <c r="A83" s="156"/>
      <c r="B83" s="156"/>
      <c r="C83" s="161" t="s">
        <v>469</v>
      </c>
    </row>
    <row r="84" spans="1:4" ht="15.75" x14ac:dyDescent="0.25">
      <c r="A84" s="162" t="s">
        <v>263</v>
      </c>
      <c r="B84" s="163">
        <v>2018</v>
      </c>
      <c r="C84" s="326" t="s">
        <v>558</v>
      </c>
    </row>
    <row r="85" spans="1:4" ht="15.75" x14ac:dyDescent="0.2">
      <c r="A85" s="164" t="s">
        <v>264</v>
      </c>
      <c r="B85" s="165"/>
      <c r="C85" s="165"/>
    </row>
    <row r="86" spans="1:4" ht="15.75" x14ac:dyDescent="0.2">
      <c r="A86" s="164" t="s">
        <v>452</v>
      </c>
      <c r="B86" s="165">
        <v>47426</v>
      </c>
      <c r="C86" s="165">
        <f>C87</f>
        <v>47917</v>
      </c>
      <c r="D86" s="134"/>
    </row>
    <row r="87" spans="1:4" ht="15.75" x14ac:dyDescent="0.2">
      <c r="A87" s="178" t="s">
        <v>500</v>
      </c>
      <c r="B87" s="165">
        <v>47426</v>
      </c>
      <c r="C87" s="165">
        <v>47917</v>
      </c>
      <c r="D87" s="134"/>
    </row>
    <row r="88" spans="1:4" ht="15.75" x14ac:dyDescent="0.2">
      <c r="A88" s="167" t="s">
        <v>265</v>
      </c>
      <c r="B88" s="168">
        <f>SUM(B87)</f>
        <v>47426</v>
      </c>
      <c r="C88" s="168">
        <f>C85+C86</f>
        <v>47917</v>
      </c>
      <c r="D88" s="134"/>
    </row>
    <row r="89" spans="1:4" ht="15.75" x14ac:dyDescent="0.2">
      <c r="A89" s="169"/>
      <c r="B89" s="169"/>
      <c r="C89" s="169"/>
      <c r="D89" s="134"/>
    </row>
    <row r="90" spans="1:4" ht="15.75" x14ac:dyDescent="0.2">
      <c r="A90" s="162" t="s">
        <v>266</v>
      </c>
      <c r="B90" s="163">
        <f>+B84</f>
        <v>2018</v>
      </c>
      <c r="C90" s="163" t="str">
        <f>+C84</f>
        <v>Teljesítés 2018.12.31</v>
      </c>
      <c r="D90" s="134"/>
    </row>
    <row r="91" spans="1:4" ht="15.75" x14ac:dyDescent="0.2">
      <c r="A91" s="170" t="s">
        <v>450</v>
      </c>
      <c r="B91" s="171"/>
      <c r="C91" s="171"/>
      <c r="D91" s="134"/>
    </row>
    <row r="92" spans="1:4" ht="15.75" x14ac:dyDescent="0.2">
      <c r="A92" s="170" t="s">
        <v>449</v>
      </c>
      <c r="B92" s="171"/>
      <c r="C92" s="171"/>
      <c r="D92" s="134"/>
    </row>
    <row r="93" spans="1:4" ht="15.75" x14ac:dyDescent="0.2">
      <c r="A93" s="170" t="s">
        <v>448</v>
      </c>
      <c r="B93" s="171">
        <v>1611</v>
      </c>
      <c r="C93" s="171">
        <v>1905</v>
      </c>
      <c r="D93" s="134"/>
    </row>
    <row r="94" spans="1:4" ht="15.75" x14ac:dyDescent="0.2">
      <c r="A94" s="164" t="s">
        <v>223</v>
      </c>
      <c r="B94" s="165">
        <v>45815</v>
      </c>
      <c r="C94" s="165">
        <v>0</v>
      </c>
      <c r="D94" s="134"/>
    </row>
    <row r="95" spans="1:4" ht="15.75" x14ac:dyDescent="0.2">
      <c r="A95" s="172" t="s">
        <v>232</v>
      </c>
      <c r="B95" s="173">
        <f>SUM(B91:B94)</f>
        <v>47426</v>
      </c>
      <c r="C95" s="173">
        <f>SUM(C91:C94)</f>
        <v>1905</v>
      </c>
      <c r="D95" s="134"/>
    </row>
  </sheetData>
  <sheetProtection selectLockedCells="1" selectUnlockedCells="1"/>
  <mergeCells count="7">
    <mergeCell ref="A78:B78"/>
    <mergeCell ref="A3:C3"/>
    <mergeCell ref="A12:B12"/>
    <mergeCell ref="A56:B56"/>
    <mergeCell ref="A10:C10"/>
    <mergeCell ref="A8:C8"/>
    <mergeCell ref="A5:C5"/>
  </mergeCells>
  <conditionalFormatting sqref="B22:C22">
    <cfRule type="cellIs" dxfId="7" priority="9" stopIfTrue="1" operator="equal">
      <formula>0</formula>
    </cfRule>
  </conditionalFormatting>
  <conditionalFormatting sqref="B44">
    <cfRule type="cellIs" dxfId="6" priority="8" stopIfTrue="1" operator="equal">
      <formula>0</formula>
    </cfRule>
  </conditionalFormatting>
  <conditionalFormatting sqref="B66">
    <cfRule type="cellIs" dxfId="5" priority="7" stopIfTrue="1" operator="equal">
      <formula>0</formula>
    </cfRule>
  </conditionalFormatting>
  <conditionalFormatting sqref="B88">
    <cfRule type="cellIs" dxfId="4" priority="3" stopIfTrue="1" operator="equal">
      <formula>0</formula>
    </cfRule>
  </conditionalFormatting>
  <conditionalFormatting sqref="C88">
    <cfRule type="cellIs" dxfId="3" priority="2" stopIfTrue="1" operator="equal">
      <formula>0</formula>
    </cfRule>
  </conditionalFormatting>
  <pageMargins left="0.78740157480314965" right="0.78740157480314965" top="1.0629921259842521" bottom="1.0629921259842521" header="0.78740157480314965" footer="0.78740157480314965"/>
  <pageSetup paperSize="9" scale="48" firstPageNumber="0" orientation="portrait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7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23</vt:i4>
      </vt:variant>
    </vt:vector>
  </HeadingPairs>
  <TitlesOfParts>
    <vt:vector size="44" baseType="lpstr">
      <vt:lpstr>1.Bev-kiad.</vt:lpstr>
      <vt:lpstr>2.Műk.</vt:lpstr>
      <vt:lpstr>3.Felh.</vt:lpstr>
      <vt:lpstr>4. Átadott p.eszk.</vt:lpstr>
      <vt:lpstr>5.finanszírozás</vt:lpstr>
      <vt:lpstr>6.Bev.össz.</vt:lpstr>
      <vt:lpstr>7.Kiad.össz.</vt:lpstr>
      <vt:lpstr>8. Többéves</vt:lpstr>
      <vt:lpstr>9. Eu projekt</vt:lpstr>
      <vt:lpstr>10. Maradványkimutatás</vt:lpstr>
      <vt:lpstr>11. Mérleg</vt:lpstr>
      <vt:lpstr>12. Eredménykimutatás</vt:lpstr>
      <vt:lpstr>13. Pénzeszköz változás</vt:lpstr>
      <vt:lpstr>14. Vagyonkimutatás</vt:lpstr>
      <vt:lpstr>15. Konsz. besz kiad.</vt:lpstr>
      <vt:lpstr>16. Konsz. besz. bevétel</vt:lpstr>
      <vt:lpstr>17. Konsz. finansz. kiadás</vt:lpstr>
      <vt:lpstr>18. Konsz. finansz. bevétel</vt:lpstr>
      <vt:lpstr>19. Konsz. mérleg</vt:lpstr>
      <vt:lpstr>20. Konsz. eredménykimutatás</vt:lpstr>
      <vt:lpstr>13.MANKOHivatal</vt:lpstr>
      <vt:lpstr>'1.Bev-kiad.'!Excel_BuiltIn__FilterDatabase</vt:lpstr>
      <vt:lpstr>'2.Műk.'!Excel_BuiltIn__FilterDatabase</vt:lpstr>
      <vt:lpstr>'1.Bev-kiad.'!Excel_BuiltIn_Print_Area</vt:lpstr>
      <vt:lpstr>'2.Műk.'!Excel_BuiltIn_Print_Area</vt:lpstr>
      <vt:lpstr>'3.Felh.'!Excel_BuiltIn_Print_Area</vt:lpstr>
      <vt:lpstr>'4. Átadott p.eszk.'!Excel_BuiltIn_Print_Area</vt:lpstr>
      <vt:lpstr>'1.Bev-kiad.'!Nyomtatási_terület</vt:lpstr>
      <vt:lpstr>'11. Mérleg'!Nyomtatási_terület</vt:lpstr>
      <vt:lpstr>'13.MANKOHivatal'!Nyomtatási_terület</vt:lpstr>
      <vt:lpstr>'14. Vagyonkimutatás'!Nyomtatási_terület</vt:lpstr>
      <vt:lpstr>'2.Műk.'!Nyomtatási_terület</vt:lpstr>
      <vt:lpstr>'3.Felh.'!Nyomtatási_terület</vt:lpstr>
      <vt:lpstr>'4. Átadott p.eszk.'!Nyomtatási_terület</vt:lpstr>
      <vt:lpstr>'5.finanszírozás'!Nyomtatási_terület</vt:lpstr>
      <vt:lpstr>'6.Bev.össz.'!Nyomtatási_terület</vt:lpstr>
      <vt:lpstr>'9. Eu projekt'!Nyomtatási_terület</vt:lpstr>
      <vt:lpstr>'1.Bev-kiad.'!Z_ABF21C5C_6078_4D03_96DF_78390D4F8F84_.wvu.FilterData</vt:lpstr>
      <vt:lpstr>'2.Műk.'!Z_ABF21C5C_6078_4D03_96DF_78390D4F8F84_.wvu.FilterData</vt:lpstr>
      <vt:lpstr>'1.Bev-kiad.'!Z_ABF21C5C_6078_4D03_96DF_78390D4F8F84_.wvu.PrintArea</vt:lpstr>
      <vt:lpstr>'13.MANKOHivatal'!Z_ABF21C5C_6078_4D03_96DF_78390D4F8F84_.wvu.PrintArea</vt:lpstr>
      <vt:lpstr>'2.Műk.'!Z_ABF21C5C_6078_4D03_96DF_78390D4F8F84_.wvu.PrintArea</vt:lpstr>
      <vt:lpstr>'3.Felh.'!Z_ABF21C5C_6078_4D03_96DF_78390D4F8F84_.wvu.PrintArea</vt:lpstr>
      <vt:lpstr>'4. Átadott p.eszk.'!Z_ABF21C5C_6078_4D03_96DF_78390D4F8F84_.wvu.PrintArea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Csécsi</dc:creator>
  <cp:lastModifiedBy>Renáta Hofmann</cp:lastModifiedBy>
  <cp:lastPrinted>2019-05-24T08:10:39Z</cp:lastPrinted>
  <dcterms:created xsi:type="dcterms:W3CDTF">2018-07-23T07:05:26Z</dcterms:created>
  <dcterms:modified xsi:type="dcterms:W3CDTF">2019-05-29T07:43:59Z</dcterms:modified>
</cp:coreProperties>
</file>