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05" windowWidth="20730" windowHeight="11760"/>
  </bookViews>
  <sheets>
    <sheet name="1sz.mérleg" sheetId="1" r:id="rId1"/>
    <sheet name="2.sz.kiadás" sheetId="2" r:id="rId2"/>
    <sheet name="3.sz.bevétel_" sheetId="3" r:id="rId3"/>
    <sheet name="4.sz.állami tám." sheetId="4" r:id="rId4"/>
    <sheet name="5.sz.kiadás_feladat " sheetId="18" r:id="rId5"/>
    <sheet name="6.sz.bevétel feladat" sheetId="6" r:id="rId6"/>
    <sheet name="7.sz.int.kiad." sheetId="7" r:id="rId7"/>
    <sheet name="8.sz.int_bevétel" sheetId="8" r:id="rId8"/>
    <sheet name="9.sz.támogatás" sheetId="9" r:id="rId9"/>
    <sheet name="10.sz.céltartalék" sheetId="10" r:id="rId10"/>
    <sheet name="11sz._ Önk_beruh  " sheetId="19" r:id="rId11"/>
    <sheet name="12.sz. ei.ütemterv" sheetId="1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Excel_BuiltIn_Print_Area_100_1" localSheetId="7">#REF!</definedName>
    <definedName name="Excel_BuiltIn_Print_Area_109_1" localSheetId="10">'11sz._ Önk_beruh  '!$A$11:$C$48</definedName>
    <definedName name="Excel_BuiltIn_Print_Area_109_1" localSheetId="7">#REF!</definedName>
    <definedName name="Excel_BuiltIn_Print_Area_109_1">#REF!</definedName>
    <definedName name="Excel_BuiltIn_Print_Area_111" localSheetId="7">#REF!</definedName>
    <definedName name="Excel_BuiltIn_Print_Area_14_1" localSheetId="10">#REF!</definedName>
    <definedName name="Excel_BuiltIn_Print_Area_14_1" localSheetId="6">#REF!</definedName>
    <definedName name="Excel_BuiltIn_Print_Area_14_1" localSheetId="7">#REF!</definedName>
    <definedName name="Excel_BuiltIn_Print_Area_14_1">#REF!</definedName>
    <definedName name="Excel_BuiltIn_Print_Area_14_1_1" localSheetId="10">#REF!</definedName>
    <definedName name="Excel_BuiltIn_Print_Area_14_1_1" localSheetId="6">#REF!</definedName>
    <definedName name="Excel_BuiltIn_Print_Area_14_1_1" localSheetId="7">#REF!</definedName>
    <definedName name="Excel_BuiltIn_Print_Area_14_1_1">#REF!</definedName>
    <definedName name="Excel_BuiltIn_Print_Area_29_1" localSheetId="10">#REF!</definedName>
    <definedName name="Excel_BuiltIn_Print_Area_29_1" localSheetId="6">#REF!</definedName>
    <definedName name="Excel_BuiltIn_Print_Area_29_1" localSheetId="7">#REF!</definedName>
    <definedName name="Excel_BuiltIn_Print_Area_29_1">#REF!</definedName>
    <definedName name="Excel_BuiltIn_Print_Area_29_1_1" localSheetId="10">#REF!</definedName>
    <definedName name="Excel_BuiltIn_Print_Area_29_1_1" localSheetId="6">#REF!</definedName>
    <definedName name="Excel_BuiltIn_Print_Area_29_1_1" localSheetId="7">#REF!</definedName>
    <definedName name="Excel_BuiltIn_Print_Area_29_1_1">#REF!</definedName>
    <definedName name="Excel_BuiltIn_Print_Area_31_1" localSheetId="10">#REF!</definedName>
    <definedName name="Excel_BuiltIn_Print_Area_31_1" localSheetId="6">#REF!</definedName>
    <definedName name="Excel_BuiltIn_Print_Area_31_1" localSheetId="7">#REF!</definedName>
    <definedName name="Excel_BuiltIn_Print_Area_31_1">#REF!</definedName>
    <definedName name="Excel_BuiltIn_Print_Area_32_1" localSheetId="10">#REF!</definedName>
    <definedName name="Excel_BuiltIn_Print_Area_32_1" localSheetId="6">#REF!</definedName>
    <definedName name="Excel_BuiltIn_Print_Area_32_1" localSheetId="7">#REF!</definedName>
    <definedName name="Excel_BuiltIn_Print_Area_32_1">#REF!</definedName>
    <definedName name="Excel_BuiltIn_Print_Area_34_1" localSheetId="10">#REF!</definedName>
    <definedName name="Excel_BuiltIn_Print_Area_34_1" localSheetId="6">#REF!</definedName>
    <definedName name="Excel_BuiltIn_Print_Area_34_1" localSheetId="7">#REF!</definedName>
    <definedName name="Excel_BuiltIn_Print_Area_34_1">#REF!</definedName>
    <definedName name="Excel_BuiltIn_Print_Area_37_1" localSheetId="10">#REF!</definedName>
    <definedName name="Excel_BuiltIn_Print_Area_37_1" localSheetId="6">#REF!</definedName>
    <definedName name="Excel_BuiltIn_Print_Area_37_1" localSheetId="7">#REF!</definedName>
    <definedName name="Excel_BuiltIn_Print_Area_37_1">#REF!</definedName>
    <definedName name="Excel_BuiltIn_Print_Area_55_1" localSheetId="10">#REF!</definedName>
    <definedName name="Excel_BuiltIn_Print_Area_55_1" localSheetId="6">#REF!</definedName>
    <definedName name="Excel_BuiltIn_Print_Area_55_1" localSheetId="7">#REF!</definedName>
    <definedName name="Excel_BuiltIn_Print_Area_55_1">#REF!</definedName>
    <definedName name="_xlnm.Print_Titles" localSheetId="10">'11sz._ Önk_beruh  '!$7:$10</definedName>
    <definedName name="_xlnm.Print_Area" localSheetId="9">'10.sz.céltartalék'!$A$5:$D$47</definedName>
    <definedName name="_xlnm.Print_Area" localSheetId="10">'11sz._ Önk_beruh  '!$A$1:$E$70</definedName>
    <definedName name="_xlnm.Print_Area" localSheetId="11">'12.sz. ei.ütemterv'!$A$1:$N$33</definedName>
    <definedName name="_xlnm.Print_Area" localSheetId="0">'1sz.mérleg'!$A$1:$S$49</definedName>
    <definedName name="_xlnm.Print_Area" localSheetId="1">'2.sz.kiadás'!$A$2:$F$38</definedName>
    <definedName name="_xlnm.Print_Area" localSheetId="2">'3.sz.bevétel_'!$A$2:$F$63</definedName>
    <definedName name="_xlnm.Print_Area" localSheetId="3">'4.sz.állami tám.'!$A$1:$C$30</definedName>
    <definedName name="_xlnm.Print_Area" localSheetId="4">'5.sz.kiadás_feladat '!$A$1:$BF$73</definedName>
    <definedName name="_xlnm.Print_Area" localSheetId="5">'6.sz.bevétel feladat'!$A$3:$BC$42</definedName>
    <definedName name="_xlnm.Print_Area" localSheetId="6">'7.sz.int.kiad.'!$A$3:$AL$46</definedName>
    <definedName name="_xlnm.Print_Area" localSheetId="7">'8.sz.int_bevétel'!$A$1:$AL$48</definedName>
    <definedName name="_xlnm.Print_Area" localSheetId="8">'9.sz.támogatás'!$A$1:$G$91</definedName>
    <definedName name="pm" localSheetId="10">#REF!</definedName>
    <definedName name="pm" localSheetId="6">#REF!</definedName>
    <definedName name="pm" localSheetId="7">#REF!</definedName>
    <definedName name="pm">#REF!</definedName>
  </definedNames>
  <calcPr calcId="125725" fullCalcOnLoad="1"/>
</workbook>
</file>

<file path=xl/calcChain.xml><?xml version="1.0" encoding="utf-8"?>
<calcChain xmlns="http://schemas.openxmlformats.org/spreadsheetml/2006/main">
  <c r="S19" i="7"/>
  <c r="S38"/>
  <c r="S46"/>
  <c r="G32" i="13"/>
  <c r="N32"/>
  <c r="G20"/>
  <c r="N20"/>
  <c r="O16"/>
  <c r="AL37" i="6"/>
  <c r="AM37"/>
  <c r="AN37"/>
  <c r="AO37"/>
  <c r="AP37"/>
  <c r="AQ37"/>
  <c r="AR37"/>
  <c r="AS37"/>
  <c r="AT37"/>
  <c r="AU37"/>
  <c r="AV37"/>
  <c r="AW37"/>
  <c r="AX37"/>
  <c r="AY37"/>
  <c r="AZ37"/>
  <c r="BA37"/>
  <c r="BB37"/>
  <c r="AD37"/>
  <c r="AE37"/>
  <c r="AF37"/>
  <c r="AG37"/>
  <c r="AH37"/>
  <c r="AI37"/>
  <c r="AJ37"/>
  <c r="AK37"/>
  <c r="R37"/>
  <c r="S37"/>
  <c r="T37"/>
  <c r="U37"/>
  <c r="V37"/>
  <c r="W37"/>
  <c r="X37"/>
  <c r="Y37"/>
  <c r="Z37"/>
  <c r="AA37"/>
  <c r="AB37"/>
  <c r="AC37"/>
  <c r="I37"/>
  <c r="J37"/>
  <c r="K37"/>
  <c r="L37"/>
  <c r="M37"/>
  <c r="N37"/>
  <c r="O37"/>
  <c r="P37"/>
  <c r="Q37"/>
  <c r="F37"/>
  <c r="G37"/>
  <c r="H37"/>
  <c r="D37"/>
  <c r="E37"/>
  <c r="C37"/>
  <c r="AZ23"/>
  <c r="AZ26"/>
  <c r="E70" i="19"/>
  <c r="D70"/>
  <c r="C70"/>
  <c r="E48"/>
  <c r="D48"/>
  <c r="D52"/>
  <c r="C48"/>
  <c r="C52"/>
  <c r="E35"/>
  <c r="E22"/>
  <c r="E20"/>
  <c r="E19"/>
  <c r="E18"/>
  <c r="E17"/>
  <c r="E16"/>
  <c r="E15"/>
  <c r="P24" i="1"/>
  <c r="P34"/>
  <c r="P37"/>
  <c r="P48"/>
  <c r="P44"/>
  <c r="Q42"/>
  <c r="Q27"/>
  <c r="Q28"/>
  <c r="Q29"/>
  <c r="Q30"/>
  <c r="Q31"/>
  <c r="Q32"/>
  <c r="Q33"/>
  <c r="Q26"/>
  <c r="Q14"/>
  <c r="Q15"/>
  <c r="Q16"/>
  <c r="Q17"/>
  <c r="Q18"/>
  <c r="Q19"/>
  <c r="Q20"/>
  <c r="Q21"/>
  <c r="Q22"/>
  <c r="Q23"/>
  <c r="Q13"/>
  <c r="D44"/>
  <c r="D34"/>
  <c r="E27"/>
  <c r="E28"/>
  <c r="E29"/>
  <c r="E30"/>
  <c r="E31"/>
  <c r="E32"/>
  <c r="E33"/>
  <c r="E26"/>
  <c r="D24"/>
  <c r="D37"/>
  <c r="D48"/>
  <c r="E14"/>
  <c r="E15"/>
  <c r="E16"/>
  <c r="E17"/>
  <c r="E18"/>
  <c r="E19"/>
  <c r="E20"/>
  <c r="E21"/>
  <c r="E22"/>
  <c r="E23"/>
  <c r="E13"/>
  <c r="C24"/>
  <c r="C34"/>
  <c r="C37"/>
  <c r="C48"/>
  <c r="C44"/>
  <c r="E25" i="2"/>
  <c r="E23"/>
  <c r="E22"/>
  <c r="E20"/>
  <c r="E19"/>
  <c r="E16"/>
  <c r="E15"/>
  <c r="D60" i="3"/>
  <c r="E42"/>
  <c r="D13"/>
  <c r="D19"/>
  <c r="D24"/>
  <c r="D18"/>
  <c r="D12"/>
  <c r="D59"/>
  <c r="D63"/>
  <c r="D27"/>
  <c r="D37"/>
  <c r="D36"/>
  <c r="D51"/>
  <c r="D44"/>
  <c r="D53"/>
  <c r="D56"/>
  <c r="D14" i="2"/>
  <c r="D18"/>
  <c r="D35"/>
  <c r="D38"/>
  <c r="D21"/>
  <c r="D32"/>
  <c r="D26"/>
  <c r="C8" i="4"/>
  <c r="E34" i="1"/>
  <c r="F34"/>
  <c r="E24"/>
  <c r="F24"/>
  <c r="E44"/>
  <c r="F44"/>
  <c r="F14" i="2"/>
  <c r="F18"/>
  <c r="F35"/>
  <c r="F38"/>
  <c r="F21"/>
  <c r="F32"/>
  <c r="F26"/>
  <c r="E53" i="3"/>
  <c r="E37"/>
  <c r="E36"/>
  <c r="E13"/>
  <c r="E19"/>
  <c r="E18"/>
  <c r="E12"/>
  <c r="E24"/>
  <c r="E27"/>
  <c r="E48"/>
  <c r="E51"/>
  <c r="E44"/>
  <c r="E56"/>
  <c r="E60"/>
  <c r="F53"/>
  <c r="F37"/>
  <c r="F36"/>
  <c r="F27"/>
  <c r="F19"/>
  <c r="F24"/>
  <c r="F18"/>
  <c r="F13"/>
  <c r="F48"/>
  <c r="F51"/>
  <c r="F44"/>
  <c r="F56"/>
  <c r="F60"/>
  <c r="C37"/>
  <c r="C36"/>
  <c r="C13"/>
  <c r="C19"/>
  <c r="C18"/>
  <c r="C12"/>
  <c r="C24"/>
  <c r="C27"/>
  <c r="C48"/>
  <c r="C51"/>
  <c r="C44"/>
  <c r="C53"/>
  <c r="C60"/>
  <c r="H38" i="7"/>
  <c r="K38"/>
  <c r="N38"/>
  <c r="R38"/>
  <c r="U38"/>
  <c r="X38"/>
  <c r="AC38"/>
  <c r="AF38"/>
  <c r="AI38"/>
  <c r="AL38"/>
  <c r="G38"/>
  <c r="J38"/>
  <c r="M38"/>
  <c r="Q38"/>
  <c r="T38"/>
  <c r="W38"/>
  <c r="AB38"/>
  <c r="AE38"/>
  <c r="AH38"/>
  <c r="AK38"/>
  <c r="E71" i="18"/>
  <c r="AU39" i="6"/>
  <c r="D39"/>
  <c r="G39"/>
  <c r="J39"/>
  <c r="M39"/>
  <c r="P42"/>
  <c r="S42"/>
  <c r="V42"/>
  <c r="Y42"/>
  <c r="AB39"/>
  <c r="AE42"/>
  <c r="AI42"/>
  <c r="AI39"/>
  <c r="AL42"/>
  <c r="AO42"/>
  <c r="AR42"/>
  <c r="AX42"/>
  <c r="AV42"/>
  <c r="AV39"/>
  <c r="E42"/>
  <c r="E39"/>
  <c r="H42"/>
  <c r="H39"/>
  <c r="K42"/>
  <c r="K39"/>
  <c r="N42"/>
  <c r="N39"/>
  <c r="Q42"/>
  <c r="T42"/>
  <c r="W42"/>
  <c r="Z42"/>
  <c r="AC42"/>
  <c r="AC39"/>
  <c r="AF42"/>
  <c r="AJ39"/>
  <c r="AM42"/>
  <c r="AP42"/>
  <c r="AS42"/>
  <c r="AY42"/>
  <c r="BA41"/>
  <c r="BB41"/>
  <c r="AZ41"/>
  <c r="C42"/>
  <c r="C39"/>
  <c r="F42"/>
  <c r="F39"/>
  <c r="I42"/>
  <c r="I39"/>
  <c r="L42"/>
  <c r="L39"/>
  <c r="O42"/>
  <c r="O39"/>
  <c r="R42"/>
  <c r="R39"/>
  <c r="U42"/>
  <c r="U39"/>
  <c r="X42"/>
  <c r="X39"/>
  <c r="AA42"/>
  <c r="AA39"/>
  <c r="AD42"/>
  <c r="AD39"/>
  <c r="AH42"/>
  <c r="AH39"/>
  <c r="AK42"/>
  <c r="AK39"/>
  <c r="AN42"/>
  <c r="AN39"/>
  <c r="AQ42"/>
  <c r="AQ39"/>
  <c r="AT42"/>
  <c r="AT39"/>
  <c r="AW42"/>
  <c r="AW39"/>
  <c r="BA40"/>
  <c r="BB40"/>
  <c r="AZ40"/>
  <c r="AG39"/>
  <c r="AT70" i="18"/>
  <c r="AU70"/>
  <c r="AV70"/>
  <c r="AW70"/>
  <c r="AX70"/>
  <c r="AY70"/>
  <c r="AZ70"/>
  <c r="BA70"/>
  <c r="BB70"/>
  <c r="BC70"/>
  <c r="BD70"/>
  <c r="AO70"/>
  <c r="AP70"/>
  <c r="AQ70"/>
  <c r="AR70"/>
  <c r="AS70"/>
  <c r="X70"/>
  <c r="Y70"/>
  <c r="Z70"/>
  <c r="AA70"/>
  <c r="AB70"/>
  <c r="AC70"/>
  <c r="AD70"/>
  <c r="AE70"/>
  <c r="AF70"/>
  <c r="AG70"/>
  <c r="AH70"/>
  <c r="AI70"/>
  <c r="AJ70"/>
  <c r="AK70"/>
  <c r="AL70"/>
  <c r="AM70"/>
  <c r="AN70"/>
  <c r="N70"/>
  <c r="O70"/>
  <c r="P70"/>
  <c r="Q70"/>
  <c r="R70"/>
  <c r="S70"/>
  <c r="T70"/>
  <c r="U70"/>
  <c r="V70"/>
  <c r="W70"/>
  <c r="G70"/>
  <c r="H70"/>
  <c r="I70"/>
  <c r="J70"/>
  <c r="K70"/>
  <c r="L70"/>
  <c r="M70"/>
  <c r="E69"/>
  <c r="E70"/>
  <c r="E72"/>
  <c r="F69"/>
  <c r="F70"/>
  <c r="F71"/>
  <c r="F72"/>
  <c r="D70"/>
  <c r="D71"/>
  <c r="D72"/>
  <c r="AG42" i="6"/>
  <c r="D38" i="10"/>
  <c r="E3" i="9"/>
  <c r="E6"/>
  <c r="E8"/>
  <c r="E82"/>
  <c r="E91"/>
  <c r="E41"/>
  <c r="E50"/>
  <c r="E77"/>
  <c r="E11"/>
  <c r="E90"/>
  <c r="D3"/>
  <c r="D82"/>
  <c r="D6"/>
  <c r="D8"/>
  <c r="D41"/>
  <c r="F41"/>
  <c r="D50"/>
  <c r="D77"/>
  <c r="D11"/>
  <c r="F84"/>
  <c r="F85"/>
  <c r="F86"/>
  <c r="F87"/>
  <c r="F90"/>
  <c r="F88"/>
  <c r="F89"/>
  <c r="G3"/>
  <c r="G6"/>
  <c r="G82"/>
  <c r="G91"/>
  <c r="G8"/>
  <c r="G41"/>
  <c r="G50"/>
  <c r="G77"/>
  <c r="G11"/>
  <c r="G90"/>
  <c r="D90"/>
  <c r="R24" i="1"/>
  <c r="R34"/>
  <c r="R37"/>
  <c r="R48"/>
  <c r="R44"/>
  <c r="Q24"/>
  <c r="S25"/>
  <c r="R41"/>
  <c r="Q41"/>
  <c r="F37"/>
  <c r="F48"/>
  <c r="E37"/>
  <c r="E48"/>
  <c r="E32" i="2"/>
  <c r="E26"/>
  <c r="F78" i="9"/>
  <c r="F79"/>
  <c r="F80"/>
  <c r="F81"/>
  <c r="F77"/>
  <c r="F51"/>
  <c r="F52"/>
  <c r="F50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12"/>
  <c r="F13"/>
  <c r="F14"/>
  <c r="F15"/>
  <c r="F11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2"/>
  <c r="F43"/>
  <c r="F44"/>
  <c r="F45"/>
  <c r="F46"/>
  <c r="F47"/>
  <c r="F48"/>
  <c r="F49"/>
  <c r="F83"/>
  <c r="F10"/>
  <c r="F9"/>
  <c r="F7"/>
  <c r="F8"/>
  <c r="F6"/>
  <c r="F5"/>
  <c r="F4"/>
  <c r="F3"/>
  <c r="E57" i="18"/>
  <c r="E54"/>
  <c r="E55"/>
  <c r="E56"/>
  <c r="E58"/>
  <c r="E59"/>
  <c r="E60"/>
  <c r="E61"/>
  <c r="E62"/>
  <c r="E63"/>
  <c r="E64"/>
  <c r="E23"/>
  <c r="E21"/>
  <c r="E35"/>
  <c r="E43"/>
  <c r="E11"/>
  <c r="E47"/>
  <c r="E48"/>
  <c r="E49"/>
  <c r="E50"/>
  <c r="E12"/>
  <c r="E13"/>
  <c r="E14"/>
  <c r="E15"/>
  <c r="E16"/>
  <c r="E17"/>
  <c r="E18"/>
  <c r="E19"/>
  <c r="E20"/>
  <c r="E22"/>
  <c r="E24"/>
  <c r="E25"/>
  <c r="E26"/>
  <c r="E27"/>
  <c r="E28"/>
  <c r="E29"/>
  <c r="E30"/>
  <c r="E31"/>
  <c r="E32"/>
  <c r="E33"/>
  <c r="E34"/>
  <c r="E36"/>
  <c r="E37"/>
  <c r="E38"/>
  <c r="E39"/>
  <c r="E40"/>
  <c r="E41"/>
  <c r="E42"/>
  <c r="E44"/>
  <c r="E45"/>
  <c r="E46"/>
  <c r="F57"/>
  <c r="F54"/>
  <c r="F55"/>
  <c r="F56"/>
  <c r="F58"/>
  <c r="F59"/>
  <c r="F60"/>
  <c r="F61"/>
  <c r="F62"/>
  <c r="F63"/>
  <c r="F64"/>
  <c r="F23"/>
  <c r="F35"/>
  <c r="F11"/>
  <c r="F12"/>
  <c r="F13"/>
  <c r="F14"/>
  <c r="F15"/>
  <c r="F16"/>
  <c r="F17"/>
  <c r="F18"/>
  <c r="F19"/>
  <c r="F20"/>
  <c r="F21"/>
  <c r="F22"/>
  <c r="F24"/>
  <c r="F25"/>
  <c r="F26"/>
  <c r="F27"/>
  <c r="F28"/>
  <c r="F29"/>
  <c r="F30"/>
  <c r="F31"/>
  <c r="F32"/>
  <c r="F33"/>
  <c r="F34"/>
  <c r="F36"/>
  <c r="F37"/>
  <c r="F38"/>
  <c r="F39"/>
  <c r="F40"/>
  <c r="F41"/>
  <c r="F42"/>
  <c r="F43"/>
  <c r="F44"/>
  <c r="F45"/>
  <c r="F46"/>
  <c r="F47"/>
  <c r="F48"/>
  <c r="F49"/>
  <c r="F50"/>
  <c r="D11"/>
  <c r="D12"/>
  <c r="D48"/>
  <c r="D49"/>
  <c r="D50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M34"/>
  <c r="D34"/>
  <c r="D35"/>
  <c r="D36"/>
  <c r="D37"/>
  <c r="D38"/>
  <c r="D39"/>
  <c r="D40"/>
  <c r="D41"/>
  <c r="D42"/>
  <c r="D43"/>
  <c r="D45"/>
  <c r="D46"/>
  <c r="D54"/>
  <c r="D55"/>
  <c r="D56"/>
  <c r="D57"/>
  <c r="D58"/>
  <c r="D59"/>
  <c r="D60"/>
  <c r="D61"/>
  <c r="D62"/>
  <c r="D63"/>
  <c r="D64"/>
  <c r="R51"/>
  <c r="R66"/>
  <c r="R68"/>
  <c r="R73"/>
  <c r="U51"/>
  <c r="U66"/>
  <c r="U68"/>
  <c r="U73"/>
  <c r="Q66"/>
  <c r="Q51"/>
  <c r="Q68"/>
  <c r="Q73"/>
  <c r="T66"/>
  <c r="T51"/>
  <c r="T68"/>
  <c r="T73"/>
  <c r="P51"/>
  <c r="P66"/>
  <c r="P68"/>
  <c r="P73"/>
  <c r="S51"/>
  <c r="S66"/>
  <c r="S68"/>
  <c r="S73"/>
  <c r="BB27" i="6"/>
  <c r="BA27"/>
  <c r="AZ16"/>
  <c r="AZ17"/>
  <c r="AZ18"/>
  <c r="AZ19"/>
  <c r="AZ20"/>
  <c r="AZ21"/>
  <c r="AZ22"/>
  <c r="AZ28"/>
  <c r="AZ29"/>
  <c r="BA22"/>
  <c r="BA24"/>
  <c r="BA19"/>
  <c r="BA18"/>
  <c r="BA16"/>
  <c r="BA17"/>
  <c r="BA20"/>
  <c r="BA21"/>
  <c r="BA23"/>
  <c r="BA25"/>
  <c r="BA26"/>
  <c r="BA28"/>
  <c r="BA29"/>
  <c r="BB22"/>
  <c r="BB24"/>
  <c r="BB21"/>
  <c r="BB19"/>
  <c r="BB23"/>
  <c r="BB20"/>
  <c r="BB16"/>
  <c r="BB17"/>
  <c r="BB18"/>
  <c r="BB25"/>
  <c r="BB26"/>
  <c r="BB28"/>
  <c r="BB29"/>
  <c r="BA30"/>
  <c r="BA34"/>
  <c r="BA31"/>
  <c r="BA32"/>
  <c r="BA33"/>
  <c r="BA35"/>
  <c r="BA36"/>
  <c r="BB30"/>
  <c r="BB34"/>
  <c r="BB35"/>
  <c r="BB31"/>
  <c r="BB32"/>
  <c r="BB33"/>
  <c r="BB36"/>
  <c r="H51" i="18"/>
  <c r="AX51"/>
  <c r="AX66"/>
  <c r="AX68"/>
  <c r="AX73"/>
  <c r="AY51"/>
  <c r="AY66"/>
  <c r="AY68"/>
  <c r="AY73"/>
  <c r="AZ51"/>
  <c r="AZ66"/>
  <c r="AZ68"/>
  <c r="AZ73"/>
  <c r="BA51"/>
  <c r="BA66"/>
  <c r="BA68"/>
  <c r="BA73"/>
  <c r="BB51"/>
  <c r="BB66"/>
  <c r="BB68"/>
  <c r="BB73"/>
  <c r="BC51"/>
  <c r="BC66"/>
  <c r="BC68"/>
  <c r="BC73"/>
  <c r="BD51"/>
  <c r="BD66"/>
  <c r="BD68"/>
  <c r="BD73"/>
  <c r="BE51"/>
  <c r="BE68"/>
  <c r="BF51"/>
  <c r="BF68"/>
  <c r="AM51"/>
  <c r="AM66"/>
  <c r="AM68"/>
  <c r="AM73"/>
  <c r="AN51"/>
  <c r="AN66"/>
  <c r="AN68"/>
  <c r="AN73"/>
  <c r="AO51"/>
  <c r="AO66"/>
  <c r="AO68"/>
  <c r="AO73"/>
  <c r="AP51"/>
  <c r="AP66"/>
  <c r="AP68"/>
  <c r="AP73"/>
  <c r="AQ51"/>
  <c r="AQ66"/>
  <c r="AQ68"/>
  <c r="AQ73"/>
  <c r="AR51"/>
  <c r="AR66"/>
  <c r="AR68"/>
  <c r="AR73"/>
  <c r="AS51"/>
  <c r="AS66"/>
  <c r="AS68"/>
  <c r="AS73"/>
  <c r="AT51"/>
  <c r="AT66"/>
  <c r="AT68"/>
  <c r="AT73"/>
  <c r="AU51"/>
  <c r="AU66"/>
  <c r="AU68"/>
  <c r="AU73"/>
  <c r="AV51"/>
  <c r="AV66"/>
  <c r="AV68"/>
  <c r="AV73"/>
  <c r="AW51"/>
  <c r="AW66"/>
  <c r="AW68"/>
  <c r="AW73"/>
  <c r="V51"/>
  <c r="V66"/>
  <c r="V68"/>
  <c r="V73"/>
  <c r="W51"/>
  <c r="W66"/>
  <c r="W68"/>
  <c r="W73"/>
  <c r="X66"/>
  <c r="X51"/>
  <c r="X68"/>
  <c r="X73"/>
  <c r="Y66"/>
  <c r="Y51"/>
  <c r="Y68"/>
  <c r="Y73"/>
  <c r="Z51"/>
  <c r="Z66"/>
  <c r="Z68"/>
  <c r="Z73"/>
  <c r="AA51"/>
  <c r="AA66"/>
  <c r="AA68"/>
  <c r="AA73"/>
  <c r="AB51"/>
  <c r="AB66"/>
  <c r="AB68"/>
  <c r="AB73"/>
  <c r="AC51"/>
  <c r="AC66"/>
  <c r="AC68"/>
  <c r="AC73"/>
  <c r="AD51"/>
  <c r="AD66"/>
  <c r="AD68"/>
  <c r="AD73"/>
  <c r="AE51"/>
  <c r="AE66"/>
  <c r="AE68"/>
  <c r="AE73"/>
  <c r="AF51"/>
  <c r="AF66"/>
  <c r="AF68"/>
  <c r="AF73"/>
  <c r="AG51"/>
  <c r="AG66"/>
  <c r="AG68"/>
  <c r="AG73"/>
  <c r="AH51"/>
  <c r="AH66"/>
  <c r="AH68"/>
  <c r="AH73"/>
  <c r="AI51"/>
  <c r="AI66"/>
  <c r="AI68"/>
  <c r="AI73"/>
  <c r="AJ51"/>
  <c r="AJ66"/>
  <c r="AJ68"/>
  <c r="AJ73"/>
  <c r="AK51"/>
  <c r="AK66"/>
  <c r="AK68"/>
  <c r="AK73"/>
  <c r="AL51"/>
  <c r="AL66"/>
  <c r="AL68"/>
  <c r="AL73"/>
  <c r="K51"/>
  <c r="K66"/>
  <c r="K68"/>
  <c r="K73"/>
  <c r="L51"/>
  <c r="L66"/>
  <c r="L68"/>
  <c r="L73"/>
  <c r="M51"/>
  <c r="M66"/>
  <c r="M68"/>
  <c r="M73"/>
  <c r="N66"/>
  <c r="N51"/>
  <c r="N68"/>
  <c r="N73"/>
  <c r="O66"/>
  <c r="O51"/>
  <c r="O68"/>
  <c r="O73"/>
  <c r="G51"/>
  <c r="G66"/>
  <c r="G68"/>
  <c r="G73"/>
  <c r="H66"/>
  <c r="I66"/>
  <c r="I51"/>
  <c r="J51"/>
  <c r="J66"/>
  <c r="F16" i="7"/>
  <c r="F17"/>
  <c r="F19"/>
  <c r="F46"/>
  <c r="F38"/>
  <c r="G19"/>
  <c r="J19"/>
  <c r="M19"/>
  <c r="P19"/>
  <c r="Q19"/>
  <c r="Q46"/>
  <c r="T19"/>
  <c r="W19"/>
  <c r="W46"/>
  <c r="Z19"/>
  <c r="AB19"/>
  <c r="AE19"/>
  <c r="AE46"/>
  <c r="AH19"/>
  <c r="AK19"/>
  <c r="D40"/>
  <c r="D41"/>
  <c r="D42"/>
  <c r="H19"/>
  <c r="K19"/>
  <c r="K46"/>
  <c r="N19"/>
  <c r="R19"/>
  <c r="R46"/>
  <c r="U19"/>
  <c r="X19"/>
  <c r="X46"/>
  <c r="AA19"/>
  <c r="AC19"/>
  <c r="AC46"/>
  <c r="AF19"/>
  <c r="AF46"/>
  <c r="AI19"/>
  <c r="AI46"/>
  <c r="AL19"/>
  <c r="AL46"/>
  <c r="E40"/>
  <c r="E41"/>
  <c r="E42"/>
  <c r="I38"/>
  <c r="L38"/>
  <c r="O38"/>
  <c r="P38"/>
  <c r="V38"/>
  <c r="Y38"/>
  <c r="Z38"/>
  <c r="AA38"/>
  <c r="AA46"/>
  <c r="AD38"/>
  <c r="AG38"/>
  <c r="AJ38"/>
  <c r="C21"/>
  <c r="C22"/>
  <c r="C23"/>
  <c r="C24"/>
  <c r="C25"/>
  <c r="C26"/>
  <c r="C27"/>
  <c r="C28"/>
  <c r="C29"/>
  <c r="C30"/>
  <c r="C31"/>
  <c r="C32"/>
  <c r="C33"/>
  <c r="C34"/>
  <c r="C35"/>
  <c r="C36"/>
  <c r="I16"/>
  <c r="I17"/>
  <c r="L16"/>
  <c r="L17"/>
  <c r="L19"/>
  <c r="L46"/>
  <c r="O19"/>
  <c r="O46"/>
  <c r="V19"/>
  <c r="Y19"/>
  <c r="Y46"/>
  <c r="AD19"/>
  <c r="AD46"/>
  <c r="AG19"/>
  <c r="AG46"/>
  <c r="AJ19"/>
  <c r="AJ46"/>
  <c r="C15"/>
  <c r="C40"/>
  <c r="C41"/>
  <c r="C42"/>
  <c r="AK46"/>
  <c r="G46"/>
  <c r="M46"/>
  <c r="T46"/>
  <c r="AB46"/>
  <c r="AH46"/>
  <c r="H46"/>
  <c r="N46"/>
  <c r="U46"/>
  <c r="E22"/>
  <c r="E23"/>
  <c r="E24"/>
  <c r="E25"/>
  <c r="E26"/>
  <c r="E27"/>
  <c r="E28"/>
  <c r="E29"/>
  <c r="E30"/>
  <c r="E31"/>
  <c r="E32"/>
  <c r="E33"/>
  <c r="E34"/>
  <c r="E35"/>
  <c r="E36"/>
  <c r="D22"/>
  <c r="D23"/>
  <c r="D24"/>
  <c r="D25"/>
  <c r="D26"/>
  <c r="D27"/>
  <c r="D28"/>
  <c r="D29"/>
  <c r="D30"/>
  <c r="D31"/>
  <c r="D32"/>
  <c r="D33"/>
  <c r="D34"/>
  <c r="D35"/>
  <c r="D36"/>
  <c r="D21"/>
  <c r="E21"/>
  <c r="E16"/>
  <c r="E17"/>
  <c r="E15"/>
  <c r="D16"/>
  <c r="D17"/>
  <c r="D15"/>
  <c r="D43" i="8"/>
  <c r="E42"/>
  <c r="E43"/>
  <c r="E41"/>
  <c r="D42"/>
  <c r="D41"/>
  <c r="E23"/>
  <c r="E24"/>
  <c r="E25"/>
  <c r="E26"/>
  <c r="E27"/>
  <c r="E28"/>
  <c r="E29"/>
  <c r="E30"/>
  <c r="E31"/>
  <c r="E32"/>
  <c r="E33"/>
  <c r="E34"/>
  <c r="E35"/>
  <c r="E36"/>
  <c r="E37"/>
  <c r="E22"/>
  <c r="E39"/>
  <c r="D23"/>
  <c r="D39"/>
  <c r="D24"/>
  <c r="D25"/>
  <c r="D26"/>
  <c r="D27"/>
  <c r="D28"/>
  <c r="D29"/>
  <c r="D30"/>
  <c r="D31"/>
  <c r="D32"/>
  <c r="D33"/>
  <c r="D34"/>
  <c r="D35"/>
  <c r="D36"/>
  <c r="D37"/>
  <c r="D22"/>
  <c r="E17"/>
  <c r="E18"/>
  <c r="E16"/>
  <c r="D17"/>
  <c r="D18"/>
  <c r="D20"/>
  <c r="D48"/>
  <c r="D16"/>
  <c r="C43"/>
  <c r="C42"/>
  <c r="C41"/>
  <c r="C23"/>
  <c r="C24"/>
  <c r="C25"/>
  <c r="C26"/>
  <c r="C27"/>
  <c r="C28"/>
  <c r="C29"/>
  <c r="C30"/>
  <c r="C31"/>
  <c r="C32"/>
  <c r="C33"/>
  <c r="C34"/>
  <c r="C35"/>
  <c r="C36"/>
  <c r="C37"/>
  <c r="C22"/>
  <c r="C39"/>
  <c r="C17"/>
  <c r="C18"/>
  <c r="BA39" i="6"/>
  <c r="BB39"/>
  <c r="BA38"/>
  <c r="BB38"/>
  <c r="D52" i="18"/>
  <c r="D53"/>
  <c r="D67"/>
  <c r="D69"/>
  <c r="E43" i="7"/>
  <c r="E44"/>
  <c r="E45"/>
  <c r="D43"/>
  <c r="D44"/>
  <c r="D45"/>
  <c r="F52" i="18"/>
  <c r="F53"/>
  <c r="F67"/>
  <c r="E52"/>
  <c r="E53"/>
  <c r="E67"/>
  <c r="D15" i="10"/>
  <c r="D10"/>
  <c r="D47"/>
  <c r="D18"/>
  <c r="D22"/>
  <c r="D25"/>
  <c r="D29"/>
  <c r="D43"/>
  <c r="D39"/>
  <c r="D9"/>
  <c r="C6"/>
  <c r="C15"/>
  <c r="C18"/>
  <c r="C10"/>
  <c r="C22"/>
  <c r="C25"/>
  <c r="C29"/>
  <c r="C38"/>
  <c r="C43"/>
  <c r="C39"/>
  <c r="M20" i="8"/>
  <c r="M48"/>
  <c r="M39"/>
  <c r="N20"/>
  <c r="N39"/>
  <c r="N48"/>
  <c r="P39"/>
  <c r="Z39"/>
  <c r="AA39"/>
  <c r="AF39"/>
  <c r="AG39"/>
  <c r="E20"/>
  <c r="E48"/>
  <c r="G20"/>
  <c r="G39"/>
  <c r="G48"/>
  <c r="H20"/>
  <c r="H39"/>
  <c r="H48"/>
  <c r="J20"/>
  <c r="J39"/>
  <c r="J48"/>
  <c r="K20"/>
  <c r="K48"/>
  <c r="K39"/>
  <c r="S39"/>
  <c r="T39"/>
  <c r="U39"/>
  <c r="V39"/>
  <c r="W39"/>
  <c r="X39"/>
  <c r="Y39"/>
  <c r="AB39"/>
  <c r="AC39"/>
  <c r="AD39"/>
  <c r="AE39"/>
  <c r="AH39"/>
  <c r="AI39"/>
  <c r="AJ39"/>
  <c r="AK39"/>
  <c r="AL39"/>
  <c r="F39"/>
  <c r="I39"/>
  <c r="L39"/>
  <c r="O39"/>
  <c r="Q39"/>
  <c r="R39"/>
  <c r="AL20"/>
  <c r="AL48"/>
  <c r="O20"/>
  <c r="O48"/>
  <c r="P20"/>
  <c r="P48"/>
  <c r="Q20"/>
  <c r="Q48"/>
  <c r="R20"/>
  <c r="R48"/>
  <c r="S20"/>
  <c r="S48"/>
  <c r="T20"/>
  <c r="T48"/>
  <c r="U20"/>
  <c r="U48"/>
  <c r="V20"/>
  <c r="V48"/>
  <c r="W20"/>
  <c r="W48"/>
  <c r="X20"/>
  <c r="X48"/>
  <c r="Y20"/>
  <c r="Y48"/>
  <c r="Z20"/>
  <c r="Z48"/>
  <c r="AA20"/>
  <c r="AA48"/>
  <c r="AB20"/>
  <c r="AB48"/>
  <c r="AC20"/>
  <c r="AC48"/>
  <c r="AD20"/>
  <c r="AD48"/>
  <c r="AE20"/>
  <c r="AE48"/>
  <c r="AF20"/>
  <c r="AF48"/>
  <c r="AG20"/>
  <c r="AG48"/>
  <c r="AH20"/>
  <c r="AH48"/>
  <c r="AI20"/>
  <c r="AI48"/>
  <c r="AJ20"/>
  <c r="AJ48"/>
  <c r="AK20"/>
  <c r="AK48"/>
  <c r="M32" i="13"/>
  <c r="L32"/>
  <c r="K32"/>
  <c r="J32"/>
  <c r="I32"/>
  <c r="H32"/>
  <c r="G33"/>
  <c r="F32"/>
  <c r="E32"/>
  <c r="D32"/>
  <c r="C32"/>
  <c r="B32"/>
  <c r="O30"/>
  <c r="P30"/>
  <c r="O29"/>
  <c r="P29"/>
  <c r="O28"/>
  <c r="P28"/>
  <c r="O27"/>
  <c r="P27"/>
  <c r="O26"/>
  <c r="P26"/>
  <c r="O25"/>
  <c r="P25"/>
  <c r="O24"/>
  <c r="P24"/>
  <c r="O23"/>
  <c r="P23"/>
  <c r="O22"/>
  <c r="P22"/>
  <c r="O21"/>
  <c r="P21"/>
  <c r="N33"/>
  <c r="M20"/>
  <c r="L20"/>
  <c r="K20"/>
  <c r="J20"/>
  <c r="I20"/>
  <c r="H20"/>
  <c r="H33"/>
  <c r="F20"/>
  <c r="F33"/>
  <c r="E20"/>
  <c r="E33"/>
  <c r="D20"/>
  <c r="D33"/>
  <c r="C20"/>
  <c r="C33"/>
  <c r="B20"/>
  <c r="O18"/>
  <c r="P18"/>
  <c r="O17"/>
  <c r="P17"/>
  <c r="P16"/>
  <c r="O15"/>
  <c r="P15"/>
  <c r="O14"/>
  <c r="P14"/>
  <c r="L16" i="8"/>
  <c r="L20"/>
  <c r="L48"/>
  <c r="I16"/>
  <c r="I20"/>
  <c r="I48"/>
  <c r="F16"/>
  <c r="F20"/>
  <c r="F48"/>
  <c r="C26" i="4"/>
  <c r="C22"/>
  <c r="C13"/>
  <c r="C11"/>
  <c r="C4"/>
  <c r="C30"/>
  <c r="C37" i="2"/>
  <c r="C32"/>
  <c r="C26"/>
  <c r="C35"/>
  <c r="C38"/>
  <c r="C21"/>
  <c r="E21"/>
  <c r="C18"/>
  <c r="E18"/>
  <c r="C14"/>
  <c r="E14"/>
  <c r="O44" i="1"/>
  <c r="Q44"/>
  <c r="O41"/>
  <c r="O34"/>
  <c r="Q34"/>
  <c r="S35"/>
  <c r="O24"/>
  <c r="O37"/>
  <c r="F12" i="3"/>
  <c r="F59"/>
  <c r="F63"/>
  <c r="E35" i="2"/>
  <c r="E38"/>
  <c r="AZ38" i="6"/>
  <c r="E52" i="19"/>
  <c r="C16" i="8"/>
  <c r="C20"/>
  <c r="C48"/>
  <c r="C38" i="7"/>
  <c r="P46"/>
  <c r="D19"/>
  <c r="D38"/>
  <c r="E38"/>
  <c r="C17"/>
  <c r="J46"/>
  <c r="I19"/>
  <c r="I46"/>
  <c r="E19"/>
  <c r="E46"/>
  <c r="C16"/>
  <c r="I33" i="13"/>
  <c r="L33"/>
  <c r="M33"/>
  <c r="K33"/>
  <c r="J33"/>
  <c r="O32"/>
  <c r="P32"/>
  <c r="O20"/>
  <c r="P20"/>
  <c r="D46" i="7"/>
  <c r="V46"/>
  <c r="Z46"/>
  <c r="AZ39" i="6"/>
  <c r="AJ42"/>
  <c r="AB42"/>
  <c r="M42"/>
  <c r="J42"/>
  <c r="G42"/>
  <c r="D42"/>
  <c r="AU42"/>
  <c r="J68" i="18"/>
  <c r="J73"/>
  <c r="I68"/>
  <c r="I73"/>
  <c r="F51"/>
  <c r="E51"/>
  <c r="E66"/>
  <c r="H68"/>
  <c r="H73"/>
  <c r="D66"/>
  <c r="F66"/>
  <c r="Q37" i="1"/>
  <c r="O48"/>
  <c r="C9" i="10"/>
  <c r="C47"/>
  <c r="D51" i="18"/>
  <c r="D68"/>
  <c r="BB42" i="6"/>
  <c r="C59" i="3"/>
  <c r="C63"/>
  <c r="F82" i="9"/>
  <c r="F91"/>
  <c r="D91"/>
  <c r="AZ42" i="6"/>
  <c r="E59" i="3"/>
  <c r="E63"/>
  <c r="C19" i="7"/>
  <c r="C46"/>
  <c r="B33" i="13"/>
  <c r="BA42" i="6"/>
  <c r="F68" i="18"/>
  <c r="E68"/>
  <c r="S38" i="1"/>
  <c r="Q48"/>
  <c r="S49"/>
  <c r="D73" i="18"/>
  <c r="F73"/>
  <c r="E73"/>
</calcChain>
</file>

<file path=xl/sharedStrings.xml><?xml version="1.0" encoding="utf-8"?>
<sst xmlns="http://schemas.openxmlformats.org/spreadsheetml/2006/main" count="1043" uniqueCount="641">
  <si>
    <t>(III.+IV.+V.+VI.)</t>
  </si>
  <si>
    <t>(III.+ IV.+V.)</t>
  </si>
  <si>
    <t xml:space="preserve">Bevételek összesen </t>
  </si>
  <si>
    <t>VII.</t>
  </si>
  <si>
    <t xml:space="preserve">Kiadások összesen </t>
  </si>
  <si>
    <t>VI.</t>
  </si>
  <si>
    <t>Függő, átfutó, kiegyenlítő bevételek</t>
  </si>
  <si>
    <t>Függő, átfutó, kiegyenlítő kiadások</t>
  </si>
  <si>
    <t>V.</t>
  </si>
  <si>
    <t>Finanszírozási bevételek</t>
  </si>
  <si>
    <t>Finanszírozási kiadások</t>
  </si>
  <si>
    <t>IV.</t>
  </si>
  <si>
    <t>Hosszú lejáratú hitel felvétele</t>
  </si>
  <si>
    <t>Hosszú lejáratú hitel törlesztése</t>
  </si>
  <si>
    <t>Finanszírozási célú pénzügyi műveletek kiadásai</t>
  </si>
  <si>
    <t>Hiány belső finanszírozása</t>
  </si>
  <si>
    <t>Előző évi szabad pénzmaradvány igénybe vétele felhalmozásra</t>
  </si>
  <si>
    <t>Előző évi szabad pénzmaradvány igénybe vétele működésre</t>
  </si>
  <si>
    <t>( I.+II.)</t>
  </si>
  <si>
    <t xml:space="preserve">Költségvetési bevételek összesen </t>
  </si>
  <si>
    <t>III.</t>
  </si>
  <si>
    <t xml:space="preserve">Költségvetési kiadások összesen </t>
  </si>
  <si>
    <t>összesen</t>
  </si>
  <si>
    <t>Felhalmozási költségvetési bevételek</t>
  </si>
  <si>
    <t>II.</t>
  </si>
  <si>
    <t>Felhalmozási költségvetési kiadások</t>
  </si>
  <si>
    <t>Felhalmozási céltartalék</t>
  </si>
  <si>
    <t>Előző évi felh.célú eir-, pénzmaradvány igénybevétele</t>
  </si>
  <si>
    <t xml:space="preserve"> - felhalmozási célú kölcsön nyújtása </t>
  </si>
  <si>
    <t>Előző évi felh.célú eir.maradvány átvétele</t>
  </si>
  <si>
    <t xml:space="preserve"> - hosszú lejáratú hitel kamata</t>
  </si>
  <si>
    <t>Felhalmozási célú kölcsön visszatérülése</t>
  </si>
  <si>
    <t xml:space="preserve"> - felhalmozási célú pénzeszköz átadások</t>
  </si>
  <si>
    <t xml:space="preserve">Felhalmozási célú átvett pénzeszköz </t>
  </si>
  <si>
    <t xml:space="preserve"> - támogatásértékű felhalmozási kiadások</t>
  </si>
  <si>
    <t>Felhalmozási célú támogatás Áht-on belülről</t>
  </si>
  <si>
    <t>Egyéb felhalmozási célú kiadások</t>
  </si>
  <si>
    <t>Egyéb központi támogatások - felhalmozási</t>
  </si>
  <si>
    <t>Beruházási kiadások</t>
  </si>
  <si>
    <t>Felhalmozási  bevételek</t>
  </si>
  <si>
    <t>Felújítási kiadások</t>
  </si>
  <si>
    <t>Működési költségvetési bevételek</t>
  </si>
  <si>
    <t>I.</t>
  </si>
  <si>
    <t xml:space="preserve">Működési költségvetési kiadások </t>
  </si>
  <si>
    <t xml:space="preserve">Működési  céltartalék </t>
  </si>
  <si>
    <t>Általános tartalék</t>
  </si>
  <si>
    <t>Előző évi műk.célú eir-, pénzmaradvány igénybevétele</t>
  </si>
  <si>
    <t xml:space="preserve"> - működési célú kölcsön nyújtása</t>
  </si>
  <si>
    <t>Előző évi műk.célú eir.maradvány átvétele</t>
  </si>
  <si>
    <t xml:space="preserve"> - társadalom-, szociálpolitikai és egyéb juttatás, támogatás</t>
  </si>
  <si>
    <t>Működési célú kölcsön visszatérülése</t>
  </si>
  <si>
    <t xml:space="preserve"> - működési célú pénzeszköz átadások</t>
  </si>
  <si>
    <t xml:space="preserve">Működési célú átvett pénzeszköz </t>
  </si>
  <si>
    <t xml:space="preserve"> - támogatásértékű működési kiadások</t>
  </si>
  <si>
    <t>Működési célú támogatás Áht-on belülről</t>
  </si>
  <si>
    <t>Egyéb működési célú kiadások</t>
  </si>
  <si>
    <t>Egyéb központi támogatások - működési</t>
  </si>
  <si>
    <t>Ellátottak pénzbeli juttatásai</t>
  </si>
  <si>
    <t>Önk.ált.működési és ágazati feladatokhoz kapcs.tám.</t>
  </si>
  <si>
    <t>Dologi kiadások</t>
  </si>
  <si>
    <t>Közhatalmi bevételek</t>
  </si>
  <si>
    <t>Munkaadókat terh. járulékok, szociális hozzájárulási adó</t>
  </si>
  <si>
    <t>Intézményi működési bevételek</t>
  </si>
  <si>
    <t>Személyi juttatások</t>
  </si>
  <si>
    <t xml:space="preserve"> </t>
  </si>
  <si>
    <t>előirányzat</t>
  </si>
  <si>
    <t>többlet +</t>
  </si>
  <si>
    <t>2. év</t>
  </si>
  <si>
    <t>év</t>
  </si>
  <si>
    <t>teljesítés</t>
  </si>
  <si>
    <t>megnevezése</t>
  </si>
  <si>
    <t>hiány -</t>
  </si>
  <si>
    <t xml:space="preserve">évet követő </t>
  </si>
  <si>
    <t>érvényes</t>
  </si>
  <si>
    <t>eredeti</t>
  </si>
  <si>
    <t>várható</t>
  </si>
  <si>
    <t>tényleges</t>
  </si>
  <si>
    <t xml:space="preserve">Bevételi előirányzat-csoport </t>
  </si>
  <si>
    <t>Ssz.</t>
  </si>
  <si>
    <t xml:space="preserve">Kiadási előirányzat-csoport </t>
  </si>
  <si>
    <t>Működési forrás</t>
  </si>
  <si>
    <t xml:space="preserve">Vonatkozó </t>
  </si>
  <si>
    <t>2013. évi</t>
  </si>
  <si>
    <t>2012. évi</t>
  </si>
  <si>
    <t>(ezer forintban)</t>
  </si>
  <si>
    <t>1. melléklet</t>
  </si>
  <si>
    <t xml:space="preserve">1. sz. melléklet </t>
  </si>
  <si>
    <t>Működési forrás többlet</t>
  </si>
  <si>
    <t>Felhalmozási forráshiány</t>
  </si>
  <si>
    <t>2015. évi tervezett előirányzat</t>
  </si>
  <si>
    <t>Dunakeszi Város Önkormányzat 2015. évi költségvetési mérlege</t>
  </si>
  <si>
    <t>2015. évi előirányzat terv</t>
  </si>
  <si>
    <t xml:space="preserve"> Kiadás jogcíme</t>
  </si>
  <si>
    <t>1.</t>
  </si>
  <si>
    <t>Intézményi működési kiadások</t>
  </si>
  <si>
    <t>1.1</t>
  </si>
  <si>
    <t xml:space="preserve"> Személyi juttatások (5. számú tábla 4. oszlop)</t>
  </si>
  <si>
    <t>1.2</t>
  </si>
  <si>
    <t xml:space="preserve"> Munkaadókat terhelő járulékok, szociális hozzájárulási adó (5. számú tábla 5. oszlop)</t>
  </si>
  <si>
    <t>1.3</t>
  </si>
  <si>
    <t xml:space="preserve"> Dologi  kiadások összesen  (5. számú tábla 6. oszlop)</t>
  </si>
  <si>
    <t>2.</t>
  </si>
  <si>
    <t>Támogatásértékű kiadások</t>
  </si>
  <si>
    <t>2.1</t>
  </si>
  <si>
    <t>Támogatásértékű működési kiadások (5. számú tábla 7. oszlop)</t>
  </si>
  <si>
    <t>2.2</t>
  </si>
  <si>
    <t xml:space="preserve"> Támogatásértékű felhalmozási kiadások </t>
  </si>
  <si>
    <t>3.</t>
  </si>
  <si>
    <t>Államháztartáson kívüli pénzeszköz átadások</t>
  </si>
  <si>
    <t>3.1</t>
  </si>
  <si>
    <t xml:space="preserve"> Működési célú pénzeszköz átadások (5. számú tábla 8. oszlop)</t>
  </si>
  <si>
    <t>3.2</t>
  </si>
  <si>
    <t xml:space="preserve"> Felhalmozási célú pénzeszköz átadások (5. számú tábla 13. oszlop)</t>
  </si>
  <si>
    <t>4.</t>
  </si>
  <si>
    <t>Társadalom-, szociálpolitikai és egyéb juttatás, támogatás (5. sz. tábla 9. o.)</t>
  </si>
  <si>
    <t>5.</t>
  </si>
  <si>
    <t>Ellátottak pénzbeli juttatásai (5. számú tábla 10. oszlop)</t>
  </si>
  <si>
    <t>6.</t>
  </si>
  <si>
    <t>Pénzforgalom nélküli kiadások</t>
  </si>
  <si>
    <t>6.1</t>
  </si>
  <si>
    <t xml:space="preserve"> Általános tartalék (10.sz.tábla I.fősor)</t>
  </si>
  <si>
    <t>6.2</t>
  </si>
  <si>
    <t xml:space="preserve"> Működési céltartalék  (10.sz.tábla II/a. fősor)</t>
  </si>
  <si>
    <t>6.3</t>
  </si>
  <si>
    <t xml:space="preserve"> Felhalmozási céltartalék  (10.sz.tábla II/b. fősor)</t>
  </si>
  <si>
    <t>7.</t>
  </si>
  <si>
    <t xml:space="preserve">Felújítási kiadások összesen </t>
  </si>
  <si>
    <t>8.</t>
  </si>
  <si>
    <t>Beruházási kiadások összesen (11.sz.tábla)</t>
  </si>
  <si>
    <t>9.</t>
  </si>
  <si>
    <t xml:space="preserve">Kölcsönök nyújtása </t>
  </si>
  <si>
    <t>9.1</t>
  </si>
  <si>
    <t xml:space="preserve"> Működési célú kölcsön nyújtása</t>
  </si>
  <si>
    <t>9.2</t>
  </si>
  <si>
    <t xml:space="preserve"> Felhalmozási célú kölcsön nyújtása </t>
  </si>
  <si>
    <t>Költségvetési kiadások  összesen</t>
  </si>
  <si>
    <t>10.</t>
  </si>
  <si>
    <t xml:space="preserve">Felhalmozási hitel  törlesztése (5. sz. tábla 21. oszlop)  </t>
  </si>
  <si>
    <t>Finanszírozási kiadások összesen</t>
  </si>
  <si>
    <t xml:space="preserve">K I A D Á S O K   Ö S S Z E S E N </t>
  </si>
  <si>
    <t xml:space="preserve"> 2015. évi költségvetés bevételi előirányzatai</t>
  </si>
  <si>
    <t>Bevétel</t>
  </si>
  <si>
    <t>jogcíme</t>
  </si>
  <si>
    <t>MŰKÖDÉSI KÖLTSÉGVETÉSI BEVÉTELEK</t>
  </si>
  <si>
    <t>Intézményi működési bevételek (6. számú tábla 3-6. oszlop)</t>
  </si>
  <si>
    <t>Hatósági jogkörhöz köthető működési bevételek (6. sz.tábla)</t>
  </si>
  <si>
    <t>Egyéb saját bevételek (6. sz.tábla)</t>
  </si>
  <si>
    <t>ÁFA bevételek, visszatérülések  (6. sz.tábla)</t>
  </si>
  <si>
    <t>Hozam- és kamatbevételek (6. sz.tábla)</t>
  </si>
  <si>
    <t>Helyi adók összesen (6. számú tábla 7. oszlop)</t>
  </si>
  <si>
    <t>Iparűzési adó</t>
  </si>
  <si>
    <t>Építményadó</t>
  </si>
  <si>
    <t xml:space="preserve">Telekadó </t>
  </si>
  <si>
    <t>Idegenforgalmi adó</t>
  </si>
  <si>
    <t>Átengedett központi adók (6. számú tábla 8. oszlop)</t>
  </si>
  <si>
    <t xml:space="preserve">Gépjárműadó    </t>
  </si>
  <si>
    <t>Luxusadó</t>
  </si>
  <si>
    <t>2.3</t>
  </si>
  <si>
    <t>Bírságok, pótlékok és egyéb sajátos bevételek (6. számú tábla 10-11. oszlop)</t>
  </si>
  <si>
    <t xml:space="preserve">Pótlékok és bírságok (helyi adók után, eljárási bírság) </t>
  </si>
  <si>
    <t>Környezetvédelmi bírság</t>
  </si>
  <si>
    <t>Építésügyi bírság</t>
  </si>
  <si>
    <t>Talajterhelési díj</t>
  </si>
  <si>
    <t>Egyéb közhatalmi bevételek</t>
  </si>
  <si>
    <t>Közműfejlesztési támogatás lakosságtól</t>
  </si>
  <si>
    <t>Önkormányzati lakások lakbérbevételei</t>
  </si>
  <si>
    <t>Önkormányzati nem lakások bérleti díja</t>
  </si>
  <si>
    <t>KAPOTT TÁMOGATÁSOK</t>
  </si>
  <si>
    <t>Támogatások Áht-n belülről (6.sz.tábla 12. o.)</t>
  </si>
  <si>
    <t>Önk.ált.működéséhez és ágazati feladataihoz kapcsolódó támogatások(6.sz.tábla 11. o.)</t>
  </si>
  <si>
    <t>A központi költségvetésből származó egyéb költségvetési támogatások (6.sz.tábla 17. o.)</t>
  </si>
  <si>
    <t xml:space="preserve">   - működéshez</t>
  </si>
  <si>
    <t xml:space="preserve">   - fejlesztéshez</t>
  </si>
  <si>
    <t>1.4</t>
  </si>
  <si>
    <t>Működési célú támogatás Áht-n belülről (6. számú tábla 14. oszlop)</t>
  </si>
  <si>
    <t xml:space="preserve">   - ebből Eü. Alaptól </t>
  </si>
  <si>
    <t>FELHALMOZÁSI KÖLTSÉGVETÉSI BEVÉTELEK (6. számú tábla 15-17. oszlop)</t>
  </si>
  <si>
    <t>Tárgyi eszközök, immateriális javak értékesítése</t>
  </si>
  <si>
    <t>Ingatlanértékesítések</t>
  </si>
  <si>
    <t>Egyéb tárgyi eszköz értékesítés</t>
  </si>
  <si>
    <t>Önkormányzatok sajátos felhalmozási és tőkebevételei</t>
  </si>
  <si>
    <t>Önkormányzati lakások értékesítése</t>
  </si>
  <si>
    <t>Egyéb vagyoni értékű jog értékesítése</t>
  </si>
  <si>
    <t>Pénzügyi befektetések bevételei</t>
  </si>
  <si>
    <t>VÉGLEGESEN ÁTVETT PÉNZESZKÖZÖK (6. számú tábla 15., 19. oszlop)</t>
  </si>
  <si>
    <t>Működési célú pénzeszközátvétel államháztartáson kívülről</t>
  </si>
  <si>
    <t xml:space="preserve">Felhalmozási célú pénzeszközátvétel államháztartáson kívülről </t>
  </si>
  <si>
    <t>ELŐZŐ ÉVI KÖLTSÉGVETÉSI MARADVÁNY ÁTVÉTEL</t>
  </si>
  <si>
    <t>Előző évi működési célú kv-i maradvány átvétele</t>
  </si>
  <si>
    <t>Előző évi felhalmozási célú kv-i maradvány átvétele</t>
  </si>
  <si>
    <t>A</t>
  </si>
  <si>
    <t>Költségvetési bevételek összesen (I+II+III+IV+V):</t>
  </si>
  <si>
    <t>PÉNZFORGALOM NÉLKÜLI BEVÉTELEK (6. számú tábla 18-19. oszlop)</t>
  </si>
  <si>
    <t xml:space="preserve">Elõzõ évi  pénzmaradvány igénybevétele </t>
  </si>
  <si>
    <t>Lekötött bankbetétek megszüntetése</t>
  </si>
  <si>
    <t xml:space="preserve">B E V É T E L E K   Ö S S Z E S E N </t>
  </si>
  <si>
    <t>No.</t>
  </si>
  <si>
    <t>Támogatási jogcím</t>
  </si>
  <si>
    <t>42 134 fő</t>
  </si>
  <si>
    <t>Magyarország 2015.évi központi költségvetéséről szóló 2014.évi C.törvény 2.számú melléklete alapján a helyi önkormányzatok általános működésének és ágazati feladatainak támogatása</t>
  </si>
  <si>
    <t xml:space="preserve">Települési önkormányzatok működésének támogatása </t>
  </si>
  <si>
    <t>1. a</t>
  </si>
  <si>
    <t>Önkormányzati hivatal működésének támogatása beszámítást követően</t>
  </si>
  <si>
    <t>1.b.</t>
  </si>
  <si>
    <t>Település-üzemeltetéshez kapcs.feladatellátás támogatása beszámítást követően</t>
  </si>
  <si>
    <t>1.c.</t>
  </si>
  <si>
    <t>Egyéb kötelező önkormányzati feladatok támogatása beszámítást követően</t>
  </si>
  <si>
    <t xml:space="preserve">Települési önkormányzatok egyes köznevelési és gyermekétkeztetési feladatainak támogatása </t>
  </si>
  <si>
    <t xml:space="preserve">Óvodapedagógusok és az óvodapedagógusok munkáját közvetlenül segítők bértámogatása </t>
  </si>
  <si>
    <t xml:space="preserve">Óvodaműködtetési támogatás </t>
  </si>
  <si>
    <t xml:space="preserve">Települési önkormányzatok szociális és gyermekjóléti és gyermekétkeztetési feladatainak támogatása </t>
  </si>
  <si>
    <t>Hozzájárulás egyes pénzbeli szociális ellátásokhoz beszámítást követően</t>
  </si>
  <si>
    <t>Egyes szociális és gyermekjóléti feladatok támogatása</t>
  </si>
  <si>
    <t>3.a</t>
  </si>
  <si>
    <t>Szociális és gyermekjóléti alapszolgáltatások általános feladatai</t>
  </si>
  <si>
    <t>3.b</t>
  </si>
  <si>
    <t>Gyermekjóléti központ</t>
  </si>
  <si>
    <t>3.c</t>
  </si>
  <si>
    <t>Szociális étkeztetés</t>
  </si>
  <si>
    <t>3.d</t>
  </si>
  <si>
    <t>Házi segítségnyújtás</t>
  </si>
  <si>
    <t>3.f</t>
  </si>
  <si>
    <t>Időskorúak nappali intézményi ellátása</t>
  </si>
  <si>
    <t>3.g</t>
  </si>
  <si>
    <t>Fogyatékos és demens személyek nappali intézményi ellátása</t>
  </si>
  <si>
    <t>3.h</t>
  </si>
  <si>
    <t>Pszichiátriai és szenvedélybetegek nappali intézményi ellátása</t>
  </si>
  <si>
    <t>3.j</t>
  </si>
  <si>
    <t>Gyermekek napközbeni ellátása</t>
  </si>
  <si>
    <t>A települési önkormányzatok által az idősek átmeneti és tartós szociális szakosított ellátási feladatok  támogatása</t>
  </si>
  <si>
    <t>4.a</t>
  </si>
  <si>
    <t>A finanszírozás szempontjából elismert szakmai dolgozók bértámogatása</t>
  </si>
  <si>
    <t>4.b</t>
  </si>
  <si>
    <t>Intézmény-üzemeltetési támogatás</t>
  </si>
  <si>
    <t>Ingyenes és kedvezményes gyermekétkeztetés támogatása</t>
  </si>
  <si>
    <t xml:space="preserve">Települési önkormányzatok kulturális feladatainak támogatása </t>
  </si>
  <si>
    <t>1.d</t>
  </si>
  <si>
    <t>Nyilvános könyvtári ellátási és a közművelődési feladatok támogatása</t>
  </si>
  <si>
    <t>ÖSSZES NORMATÍV TÁMOGATÁS:</t>
  </si>
  <si>
    <t>Dunakeszi Város Önkormányzata</t>
  </si>
  <si>
    <t>2015. évi költségvetés kiadási előirányzatai feladatonként</t>
  </si>
  <si>
    <t>5.sz.melléklet</t>
  </si>
  <si>
    <t>Működési költségvetési kiadások</t>
  </si>
  <si>
    <t>Tartalékból</t>
  </si>
  <si>
    <t>Létszám</t>
  </si>
  <si>
    <t>F e l a d a t o k</t>
  </si>
  <si>
    <t>Kiadások</t>
  </si>
  <si>
    <t>Általános</t>
  </si>
  <si>
    <t>Állateü.tevékenység</t>
  </si>
  <si>
    <t>Környezetvédelem</t>
  </si>
  <si>
    <t>Települési támogatás , Köztemetés</t>
  </si>
  <si>
    <t>Önk-i egyéb kötelező feladatai</t>
  </si>
  <si>
    <t>Sport és szabaidős tevékenység</t>
  </si>
  <si>
    <t>Gyermekétkeztetés bölcsődében</t>
  </si>
  <si>
    <t xml:space="preserve">Kötelező feladatok </t>
  </si>
  <si>
    <t>Településrendezés, településfejlesztés</t>
  </si>
  <si>
    <t>Rendkívüli települési támogatás</t>
  </si>
  <si>
    <t>Orvosi ügyelet</t>
  </si>
  <si>
    <t>Kötelező feladatok összesen:</t>
  </si>
  <si>
    <t>B</t>
  </si>
  <si>
    <t xml:space="preserve">Önként vállalt feladatok </t>
  </si>
  <si>
    <t>Nemzetközi kapcsolatok</t>
  </si>
  <si>
    <t xml:space="preserve">Önk-i egyéb önként vállalt feladatok </t>
  </si>
  <si>
    <t>Önként vállalt feladatok összesen:</t>
  </si>
  <si>
    <t xml:space="preserve"> Önkormányzat feladatai összesen (A+B):</t>
  </si>
  <si>
    <t>II/a</t>
  </si>
  <si>
    <t>Polg.Hiv.államigazgatási feladatai</t>
  </si>
  <si>
    <t>Polgármesteri Hivatal összesen (II/a+II/b):</t>
  </si>
  <si>
    <t>Önállóan működő költségvetési szervek kötelező feladatai</t>
  </si>
  <si>
    <t xml:space="preserve">IV. </t>
  </si>
  <si>
    <t>Önállóan működő költségvetési szervek önként v. feladatai</t>
  </si>
  <si>
    <t>Önkormányzat mindösszesen:</t>
  </si>
  <si>
    <t>2015. évi költségvetés bevételi előirányzatai feladatonként</t>
  </si>
  <si>
    <t>6.sz.melléklet</t>
  </si>
  <si>
    <t>Műk.célú támogatások Áht-n belülről</t>
  </si>
  <si>
    <t>Egyéb</t>
  </si>
  <si>
    <t>Különféle bírságok, pótlékok, egyéb saj.bevét</t>
  </si>
  <si>
    <t>Bevételek</t>
  </si>
  <si>
    <t>Sport és szabadidő tevékenység</t>
  </si>
  <si>
    <t xml:space="preserve"> Önkormányzat feladatai összesen:</t>
  </si>
  <si>
    <t>Polgármesteri Hivatal összesen</t>
  </si>
  <si>
    <t>Önállóan működő költségvetési szervek önként vállalt feladatai</t>
  </si>
  <si>
    <t xml:space="preserve"> Önkormányzat által fenntartott önállóan működő költségvetési szerveinek 2015. évi kiadási előirányzatai</t>
  </si>
  <si>
    <t>7.sz.melléklet</t>
  </si>
  <si>
    <t>ezer Ft-ban</t>
  </si>
  <si>
    <t>Kötelező feladatok</t>
  </si>
  <si>
    <t>Önként vállalt feladatok</t>
  </si>
  <si>
    <t>Beruházások</t>
  </si>
  <si>
    <t>Felújítások</t>
  </si>
  <si>
    <t>Eszterlánc Óvoda</t>
  </si>
  <si>
    <t>Játszóház Óvoda</t>
  </si>
  <si>
    <t>Piros Óvoda</t>
  </si>
  <si>
    <t>ÓVODÁK ÖSSZESEN:</t>
  </si>
  <si>
    <t>HSZK törzs</t>
  </si>
  <si>
    <t>HSZK gazdasági csoport</t>
  </si>
  <si>
    <t>Idősek Otthona</t>
  </si>
  <si>
    <t>Idősek Klubja</t>
  </si>
  <si>
    <t>Fogyatékos személyek nappali ellátása</t>
  </si>
  <si>
    <t>Fóti úti Bőlcsödei telephely</t>
  </si>
  <si>
    <t>Garas utcai Bőlcsödei telephely</t>
  </si>
  <si>
    <t>Kincsem utcai Bőlcsödei telephely</t>
  </si>
  <si>
    <t>Gyermekfelügyelet</t>
  </si>
  <si>
    <t>Gyermekjóléti szolgálat</t>
  </si>
  <si>
    <t>11.</t>
  </si>
  <si>
    <t>Pszichiátriai betegek nappali ellátása</t>
  </si>
  <si>
    <t>12.</t>
  </si>
  <si>
    <t>13.</t>
  </si>
  <si>
    <t>14.</t>
  </si>
  <si>
    <t>Családsegítő szolgálat</t>
  </si>
  <si>
    <t>15.</t>
  </si>
  <si>
    <t>Iskolai étkeztetés</t>
  </si>
  <si>
    <t>16.</t>
  </si>
  <si>
    <t>Nyári gyermektábor</t>
  </si>
  <si>
    <t>HUMÁN SZOLGÁLTATÁS ÖSSZESEN:</t>
  </si>
  <si>
    <t xml:space="preserve">Kölcsey Ferenc Városi Könyvtár </t>
  </si>
  <si>
    <t>Városi Sportigazgatóság</t>
  </si>
  <si>
    <t>Szakorvosi Rendelőintézet</t>
  </si>
  <si>
    <t>MINDÖSSZESEN:</t>
  </si>
  <si>
    <t xml:space="preserve">Önkormányzat által fenntartott önállóan működő költségvetési szerveinek 2015. évi bevételi előirányzatai </t>
  </si>
  <si>
    <t>8.sz.melléklet</t>
  </si>
  <si>
    <t>Önkormányzati</t>
  </si>
  <si>
    <t>Kölcsey Ferenc Városi Könyvtár</t>
  </si>
  <si>
    <t>Megnevezés</t>
  </si>
  <si>
    <t>2015. évi                                 terv</t>
  </si>
  <si>
    <t>Működési célú pénzeszköz átadások, támogatások</t>
  </si>
  <si>
    <t>1. Igazgatási feladatokokra átadott pénzeszközök :</t>
  </si>
  <si>
    <t>Működési pénzeszköz átadás Társulás részére tagi hozzájárulás</t>
  </si>
  <si>
    <t>2. Környezetvédelmi feladatok :</t>
  </si>
  <si>
    <t>Környezetvédelmi alap</t>
  </si>
  <si>
    <t>3. Közrendvédelmi, közbiztonsági feladatok támogatása:</t>
  </si>
  <si>
    <t>Dunakeszi Rendőrkapitányság támogatása</t>
  </si>
  <si>
    <t>Dunakeszi Városi Polgárőr tevékenység támogatása</t>
  </si>
  <si>
    <t>4. Közoktatási, közművelődési támogatások</t>
  </si>
  <si>
    <t>VOKE József Attila Művelődési Központ támogatása</t>
  </si>
  <si>
    <t>Dunakeszi Fúvószenekari Egyesület</t>
  </si>
  <si>
    <t>Dunagyöngye Hagyományőrző Egyesület</t>
  </si>
  <si>
    <t>Magyarság Férfikar</t>
  </si>
  <si>
    <t>Váci Szimfonikus Zenekar Egyesület</t>
  </si>
  <si>
    <t>Dunakeszi Városvédő és Városszépítő Egyesület</t>
  </si>
  <si>
    <t>Dunakeszi Nyugdíjas Kiránduló Klub</t>
  </si>
  <si>
    <t>Dunakeszi Diófa Nagycsaládosok Egyesülete</t>
  </si>
  <si>
    <t xml:space="preserve">Vasutasok Dunakeszi Nyugdíjas Alapszervezete </t>
  </si>
  <si>
    <t>Eudoxia Irodalom-Tudomány-, Művészetpártoló Családsegítő alapítvány</t>
  </si>
  <si>
    <t>Rákóczi Szövetség Dunakeszi Szervezete</t>
  </si>
  <si>
    <t>Fővárosi Katasztrófavédelmi Igazgatóság</t>
  </si>
  <si>
    <t>ÉDA Dunakeszi Édesanyák Egyesülete</t>
  </si>
  <si>
    <t>Bursa Hungarica Ösztöndíj felsőoktatási hallgatóknak</t>
  </si>
  <si>
    <t>Önkormányzati intézmények</t>
  </si>
  <si>
    <t>HSZK</t>
  </si>
  <si>
    <t xml:space="preserve">Dunakeszi művészetéért  Alapítvány </t>
  </si>
  <si>
    <t>Radnóti Gimnázium Diákjaiért Alapítvány</t>
  </si>
  <si>
    <t>Dunakeszi Szent István Általános Iskoláért Alapítvány</t>
  </si>
  <si>
    <t>Dunakeszi Széchenyi István Általános Iskolai Alapítvány</t>
  </si>
  <si>
    <t>A korszerű oktatás feltételrendszerének biztosításával a jövő emberéért Alapítvány</t>
  </si>
  <si>
    <t>Kőrösi Csoma Sándor Általános Iskola Alapítvány</t>
  </si>
  <si>
    <t>Zöld Iskola Alapítvány</t>
  </si>
  <si>
    <t>Vasút a gyermekekért  Alapítványi Dunakeszi Óvoda támogatása</t>
  </si>
  <si>
    <t>5. Egyházak támogatása</t>
  </si>
  <si>
    <t>Dunakeszi-Gyártelep Plébánia</t>
  </si>
  <si>
    <t>Dunakeszi-Gyártelep Plébánia Harmonia sacra</t>
  </si>
  <si>
    <t>Dunakeszi Szent MihályEgyházközség</t>
  </si>
  <si>
    <t>Dunakeszi Szent Mihály Alapítvány</t>
  </si>
  <si>
    <t>Servite Ökumenikus Kórus</t>
  </si>
  <si>
    <t>Szent Imre Egyházközség</t>
  </si>
  <si>
    <t>Dunakeszi Református Egyházközség</t>
  </si>
  <si>
    <t>Dunakeszi Evangélikus Egyházközség</t>
  </si>
  <si>
    <t>6. Sportcélú támogatások, pénzeszköz átadások</t>
  </si>
  <si>
    <t xml:space="preserve">Diáksport támogatások </t>
  </si>
  <si>
    <t>Dunakeszi Kinizsi Utánpótlás SE</t>
  </si>
  <si>
    <t>A 3 Dunakeszi Postagalamb SE</t>
  </si>
  <si>
    <t>A 57 Dunakeszi Postagalamb SE</t>
  </si>
  <si>
    <t>Alagi Diák Sakk Klub</t>
  </si>
  <si>
    <t>Dunakeszi Diák  és Szabadidő Kajak Klub</t>
  </si>
  <si>
    <t>Dunakeszi Vasutas Atlétikai szakosztály</t>
  </si>
  <si>
    <t>Daisen SE</t>
  </si>
  <si>
    <t>Gyémánt Lótusz Harcművészeti SE</t>
  </si>
  <si>
    <t>Négy Muskétás SE</t>
  </si>
  <si>
    <t xml:space="preserve">Röplabda egyesület (Kőrösi ) </t>
  </si>
  <si>
    <t>SVSE Kempo Klub</t>
  </si>
  <si>
    <t>Dunakeszi Pom-pon Csoport</t>
  </si>
  <si>
    <t>BISE Jiu-Jitsu</t>
  </si>
  <si>
    <t>Korfball</t>
  </si>
  <si>
    <t>Karate</t>
  </si>
  <si>
    <t>Judo</t>
  </si>
  <si>
    <t>Aikido</t>
  </si>
  <si>
    <t>Taekwando</t>
  </si>
  <si>
    <t>Növényi Akadémia</t>
  </si>
  <si>
    <t>Sárkányhajó Klub</t>
  </si>
  <si>
    <t xml:space="preserve">Asztalitenisz szakosztály </t>
  </si>
  <si>
    <t>Városi versenyek kupa, terembérlet kiadás támogatása</t>
  </si>
  <si>
    <t xml:space="preserve">Jubileumi, egyesületi és egyéni sportolók felkészülési támogatása </t>
  </si>
  <si>
    <t>Futakeszi</t>
  </si>
  <si>
    <t xml:space="preserve">Dunakeszi Sportjáért Tao önrész </t>
  </si>
  <si>
    <t>7. Szociális és egészségügyi feladatok támogatása, pénzeszköz átadásai :</t>
  </si>
  <si>
    <t xml:space="preserve">Működési pénzeszköz átadás Társulás részére állategészségügyi feladatokra </t>
  </si>
  <si>
    <t xml:space="preserve">Működési pénzeszköz átadás Társulás részére orvosi ügyeleti feladatokra </t>
  </si>
  <si>
    <t>Magyar Vöröskereszt Dunakeszi Szervezete</t>
  </si>
  <si>
    <t>Működési támogatások összesen</t>
  </si>
  <si>
    <t>Felhalmozási célú támogatások</t>
  </si>
  <si>
    <t>Dunakeszi Rendőrkapitányság fejlesztési támogatása</t>
  </si>
  <si>
    <t xml:space="preserve">Görögkatolikus Egyházközség </t>
  </si>
  <si>
    <t>Felhalmozási célú  támogatások összesen</t>
  </si>
  <si>
    <t>Sor-szám</t>
  </si>
  <si>
    <t>2015. évi         terv</t>
  </si>
  <si>
    <t xml:space="preserve">Általános tartalék </t>
  </si>
  <si>
    <t>Feladattal nem terhelt tartalék</t>
  </si>
  <si>
    <t xml:space="preserve">Céltartalék </t>
  </si>
  <si>
    <t>a.,</t>
  </si>
  <si>
    <t xml:space="preserve">             Működési céltartalék </t>
  </si>
  <si>
    <t>Működtetett intézmények működési tartaléka</t>
  </si>
  <si>
    <t xml:space="preserve">Intézmények jubileumi jutalom, felmentés, végkielégítés és járulék </t>
  </si>
  <si>
    <t>Szociális, közoktatási, közgyüjteményi és egészségügyi intézményvezetők célprémiuma járulékkal</t>
  </si>
  <si>
    <t>Szociális, közoktatási, közgyüjteményi és egészségügyi intézményvezetők szakmai konferenciája</t>
  </si>
  <si>
    <t>Dunakeszi Monográfia elkészítési költsége</t>
  </si>
  <si>
    <t>Drogprevenciós kiadások</t>
  </si>
  <si>
    <t xml:space="preserve">Működési tartalék </t>
  </si>
  <si>
    <t>b.,</t>
  </si>
  <si>
    <t xml:space="preserve">            Felhalmozási céltartalék</t>
  </si>
  <si>
    <t>Fejlesztések előkészítése</t>
  </si>
  <si>
    <t xml:space="preserve">Fejlesztések </t>
  </si>
  <si>
    <t>Iskolai férőhely bővítése</t>
  </si>
  <si>
    <t>Pályázati önrész, pályázatokkal kapcsolatos feladatok</t>
  </si>
  <si>
    <t>Mindösszesen:</t>
  </si>
  <si>
    <t>11.sz.melléklet</t>
  </si>
  <si>
    <t xml:space="preserve"> 2015. évi fejlesztések, felújítások előirányzatai</t>
  </si>
  <si>
    <t>( ezer forintban )</t>
  </si>
  <si>
    <t>Sor-</t>
  </si>
  <si>
    <t>Jogcím</t>
  </si>
  <si>
    <t xml:space="preserve">2015.évi előirányzat </t>
  </si>
  <si>
    <t>szám</t>
  </si>
  <si>
    <t>Önkormányzati fejlesztési feladatok</t>
  </si>
  <si>
    <t>Helyi közutak, közterek és parkok</t>
  </si>
  <si>
    <t>Egészségügyi intézmények működtetése, fejlesztése</t>
  </si>
  <si>
    <t>Önk-i egyéb vagyonnal való gazdálkodás</t>
  </si>
  <si>
    <t>Költségvetési intézmények fejlesztése</t>
  </si>
  <si>
    <t xml:space="preserve">HSZK- Időskorúak bentlakásos ellátása </t>
  </si>
  <si>
    <t>Kötelező feladatok fejlesztési  előirányzatai összesen :</t>
  </si>
  <si>
    <t>Helyi közbiztonság</t>
  </si>
  <si>
    <t>Fejlesztési  előirányzatok összesen :</t>
  </si>
  <si>
    <t>Önkormányzati felújítási feladatok</t>
  </si>
  <si>
    <t>Önk-i vagyonnal való gazdálkodás (intézmény felújítások)</t>
  </si>
  <si>
    <t>Felújítási előirányzatok összesen</t>
  </si>
  <si>
    <t xml:space="preserve"> 2015. évi előirányzat - felhasználási ütemterv 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</si>
  <si>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</si>
  <si>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</si>
  <si>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</si>
  <si>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</si>
  <si>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</si>
  <si>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</si>
  <si>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</si>
  <si>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</si>
  <si>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</si>
  <si>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</si>
  <si>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</si>
  <si>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</si>
  <si>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Összesen:</t>
  </si>
  <si>
    <t xml:space="preserve"> 1. Saját bevételek</t>
  </si>
  <si>
    <t xml:space="preserve"> 2. Átvett pénzeszközök</t>
  </si>
  <si>
    <t>,</t>
  </si>
  <si>
    <t xml:space="preserve"> 3. Támogatás</t>
  </si>
  <si>
    <t>4. Felhalmozási bevételek</t>
  </si>
  <si>
    <t>5.Betétlekötés megszüntetése</t>
  </si>
  <si>
    <r>
      <t xml:space="preserve"> 6</t>
    </r>
    <r>
      <rPr>
        <b/>
        <sz val="10"/>
        <rFont val="Times New Roman"/>
        <family val="1"/>
        <charset val="238"/>
      </rPr>
      <t>. Bevételek összesen: ( 1.+….+5.)</t>
    </r>
  </si>
  <si>
    <t xml:space="preserve"> 6. Működési kiadások</t>
  </si>
  <si>
    <t>7.Támogatásértékű kiadások</t>
  </si>
  <si>
    <t>8. Felújítási kiadások</t>
  </si>
  <si>
    <t xml:space="preserve">9. Fejlesztési kiadások </t>
  </si>
  <si>
    <t>10.Átadott pénzeszközök</t>
  </si>
  <si>
    <t>11.Ellátottak pénzbeli juttatásai</t>
  </si>
  <si>
    <t xml:space="preserve">12. Tartalék  </t>
  </si>
  <si>
    <t>13. Kiadások összesen: ( 6.+…+12 )</t>
  </si>
  <si>
    <t xml:space="preserve">14. Egyenleg </t>
  </si>
  <si>
    <t>Finanszírozási célú pénzügyi műveletek bevételei (lekötött betét megszüntetése)</t>
  </si>
  <si>
    <t xml:space="preserve">2015. 06.30. előirányzat </t>
  </si>
  <si>
    <t xml:space="preserve">2015. 06.30. teljesítés </t>
  </si>
  <si>
    <t>Működési támogatás áht.belülről</t>
  </si>
  <si>
    <t>Működési támogatás áht. belül</t>
  </si>
  <si>
    <t xml:space="preserve">HSZK INTÉZMÉNYEI JUB.JUT.FELMENTÉS,SZAB.MEGV.ÉS JÁRULÉKA    </t>
  </si>
  <si>
    <t xml:space="preserve">INTÉZMÉYNVEZETŐI JUTALOM ÉS JÁRULÉKA                        </t>
  </si>
  <si>
    <t xml:space="preserve">FLORÁLIA ÜNNEPSÉGRE DROGPREVENCIÓ SORRÓL                    </t>
  </si>
  <si>
    <t xml:space="preserve">KIMEELKEDŐ MUNKAVÉGZ.JUT.INTÉZMÉNYEK                        </t>
  </si>
  <si>
    <t xml:space="preserve">KÖFOGLALKOZTATÁS TÁM.                                       </t>
  </si>
  <si>
    <t xml:space="preserve">HSZK MULTISCHOOL3 SZOFTVER FEJL                             </t>
  </si>
  <si>
    <t xml:space="preserve">ÁGAZATI BÉRPÓTLÉK SZOC. INT.                                </t>
  </si>
  <si>
    <t xml:space="preserve">GYERMEKSZEG.ELLENI PROGRAM                                  </t>
  </si>
  <si>
    <t xml:space="preserve">ÁROP PÁLY.MŰKÖD TARTALÉK                                    </t>
  </si>
  <si>
    <t xml:space="preserve">ÓVODA FEJL KANDÓ SÉT.FEJLESZTÉSI TARTALÉK                   </t>
  </si>
  <si>
    <t xml:space="preserve">2014.ÉVI ELSZ.BEFIZ.KÖTELEZETTSÉG                           </t>
  </si>
  <si>
    <t xml:space="preserve">0 HAVI MEGELŐLEGEZÉS VISSZAFIZETÉSE                         </t>
  </si>
  <si>
    <t>2015.06.30.mód</t>
  </si>
  <si>
    <t>Önkorm. Jogalkotó és ált. igazg.tev 011130</t>
  </si>
  <si>
    <t>Országos és helyi nemzetiségi önk.igazgatási tevék.011140</t>
  </si>
  <si>
    <t>Köztemető fenntartásés működtetés 013320</t>
  </si>
  <si>
    <t>Önk.i vagyonnal gazd. Lakóingatlan bérbead, üzem.013350</t>
  </si>
  <si>
    <t>Önkormányzati vagyonnal való gazd.013350</t>
  </si>
  <si>
    <t>Kiemelt állami és önkormányzati rendezvények  016080</t>
  </si>
  <si>
    <t>Egyéb jogszabály alapján kötelező felad 018010</t>
  </si>
  <si>
    <t>Központi ktgv.befizetések 018020</t>
  </si>
  <si>
    <t>Támogatási cél.fin.műveletek  018030</t>
  </si>
  <si>
    <t>Közterület rendjének fenntartása 031030</t>
  </si>
  <si>
    <t>Közfoglalkoztatás hosszú időt. 041232-041233</t>
  </si>
  <si>
    <t>Út építés  045120</t>
  </si>
  <si>
    <t>Út, autópálya építése  045120</t>
  </si>
  <si>
    <t>Városi közúti személyszállítás  045140</t>
  </si>
  <si>
    <t>Közutak, hidak, alagutak üzemeltetése, fenntart. 045160</t>
  </si>
  <si>
    <t>Parkoló, garázs üzemeltetés  045170</t>
  </si>
  <si>
    <t>Csővezetékes szállítás  045530</t>
  </si>
  <si>
    <t>Ár- és belvízvédelemmel összefüggő tev. 047410</t>
  </si>
  <si>
    <t>Nem veszélyes települési hulladékbegyűjt.   051030</t>
  </si>
  <si>
    <t>Szennyvíz gyűjtése, tisztítása, kezelése   052020</t>
  </si>
  <si>
    <t>Közvilágítás   064010</t>
  </si>
  <si>
    <t>Zöldterület kezelés  066010</t>
  </si>
  <si>
    <t>Város-, községgazdálkodási m.n.s. szolg.  066020</t>
  </si>
  <si>
    <t>Háziorvosi alapell. 072111-Járóbeteg gyógító  szakell.  072210</t>
  </si>
  <si>
    <t>Sport és szabaidős tevékenység  081030-81041-81043-081045</t>
  </si>
  <si>
    <t>Sport és szabadidő tevékenység 081030</t>
  </si>
  <si>
    <t>Üdülői szálláshely szolgáltatás   081071</t>
  </si>
  <si>
    <t>Alapfokú művészetoktatással összefüggő működt. 091250</t>
  </si>
  <si>
    <t>Alapfokú művészetoktatással összefüggő működt. 091240 091250</t>
  </si>
  <si>
    <t>Helyi adóval kapcsolatos feladatok  900020</t>
  </si>
  <si>
    <t>Forgatási és befekt.célú finansz. műv.  900060</t>
  </si>
  <si>
    <t>Hajléktalanok átmeneti ellátása  107013</t>
  </si>
  <si>
    <t>Pedagógiai szakszolg.tev.működ.feladatai 098022</t>
  </si>
  <si>
    <t>Közművelődés, Könyvtári szolg.  082044- 082091-082092</t>
  </si>
  <si>
    <t>Civilszervezetek, egyházak  tám  084031-084032-084040</t>
  </si>
  <si>
    <t>Nemzetközi kapcsolatok  086030</t>
  </si>
  <si>
    <t>Civilszervezetek, program tám 084032</t>
  </si>
  <si>
    <t>Óvodai nevelés, ellátás szakmai felad. 091110-091140</t>
  </si>
  <si>
    <t>Település fejlesztés, rendezés  091140</t>
  </si>
  <si>
    <t>Köznev. int. tanulók   091211-091220-092111-092120</t>
  </si>
  <si>
    <t>Köznev. int. tanulók   091220--092120</t>
  </si>
  <si>
    <t>Gimnáziumi tanulók okt. műk.szakm. fel.092211-092260</t>
  </si>
  <si>
    <t>Gyermekétkeztetés köznevelési intézm .096015</t>
  </si>
  <si>
    <t>Hallgatói és oktatói ösztöndíjak   094260</t>
  </si>
  <si>
    <t xml:space="preserve">Betegséggel kapcs. pénzb. ellátás l 101141-101150 </t>
  </si>
  <si>
    <t>Fogyaték összef. pénzb. Ellát.tám.101221-101231-102021-102030-103010</t>
  </si>
  <si>
    <t>Gyermekek (Családok) átmeneti otthona 104012</t>
  </si>
  <si>
    <t>Gyerm. napközb. ell.gyemekjóléti, gyermvéd. 104030-104042-104051-104052</t>
  </si>
  <si>
    <t>Önkorm.elszám.a kzp.ktgv. 018010</t>
  </si>
  <si>
    <t>Lakásfenntartással, lakhatással összefüggő ellátások 106020</t>
  </si>
  <si>
    <t>Egyéb szoc.pénzb.és term.ellát. 107051-107052-107054-107060-109010</t>
  </si>
  <si>
    <t>Gyermekvédelmi pénzbeli ellát.  104051</t>
  </si>
  <si>
    <t>Forgatási és befekt.cél.finansz.müvelet. 900060</t>
  </si>
  <si>
    <t>Apponyi F.Óvoda Fót Jánosi J.elmaradt jub.jutalom</t>
  </si>
  <si>
    <t>Hajléktalanok, családok átmeneti ellátás támogatása</t>
  </si>
  <si>
    <t>Dunakeszi Kinizsi pályázati önrész</t>
  </si>
  <si>
    <t>Ovi-Foci támogatás</t>
  </si>
  <si>
    <t>Észak Pesti Katasztrófavédelmi Kirendeltség támogatás</t>
  </si>
  <si>
    <t>Késő Római Kikötőerőd támogatás</t>
  </si>
  <si>
    <t>Módosítási javaslat</t>
  </si>
  <si>
    <t xml:space="preserve">2015.06.30.   teljesítés                              </t>
  </si>
  <si>
    <t xml:space="preserve">2015.06.30.   mód.                                </t>
  </si>
  <si>
    <t xml:space="preserve">FUT A KESZI, SÁRKÁNYHAJÓ RENDEZVÉNYEK DÍJAZÁS               </t>
  </si>
  <si>
    <t>Polgármesteri Hivatal</t>
  </si>
  <si>
    <t>Osztalék- és hozambevételek , értékpapír beváltás</t>
  </si>
  <si>
    <t>2015.06.30.előir.</t>
  </si>
  <si>
    <t>Működési célú költségvetési támogatások</t>
  </si>
  <si>
    <t>-   Fő tér rekonstrukció-kivit.pótmunka</t>
  </si>
  <si>
    <t>-  Járda építés</t>
  </si>
  <si>
    <t>-  Csapadékvízgyűjtő rendszer építés, átalakítás</t>
  </si>
  <si>
    <t>-  Közvilágítás</t>
  </si>
  <si>
    <t>-  Kresz táblák</t>
  </si>
  <si>
    <t>-  Burkolási-, forgalomtechnikai -,kiviteli tervek</t>
  </si>
  <si>
    <t>-  Betonakna-, kerítés-, buszmegálló, buszöböl építés</t>
  </si>
  <si>
    <t>-  Szt.István park sakkasztal, padok</t>
  </si>
  <si>
    <t>-  Kajak-kenu sporttelep</t>
  </si>
  <si>
    <t>-  Swingo ent vizsgálóegys.vízellátás kiépítése</t>
  </si>
  <si>
    <t>-  Oculus centerfield II +asztal+pc</t>
  </si>
  <si>
    <t>- Flexibilisnasoph.laryng szet</t>
  </si>
  <si>
    <t>- Ebike ergometer, cardisoft</t>
  </si>
  <si>
    <t>-  Balatonkenese 3534/3 hrsz.</t>
  </si>
  <si>
    <t>-  Dunakeszi 4433/1 hrsz.ingatlan Bazsanth Vince u.37.</t>
  </si>
  <si>
    <t>-  Dunakeszi 4225 hrsz. Telek Dózsa György tér 19.</t>
  </si>
  <si>
    <t>-  Rév út felújítás tervdok.</t>
  </si>
  <si>
    <t>-  Ordass L.park elektr.ell.kész.</t>
  </si>
  <si>
    <t>- Süllyedő oszlop csere</t>
  </si>
  <si>
    <t>- Alagi tagóvoda környezetrendezés</t>
  </si>
  <si>
    <t>-  Idősek otthona ablakcsere</t>
  </si>
  <si>
    <t>- Egyéb egészségügyiműszerek, szám.techn. felszerelések</t>
  </si>
  <si>
    <t>-  Intézmények részére hangszerek, szám.techn.felsz.</t>
  </si>
  <si>
    <t xml:space="preserve">Intézmények jubileumi jutalom, felmentés  és járulék </t>
  </si>
  <si>
    <t xml:space="preserve">Polgármesteri Hivatal -Jubileumi jutalom ,felmentés és járulék </t>
  </si>
  <si>
    <t>Szociális, közoktatási, közgyüjt.és eügyi intézményvezetők szakmai konferenciája</t>
  </si>
  <si>
    <t xml:space="preserve">VEZETŐI ÉRTEKEZLET,KONFERENCIA                    </t>
  </si>
  <si>
    <t>2015. évi költségvetés kiadási előirányzatai</t>
  </si>
  <si>
    <t xml:space="preserve">Összeg (Ft) </t>
  </si>
  <si>
    <t>Kiadások összesen</t>
  </si>
  <si>
    <t>Eredeti előirányzat</t>
  </si>
  <si>
    <t>Eredeti   előirányzat</t>
  </si>
  <si>
    <t>Munkaadót terhelő járulékok,szoc adó</t>
  </si>
  <si>
    <t>Támogatás értékű működési kiadás</t>
  </si>
  <si>
    <t>Működési céllú pénzeszköz átadás</t>
  </si>
  <si>
    <t>Társ-, szoc.pol- és egyéb juttatások,támogatások</t>
  </si>
  <si>
    <t>Működési kölcsönök nyújtása</t>
  </si>
  <si>
    <t>Támogatás értékű felhalmozási kiadás</t>
  </si>
  <si>
    <t>Felhalmozási célú pénzeszköz átadás</t>
  </si>
  <si>
    <t>Felújítási kiadások ÁFA nélkül</t>
  </si>
  <si>
    <t>Beruházási kiadások ÁFA nélkül</t>
  </si>
  <si>
    <t>Pénzügyi befektet. kiadásai</t>
  </si>
  <si>
    <t>Felhalmozási kölcsönök nyújtása</t>
  </si>
  <si>
    <t>Működési célú</t>
  </si>
  <si>
    <t>Felhalmozási célú</t>
  </si>
  <si>
    <t>Hitelek visszafizetése</t>
  </si>
  <si>
    <t>Hatósági jogkörhöz köth.műk bev.</t>
  </si>
  <si>
    <t>Egyéb saját bevétel</t>
  </si>
  <si>
    <t>ÁFA bevételek visszatérül.</t>
  </si>
  <si>
    <t>Kamat bevétel</t>
  </si>
  <si>
    <t>Helyi adók</t>
  </si>
  <si>
    <t>Átengedett központi adók</t>
  </si>
  <si>
    <t>Egyéb sajátos működési bevételek</t>
  </si>
  <si>
    <t>Önk.ált.műk.és ágazati fa-hoz kapcs.tám.</t>
  </si>
  <si>
    <t>Egyéb költségvetési támogatások</t>
  </si>
  <si>
    <t>Működési célú átvett pénzeszk.</t>
  </si>
  <si>
    <t>Felhalmozási célú bevételek</t>
  </si>
  <si>
    <t>Támogatás érékű felhalm.bev.</t>
  </si>
  <si>
    <t>Működési c.tám Áht-on belülről</t>
  </si>
  <si>
    <t>Felhalmozási célú átvett pénzeszk.</t>
  </si>
  <si>
    <t>Finanszírozási művelet működési</t>
  </si>
  <si>
    <t>Finanszírozási művelet felhalmozási</t>
  </si>
  <si>
    <t>Bevételek összesen</t>
  </si>
  <si>
    <t>Önállóan működő költségvetési szerv megnevezése</t>
  </si>
  <si>
    <t>Költségvetési kiadások összesen</t>
  </si>
  <si>
    <t>Munkaadókat terhelő járulékok,szoc hj.,adó</t>
  </si>
  <si>
    <t>Támogatásértékű működési kiadás</t>
  </si>
  <si>
    <t>Működési célú pénzeszköz átadások</t>
  </si>
  <si>
    <t>Támogatásértédű felhalmozási kiadás</t>
  </si>
  <si>
    <t>Munkaadókat terh.jár.,szoc.hj.adó</t>
  </si>
  <si>
    <t>Felhalmozási beruházások</t>
  </si>
  <si>
    <t>Költségvetési bevételek összesen</t>
  </si>
  <si>
    <t>Egyéb saját működési bevétel</t>
  </si>
  <si>
    <t>Működési célú hozam és kamat bevételek</t>
  </si>
  <si>
    <t>Működési célú pénzeszköz átvétel</t>
  </si>
  <si>
    <t>Felhalmozási támogatás ÁH-n belülről ,  Önkormányzati</t>
  </si>
  <si>
    <t>Finanszírozási bevételek megszűntetése</t>
  </si>
  <si>
    <t>Működési célú hozam- és kamat bevételek</t>
  </si>
  <si>
    <t>Felhalmozási célú ,  önkományzati</t>
  </si>
  <si>
    <t>Önállóan működő költségvetési szerv  megnevezése</t>
  </si>
  <si>
    <t>6. Pénzmaradvány</t>
  </si>
  <si>
    <t>13. Fin.pénzügyi műveletek kiadásai</t>
  </si>
  <si>
    <t xml:space="preserve">IDŐSEK OTTH. INGATLAN PER                       </t>
  </si>
  <si>
    <t>12. sz. melléklet</t>
  </si>
</sst>
</file>

<file path=xl/styles.xml><?xml version="1.0" encoding="utf-8"?>
<styleSheet xmlns="http://schemas.openxmlformats.org/spreadsheetml/2006/main">
  <numFmts count="7">
    <numFmt numFmtId="6" formatCode="#,##0\ &quot;Ft&quot;;[Red]\-#,##0\ &quot;Ft&quot;"/>
    <numFmt numFmtId="43" formatCode="_-* #,##0.00\ _F_t_-;\-* #,##0.00\ _F_t_-;_-* &quot;-&quot;??\ _F_t_-;_-@_-"/>
    <numFmt numFmtId="164" formatCode="#,##0.000"/>
    <numFmt numFmtId="165" formatCode="yyyy/mm/dd;@"/>
    <numFmt numFmtId="166" formatCode="_-* #,##0.00\ _F_t_-;\-* #,##0.00\ _F_t_-;_-* \-??\ _F_t_-;_-@_-"/>
    <numFmt numFmtId="167" formatCode="_(* #,##0_);_(* \(#,##0\);_(* \-??_);_(@_)"/>
    <numFmt numFmtId="168" formatCode="_-* #,##0\ _F_t_-;\-* #,##0\ _F_t_-;_-* &quot;-&quot;??\ _F_t_-;_-@_-"/>
  </numFmts>
  <fonts count="71"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8"/>
      <name val="Times New Roman CE"/>
      <family val="1"/>
      <charset val="238"/>
    </font>
    <font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2"/>
      <name val="Times New Roman CE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9"/>
      <name val="Arial"/>
      <family val="2"/>
      <charset val="238"/>
    </font>
    <font>
      <i/>
      <sz val="11"/>
      <name val="Arial"/>
      <family val="2"/>
      <charset val="238"/>
    </font>
    <font>
      <b/>
      <sz val="20"/>
      <name val="Arial"/>
      <family val="2"/>
      <charset val="238"/>
    </font>
    <font>
      <sz val="9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8"/>
      <name val="Times New Roman CE"/>
      <family val="1"/>
      <charset val="238"/>
    </font>
    <font>
      <sz val="10"/>
      <name val="Arial CE"/>
      <family val="2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5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sz val="12"/>
      <name val="Arial"/>
      <family val="2"/>
      <charset val="238"/>
    </font>
    <font>
      <i/>
      <sz val="12"/>
      <name val="Times New Roman CE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u/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 CE"/>
      <charset val="238"/>
    </font>
    <font>
      <b/>
      <sz val="13"/>
      <name val="Times New Roman CE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Arial Unicode MS"/>
      <family val="2"/>
      <charset val="238"/>
    </font>
    <font>
      <sz val="11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i/>
      <sz val="10"/>
      <name val="Arial"/>
      <family val="2"/>
      <charset val="238"/>
    </font>
    <font>
      <sz val="11"/>
      <color indexed="10"/>
      <name val="Times New Roman CE"/>
      <family val="1"/>
      <charset val="238"/>
    </font>
    <font>
      <b/>
      <i/>
      <sz val="11"/>
      <name val="Times New Roman CE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CE"/>
      <charset val="238"/>
    </font>
    <font>
      <i/>
      <sz val="10"/>
      <name val="Times New Roman CE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45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double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double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double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/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 style="medium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8"/>
      </right>
      <top/>
      <bottom style="hair">
        <color indexed="64"/>
      </bottom>
      <diagonal/>
    </border>
    <border>
      <left style="medium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thin">
        <color indexed="8"/>
      </right>
      <top style="hair">
        <color indexed="64"/>
      </top>
      <bottom/>
      <diagonal/>
    </border>
    <border>
      <left style="medium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/>
      <diagonal/>
    </border>
    <border>
      <left style="thin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8"/>
      </right>
      <top/>
      <bottom/>
      <diagonal/>
    </border>
    <border>
      <left style="hair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/>
      <diagonal/>
    </border>
    <border>
      <left/>
      <right style="hair">
        <color indexed="8"/>
      </right>
      <top style="thin">
        <color indexed="64"/>
      </top>
      <bottom style="medium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medium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/>
      <bottom style="hair">
        <color indexed="64"/>
      </bottom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64"/>
      </right>
      <top/>
      <bottom style="medium">
        <color indexed="8"/>
      </bottom>
      <diagonal/>
    </border>
    <border>
      <left style="hair">
        <color indexed="8"/>
      </left>
      <right/>
      <top style="hair">
        <color indexed="64"/>
      </top>
      <bottom/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166" fontId="32" fillId="0" borderId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6" fillId="0" borderId="0"/>
    <xf numFmtId="0" fontId="17" fillId="0" borderId="0"/>
    <xf numFmtId="0" fontId="70" fillId="0" borderId="0"/>
    <xf numFmtId="0" fontId="1" fillId="0" borderId="0"/>
  </cellStyleXfs>
  <cellXfs count="1528">
    <xf numFmtId="0" fontId="0" fillId="0" borderId="0" xfId="0"/>
    <xf numFmtId="0" fontId="2" fillId="0" borderId="0" xfId="7" applyFont="1"/>
    <xf numFmtId="0" fontId="2" fillId="2" borderId="0" xfId="7" applyFont="1" applyFill="1"/>
    <xf numFmtId="0" fontId="2" fillId="0" borderId="0" xfId="7" applyFont="1" applyFill="1"/>
    <xf numFmtId="3" fontId="2" fillId="0" borderId="0" xfId="7" applyNumberFormat="1" applyFont="1"/>
    <xf numFmtId="164" fontId="2" fillId="0" borderId="0" xfId="7" applyNumberFormat="1" applyFont="1"/>
    <xf numFmtId="0" fontId="2" fillId="0" borderId="0" xfId="7" applyFont="1" applyFill="1" applyBorder="1"/>
    <xf numFmtId="4" fontId="2" fillId="0" borderId="0" xfId="7" applyNumberFormat="1" applyFont="1"/>
    <xf numFmtId="0" fontId="2" fillId="0" borderId="0" xfId="7" applyFont="1" applyAlignment="1">
      <alignment horizontal="center"/>
    </xf>
    <xf numFmtId="3" fontId="3" fillId="3" borderId="1" xfId="7" applyNumberFormat="1" applyFont="1" applyFill="1" applyBorder="1" applyAlignment="1">
      <alignment vertical="center"/>
    </xf>
    <xf numFmtId="0" fontId="3" fillId="3" borderId="1" xfId="7" applyFont="1" applyFill="1" applyBorder="1" applyAlignment="1">
      <alignment vertical="center"/>
    </xf>
    <xf numFmtId="0" fontId="3" fillId="3" borderId="2" xfId="7" applyFont="1" applyFill="1" applyBorder="1" applyAlignment="1">
      <alignment vertical="center"/>
    </xf>
    <xf numFmtId="3" fontId="3" fillId="3" borderId="3" xfId="7" applyNumberFormat="1" applyFont="1" applyFill="1" applyBorder="1" applyAlignment="1">
      <alignment vertical="center"/>
    </xf>
    <xf numFmtId="3" fontId="3" fillId="4" borderId="3" xfId="7" applyNumberFormat="1" applyFont="1" applyFill="1" applyBorder="1" applyAlignment="1">
      <alignment vertical="center"/>
    </xf>
    <xf numFmtId="0" fontId="3" fillId="3" borderId="3" xfId="7" applyFont="1" applyFill="1" applyBorder="1" applyAlignment="1">
      <alignment vertical="center"/>
    </xf>
    <xf numFmtId="0" fontId="3" fillId="3" borderId="4" xfId="7" applyFont="1" applyFill="1" applyBorder="1" applyAlignment="1">
      <alignment vertical="center"/>
    </xf>
    <xf numFmtId="0" fontId="4" fillId="0" borderId="5" xfId="7" applyFont="1" applyFill="1" applyBorder="1" applyAlignment="1">
      <alignment vertical="center"/>
    </xf>
    <xf numFmtId="3" fontId="3" fillId="0" borderId="6" xfId="7" applyNumberFormat="1" applyFont="1" applyFill="1" applyBorder="1" applyAlignment="1">
      <alignment vertical="center"/>
    </xf>
    <xf numFmtId="0" fontId="3" fillId="0" borderId="6" xfId="7" applyFont="1" applyFill="1" applyBorder="1" applyAlignment="1">
      <alignment horizontal="left" vertical="center"/>
    </xf>
    <xf numFmtId="0" fontId="3" fillId="0" borderId="7" xfId="7" applyFont="1" applyFill="1" applyBorder="1" applyAlignment="1">
      <alignment horizontal="center" vertical="center"/>
    </xf>
    <xf numFmtId="3" fontId="4" fillId="0" borderId="6" xfId="7" applyNumberFormat="1" applyFont="1" applyFill="1" applyBorder="1" applyAlignment="1" applyProtection="1">
      <alignment vertical="center"/>
      <protection hidden="1"/>
    </xf>
    <xf numFmtId="0" fontId="3" fillId="0" borderId="8" xfId="7" applyFont="1" applyFill="1" applyBorder="1" applyAlignment="1">
      <alignment horizontal="left" vertical="center"/>
    </xf>
    <xf numFmtId="0" fontId="3" fillId="0" borderId="9" xfId="7" applyFont="1" applyFill="1" applyBorder="1" applyAlignment="1">
      <alignment horizontal="center" vertical="center"/>
    </xf>
    <xf numFmtId="0" fontId="4" fillId="0" borderId="0" xfId="7" applyFont="1" applyFill="1" applyBorder="1" applyAlignment="1">
      <alignment vertical="center"/>
    </xf>
    <xf numFmtId="0" fontId="4" fillId="0" borderId="10" xfId="7" applyFont="1" applyFill="1" applyBorder="1" applyAlignment="1">
      <alignment vertical="center"/>
    </xf>
    <xf numFmtId="3" fontId="3" fillId="0" borderId="11" xfId="7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3" fontId="4" fillId="0" borderId="13" xfId="7" applyNumberFormat="1" applyFont="1" applyFill="1" applyBorder="1" applyAlignment="1" applyProtection="1">
      <alignment vertical="center"/>
      <protection hidden="1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3" fontId="3" fillId="2" borderId="11" xfId="7" applyNumberFormat="1" applyFont="1" applyFill="1" applyBorder="1" applyAlignment="1">
      <alignment vertical="center"/>
    </xf>
    <xf numFmtId="3" fontId="3" fillId="3" borderId="16" xfId="7" applyNumberFormat="1" applyFont="1" applyFill="1" applyBorder="1" applyAlignment="1">
      <alignment vertical="center"/>
    </xf>
    <xf numFmtId="3" fontId="3" fillId="3" borderId="17" xfId="7" applyNumberFormat="1" applyFont="1" applyFill="1" applyBorder="1" applyAlignment="1">
      <alignment vertical="center"/>
    </xf>
    <xf numFmtId="0" fontId="3" fillId="3" borderId="16" xfId="7" applyFont="1" applyFill="1" applyBorder="1" applyAlignment="1">
      <alignment horizontal="left" vertical="center"/>
    </xf>
    <xf numFmtId="0" fontId="3" fillId="3" borderId="18" xfId="7" applyFont="1" applyFill="1" applyBorder="1" applyAlignment="1">
      <alignment horizontal="center" vertical="center"/>
    </xf>
    <xf numFmtId="3" fontId="3" fillId="3" borderId="16" xfId="7" applyNumberFormat="1" applyFont="1" applyFill="1" applyBorder="1" applyAlignment="1" applyProtection="1">
      <alignment vertical="center"/>
      <protection hidden="1"/>
    </xf>
    <xf numFmtId="0" fontId="3" fillId="3" borderId="19" xfId="7" applyFont="1" applyFill="1" applyBorder="1" applyAlignment="1">
      <alignment horizontal="left" vertical="center"/>
    </xf>
    <xf numFmtId="0" fontId="3" fillId="3" borderId="20" xfId="7" applyFont="1" applyFill="1" applyBorder="1" applyAlignment="1">
      <alignment horizontal="center" vertical="center"/>
    </xf>
    <xf numFmtId="3" fontId="3" fillId="0" borderId="1" xfId="7" applyNumberFormat="1" applyFont="1" applyFill="1" applyBorder="1" applyAlignment="1">
      <alignment vertical="center"/>
    </xf>
    <xf numFmtId="0" fontId="4" fillId="0" borderId="1" xfId="7" applyFont="1" applyFill="1" applyBorder="1" applyAlignment="1">
      <alignment vertical="center"/>
    </xf>
    <xf numFmtId="0" fontId="5" fillId="0" borderId="21" xfId="7" applyFont="1" applyFill="1" applyBorder="1" applyAlignment="1">
      <alignment horizontal="center" vertical="center"/>
    </xf>
    <xf numFmtId="0" fontId="4" fillId="0" borderId="22" xfId="7" applyFont="1" applyFill="1" applyBorder="1" applyAlignment="1">
      <alignment vertical="center"/>
    </xf>
    <xf numFmtId="0" fontId="4" fillId="0" borderId="23" xfId="7" applyFont="1" applyFill="1" applyBorder="1" applyAlignment="1">
      <alignment horizontal="center" vertical="center"/>
    </xf>
    <xf numFmtId="3" fontId="3" fillId="0" borderId="3" xfId="7" applyNumberFormat="1" applyFont="1" applyFill="1" applyBorder="1" applyAlignment="1">
      <alignment vertical="center"/>
    </xf>
    <xf numFmtId="0" fontId="5" fillId="0" borderId="3" xfId="7" applyFont="1" applyFill="1" applyBorder="1" applyAlignment="1">
      <alignment horizontal="left" vertical="center"/>
    </xf>
    <xf numFmtId="0" fontId="5" fillId="0" borderId="24" xfId="7" applyFont="1" applyFill="1" applyBorder="1" applyAlignment="1">
      <alignment horizontal="center" vertical="center"/>
    </xf>
    <xf numFmtId="3" fontId="5" fillId="2" borderId="6" xfId="7" applyNumberFormat="1" applyFont="1" applyFill="1" applyBorder="1" applyAlignment="1" applyProtection="1">
      <alignment vertical="center"/>
      <protection hidden="1"/>
    </xf>
    <xf numFmtId="0" fontId="5" fillId="0" borderId="8" xfId="7" applyFont="1" applyFill="1" applyBorder="1" applyAlignment="1">
      <alignment horizontal="left" vertical="center"/>
    </xf>
    <xf numFmtId="0" fontId="5" fillId="0" borderId="9" xfId="7" applyFont="1" applyFill="1" applyBorder="1" applyAlignment="1">
      <alignment horizontal="center" vertical="center"/>
    </xf>
    <xf numFmtId="3" fontId="4" fillId="4" borderId="25" xfId="7" applyNumberFormat="1" applyFont="1" applyFill="1" applyBorder="1" applyAlignment="1" applyProtection="1">
      <alignment vertical="center"/>
      <protection hidden="1"/>
    </xf>
    <xf numFmtId="3" fontId="3" fillId="0" borderId="5" xfId="7" applyNumberFormat="1" applyFont="1" applyFill="1" applyBorder="1" applyAlignment="1">
      <alignment horizontal="center" vertical="center"/>
    </xf>
    <xf numFmtId="3" fontId="6" fillId="0" borderId="17" xfId="7" applyNumberFormat="1" applyFont="1" applyFill="1" applyBorder="1" applyAlignment="1">
      <alignment vertical="center"/>
    </xf>
    <xf numFmtId="3" fontId="6" fillId="0" borderId="6" xfId="7" applyNumberFormat="1" applyFont="1" applyFill="1" applyBorder="1" applyAlignment="1">
      <alignment vertical="center"/>
    </xf>
    <xf numFmtId="3" fontId="5" fillId="0" borderId="6" xfId="7" applyNumberFormat="1" applyFont="1" applyFill="1" applyBorder="1" applyAlignment="1">
      <alignment vertical="center"/>
    </xf>
    <xf numFmtId="0" fontId="5" fillId="0" borderId="1" xfId="7" applyFont="1" applyFill="1" applyBorder="1" applyAlignment="1">
      <alignment vertical="center" wrapText="1"/>
    </xf>
    <xf numFmtId="0" fontId="5" fillId="0" borderId="26" xfId="7" applyFont="1" applyFill="1" applyBorder="1" applyAlignment="1">
      <alignment horizontal="center" vertical="center"/>
    </xf>
    <xf numFmtId="0" fontId="3" fillId="0" borderId="8" xfId="7" applyFont="1" applyFill="1" applyBorder="1" applyAlignment="1">
      <alignment vertical="center"/>
    </xf>
    <xf numFmtId="3" fontId="3" fillId="0" borderId="27" xfId="7" applyNumberFormat="1" applyFont="1" applyFill="1" applyBorder="1" applyAlignment="1">
      <alignment horizontal="center" vertical="center"/>
    </xf>
    <xf numFmtId="0" fontId="5" fillId="0" borderId="3" xfId="7" applyFont="1" applyFill="1" applyBorder="1" applyAlignment="1">
      <alignment vertical="center" wrapText="1"/>
    </xf>
    <xf numFmtId="3" fontId="3" fillId="0" borderId="7" xfId="7" applyNumberFormat="1" applyFont="1" applyFill="1" applyBorder="1" applyAlignment="1">
      <alignment horizontal="center" vertical="center"/>
    </xf>
    <xf numFmtId="3" fontId="4" fillId="2" borderId="0" xfId="7" applyNumberFormat="1" applyFont="1" applyFill="1" applyBorder="1" applyAlignment="1">
      <alignment vertical="center"/>
    </xf>
    <xf numFmtId="3" fontId="5" fillId="2" borderId="6" xfId="7" applyNumberFormat="1" applyFont="1" applyFill="1" applyBorder="1" applyAlignment="1" applyProtection="1">
      <alignment vertical="center"/>
      <protection locked="0"/>
    </xf>
    <xf numFmtId="0" fontId="4" fillId="0" borderId="6" xfId="7" applyFont="1" applyFill="1" applyBorder="1" applyAlignment="1">
      <alignment vertical="center" wrapText="1"/>
    </xf>
    <xf numFmtId="0" fontId="4" fillId="2" borderId="8" xfId="7" applyFont="1" applyFill="1" applyBorder="1" applyAlignment="1">
      <alignment vertical="center"/>
    </xf>
    <xf numFmtId="0" fontId="4" fillId="2" borderId="9" xfId="7" applyFont="1" applyFill="1" applyBorder="1" applyAlignment="1">
      <alignment horizontal="center" vertical="center"/>
    </xf>
    <xf numFmtId="0" fontId="7" fillId="2" borderId="8" xfId="7" applyFont="1" applyFill="1" applyBorder="1" applyAlignment="1">
      <alignment vertical="center" wrapText="1"/>
    </xf>
    <xf numFmtId="0" fontId="7" fillId="2" borderId="8" xfId="7" applyFont="1" applyFill="1" applyBorder="1" applyAlignment="1">
      <alignment vertical="center"/>
    </xf>
    <xf numFmtId="0" fontId="4" fillId="2" borderId="0" xfId="7" applyFont="1" applyFill="1" applyBorder="1" applyAlignment="1">
      <alignment vertical="center" wrapText="1"/>
    </xf>
    <xf numFmtId="0" fontId="4" fillId="2" borderId="6" xfId="7" applyFont="1" applyFill="1" applyBorder="1" applyAlignment="1">
      <alignment vertical="center"/>
    </xf>
    <xf numFmtId="0" fontId="5" fillId="2" borderId="6" xfId="7" applyFont="1" applyFill="1" applyBorder="1" applyAlignment="1">
      <alignment vertical="center" wrapText="1"/>
    </xf>
    <xf numFmtId="3" fontId="6" fillId="0" borderId="10" xfId="7" applyNumberFormat="1" applyFont="1" applyFill="1" applyBorder="1" applyAlignment="1" applyProtection="1">
      <alignment vertical="center"/>
      <protection hidden="1"/>
    </xf>
    <xf numFmtId="0" fontId="4" fillId="2" borderId="8" xfId="7" applyFont="1" applyFill="1" applyBorder="1" applyAlignment="1">
      <alignment vertical="center" wrapText="1"/>
    </xf>
    <xf numFmtId="3" fontId="5" fillId="2" borderId="6" xfId="7" applyNumberFormat="1" applyFont="1" applyFill="1" applyBorder="1" applyAlignment="1">
      <alignment vertical="center"/>
    </xf>
    <xf numFmtId="3" fontId="4" fillId="2" borderId="28" xfId="7" applyNumberFormat="1" applyFont="1" applyFill="1" applyBorder="1" applyAlignment="1" applyProtection="1">
      <alignment vertical="center"/>
      <protection locked="0"/>
    </xf>
    <xf numFmtId="3" fontId="4" fillId="2" borderId="0" xfId="7" applyNumberFormat="1" applyFont="1" applyFill="1" applyBorder="1" applyAlignment="1" applyProtection="1">
      <alignment vertical="center"/>
      <protection locked="0"/>
    </xf>
    <xf numFmtId="3" fontId="3" fillId="0" borderId="6" xfId="7" applyNumberFormat="1" applyFont="1" applyFill="1" applyBorder="1" applyAlignment="1" applyProtection="1">
      <alignment vertical="center"/>
      <protection locked="0"/>
    </xf>
    <xf numFmtId="3" fontId="4" fillId="0" borderId="6" xfId="7" applyNumberFormat="1" applyFont="1" applyFill="1" applyBorder="1" applyAlignment="1" applyProtection="1">
      <alignment vertical="center"/>
      <protection locked="0"/>
    </xf>
    <xf numFmtId="3" fontId="4" fillId="0" borderId="0" xfId="7" applyNumberFormat="1" applyFont="1"/>
    <xf numFmtId="0" fontId="4" fillId="0" borderId="0" xfId="7" applyFont="1"/>
    <xf numFmtId="3" fontId="5" fillId="2" borderId="28" xfId="7" applyNumberFormat="1" applyFont="1" applyFill="1" applyBorder="1" applyAlignment="1" applyProtection="1">
      <alignment vertical="center"/>
      <protection hidden="1"/>
    </xf>
    <xf numFmtId="3" fontId="5" fillId="2" borderId="0" xfId="7" applyNumberFormat="1" applyFont="1" applyFill="1" applyBorder="1" applyAlignment="1" applyProtection="1">
      <alignment vertical="center"/>
      <protection hidden="1"/>
    </xf>
    <xf numFmtId="0" fontId="4" fillId="0" borderId="6" xfId="7" applyFont="1" applyFill="1" applyBorder="1" applyAlignment="1">
      <alignment vertical="center"/>
    </xf>
    <xf numFmtId="0" fontId="4" fillId="2" borderId="6" xfId="7" applyFont="1" applyFill="1" applyBorder="1" applyAlignment="1">
      <alignment vertical="center" wrapText="1"/>
    </xf>
    <xf numFmtId="0" fontId="5" fillId="2" borderId="9" xfId="7" applyFont="1" applyFill="1" applyBorder="1" applyAlignment="1">
      <alignment horizontal="center" vertical="center"/>
    </xf>
    <xf numFmtId="3" fontId="4" fillId="2" borderId="28" xfId="7" applyNumberFormat="1" applyFont="1" applyFill="1" applyBorder="1" applyProtection="1">
      <protection hidden="1"/>
    </xf>
    <xf numFmtId="3" fontId="7" fillId="0" borderId="6" xfId="7" applyNumberFormat="1" applyFont="1" applyFill="1" applyBorder="1" applyProtection="1">
      <protection hidden="1"/>
    </xf>
    <xf numFmtId="3" fontId="4" fillId="2" borderId="28" xfId="7" applyNumberFormat="1" applyFont="1" applyFill="1" applyBorder="1"/>
    <xf numFmtId="3" fontId="4" fillId="2" borderId="0" xfId="7" applyNumberFormat="1" applyFont="1" applyFill="1" applyBorder="1"/>
    <xf numFmtId="3" fontId="3" fillId="2" borderId="6" xfId="7" applyNumberFormat="1" applyFont="1" applyFill="1" applyBorder="1"/>
    <xf numFmtId="3" fontId="4" fillId="0" borderId="6" xfId="7" applyNumberFormat="1" applyFont="1" applyFill="1" applyBorder="1"/>
    <xf numFmtId="3" fontId="4" fillId="2" borderId="6" xfId="7" applyNumberFormat="1" applyFont="1" applyFill="1" applyBorder="1"/>
    <xf numFmtId="3" fontId="4" fillId="2" borderId="29" xfId="7" applyNumberFormat="1" applyFont="1" applyFill="1" applyBorder="1" applyAlignment="1">
      <alignment horizontal="center"/>
    </xf>
    <xf numFmtId="0" fontId="3" fillId="2" borderId="8" xfId="7" applyFont="1" applyFill="1" applyBorder="1"/>
    <xf numFmtId="0" fontId="3" fillId="2" borderId="9" xfId="7" applyFont="1" applyFill="1" applyBorder="1" applyAlignment="1">
      <alignment horizontal="center"/>
    </xf>
    <xf numFmtId="0" fontId="2" fillId="0" borderId="30" xfId="7" applyFont="1" applyFill="1" applyBorder="1" applyAlignment="1">
      <alignment horizontal="center"/>
    </xf>
    <xf numFmtId="0" fontId="2" fillId="0" borderId="31" xfId="7" applyFont="1" applyFill="1" applyBorder="1" applyAlignment="1">
      <alignment horizontal="center"/>
    </xf>
    <xf numFmtId="0" fontId="8" fillId="2" borderId="32" xfId="7" applyFont="1" applyFill="1" applyBorder="1" applyAlignment="1">
      <alignment horizontal="center"/>
    </xf>
    <xf numFmtId="0" fontId="8" fillId="0" borderId="33" xfId="7" applyFont="1" applyFill="1" applyBorder="1" applyAlignment="1">
      <alignment horizontal="center"/>
    </xf>
    <xf numFmtId="0" fontId="2" fillId="0" borderId="32" xfId="7" applyFont="1" applyFill="1" applyBorder="1" applyAlignment="1">
      <alignment horizontal="center"/>
    </xf>
    <xf numFmtId="0" fontId="2" fillId="0" borderId="34" xfId="7" applyFont="1" applyFill="1" applyBorder="1" applyAlignment="1">
      <alignment horizontal="center"/>
    </xf>
    <xf numFmtId="0" fontId="2" fillId="2" borderId="35" xfId="7" applyFont="1" applyFill="1" applyBorder="1" applyAlignment="1">
      <alignment horizontal="center"/>
    </xf>
    <xf numFmtId="0" fontId="2" fillId="2" borderId="36" xfId="7" applyFont="1" applyFill="1" applyBorder="1" applyAlignment="1">
      <alignment horizontal="center"/>
    </xf>
    <xf numFmtId="0" fontId="2" fillId="0" borderId="37" xfId="7" applyFont="1" applyFill="1" applyBorder="1" applyAlignment="1">
      <alignment horizontal="center"/>
    </xf>
    <xf numFmtId="0" fontId="2" fillId="2" borderId="38" xfId="7" applyFont="1" applyFill="1" applyBorder="1" applyAlignment="1">
      <alignment horizontal="center"/>
    </xf>
    <xf numFmtId="0" fontId="2" fillId="2" borderId="34" xfId="7" applyFont="1" applyFill="1" applyBorder="1" applyAlignment="1">
      <alignment horizontal="center"/>
    </xf>
    <xf numFmtId="0" fontId="2" fillId="2" borderId="39" xfId="7" applyFont="1" applyFill="1" applyBorder="1" applyAlignment="1">
      <alignment horizontal="center"/>
    </xf>
    <xf numFmtId="0" fontId="10" fillId="2" borderId="39" xfId="7" applyFont="1" applyFill="1" applyBorder="1" applyAlignment="1">
      <alignment horizontal="center"/>
    </xf>
    <xf numFmtId="0" fontId="8" fillId="0" borderId="39" xfId="7" applyFont="1" applyFill="1" applyBorder="1" applyAlignment="1">
      <alignment horizontal="center"/>
    </xf>
    <xf numFmtId="0" fontId="8" fillId="0" borderId="39" xfId="0" applyFont="1" applyFill="1" applyBorder="1" applyAlignment="1">
      <alignment horizontal="center"/>
    </xf>
    <xf numFmtId="0" fontId="2" fillId="2" borderId="40" xfId="7" applyFont="1" applyFill="1" applyBorder="1" applyAlignment="1">
      <alignment horizontal="center"/>
    </xf>
    <xf numFmtId="0" fontId="2" fillId="2" borderId="41" xfId="7" applyFont="1" applyFill="1" applyBorder="1" applyAlignment="1">
      <alignment horizontal="center"/>
    </xf>
    <xf numFmtId="0" fontId="9" fillId="0" borderId="41" xfId="7" applyFont="1" applyFill="1" applyBorder="1" applyAlignment="1">
      <alignment horizontal="center"/>
    </xf>
    <xf numFmtId="0" fontId="9" fillId="2" borderId="41" xfId="7" applyFont="1" applyFill="1" applyBorder="1" applyAlignment="1">
      <alignment horizontal="center"/>
    </xf>
    <xf numFmtId="0" fontId="8" fillId="0" borderId="41" xfId="7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0" fontId="2" fillId="2" borderId="42" xfId="7" applyFont="1" applyFill="1" applyBorder="1" applyAlignment="1">
      <alignment horizontal="center"/>
    </xf>
    <xf numFmtId="0" fontId="2" fillId="0" borderId="43" xfId="7" applyFont="1" applyFill="1" applyBorder="1" applyAlignment="1">
      <alignment horizontal="center"/>
    </xf>
    <xf numFmtId="0" fontId="10" fillId="0" borderId="43" xfId="7" applyFont="1" applyFill="1" applyBorder="1" applyAlignment="1">
      <alignment horizontal="center"/>
    </xf>
    <xf numFmtId="0" fontId="8" fillId="0" borderId="43" xfId="7" applyFont="1" applyFill="1" applyBorder="1" applyAlignment="1">
      <alignment horizontal="center"/>
    </xf>
    <xf numFmtId="0" fontId="8" fillId="0" borderId="43" xfId="0" applyFont="1" applyFill="1" applyBorder="1" applyAlignment="1">
      <alignment horizontal="center"/>
    </xf>
    <xf numFmtId="0" fontId="2" fillId="2" borderId="43" xfId="7" applyFont="1" applyFill="1" applyBorder="1" applyAlignment="1">
      <alignment horizontal="center"/>
    </xf>
    <xf numFmtId="0" fontId="2" fillId="2" borderId="44" xfId="7" applyFont="1" applyFill="1" applyBorder="1" applyAlignment="1">
      <alignment horizontal="center"/>
    </xf>
    <xf numFmtId="0" fontId="2" fillId="2" borderId="0" xfId="7" applyFont="1" applyFill="1" applyBorder="1"/>
    <xf numFmtId="0" fontId="2" fillId="2" borderId="0" xfId="7" applyFont="1" applyFill="1" applyBorder="1" applyAlignment="1">
      <alignment horizontal="center"/>
    </xf>
    <xf numFmtId="0" fontId="2" fillId="2" borderId="0" xfId="7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2" borderId="0" xfId="7" applyFont="1" applyFill="1" applyBorder="1" applyAlignment="1">
      <alignment horizontal="right"/>
    </xf>
    <xf numFmtId="0" fontId="1" fillId="2" borderId="0" xfId="7" applyFill="1" applyAlignment="1">
      <alignment horizontal="center"/>
    </xf>
    <xf numFmtId="165" fontId="13" fillId="2" borderId="0" xfId="7" applyNumberFormat="1" applyFont="1" applyFill="1"/>
    <xf numFmtId="165" fontId="13" fillId="2" borderId="0" xfId="7" applyNumberFormat="1" applyFont="1" applyFill="1" applyAlignment="1">
      <alignment horizontal="left"/>
    </xf>
    <xf numFmtId="3" fontId="6" fillId="3" borderId="1" xfId="7" applyNumberFormat="1" applyFont="1" applyFill="1" applyBorder="1" applyAlignment="1">
      <alignment horizontal="center"/>
    </xf>
    <xf numFmtId="3" fontId="5" fillId="2" borderId="8" xfId="7" applyNumberFormat="1" applyFont="1" applyFill="1" applyBorder="1" applyAlignment="1" applyProtection="1">
      <alignment vertical="center"/>
      <protection hidden="1"/>
    </xf>
    <xf numFmtId="3" fontId="3" fillId="0" borderId="0" xfId="7" applyNumberFormat="1" applyFont="1" applyFill="1" applyBorder="1" applyAlignment="1">
      <alignment vertical="center"/>
    </xf>
    <xf numFmtId="3" fontId="3" fillId="2" borderId="0" xfId="7" applyNumberFormat="1" applyFont="1" applyFill="1" applyBorder="1" applyAlignment="1">
      <alignment vertical="center"/>
    </xf>
    <xf numFmtId="3" fontId="4" fillId="0" borderId="0" xfId="7" applyNumberFormat="1" applyFont="1" applyFill="1" applyBorder="1" applyAlignment="1" applyProtection="1">
      <alignment vertical="center"/>
      <protection hidden="1"/>
    </xf>
    <xf numFmtId="3" fontId="4" fillId="2" borderId="0" xfId="7" applyNumberFormat="1" applyFont="1" applyFill="1" applyBorder="1" applyAlignment="1">
      <alignment horizontal="center" vertical="center"/>
    </xf>
    <xf numFmtId="3" fontId="4" fillId="0" borderId="0" xfId="7" applyNumberFormat="1" applyFont="1" applyFill="1" applyBorder="1" applyAlignment="1">
      <alignment vertical="center"/>
    </xf>
    <xf numFmtId="3" fontId="4" fillId="0" borderId="45" xfId="7" applyNumberFormat="1" applyFont="1" applyFill="1" applyBorder="1" applyAlignment="1" applyProtection="1">
      <alignment vertical="center"/>
      <protection hidden="1"/>
    </xf>
    <xf numFmtId="3" fontId="4" fillId="2" borderId="8" xfId="7" applyNumberFormat="1" applyFont="1" applyFill="1" applyBorder="1" applyAlignment="1">
      <alignment horizontal="center" vertical="center"/>
    </xf>
    <xf numFmtId="0" fontId="4" fillId="2" borderId="8" xfId="7" applyFont="1" applyFill="1" applyBorder="1" applyAlignment="1">
      <alignment horizontal="center" vertical="center"/>
    </xf>
    <xf numFmtId="3" fontId="4" fillId="0" borderId="8" xfId="7" applyNumberFormat="1" applyFont="1" applyFill="1" applyBorder="1" applyAlignment="1">
      <alignment horizontal="center" vertical="center"/>
    </xf>
    <xf numFmtId="3" fontId="6" fillId="2" borderId="46" xfId="7" applyNumberFormat="1" applyFont="1" applyFill="1" applyBorder="1" applyAlignment="1">
      <alignment vertical="center" wrapText="1"/>
    </xf>
    <xf numFmtId="3" fontId="6" fillId="0" borderId="46" xfId="7" applyNumberFormat="1" applyFont="1" applyFill="1" applyBorder="1" applyAlignment="1" applyProtection="1">
      <alignment vertical="center"/>
      <protection hidden="1"/>
    </xf>
    <xf numFmtId="3" fontId="5" fillId="2" borderId="46" xfId="7" applyNumberFormat="1" applyFont="1" applyFill="1" applyBorder="1" applyAlignment="1" applyProtection="1">
      <alignment vertical="center"/>
      <protection hidden="1"/>
    </xf>
    <xf numFmtId="3" fontId="4" fillId="2" borderId="0" xfId="7" applyNumberFormat="1" applyFont="1" applyFill="1" applyBorder="1" applyProtection="1">
      <protection hidden="1"/>
    </xf>
    <xf numFmtId="3" fontId="5" fillId="0" borderId="46" xfId="7" applyNumberFormat="1" applyFont="1" applyFill="1" applyBorder="1" applyAlignment="1" applyProtection="1">
      <alignment vertical="center"/>
      <protection hidden="1"/>
    </xf>
    <xf numFmtId="3" fontId="6" fillId="0" borderId="10" xfId="7" applyNumberFormat="1" applyFont="1" applyFill="1" applyBorder="1" applyAlignment="1" applyProtection="1">
      <alignment vertical="center"/>
      <protection locked="0"/>
    </xf>
    <xf numFmtId="3" fontId="6" fillId="0" borderId="10" xfId="7" applyNumberFormat="1" applyFont="1" applyFill="1" applyBorder="1" applyAlignment="1">
      <alignment vertical="center"/>
    </xf>
    <xf numFmtId="3" fontId="6" fillId="2" borderId="10" xfId="7" applyNumberFormat="1" applyFont="1" applyFill="1" applyBorder="1" applyAlignment="1" applyProtection="1">
      <alignment vertical="center"/>
      <protection locked="0"/>
    </xf>
    <xf numFmtId="3" fontId="5" fillId="2" borderId="8" xfId="7" applyNumberFormat="1" applyFont="1" applyFill="1" applyBorder="1" applyAlignment="1" applyProtection="1">
      <alignment vertical="center"/>
      <protection locked="0"/>
    </xf>
    <xf numFmtId="3" fontId="5" fillId="2" borderId="8" xfId="7" applyNumberFormat="1" applyFont="1" applyFill="1" applyBorder="1" applyAlignment="1">
      <alignment vertical="center"/>
    </xf>
    <xf numFmtId="3" fontId="6" fillId="0" borderId="46" xfId="7" applyNumberFormat="1" applyFont="1" applyFill="1" applyBorder="1" applyAlignment="1" applyProtection="1">
      <alignment vertical="center"/>
      <protection locked="0"/>
    </xf>
    <xf numFmtId="3" fontId="6" fillId="0" borderId="46" xfId="7" applyNumberFormat="1" applyFont="1" applyFill="1" applyBorder="1" applyAlignment="1">
      <alignment vertical="center"/>
    </xf>
    <xf numFmtId="3" fontId="6" fillId="2" borderId="46" xfId="7" applyNumberFormat="1" applyFont="1" applyFill="1" applyBorder="1" applyAlignment="1" applyProtection="1">
      <alignment vertical="center"/>
      <protection locked="0"/>
    </xf>
    <xf numFmtId="0" fontId="13" fillId="2" borderId="0" xfId="0" applyFont="1" applyFill="1"/>
    <xf numFmtId="0" fontId="2" fillId="2" borderId="0" xfId="0" applyFont="1" applyFill="1"/>
    <xf numFmtId="0" fontId="10" fillId="2" borderId="0" xfId="0" applyFont="1" applyFill="1"/>
    <xf numFmtId="0" fontId="12" fillId="2" borderId="43" xfId="0" applyFont="1" applyFill="1" applyBorder="1" applyAlignment="1">
      <alignment horizontal="center"/>
    </xf>
    <xf numFmtId="0" fontId="12" fillId="2" borderId="41" xfId="0" applyFont="1" applyFill="1" applyBorder="1" applyAlignment="1">
      <alignment horizontal="center"/>
    </xf>
    <xf numFmtId="0" fontId="12" fillId="2" borderId="39" xfId="0" applyFont="1" applyFill="1" applyBorder="1" applyAlignment="1">
      <alignment horizontal="center"/>
    </xf>
    <xf numFmtId="0" fontId="12" fillId="2" borderId="47" xfId="0" applyFont="1" applyFill="1" applyBorder="1" applyAlignment="1">
      <alignment horizontal="center"/>
    </xf>
    <xf numFmtId="0" fontId="12" fillId="2" borderId="30" xfId="0" applyFont="1" applyFill="1" applyBorder="1" applyAlignment="1">
      <alignment horizontal="center"/>
    </xf>
    <xf numFmtId="0" fontId="15" fillId="2" borderId="48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vertical="center"/>
    </xf>
    <xf numFmtId="3" fontId="15" fillId="0" borderId="49" xfId="0" applyNumberFormat="1" applyFont="1" applyFill="1" applyBorder="1"/>
    <xf numFmtId="0" fontId="2" fillId="2" borderId="0" xfId="0" applyFont="1" applyFill="1" applyBorder="1"/>
    <xf numFmtId="49" fontId="12" fillId="2" borderId="41" xfId="0" applyNumberFormat="1" applyFont="1" applyFill="1" applyBorder="1" applyAlignment="1">
      <alignment horizontal="center"/>
    </xf>
    <xf numFmtId="0" fontId="12" fillId="2" borderId="41" xfId="0" applyFont="1" applyFill="1" applyBorder="1"/>
    <xf numFmtId="0" fontId="15" fillId="2" borderId="48" xfId="0" applyFont="1" applyFill="1" applyBorder="1" applyAlignment="1">
      <alignment vertical="center" wrapText="1"/>
    </xf>
    <xf numFmtId="49" fontId="12" fillId="2" borderId="41" xfId="0" applyNumberFormat="1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vertical="center" wrapText="1"/>
    </xf>
    <xf numFmtId="0" fontId="12" fillId="2" borderId="41" xfId="0" applyFont="1" applyFill="1" applyBorder="1" applyAlignment="1">
      <alignment vertical="center"/>
    </xf>
    <xf numFmtId="0" fontId="15" fillId="0" borderId="48" xfId="0" applyFont="1" applyFill="1" applyBorder="1" applyAlignment="1">
      <alignment vertical="center"/>
    </xf>
    <xf numFmtId="0" fontId="15" fillId="2" borderId="50" xfId="0" applyFont="1" applyFill="1" applyBorder="1" applyAlignment="1">
      <alignment horizontal="center" vertical="center"/>
    </xf>
    <xf numFmtId="0" fontId="15" fillId="0" borderId="50" xfId="0" applyFont="1" applyFill="1" applyBorder="1" applyAlignment="1">
      <alignment vertical="center"/>
    </xf>
    <xf numFmtId="0" fontId="15" fillId="2" borderId="51" xfId="0" applyFont="1" applyFill="1" applyBorder="1" applyAlignment="1">
      <alignment horizontal="center" vertical="center"/>
    </xf>
    <xf numFmtId="0" fontId="15" fillId="2" borderId="51" xfId="0" applyFont="1" applyFill="1" applyBorder="1" applyAlignment="1">
      <alignment vertical="center"/>
    </xf>
    <xf numFmtId="3" fontId="15" fillId="0" borderId="52" xfId="0" applyNumberFormat="1" applyFont="1" applyFill="1" applyBorder="1" applyAlignment="1">
      <alignment vertical="center"/>
    </xf>
    <xf numFmtId="0" fontId="15" fillId="2" borderId="53" xfId="0" applyFont="1" applyFill="1" applyBorder="1" applyAlignment="1">
      <alignment horizontal="center" vertical="center"/>
    </xf>
    <xf numFmtId="0" fontId="15" fillId="2" borderId="53" xfId="0" applyFont="1" applyFill="1" applyBorder="1" applyAlignment="1">
      <alignment vertical="center"/>
    </xf>
    <xf numFmtId="3" fontId="15" fillId="0" borderId="54" xfId="0" applyNumberFormat="1" applyFont="1" applyFill="1" applyBorder="1" applyAlignment="1">
      <alignment vertical="center"/>
    </xf>
    <xf numFmtId="0" fontId="15" fillId="2" borderId="0" xfId="0" applyFont="1" applyFill="1"/>
    <xf numFmtId="0" fontId="10" fillId="2" borderId="0" xfId="0" applyFont="1" applyFill="1" applyBorder="1" applyAlignment="1">
      <alignment horizontal="center"/>
    </xf>
    <xf numFmtId="3" fontId="10" fillId="2" borderId="0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 applyBorder="1" applyAlignment="1">
      <alignment horizontal="left"/>
    </xf>
    <xf numFmtId="3" fontId="2" fillId="2" borderId="0" xfId="0" applyNumberFormat="1" applyFont="1" applyFill="1"/>
    <xf numFmtId="3" fontId="10" fillId="2" borderId="0" xfId="0" applyNumberFormat="1" applyFont="1" applyFill="1"/>
    <xf numFmtId="0" fontId="2" fillId="0" borderId="0" xfId="0" applyFont="1"/>
    <xf numFmtId="0" fontId="12" fillId="2" borderId="0" xfId="0" applyFont="1" applyFill="1" applyBorder="1" applyAlignment="1">
      <alignment horizontal="right"/>
    </xf>
    <xf numFmtId="0" fontId="2" fillId="2" borderId="0" xfId="0" applyFont="1" applyFill="1" applyProtection="1"/>
    <xf numFmtId="0" fontId="13" fillId="2" borderId="0" xfId="0" applyFont="1" applyFill="1" applyProtection="1"/>
    <xf numFmtId="0" fontId="2" fillId="2" borderId="0" xfId="0" applyFont="1" applyFill="1" applyAlignment="1" applyProtection="1">
      <alignment horizontal="left"/>
    </xf>
    <xf numFmtId="0" fontId="12" fillId="2" borderId="0" xfId="0" applyFont="1" applyFill="1" applyAlignment="1" applyProtection="1">
      <alignment horizontal="left"/>
    </xf>
    <xf numFmtId="0" fontId="2" fillId="0" borderId="0" xfId="0" applyFont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2" fillId="2" borderId="0" xfId="0" applyFont="1" applyFill="1"/>
    <xf numFmtId="3" fontId="15" fillId="0" borderId="49" xfId="0" applyNumberFormat="1" applyFont="1" applyFill="1" applyBorder="1" applyAlignment="1" applyProtection="1">
      <alignment vertical="center"/>
    </xf>
    <xf numFmtId="3" fontId="2" fillId="0" borderId="0" xfId="0" applyNumberFormat="1" applyFont="1"/>
    <xf numFmtId="0" fontId="10" fillId="0" borderId="0" xfId="0" applyFont="1" applyFill="1"/>
    <xf numFmtId="0" fontId="12" fillId="0" borderId="6" xfId="0" applyFont="1" applyFill="1" applyBorder="1" applyAlignment="1" applyProtection="1">
      <alignment vertical="center"/>
    </xf>
    <xf numFmtId="3" fontId="15" fillId="0" borderId="55" xfId="0" applyNumberFormat="1" applyFont="1" applyFill="1" applyBorder="1" applyAlignment="1" applyProtection="1">
      <alignment vertical="center"/>
      <protection locked="0"/>
    </xf>
    <xf numFmtId="0" fontId="12" fillId="0" borderId="56" xfId="0" applyFont="1" applyFill="1" applyBorder="1" applyAlignment="1" applyProtection="1">
      <alignment vertical="center"/>
    </xf>
    <xf numFmtId="3" fontId="15" fillId="0" borderId="49" xfId="0" applyNumberFormat="1" applyFont="1" applyFill="1" applyBorder="1" applyAlignment="1" applyProtection="1">
      <alignment vertical="center"/>
      <protection locked="0"/>
    </xf>
    <xf numFmtId="0" fontId="12" fillId="0" borderId="6" xfId="0" applyFont="1" applyFill="1" applyBorder="1" applyAlignment="1">
      <alignment horizontal="left" vertical="center"/>
    </xf>
    <xf numFmtId="3" fontId="15" fillId="0" borderId="55" xfId="0" applyNumberFormat="1" applyFont="1" applyFill="1" applyBorder="1" applyAlignment="1" applyProtection="1">
      <alignment vertical="center"/>
    </xf>
    <xf numFmtId="3" fontId="22" fillId="0" borderId="55" xfId="0" applyNumberFormat="1" applyFont="1" applyFill="1" applyBorder="1" applyAlignment="1" applyProtection="1">
      <alignment vertical="center"/>
      <protection locked="0"/>
    </xf>
    <xf numFmtId="3" fontId="19" fillId="0" borderId="55" xfId="0" applyNumberFormat="1" applyFont="1" applyFill="1" applyBorder="1" applyAlignment="1" applyProtection="1">
      <alignment vertical="center"/>
    </xf>
    <xf numFmtId="3" fontId="15" fillId="0" borderId="57" xfId="0" applyNumberFormat="1" applyFont="1" applyFill="1" applyBorder="1" applyAlignment="1" applyProtection="1">
      <alignment vertical="center"/>
    </xf>
    <xf numFmtId="3" fontId="15" fillId="0" borderId="54" xfId="0" applyNumberFormat="1" applyFont="1" applyFill="1" applyBorder="1" applyAlignment="1" applyProtection="1">
      <alignment vertical="center"/>
    </xf>
    <xf numFmtId="3" fontId="15" fillId="0" borderId="52" xfId="0" applyNumberFormat="1" applyFont="1" applyFill="1" applyBorder="1" applyAlignment="1" applyProtection="1">
      <alignment vertical="center"/>
    </xf>
    <xf numFmtId="3" fontId="10" fillId="0" borderId="0" xfId="0" applyNumberFormat="1" applyFont="1" applyFill="1"/>
    <xf numFmtId="0" fontId="15" fillId="0" borderId="0" xfId="0" applyFont="1" applyFill="1"/>
    <xf numFmtId="3" fontId="12" fillId="2" borderId="0" xfId="0" applyNumberFormat="1" applyFont="1" applyFill="1" applyBorder="1"/>
    <xf numFmtId="3" fontId="12" fillId="2" borderId="0" xfId="0" applyNumberFormat="1" applyFont="1" applyFill="1"/>
    <xf numFmtId="164" fontId="12" fillId="2" borderId="0" xfId="0" applyNumberFormat="1" applyFont="1" applyFill="1"/>
    <xf numFmtId="0" fontId="12" fillId="0" borderId="0" xfId="0" applyFont="1"/>
    <xf numFmtId="0" fontId="23" fillId="0" borderId="58" xfId="3" applyFont="1" applyBorder="1" applyAlignment="1">
      <alignment horizontal="center" vertical="center"/>
    </xf>
    <xf numFmtId="0" fontId="23" fillId="0" borderId="59" xfId="3" applyFont="1" applyBorder="1" applyAlignment="1">
      <alignment horizontal="center" vertical="center" wrapText="1"/>
    </xf>
    <xf numFmtId="0" fontId="23" fillId="0" borderId="60" xfId="3" applyFont="1" applyBorder="1" applyAlignment="1">
      <alignment horizontal="center" vertical="center" wrapText="1"/>
    </xf>
    <xf numFmtId="0" fontId="23" fillId="0" borderId="0" xfId="3" applyFont="1" applyAlignment="1">
      <alignment vertical="center"/>
    </xf>
    <xf numFmtId="0" fontId="24" fillId="0" borderId="61" xfId="3" applyFont="1" applyBorder="1" applyAlignment="1">
      <alignment horizontal="left" vertical="center"/>
    </xf>
    <xf numFmtId="0" fontId="24" fillId="0" borderId="62" xfId="3" applyFont="1" applyBorder="1" applyAlignment="1">
      <alignment vertical="center" wrapText="1"/>
    </xf>
    <xf numFmtId="0" fontId="25" fillId="0" borderId="63" xfId="3" applyFont="1" applyBorder="1" applyAlignment="1">
      <alignment horizontal="right" vertical="center"/>
    </xf>
    <xf numFmtId="0" fontId="23" fillId="0" borderId="64" xfId="3" applyFont="1" applyBorder="1" applyAlignment="1">
      <alignment vertical="center"/>
    </xf>
    <xf numFmtId="0" fontId="27" fillId="5" borderId="65" xfId="3" applyFont="1" applyFill="1" applyBorder="1" applyAlignment="1">
      <alignment horizontal="right" vertical="center"/>
    </xf>
    <xf numFmtId="0" fontId="27" fillId="5" borderId="66" xfId="3" applyFont="1" applyFill="1" applyBorder="1" applyAlignment="1">
      <alignment horizontal="left" vertical="center"/>
    </xf>
    <xf numFmtId="3" fontId="27" fillId="5" borderId="67" xfId="3" applyNumberFormat="1" applyFont="1" applyFill="1" applyBorder="1" applyAlignment="1">
      <alignment horizontal="right" vertical="center" wrapText="1"/>
    </xf>
    <xf numFmtId="0" fontId="24" fillId="0" borderId="0" xfId="3" applyFont="1" applyAlignment="1">
      <alignment vertical="center"/>
    </xf>
    <xf numFmtId="0" fontId="28" fillId="0" borderId="68" xfId="3" applyFont="1" applyBorder="1" applyAlignment="1">
      <alignment horizontal="left" vertical="center"/>
    </xf>
    <xf numFmtId="0" fontId="28" fillId="0" borderId="69" xfId="3" applyFont="1" applyBorder="1" applyAlignment="1">
      <alignment vertical="center" wrapText="1"/>
    </xf>
    <xf numFmtId="3" fontId="28" fillId="0" borderId="70" xfId="3" applyNumberFormat="1" applyFont="1" applyBorder="1" applyAlignment="1">
      <alignment vertical="center" wrapText="1"/>
    </xf>
    <xf numFmtId="0" fontId="27" fillId="5" borderId="68" xfId="3" applyFont="1" applyFill="1" applyBorder="1" applyAlignment="1">
      <alignment horizontal="right" vertical="center"/>
    </xf>
    <xf numFmtId="0" fontId="27" fillId="5" borderId="69" xfId="3" applyFont="1" applyFill="1" applyBorder="1" applyAlignment="1">
      <alignment vertical="center" wrapText="1"/>
    </xf>
    <xf numFmtId="3" fontId="27" fillId="5" borderId="71" xfId="3" applyNumberFormat="1" applyFont="1" applyFill="1" applyBorder="1" applyAlignment="1">
      <alignment vertical="center" wrapText="1"/>
    </xf>
    <xf numFmtId="0" fontId="23" fillId="0" borderId="68" xfId="3" applyFont="1" applyBorder="1" applyAlignment="1">
      <alignment horizontal="left" vertical="center"/>
    </xf>
    <xf numFmtId="0" fontId="23" fillId="0" borderId="69" xfId="3" applyFont="1" applyBorder="1" applyAlignment="1">
      <alignment vertical="center" wrapText="1"/>
    </xf>
    <xf numFmtId="3" fontId="23" fillId="0" borderId="70" xfId="3" applyNumberFormat="1" applyFont="1" applyBorder="1" applyAlignment="1">
      <alignment vertical="center" wrapText="1"/>
    </xf>
    <xf numFmtId="0" fontId="24" fillId="0" borderId="72" xfId="3" applyFont="1" applyBorder="1" applyAlignment="1">
      <alignment horizontal="left" vertical="center" wrapText="1"/>
    </xf>
    <xf numFmtId="0" fontId="24" fillId="0" borderId="69" xfId="3" applyFont="1" applyBorder="1" applyAlignment="1">
      <alignment vertical="center" wrapText="1"/>
    </xf>
    <xf numFmtId="3" fontId="24" fillId="0" borderId="70" xfId="3" applyNumberFormat="1" applyFont="1" applyBorder="1" applyAlignment="1">
      <alignment vertical="center" wrapText="1"/>
    </xf>
    <xf numFmtId="3" fontId="24" fillId="0" borderId="71" xfId="3" applyNumberFormat="1" applyFont="1" applyBorder="1" applyAlignment="1">
      <alignment vertical="center" wrapText="1"/>
    </xf>
    <xf numFmtId="0" fontId="24" fillId="0" borderId="68" xfId="3" applyFont="1" applyBorder="1" applyAlignment="1">
      <alignment horizontal="left" vertical="center"/>
    </xf>
    <xf numFmtId="0" fontId="24" fillId="0" borderId="58" xfId="3" applyFont="1" applyBorder="1" applyAlignment="1">
      <alignment horizontal="left" vertical="center"/>
    </xf>
    <xf numFmtId="0" fontId="24" fillId="0" borderId="59" xfId="3" applyFont="1" applyBorder="1" applyAlignment="1">
      <alignment vertical="center" wrapText="1"/>
    </xf>
    <xf numFmtId="3" fontId="23" fillId="0" borderId="60" xfId="3" applyNumberFormat="1" applyFont="1" applyBorder="1" applyAlignment="1">
      <alignment vertical="center" wrapText="1"/>
    </xf>
    <xf numFmtId="0" fontId="24" fillId="0" borderId="58" xfId="3" applyFont="1" applyFill="1" applyBorder="1" applyAlignment="1">
      <alignment horizontal="center" vertical="center"/>
    </xf>
    <xf numFmtId="0" fontId="24" fillId="0" borderId="59" xfId="3" applyFont="1" applyBorder="1" applyAlignment="1">
      <alignment vertical="center"/>
    </xf>
    <xf numFmtId="3" fontId="24" fillId="0" borderId="60" xfId="3" applyNumberFormat="1" applyFont="1" applyBorder="1" applyAlignment="1">
      <alignment horizontal="right" vertical="center" wrapText="1"/>
    </xf>
    <xf numFmtId="0" fontId="23" fillId="0" borderId="0" xfId="3" applyFont="1" applyAlignment="1">
      <alignment horizontal="center" vertical="center"/>
    </xf>
    <xf numFmtId="0" fontId="23" fillId="0" borderId="0" xfId="3" applyFont="1" applyBorder="1" applyAlignment="1">
      <alignment vertical="center"/>
    </xf>
    <xf numFmtId="3" fontId="23" fillId="0" borderId="0" xfId="3" applyNumberFormat="1" applyFont="1" applyBorder="1" applyAlignment="1">
      <alignment vertical="center" wrapText="1"/>
    </xf>
    <xf numFmtId="0" fontId="29" fillId="0" borderId="0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30" fillId="0" borderId="0" xfId="0" applyFont="1" applyFill="1"/>
    <xf numFmtId="0" fontId="2" fillId="0" borderId="0" xfId="0" applyFont="1" applyFill="1"/>
    <xf numFmtId="0" fontId="30" fillId="0" borderId="0" xfId="0" applyFont="1" applyFill="1" applyBorder="1" applyAlignment="1">
      <alignment horizontal="center"/>
    </xf>
    <xf numFmtId="0" fontId="30" fillId="0" borderId="0" xfId="0" applyFont="1" applyFill="1" applyBorder="1"/>
    <xf numFmtId="0" fontId="30" fillId="0" borderId="73" xfId="0" applyFont="1" applyFill="1" applyBorder="1" applyAlignment="1">
      <alignment horizontal="center"/>
    </xf>
    <xf numFmtId="0" fontId="30" fillId="0" borderId="74" xfId="0" applyFont="1" applyFill="1" applyBorder="1" applyAlignment="1">
      <alignment horizontal="center"/>
    </xf>
    <xf numFmtId="0" fontId="30" fillId="0" borderId="75" xfId="0" applyFont="1" applyFill="1" applyBorder="1" applyAlignment="1">
      <alignment horizontal="center"/>
    </xf>
    <xf numFmtId="0" fontId="30" fillId="0" borderId="76" xfId="0" applyFont="1" applyFill="1" applyBorder="1" applyAlignment="1">
      <alignment horizontal="center"/>
    </xf>
    <xf numFmtId="0" fontId="30" fillId="0" borderId="77" xfId="0" applyFont="1" applyFill="1" applyBorder="1" applyAlignment="1">
      <alignment horizontal="center"/>
    </xf>
    <xf numFmtId="0" fontId="2" fillId="0" borderId="0" xfId="0" applyFont="1" applyFill="1" applyBorder="1"/>
    <xf numFmtId="0" fontId="30" fillId="0" borderId="78" xfId="0" applyFont="1" applyFill="1" applyBorder="1" applyAlignment="1">
      <alignment horizontal="center"/>
    </xf>
    <xf numFmtId="0" fontId="33" fillId="0" borderId="74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4" fillId="0" borderId="79" xfId="0" applyFont="1" applyFill="1" applyBorder="1" applyAlignment="1">
      <alignment horizontal="center" vertical="center"/>
    </xf>
    <xf numFmtId="167" fontId="30" fillId="0" borderId="0" xfId="0" applyNumberFormat="1" applyFont="1" applyFill="1"/>
    <xf numFmtId="3" fontId="30" fillId="0" borderId="0" xfId="0" applyNumberFormat="1" applyFont="1" applyFill="1"/>
    <xf numFmtId="0" fontId="13" fillId="2" borderId="0" xfId="0" applyFont="1" applyFill="1" applyAlignment="1">
      <alignment horizontal="left"/>
    </xf>
    <xf numFmtId="0" fontId="15" fillId="2" borderId="0" xfId="0" applyFont="1" applyFill="1" applyBorder="1" applyAlignment="1">
      <alignment horizontal="center"/>
    </xf>
    <xf numFmtId="0" fontId="2" fillId="2" borderId="0" xfId="0" applyFont="1" applyFill="1" applyProtection="1">
      <protection hidden="1"/>
    </xf>
    <xf numFmtId="0" fontId="30" fillId="2" borderId="0" xfId="0" applyFont="1" applyFill="1"/>
    <xf numFmtId="0" fontId="4" fillId="2" borderId="13" xfId="0" applyFont="1" applyFill="1" applyBorder="1" applyAlignment="1">
      <alignment vertical="center"/>
    </xf>
    <xf numFmtId="0" fontId="34" fillId="2" borderId="0" xfId="0" applyFont="1" applyFill="1"/>
    <xf numFmtId="0" fontId="20" fillId="2" borderId="0" xfId="0" applyFont="1" applyFill="1"/>
    <xf numFmtId="167" fontId="2" fillId="2" borderId="0" xfId="0" applyNumberFormat="1" applyFont="1" applyFill="1"/>
    <xf numFmtId="0" fontId="31" fillId="0" borderId="0" xfId="4" applyFont="1" applyFill="1"/>
    <xf numFmtId="0" fontId="31" fillId="0" borderId="0" xfId="4" applyFont="1" applyFill="1" applyAlignment="1">
      <alignment horizontal="right"/>
    </xf>
    <xf numFmtId="0" fontId="38" fillId="0" borderId="0" xfId="4" applyFont="1" applyFill="1"/>
    <xf numFmtId="0" fontId="37" fillId="0" borderId="0" xfId="4" applyFont="1" applyFill="1" applyAlignment="1"/>
    <xf numFmtId="0" fontId="39" fillId="0" borderId="0" xfId="4" applyFont="1" applyFill="1"/>
    <xf numFmtId="0" fontId="40" fillId="0" borderId="0" xfId="4" applyFont="1" applyFill="1" applyAlignment="1"/>
    <xf numFmtId="0" fontId="41" fillId="0" borderId="0" xfId="4" applyFont="1" applyFill="1" applyAlignment="1">
      <alignment horizontal="right"/>
    </xf>
    <xf numFmtId="0" fontId="38" fillId="0" borderId="80" xfId="4" applyFont="1" applyFill="1" applyBorder="1"/>
    <xf numFmtId="0" fontId="37" fillId="0" borderId="81" xfId="4" applyFont="1" applyFill="1" applyBorder="1" applyAlignment="1"/>
    <xf numFmtId="0" fontId="38" fillId="0" borderId="82" xfId="4" applyFont="1" applyFill="1" applyBorder="1"/>
    <xf numFmtId="0" fontId="38" fillId="0" borderId="10" xfId="4" applyFont="1" applyFill="1" applyBorder="1"/>
    <xf numFmtId="0" fontId="38" fillId="0" borderId="0" xfId="4" applyFont="1" applyFill="1" applyBorder="1"/>
    <xf numFmtId="0" fontId="38" fillId="0" borderId="10" xfId="4" applyFont="1" applyFill="1" applyBorder="1" applyAlignment="1">
      <alignment horizontal="center"/>
    </xf>
    <xf numFmtId="0" fontId="38" fillId="0" borderId="78" xfId="4" applyFont="1" applyFill="1" applyBorder="1" applyAlignment="1">
      <alignment horizontal="center"/>
    </xf>
    <xf numFmtId="0" fontId="38" fillId="0" borderId="0" xfId="4" applyFont="1" applyFill="1" applyBorder="1" applyAlignment="1">
      <alignment horizontal="center"/>
    </xf>
    <xf numFmtId="0" fontId="42" fillId="0" borderId="82" xfId="4" applyFont="1" applyFill="1" applyBorder="1" applyAlignment="1">
      <alignment horizontal="center" vertical="center"/>
    </xf>
    <xf numFmtId="0" fontId="38" fillId="0" borderId="78" xfId="4" applyFont="1" applyFill="1" applyBorder="1"/>
    <xf numFmtId="0" fontId="31" fillId="0" borderId="0" xfId="4" applyFont="1" applyFill="1" applyBorder="1"/>
    <xf numFmtId="0" fontId="42" fillId="0" borderId="10" xfId="4" applyFont="1" applyFill="1" applyBorder="1" applyAlignment="1">
      <alignment horizontal="center"/>
    </xf>
    <xf numFmtId="0" fontId="42" fillId="0" borderId="83" xfId="4" applyFont="1" applyFill="1" applyBorder="1" applyAlignment="1">
      <alignment horizontal="center"/>
    </xf>
    <xf numFmtId="0" fontId="38" fillId="0" borderId="84" xfId="4" applyFont="1" applyFill="1" applyBorder="1" applyAlignment="1">
      <alignment horizontal="center"/>
    </xf>
    <xf numFmtId="0" fontId="38" fillId="0" borderId="85" xfId="4" applyFont="1" applyFill="1" applyBorder="1" applyAlignment="1">
      <alignment horizontal="center"/>
    </xf>
    <xf numFmtId="0" fontId="38" fillId="0" borderId="60" xfId="4" applyFont="1" applyFill="1" applyBorder="1" applyAlignment="1">
      <alignment horizontal="center"/>
    </xf>
    <xf numFmtId="0" fontId="38" fillId="0" borderId="16" xfId="4" applyFont="1" applyFill="1" applyBorder="1" applyAlignment="1">
      <alignment horizontal="center"/>
    </xf>
    <xf numFmtId="0" fontId="38" fillId="0" borderId="86" xfId="4" applyFont="1" applyFill="1" applyBorder="1" applyAlignment="1">
      <alignment horizontal="center"/>
    </xf>
    <xf numFmtId="0" fontId="38" fillId="0" borderId="19" xfId="4" applyFont="1" applyFill="1" applyBorder="1" applyAlignment="1">
      <alignment horizontal="center"/>
    </xf>
    <xf numFmtId="0" fontId="38" fillId="0" borderId="25" xfId="4" applyFont="1" applyFill="1" applyBorder="1" applyAlignment="1">
      <alignment horizontal="center"/>
    </xf>
    <xf numFmtId="0" fontId="38" fillId="0" borderId="82" xfId="4" applyFont="1" applyFill="1" applyBorder="1" applyAlignment="1">
      <alignment horizontal="center"/>
    </xf>
    <xf numFmtId="0" fontId="38" fillId="0" borderId="87" xfId="4" applyFont="1" applyFill="1" applyBorder="1" applyAlignment="1">
      <alignment horizontal="center"/>
    </xf>
    <xf numFmtId="0" fontId="38" fillId="0" borderId="67" xfId="4" applyFont="1" applyFill="1" applyBorder="1" applyAlignment="1">
      <alignment horizontal="center"/>
    </xf>
    <xf numFmtId="0" fontId="38" fillId="0" borderId="65" xfId="4" applyFont="1" applyFill="1" applyBorder="1"/>
    <xf numFmtId="0" fontId="38" fillId="0" borderId="88" xfId="4" applyFont="1" applyFill="1" applyBorder="1"/>
    <xf numFmtId="0" fontId="38" fillId="0" borderId="89" xfId="4" applyFont="1" applyFill="1" applyBorder="1"/>
    <xf numFmtId="0" fontId="38" fillId="0" borderId="90" xfId="4" applyFont="1" applyFill="1" applyBorder="1"/>
    <xf numFmtId="0" fontId="38" fillId="0" borderId="87" xfId="4" applyFont="1" applyFill="1" applyBorder="1"/>
    <xf numFmtId="0" fontId="41" fillId="0" borderId="69" xfId="4" applyFont="1" applyFill="1" applyBorder="1"/>
    <xf numFmtId="3" fontId="38" fillId="0" borderId="71" xfId="4" applyNumberFormat="1" applyFont="1" applyFill="1" applyBorder="1" applyAlignment="1">
      <alignment horizontal="right"/>
    </xf>
    <xf numFmtId="3" fontId="38" fillId="0" borderId="68" xfId="4" applyNumberFormat="1" applyFont="1" applyFill="1" applyBorder="1"/>
    <xf numFmtId="3" fontId="38" fillId="0" borderId="46" xfId="4" applyNumberFormat="1" applyFont="1" applyFill="1" applyBorder="1"/>
    <xf numFmtId="3" fontId="38" fillId="0" borderId="91" xfId="4" applyNumberFormat="1" applyFont="1" applyFill="1" applyBorder="1"/>
    <xf numFmtId="3" fontId="38" fillId="0" borderId="92" xfId="4" applyNumberFormat="1" applyFont="1" applyFill="1" applyBorder="1"/>
    <xf numFmtId="3" fontId="38" fillId="0" borderId="69" xfId="4" applyNumberFormat="1" applyFont="1" applyFill="1" applyBorder="1"/>
    <xf numFmtId="3" fontId="31" fillId="0" borderId="0" xfId="4" applyNumberFormat="1" applyFont="1" applyFill="1"/>
    <xf numFmtId="0" fontId="38" fillId="0" borderId="93" xfId="4" applyFont="1" applyFill="1" applyBorder="1"/>
    <xf numFmtId="3" fontId="38" fillId="0" borderId="70" xfId="4" applyNumberFormat="1" applyFont="1" applyFill="1" applyBorder="1" applyAlignment="1">
      <alignment horizontal="right"/>
    </xf>
    <xf numFmtId="3" fontId="38" fillId="0" borderId="94" xfId="4" applyNumberFormat="1" applyFont="1" applyFill="1" applyBorder="1"/>
    <xf numFmtId="3" fontId="38" fillId="0" borderId="95" xfId="4" applyNumberFormat="1" applyFont="1" applyFill="1" applyBorder="1"/>
    <xf numFmtId="3" fontId="38" fillId="0" borderId="96" xfId="4" applyNumberFormat="1" applyFont="1" applyFill="1" applyBorder="1"/>
    <xf numFmtId="3" fontId="38" fillId="0" borderId="97" xfId="4" applyNumberFormat="1" applyFont="1" applyFill="1" applyBorder="1"/>
    <xf numFmtId="3" fontId="38" fillId="0" borderId="93" xfId="4" applyNumberFormat="1" applyFont="1" applyFill="1" applyBorder="1"/>
    <xf numFmtId="0" fontId="43" fillId="0" borderId="98" xfId="4" applyFont="1" applyFill="1" applyBorder="1"/>
    <xf numFmtId="0" fontId="43" fillId="0" borderId="59" xfId="4" applyFont="1" applyFill="1" applyBorder="1"/>
    <xf numFmtId="3" fontId="43" fillId="0" borderId="60" xfId="4" applyNumberFormat="1" applyFont="1" applyFill="1" applyBorder="1" applyAlignment="1">
      <alignment horizontal="right"/>
    </xf>
    <xf numFmtId="3" fontId="38" fillId="0" borderId="67" xfId="4" applyNumberFormat="1" applyFont="1" applyFill="1" applyBorder="1" applyAlignment="1">
      <alignment horizontal="right"/>
    </xf>
    <xf numFmtId="3" fontId="38" fillId="0" borderId="65" xfId="4" applyNumberFormat="1" applyFont="1" applyFill="1" applyBorder="1"/>
    <xf numFmtId="3" fontId="38" fillId="0" borderId="88" xfId="4" applyNumberFormat="1" applyFont="1" applyFill="1" applyBorder="1"/>
    <xf numFmtId="3" fontId="38" fillId="0" borderId="89" xfId="4" applyNumberFormat="1" applyFont="1" applyFill="1" applyBorder="1"/>
    <xf numFmtId="3" fontId="38" fillId="0" borderId="90" xfId="4" applyNumberFormat="1" applyFont="1" applyFill="1" applyBorder="1"/>
    <xf numFmtId="3" fontId="38" fillId="0" borderId="87" xfId="4" applyNumberFormat="1" applyFont="1" applyFill="1" applyBorder="1"/>
    <xf numFmtId="0" fontId="43" fillId="0" borderId="82" xfId="4" applyFont="1" applyFill="1" applyBorder="1"/>
    <xf numFmtId="0" fontId="43" fillId="0" borderId="87" xfId="4" applyFont="1" applyFill="1" applyBorder="1"/>
    <xf numFmtId="3" fontId="43" fillId="0" borderId="67" xfId="4" applyNumberFormat="1" applyFont="1" applyFill="1" applyBorder="1" applyAlignment="1">
      <alignment horizontal="right"/>
    </xf>
    <xf numFmtId="3" fontId="43" fillId="0" borderId="65" xfId="4" applyNumberFormat="1" applyFont="1" applyFill="1" applyBorder="1" applyAlignment="1">
      <alignment horizontal="right"/>
    </xf>
    <xf numFmtId="3" fontId="43" fillId="0" borderId="88" xfId="4" applyNumberFormat="1" applyFont="1" applyFill="1" applyBorder="1" applyAlignment="1">
      <alignment horizontal="right"/>
    </xf>
    <xf numFmtId="3" fontId="43" fillId="0" borderId="89" xfId="4" applyNumberFormat="1" applyFont="1" applyFill="1" applyBorder="1" applyAlignment="1">
      <alignment horizontal="right"/>
    </xf>
    <xf numFmtId="3" fontId="43" fillId="0" borderId="90" xfId="4" applyNumberFormat="1" applyFont="1" applyFill="1" applyBorder="1" applyAlignment="1">
      <alignment horizontal="right"/>
    </xf>
    <xf numFmtId="3" fontId="43" fillId="0" borderId="87" xfId="4" applyNumberFormat="1" applyFont="1" applyFill="1" applyBorder="1" applyAlignment="1">
      <alignment horizontal="right"/>
    </xf>
    <xf numFmtId="0" fontId="38" fillId="0" borderId="99" xfId="4" applyFont="1" applyFill="1" applyBorder="1" applyAlignment="1">
      <alignment horizontal="center"/>
    </xf>
    <xf numFmtId="3" fontId="41" fillId="0" borderId="71" xfId="4" applyNumberFormat="1" applyFont="1" applyFill="1" applyBorder="1"/>
    <xf numFmtId="3" fontId="41" fillId="0" borderId="68" xfId="4" applyNumberFormat="1" applyFont="1" applyFill="1" applyBorder="1"/>
    <xf numFmtId="3" fontId="41" fillId="0" borderId="46" xfId="4" applyNumberFormat="1" applyFont="1" applyFill="1" applyBorder="1"/>
    <xf numFmtId="0" fontId="41" fillId="0" borderId="46" xfId="4" applyFont="1" applyFill="1" applyBorder="1"/>
    <xf numFmtId="0" fontId="41" fillId="0" borderId="91" xfId="4" applyFont="1" applyFill="1" applyBorder="1"/>
    <xf numFmtId="0" fontId="41" fillId="0" borderId="92" xfId="4" applyFont="1" applyFill="1" applyBorder="1"/>
    <xf numFmtId="3" fontId="38" fillId="0" borderId="68" xfId="4" applyNumberFormat="1" applyFont="1" applyFill="1" applyBorder="1" applyAlignment="1">
      <alignment horizontal="right"/>
    </xf>
    <xf numFmtId="3" fontId="38" fillId="0" borderId="46" xfId="4" applyNumberFormat="1" applyFont="1" applyFill="1" applyBorder="1" applyAlignment="1">
      <alignment horizontal="right"/>
    </xf>
    <xf numFmtId="3" fontId="38" fillId="0" borderId="91" xfId="4" applyNumberFormat="1" applyFont="1" applyFill="1" applyBorder="1" applyAlignment="1">
      <alignment horizontal="right"/>
    </xf>
    <xf numFmtId="3" fontId="43" fillId="0" borderId="92" xfId="4" applyNumberFormat="1" applyFont="1" applyFill="1" applyBorder="1" applyAlignment="1">
      <alignment horizontal="right"/>
    </xf>
    <xf numFmtId="3" fontId="43" fillId="0" borderId="46" xfId="4" applyNumberFormat="1" applyFont="1" applyFill="1" applyBorder="1" applyAlignment="1">
      <alignment horizontal="right"/>
    </xf>
    <xf numFmtId="3" fontId="43" fillId="0" borderId="69" xfId="4" applyNumberFormat="1" applyFont="1" applyFill="1" applyBorder="1" applyAlignment="1">
      <alignment horizontal="right"/>
    </xf>
    <xf numFmtId="3" fontId="43" fillId="0" borderId="91" xfId="4" applyNumberFormat="1" applyFont="1" applyFill="1" applyBorder="1" applyAlignment="1">
      <alignment horizontal="right"/>
    </xf>
    <xf numFmtId="3" fontId="38" fillId="0" borderId="92" xfId="4" applyNumberFormat="1" applyFont="1" applyFill="1" applyBorder="1" applyAlignment="1">
      <alignment horizontal="right"/>
    </xf>
    <xf numFmtId="0" fontId="43" fillId="0" borderId="69" xfId="4" applyFont="1" applyFill="1" applyBorder="1"/>
    <xf numFmtId="0" fontId="44" fillId="0" borderId="69" xfId="4" applyFont="1" applyFill="1" applyBorder="1"/>
    <xf numFmtId="0" fontId="44" fillId="0" borderId="93" xfId="4" applyFont="1" applyFill="1" applyBorder="1" applyAlignment="1">
      <alignment wrapText="1"/>
    </xf>
    <xf numFmtId="3" fontId="38" fillId="0" borderId="0" xfId="4" applyNumberFormat="1" applyFont="1" applyFill="1" applyAlignment="1">
      <alignment horizontal="right"/>
    </xf>
    <xf numFmtId="3" fontId="38" fillId="0" borderId="0" xfId="4" applyNumberFormat="1" applyFont="1" applyFill="1" applyBorder="1"/>
    <xf numFmtId="0" fontId="38" fillId="0" borderId="0" xfId="4" applyFont="1" applyFill="1" applyAlignment="1">
      <alignment horizontal="right"/>
    </xf>
    <xf numFmtId="0" fontId="13" fillId="0" borderId="0" xfId="4" applyFont="1" applyFill="1" applyBorder="1" applyAlignment="1">
      <alignment horizontal="right"/>
    </xf>
    <xf numFmtId="0" fontId="37" fillId="0" borderId="0" xfId="4" applyFont="1" applyFill="1" applyBorder="1" applyAlignment="1"/>
    <xf numFmtId="0" fontId="39" fillId="0" borderId="0" xfId="4" applyFont="1" applyFill="1" applyBorder="1"/>
    <xf numFmtId="0" fontId="43" fillId="0" borderId="78" xfId="4" applyFont="1" applyFill="1" applyBorder="1" applyAlignment="1">
      <alignment horizontal="center" vertical="center"/>
    </xf>
    <xf numFmtId="0" fontId="38" fillId="0" borderId="78" xfId="4" applyFont="1" applyFill="1" applyBorder="1" applyAlignment="1">
      <alignment horizontal="center" vertical="center"/>
    </xf>
    <xf numFmtId="0" fontId="38" fillId="0" borderId="100" xfId="4" applyFont="1" applyFill="1" applyBorder="1" applyAlignment="1">
      <alignment horizontal="center"/>
    </xf>
    <xf numFmtId="0" fontId="38" fillId="0" borderId="101" xfId="4" applyFont="1" applyFill="1" applyBorder="1" applyAlignment="1">
      <alignment horizontal="center"/>
    </xf>
    <xf numFmtId="0" fontId="38" fillId="0" borderId="9" xfId="4" applyFont="1" applyFill="1" applyBorder="1"/>
    <xf numFmtId="3" fontId="38" fillId="0" borderId="83" xfId="4" applyNumberFormat="1" applyFont="1" applyFill="1" applyBorder="1" applyAlignment="1">
      <alignment horizontal="right"/>
    </xf>
    <xf numFmtId="3" fontId="38" fillId="0" borderId="78" xfId="4" applyNumberFormat="1" applyFont="1" applyFill="1" applyBorder="1"/>
    <xf numFmtId="3" fontId="38" fillId="0" borderId="102" xfId="4" applyNumberFormat="1" applyFont="1" applyFill="1" applyBorder="1"/>
    <xf numFmtId="3" fontId="38" fillId="0" borderId="103" xfId="4" applyNumberFormat="1" applyFont="1" applyFill="1" applyBorder="1"/>
    <xf numFmtId="3" fontId="31" fillId="0" borderId="0" xfId="4" applyNumberFormat="1" applyFont="1" applyFill="1" applyBorder="1"/>
    <xf numFmtId="0" fontId="38" fillId="0" borderId="104" xfId="4" applyFont="1" applyFill="1" applyBorder="1" applyAlignment="1">
      <alignment horizontal="center"/>
    </xf>
    <xf numFmtId="0" fontId="38" fillId="0" borderId="105" xfId="4" applyFont="1" applyFill="1" applyBorder="1"/>
    <xf numFmtId="3" fontId="38" fillId="0" borderId="106" xfId="4" applyNumberFormat="1" applyFont="1" applyFill="1" applyBorder="1" applyAlignment="1">
      <alignment horizontal="right"/>
    </xf>
    <xf numFmtId="3" fontId="38" fillId="0" borderId="107" xfId="4" applyNumberFormat="1" applyFont="1" applyFill="1" applyBorder="1"/>
    <xf numFmtId="3" fontId="38" fillId="0" borderId="108" xfId="4" applyNumberFormat="1" applyFont="1" applyFill="1" applyBorder="1"/>
    <xf numFmtId="3" fontId="38" fillId="0" borderId="109" xfId="4" applyNumberFormat="1" applyFont="1" applyFill="1" applyBorder="1"/>
    <xf numFmtId="0" fontId="43" fillId="0" borderId="110" xfId="4" applyFont="1" applyFill="1" applyBorder="1"/>
    <xf numFmtId="0" fontId="43" fillId="0" borderId="104" xfId="4" applyFont="1" applyFill="1" applyBorder="1"/>
    <xf numFmtId="3" fontId="43" fillId="0" borderId="64" xfId="4" applyNumberFormat="1" applyFont="1" applyFill="1" applyBorder="1" applyAlignment="1">
      <alignment horizontal="right"/>
    </xf>
    <xf numFmtId="0" fontId="41" fillId="0" borderId="93" xfId="4" applyFont="1" applyFill="1" applyBorder="1"/>
    <xf numFmtId="0" fontId="38" fillId="0" borderId="110" xfId="4" applyFont="1" applyFill="1" applyBorder="1" applyAlignment="1">
      <alignment horizontal="center"/>
    </xf>
    <xf numFmtId="0" fontId="44" fillId="0" borderId="10" xfId="4" applyFont="1" applyFill="1" applyBorder="1"/>
    <xf numFmtId="0" fontId="44" fillId="0" borderId="10" xfId="4" applyFont="1" applyFill="1" applyBorder="1" applyAlignment="1">
      <alignment wrapText="1"/>
    </xf>
    <xf numFmtId="0" fontId="43" fillId="0" borderId="15" xfId="4" applyFont="1" applyFill="1" applyBorder="1"/>
    <xf numFmtId="0" fontId="43" fillId="0" borderId="13" xfId="4" applyFont="1" applyFill="1" applyBorder="1"/>
    <xf numFmtId="3" fontId="43" fillId="0" borderId="111" xfId="4" applyNumberFormat="1" applyFont="1" applyFill="1" applyBorder="1" applyAlignment="1">
      <alignment horizontal="right"/>
    </xf>
    <xf numFmtId="3" fontId="31" fillId="0" borderId="0" xfId="4" applyNumberFormat="1" applyFont="1" applyFill="1" applyAlignment="1">
      <alignment horizontal="right"/>
    </xf>
    <xf numFmtId="0" fontId="1" fillId="6" borderId="58" xfId="3" applyFont="1" applyFill="1" applyBorder="1" applyAlignment="1">
      <alignment horizontal="center" vertical="center" wrapText="1"/>
    </xf>
    <xf numFmtId="3" fontId="1" fillId="6" borderId="112" xfId="3" applyNumberFormat="1" applyFont="1" applyFill="1" applyBorder="1" applyAlignment="1">
      <alignment horizontal="center" vertical="center" wrapText="1"/>
    </xf>
    <xf numFmtId="0" fontId="45" fillId="0" borderId="0" xfId="3" applyFont="1"/>
    <xf numFmtId="168" fontId="18" fillId="0" borderId="113" xfId="2" applyNumberFormat="1" applyFont="1" applyBorder="1" applyAlignment="1">
      <alignment horizontal="center"/>
    </xf>
    <xf numFmtId="0" fontId="46" fillId="0" borderId="66" xfId="3" applyFont="1" applyBorder="1" applyAlignment="1">
      <alignment horizontal="center"/>
    </xf>
    <xf numFmtId="0" fontId="17" fillId="0" borderId="68" xfId="3" applyFont="1" applyBorder="1" applyAlignment="1">
      <alignment horizontal="center" vertical="center" wrapText="1"/>
    </xf>
    <xf numFmtId="0" fontId="18" fillId="0" borderId="72" xfId="3" applyFont="1" applyBorder="1" applyAlignment="1"/>
    <xf numFmtId="168" fontId="18" fillId="0" borderId="91" xfId="2" applyNumberFormat="1" applyFont="1" applyFill="1" applyBorder="1" applyAlignment="1">
      <alignment horizontal="right"/>
    </xf>
    <xf numFmtId="0" fontId="46" fillId="0" borderId="68" xfId="3" applyFont="1" applyBorder="1" applyAlignment="1">
      <alignment horizontal="center" vertical="center" wrapText="1"/>
    </xf>
    <xf numFmtId="0" fontId="46" fillId="0" borderId="68" xfId="3" applyFont="1" applyBorder="1" applyAlignment="1">
      <alignment horizontal="center"/>
    </xf>
    <xf numFmtId="0" fontId="17" fillId="0" borderId="68" xfId="3" applyFont="1" applyBorder="1" applyAlignment="1"/>
    <xf numFmtId="0" fontId="17" fillId="0" borderId="68" xfId="3" applyFont="1" applyFill="1" applyBorder="1" applyAlignment="1"/>
    <xf numFmtId="0" fontId="45" fillId="0" borderId="0" xfId="3" applyFont="1" applyFill="1"/>
    <xf numFmtId="168" fontId="18" fillId="0" borderId="91" xfId="2" applyNumberFormat="1" applyFont="1" applyBorder="1" applyAlignment="1">
      <alignment horizontal="right"/>
    </xf>
    <xf numFmtId="6" fontId="47" fillId="0" borderId="0" xfId="3" applyNumberFormat="1" applyFont="1" applyFill="1" applyBorder="1" applyAlignment="1">
      <alignment horizontal="right" vertical="center"/>
    </xf>
    <xf numFmtId="0" fontId="46" fillId="0" borderId="68" xfId="3" applyFont="1" applyBorder="1" applyAlignment="1"/>
    <xf numFmtId="3" fontId="45" fillId="0" borderId="0" xfId="3" applyNumberFormat="1" applyFont="1"/>
    <xf numFmtId="0" fontId="17" fillId="0" borderId="58" xfId="3" applyFont="1" applyBorder="1" applyAlignment="1">
      <alignment horizontal="center"/>
    </xf>
    <xf numFmtId="168" fontId="18" fillId="0" borderId="60" xfId="2" applyNumberFormat="1" applyFont="1" applyBorder="1" applyAlignment="1">
      <alignment horizontal="right"/>
    </xf>
    <xf numFmtId="3" fontId="48" fillId="0" borderId="0" xfId="3" applyNumberFormat="1" applyFont="1"/>
    <xf numFmtId="0" fontId="49" fillId="0" borderId="0" xfId="3" applyFont="1"/>
    <xf numFmtId="168" fontId="45" fillId="0" borderId="0" xfId="2" applyNumberFormat="1" applyFont="1"/>
    <xf numFmtId="0" fontId="1" fillId="0" borderId="0" xfId="3"/>
    <xf numFmtId="3" fontId="50" fillId="6" borderId="114" xfId="3" applyNumberFormat="1" applyFont="1" applyFill="1" applyBorder="1" applyAlignment="1">
      <alignment horizontal="center" vertical="center" wrapText="1"/>
    </xf>
    <xf numFmtId="0" fontId="15" fillId="6" borderId="115" xfId="3" applyFont="1" applyFill="1" applyBorder="1" applyAlignment="1">
      <alignment horizontal="center" vertical="center" wrapText="1"/>
    </xf>
    <xf numFmtId="0" fontId="51" fillId="0" borderId="69" xfId="3" applyFont="1" applyBorder="1" applyAlignment="1">
      <alignment horizontal="center"/>
    </xf>
    <xf numFmtId="0" fontId="1" fillId="0" borderId="68" xfId="3" applyBorder="1" applyAlignment="1">
      <alignment horizontal="center"/>
    </xf>
    <xf numFmtId="0" fontId="1" fillId="0" borderId="69" xfId="3" applyFont="1" applyBorder="1"/>
    <xf numFmtId="0" fontId="51" fillId="0" borderId="68" xfId="3" applyFont="1" applyBorder="1" applyAlignment="1">
      <alignment horizontal="center"/>
    </xf>
    <xf numFmtId="0" fontId="1" fillId="0" borderId="0" xfId="3" applyFont="1"/>
    <xf numFmtId="0" fontId="1" fillId="0" borderId="68" xfId="3" applyFont="1" applyBorder="1" applyAlignment="1">
      <alignment horizontal="center"/>
    </xf>
    <xf numFmtId="0" fontId="52" fillId="0" borderId="0" xfId="3" applyFont="1"/>
    <xf numFmtId="0" fontId="1" fillId="0" borderId="107" xfId="3" applyBorder="1" applyAlignment="1">
      <alignment horizontal="center"/>
    </xf>
    <xf numFmtId="0" fontId="15" fillId="0" borderId="105" xfId="3" applyFont="1" applyBorder="1"/>
    <xf numFmtId="0" fontId="53" fillId="2" borderId="0" xfId="0" applyFont="1" applyFill="1" applyBorder="1"/>
    <xf numFmtId="0" fontId="53" fillId="2" borderId="0" xfId="0" applyFont="1" applyFill="1" applyBorder="1" applyAlignment="1">
      <alignment wrapText="1"/>
    </xf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wrapText="1"/>
    </xf>
    <xf numFmtId="0" fontId="10" fillId="2" borderId="116" xfId="0" applyFont="1" applyFill="1" applyBorder="1" applyAlignment="1">
      <alignment horizontal="center"/>
    </xf>
    <xf numFmtId="0" fontId="10" fillId="2" borderId="117" xfId="0" applyFont="1" applyFill="1" applyBorder="1" applyAlignment="1">
      <alignment horizontal="center" wrapText="1"/>
    </xf>
    <xf numFmtId="0" fontId="10" fillId="2" borderId="118" xfId="0" applyFont="1" applyFill="1" applyBorder="1" applyAlignment="1">
      <alignment horizontal="center"/>
    </xf>
    <xf numFmtId="0" fontId="10" fillId="2" borderId="82" xfId="0" applyFont="1" applyFill="1" applyBorder="1" applyAlignment="1">
      <alignment horizontal="center" wrapText="1"/>
    </xf>
    <xf numFmtId="0" fontId="10" fillId="2" borderId="119" xfId="0" applyFont="1" applyFill="1" applyBorder="1" applyAlignment="1">
      <alignment horizontal="center" wrapText="1"/>
    </xf>
    <xf numFmtId="0" fontId="55" fillId="2" borderId="60" xfId="0" applyFont="1" applyFill="1" applyBorder="1" applyAlignment="1">
      <alignment horizontal="center"/>
    </xf>
    <xf numFmtId="0" fontId="55" fillId="2" borderId="98" xfId="0" applyFont="1" applyFill="1" applyBorder="1" applyAlignment="1">
      <alignment horizontal="center" wrapText="1"/>
    </xf>
    <xf numFmtId="0" fontId="15" fillId="2" borderId="118" xfId="0" applyFont="1" applyFill="1" applyBorder="1" applyAlignment="1">
      <alignment horizontal="center"/>
    </xf>
    <xf numFmtId="0" fontId="15" fillId="2" borderId="82" xfId="0" applyFont="1" applyFill="1" applyBorder="1"/>
    <xf numFmtId="3" fontId="15" fillId="0" borderId="83" xfId="0" applyNumberFormat="1" applyFont="1" applyFill="1" applyBorder="1" applyAlignment="1">
      <alignment horizontal="right"/>
    </xf>
    <xf numFmtId="0" fontId="3" fillId="2" borderId="78" xfId="0" applyFont="1" applyFill="1" applyBorder="1" applyAlignment="1">
      <alignment horizontal="center"/>
    </xf>
    <xf numFmtId="0" fontId="3" fillId="2" borderId="82" xfId="0" applyFont="1" applyFill="1" applyBorder="1"/>
    <xf numFmtId="0" fontId="0" fillId="2" borderId="0" xfId="0" applyFont="1" applyFill="1"/>
    <xf numFmtId="0" fontId="56" fillId="2" borderId="118" xfId="0" applyFont="1" applyFill="1" applyBorder="1" applyAlignment="1">
      <alignment horizontal="center"/>
    </xf>
    <xf numFmtId="0" fontId="56" fillId="2" borderId="82" xfId="0" applyFont="1" applyFill="1" applyBorder="1"/>
    <xf numFmtId="3" fontId="21" fillId="0" borderId="83" xfId="0" applyNumberFormat="1" applyFont="1" applyFill="1" applyBorder="1" applyAlignment="1">
      <alignment horizontal="right" vertical="center"/>
    </xf>
    <xf numFmtId="3" fontId="56" fillId="0" borderId="83" xfId="0" applyNumberFormat="1" applyFont="1" applyFill="1" applyBorder="1" applyAlignment="1">
      <alignment horizontal="right" vertical="center"/>
    </xf>
    <xf numFmtId="0" fontId="2" fillId="2" borderId="78" xfId="0" applyFont="1" applyFill="1" applyBorder="1" applyAlignment="1">
      <alignment horizontal="center"/>
    </xf>
    <xf numFmtId="0" fontId="3" fillId="2" borderId="98" xfId="0" applyFont="1" applyFill="1" applyBorder="1" applyAlignment="1">
      <alignment vertical="center"/>
    </xf>
    <xf numFmtId="3" fontId="56" fillId="0" borderId="60" xfId="0" applyNumberFormat="1" applyFont="1" applyFill="1" applyBorder="1" applyAlignment="1">
      <alignment horizontal="right" vertical="center"/>
    </xf>
    <xf numFmtId="0" fontId="2" fillId="2" borderId="118" xfId="0" applyFont="1" applyFill="1" applyBorder="1" applyAlignment="1">
      <alignment horizontal="center"/>
    </xf>
    <xf numFmtId="0" fontId="56" fillId="2" borderId="118" xfId="0" applyFont="1" applyFill="1" applyBorder="1" applyAlignment="1">
      <alignment horizontal="center" vertical="top"/>
    </xf>
    <xf numFmtId="0" fontId="56" fillId="2" borderId="82" xfId="0" applyFont="1" applyFill="1" applyBorder="1" applyAlignment="1">
      <alignment vertical="top"/>
    </xf>
    <xf numFmtId="0" fontId="3" fillId="2" borderId="82" xfId="0" applyFont="1" applyFill="1" applyBorder="1" applyAlignment="1">
      <alignment vertical="center"/>
    </xf>
    <xf numFmtId="0" fontId="15" fillId="2" borderId="120" xfId="0" applyFont="1" applyFill="1" applyBorder="1" applyAlignment="1">
      <alignment horizontal="center"/>
    </xf>
    <xf numFmtId="0" fontId="15" fillId="2" borderId="121" xfId="0" applyFont="1" applyFill="1" applyBorder="1"/>
    <xf numFmtId="3" fontId="15" fillId="0" borderId="60" xfId="0" applyNumberFormat="1" applyFont="1" applyFill="1" applyBorder="1" applyAlignment="1">
      <alignment horizontal="right"/>
    </xf>
    <xf numFmtId="0" fontId="0" fillId="0" borderId="78" xfId="0" applyBorder="1"/>
    <xf numFmtId="0" fontId="0" fillId="0" borderId="0" xfId="0" applyBorder="1" applyAlignment="1">
      <alignment wrapText="1"/>
    </xf>
    <xf numFmtId="0" fontId="0" fillId="0" borderId="83" xfId="0" applyBorder="1"/>
    <xf numFmtId="0" fontId="2" fillId="2" borderId="104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wrapText="1"/>
    </xf>
    <xf numFmtId="0" fontId="31" fillId="0" borderId="0" xfId="0" applyFont="1"/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1" fillId="0" borderId="32" xfId="0" applyFont="1" applyBorder="1"/>
    <xf numFmtId="0" fontId="31" fillId="0" borderId="35" xfId="0" applyFont="1" applyBorder="1"/>
    <xf numFmtId="3" fontId="31" fillId="0" borderId="35" xfId="0" applyNumberFormat="1" applyFont="1" applyBorder="1"/>
    <xf numFmtId="3" fontId="31" fillId="0" borderId="0" xfId="0" applyNumberFormat="1" applyFont="1"/>
    <xf numFmtId="3" fontId="37" fillId="0" borderId="11" xfId="0" applyNumberFormat="1" applyFont="1" applyBorder="1"/>
    <xf numFmtId="3" fontId="31" fillId="0" borderId="6" xfId="0" applyNumberFormat="1" applyFont="1" applyBorder="1"/>
    <xf numFmtId="3" fontId="31" fillId="0" borderId="122" xfId="0" applyNumberFormat="1" applyFont="1" applyBorder="1"/>
    <xf numFmtId="0" fontId="37" fillId="0" borderId="0" xfId="0" applyFont="1"/>
    <xf numFmtId="3" fontId="31" fillId="0" borderId="123" xfId="0" applyNumberFormat="1" applyFont="1" applyBorder="1"/>
    <xf numFmtId="3" fontId="31" fillId="0" borderId="56" xfId="0" applyNumberFormat="1" applyFont="1" applyBorder="1"/>
    <xf numFmtId="0" fontId="37" fillId="0" borderId="84" xfId="0" applyFont="1" applyBorder="1"/>
    <xf numFmtId="3" fontId="37" fillId="0" borderId="16" xfId="0" applyNumberFormat="1" applyFont="1" applyBorder="1"/>
    <xf numFmtId="3" fontId="37" fillId="0" borderId="86" xfId="0" applyNumberFormat="1" applyFont="1" applyBorder="1"/>
    <xf numFmtId="0" fontId="31" fillId="0" borderId="124" xfId="0" applyFont="1" applyBorder="1" applyAlignment="1"/>
    <xf numFmtId="3" fontId="31" fillId="0" borderId="1" xfId="0" applyNumberFormat="1" applyFont="1" applyBorder="1"/>
    <xf numFmtId="0" fontId="31" fillId="0" borderId="0" xfId="0" applyFont="1" applyAlignment="1">
      <alignment wrapText="1"/>
    </xf>
    <xf numFmtId="164" fontId="31" fillId="0" borderId="0" xfId="0" applyNumberFormat="1" applyFont="1"/>
    <xf numFmtId="0" fontId="15" fillId="0" borderId="0" xfId="0" applyFont="1" applyFill="1" applyBorder="1" applyAlignment="1">
      <alignment horizontal="center"/>
    </xf>
    <xf numFmtId="3" fontId="38" fillId="0" borderId="105" xfId="4" applyNumberFormat="1" applyFont="1" applyFill="1" applyBorder="1"/>
    <xf numFmtId="3" fontId="38" fillId="0" borderId="66" xfId="4" applyNumberFormat="1" applyFont="1" applyFill="1" applyBorder="1" applyAlignment="1">
      <alignment horizontal="right"/>
    </xf>
    <xf numFmtId="0" fontId="38" fillId="0" borderId="64" xfId="4" applyFont="1" applyFill="1" applyBorder="1" applyAlignment="1">
      <alignment horizontal="center"/>
    </xf>
    <xf numFmtId="0" fontId="43" fillId="0" borderId="25" xfId="4" applyFont="1" applyFill="1" applyBorder="1" applyAlignment="1"/>
    <xf numFmtId="0" fontId="41" fillId="0" borderId="87" xfId="4" applyFont="1" applyFill="1" applyBorder="1"/>
    <xf numFmtId="0" fontId="38" fillId="0" borderId="84" xfId="4" applyFont="1" applyFill="1" applyBorder="1"/>
    <xf numFmtId="0" fontId="41" fillId="0" borderId="25" xfId="4" applyFont="1" applyFill="1" applyBorder="1"/>
    <xf numFmtId="3" fontId="38" fillId="0" borderId="98" xfId="4" applyNumberFormat="1" applyFont="1" applyFill="1" applyBorder="1"/>
    <xf numFmtId="3" fontId="38" fillId="0" borderId="85" xfId="4" applyNumberFormat="1" applyFont="1" applyFill="1" applyBorder="1"/>
    <xf numFmtId="3" fontId="38" fillId="0" borderId="125" xfId="4" applyNumberFormat="1" applyFont="1" applyFill="1" applyBorder="1"/>
    <xf numFmtId="0" fontId="1" fillId="0" borderId="0" xfId="3" applyFill="1"/>
    <xf numFmtId="0" fontId="15" fillId="6" borderId="126" xfId="3" applyFont="1" applyFill="1" applyBorder="1" applyAlignment="1">
      <alignment horizontal="center" vertical="center" wrapText="1"/>
    </xf>
    <xf numFmtId="3" fontId="61" fillId="0" borderId="102" xfId="0" applyNumberFormat="1" applyFont="1" applyBorder="1"/>
    <xf numFmtId="3" fontId="0" fillId="0" borderId="102" xfId="0" applyNumberFormat="1" applyBorder="1"/>
    <xf numFmtId="3" fontId="51" fillId="0" borderId="46" xfId="3" applyNumberFormat="1" applyFont="1" applyBorder="1" applyAlignment="1">
      <alignment horizontal="right"/>
    </xf>
    <xf numFmtId="3" fontId="62" fillId="0" borderId="46" xfId="3" applyNumberFormat="1" applyFont="1" applyBorder="1" applyAlignment="1">
      <alignment horizontal="left"/>
    </xf>
    <xf numFmtId="3" fontId="0" fillId="0" borderId="91" xfId="0" applyNumberFormat="1" applyBorder="1"/>
    <xf numFmtId="3" fontId="0" fillId="0" borderId="102" xfId="0" applyNumberFormat="1" applyFill="1" applyBorder="1"/>
    <xf numFmtId="3" fontId="0" fillId="0" borderId="127" xfId="0" applyNumberFormat="1" applyFill="1" applyBorder="1"/>
    <xf numFmtId="3" fontId="51" fillId="0" borderId="46" xfId="3" applyNumberFormat="1" applyFont="1" applyFill="1" applyBorder="1" applyAlignment="1">
      <alignment horizontal="right"/>
    </xf>
    <xf numFmtId="3" fontId="0" fillId="0" borderId="128" xfId="0" applyNumberFormat="1" applyFill="1" applyBorder="1"/>
    <xf numFmtId="3" fontId="61" fillId="0" borderId="129" xfId="0" applyNumberFormat="1" applyFont="1" applyFill="1" applyBorder="1"/>
    <xf numFmtId="3" fontId="61" fillId="0" borderId="128" xfId="0" applyNumberFormat="1" applyFont="1" applyFill="1" applyBorder="1"/>
    <xf numFmtId="3" fontId="61" fillId="0" borderId="46" xfId="0" applyNumberFormat="1" applyFont="1" applyFill="1" applyBorder="1"/>
    <xf numFmtId="3" fontId="61" fillId="0" borderId="102" xfId="0" applyNumberFormat="1" applyFont="1" applyFill="1" applyBorder="1"/>
    <xf numFmtId="3" fontId="32" fillId="0" borderId="130" xfId="0" applyNumberFormat="1" applyFont="1" applyFill="1" applyBorder="1"/>
    <xf numFmtId="3" fontId="61" fillId="0" borderId="88" xfId="0" applyNumberFormat="1" applyFont="1" applyFill="1" applyBorder="1"/>
    <xf numFmtId="3" fontId="62" fillId="0" borderId="129" xfId="3" applyNumberFormat="1" applyFont="1" applyFill="1" applyBorder="1" applyAlignment="1">
      <alignment horizontal="left"/>
    </xf>
    <xf numFmtId="3" fontId="15" fillId="0" borderId="131" xfId="3" applyNumberFormat="1" applyFont="1" applyFill="1" applyBorder="1" applyAlignment="1">
      <alignment horizontal="right"/>
    </xf>
    <xf numFmtId="0" fontId="1" fillId="0" borderId="0" xfId="3" applyBorder="1"/>
    <xf numFmtId="0" fontId="51" fillId="0" borderId="72" xfId="3" applyFont="1" applyBorder="1" applyAlignment="1">
      <alignment horizontal="center"/>
    </xf>
    <xf numFmtId="3" fontId="51" fillId="0" borderId="46" xfId="3" applyNumberFormat="1" applyFont="1" applyBorder="1"/>
    <xf numFmtId="3" fontId="1" fillId="0" borderId="46" xfId="3" applyNumberFormat="1" applyBorder="1" applyAlignment="1">
      <alignment horizontal="right"/>
    </xf>
    <xf numFmtId="0" fontId="0" fillId="0" borderId="78" xfId="0" applyBorder="1" applyAlignment="1">
      <alignment horizontal="center"/>
    </xf>
    <xf numFmtId="0" fontId="0" fillId="0" borderId="0" xfId="0" applyBorder="1"/>
    <xf numFmtId="3" fontId="0" fillId="0" borderId="129" xfId="0" applyNumberFormat="1" applyBorder="1"/>
    <xf numFmtId="0" fontId="62" fillId="0" borderId="68" xfId="3" applyFont="1" applyBorder="1" applyAlignment="1">
      <alignment horizontal="center"/>
    </xf>
    <xf numFmtId="0" fontId="62" fillId="0" borderId="69" xfId="3" applyFont="1" applyBorder="1"/>
    <xf numFmtId="3" fontId="1" fillId="0" borderId="46" xfId="3" applyNumberFormat="1" applyFont="1" applyBorder="1" applyAlignment="1">
      <alignment horizontal="right"/>
    </xf>
    <xf numFmtId="3" fontId="0" fillId="0" borderId="129" xfId="0" applyNumberFormat="1" applyFill="1" applyBorder="1"/>
    <xf numFmtId="0" fontId="0" fillId="0" borderId="72" xfId="0" applyBorder="1" applyAlignment="1">
      <alignment horizontal="center"/>
    </xf>
    <xf numFmtId="0" fontId="60" fillId="0" borderId="127" xfId="0" applyFont="1" applyBorder="1"/>
    <xf numFmtId="3" fontId="0" fillId="0" borderId="46" xfId="0" applyNumberFormat="1" applyFill="1" applyBorder="1"/>
    <xf numFmtId="0" fontId="51" fillId="0" borderId="69" xfId="3" applyFont="1" applyBorder="1"/>
    <xf numFmtId="0" fontId="61" fillId="0" borderId="78" xfId="0" applyFont="1" applyBorder="1" applyAlignment="1">
      <alignment horizontal="center"/>
    </xf>
    <xf numFmtId="0" fontId="61" fillId="0" borderId="0" xfId="0" applyFont="1" applyBorder="1"/>
    <xf numFmtId="0" fontId="61" fillId="0" borderId="72" xfId="0" applyFont="1" applyBorder="1" applyAlignment="1">
      <alignment horizontal="center"/>
    </xf>
    <xf numFmtId="0" fontId="61" fillId="0" borderId="127" xfId="0" applyFont="1" applyBorder="1"/>
    <xf numFmtId="0" fontId="0" fillId="0" borderId="127" xfId="0" applyBorder="1"/>
    <xf numFmtId="0" fontId="32" fillId="0" borderId="66" xfId="0" applyFont="1" applyBorder="1" applyAlignment="1">
      <alignment horizontal="center"/>
    </xf>
    <xf numFmtId="0" fontId="32" fillId="0" borderId="132" xfId="0" applyFont="1" applyBorder="1"/>
    <xf numFmtId="3" fontId="32" fillId="0" borderId="88" xfId="0" applyNumberFormat="1" applyFont="1" applyFill="1" applyBorder="1"/>
    <xf numFmtId="0" fontId="60" fillId="0" borderId="92" xfId="0" applyFont="1" applyBorder="1"/>
    <xf numFmtId="0" fontId="61" fillId="0" borderId="66" xfId="0" applyFont="1" applyBorder="1" applyAlignment="1">
      <alignment horizontal="center"/>
    </xf>
    <xf numFmtId="0" fontId="61" fillId="0" borderId="132" xfId="0" applyFont="1" applyBorder="1"/>
    <xf numFmtId="0" fontId="62" fillId="0" borderId="133" xfId="3" applyFont="1" applyBorder="1" applyAlignment="1">
      <alignment horizontal="center"/>
    </xf>
    <xf numFmtId="0" fontId="62" fillId="0" borderId="134" xfId="3" applyFont="1" applyFill="1" applyBorder="1"/>
    <xf numFmtId="3" fontId="15" fillId="0" borderId="108" xfId="3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/>
    <xf numFmtId="0" fontId="0" fillId="0" borderId="0" xfId="0" applyFill="1" applyAlignment="1">
      <alignment horizontal="center"/>
    </xf>
    <xf numFmtId="0" fontId="2" fillId="0" borderId="0" xfId="0" applyFont="1" applyFill="1" applyProtection="1">
      <protection hidden="1"/>
    </xf>
    <xf numFmtId="3" fontId="43" fillId="0" borderId="98" xfId="4" applyNumberFormat="1" applyFont="1" applyFill="1" applyBorder="1" applyAlignment="1">
      <alignment horizontal="right"/>
    </xf>
    <xf numFmtId="0" fontId="34" fillId="0" borderId="135" xfId="0" applyFont="1" applyFill="1" applyBorder="1" applyAlignment="1">
      <alignment horizontal="center" vertical="center"/>
    </xf>
    <xf numFmtId="3" fontId="43" fillId="0" borderId="0" xfId="4" applyNumberFormat="1" applyFont="1" applyFill="1" applyAlignment="1">
      <alignment horizontal="right"/>
    </xf>
    <xf numFmtId="0" fontId="37" fillId="0" borderId="0" xfId="4" applyFont="1" applyFill="1" applyBorder="1" applyAlignment="1">
      <alignment horizontal="center"/>
    </xf>
    <xf numFmtId="0" fontId="9" fillId="2" borderId="0" xfId="0" applyFont="1" applyFill="1"/>
    <xf numFmtId="0" fontId="33" fillId="2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34" fillId="0" borderId="84" xfId="0" applyFont="1" applyFill="1" applyBorder="1" applyAlignment="1">
      <alignment horizontal="center" vertical="center"/>
    </xf>
    <xf numFmtId="0" fontId="33" fillId="0" borderId="136" xfId="0" applyFont="1" applyFill="1" applyBorder="1" applyAlignment="1">
      <alignment horizontal="center"/>
    </xf>
    <xf numFmtId="0" fontId="33" fillId="0" borderId="137" xfId="0" applyFont="1" applyFill="1" applyBorder="1" applyAlignment="1">
      <alignment horizontal="center"/>
    </xf>
    <xf numFmtId="0" fontId="33" fillId="0" borderId="124" xfId="0" applyFont="1" applyFill="1" applyBorder="1" applyAlignment="1">
      <alignment horizontal="center"/>
    </xf>
    <xf numFmtId="0" fontId="33" fillId="0" borderId="45" xfId="0" applyFont="1" applyFill="1" applyBorder="1" applyAlignment="1">
      <alignment horizontal="center"/>
    </xf>
    <xf numFmtId="0" fontId="38" fillId="0" borderId="125" xfId="4" applyFont="1" applyFill="1" applyBorder="1" applyAlignment="1">
      <alignment horizontal="center"/>
    </xf>
    <xf numFmtId="0" fontId="37" fillId="0" borderId="86" xfId="4" applyFont="1" applyFill="1" applyBorder="1" applyAlignment="1"/>
    <xf numFmtId="3" fontId="43" fillId="0" borderId="104" xfId="4" applyNumberFormat="1" applyFont="1" applyFill="1" applyBorder="1" applyAlignment="1">
      <alignment horizontal="right"/>
    </xf>
    <xf numFmtId="0" fontId="43" fillId="0" borderId="138" xfId="4" applyFont="1" applyFill="1" applyBorder="1" applyAlignment="1"/>
    <xf numFmtId="0" fontId="41" fillId="0" borderId="68" xfId="4" applyFont="1" applyFill="1" applyBorder="1"/>
    <xf numFmtId="0" fontId="38" fillId="0" borderId="64" xfId="4" applyFont="1" applyFill="1" applyBorder="1"/>
    <xf numFmtId="0" fontId="31" fillId="0" borderId="64" xfId="4" applyFont="1" applyFill="1" applyBorder="1"/>
    <xf numFmtId="3" fontId="30" fillId="0" borderId="0" xfId="0" applyNumberFormat="1" applyFont="1" applyFill="1" applyBorder="1" applyAlignment="1">
      <alignment horizontal="center"/>
    </xf>
    <xf numFmtId="3" fontId="30" fillId="0" borderId="0" xfId="0" applyNumberFormat="1" applyFont="1" applyFill="1" applyBorder="1"/>
    <xf numFmtId="3" fontId="30" fillId="0" borderId="139" xfId="0" applyNumberFormat="1" applyFont="1" applyFill="1" applyBorder="1"/>
    <xf numFmtId="3" fontId="30" fillId="0" borderId="55" xfId="0" applyNumberFormat="1" applyFont="1" applyFill="1" applyBorder="1" applyAlignment="1">
      <alignment horizontal="center"/>
    </xf>
    <xf numFmtId="3" fontId="30" fillId="0" borderId="11" xfId="0" applyNumberFormat="1" applyFont="1" applyFill="1" applyBorder="1" applyAlignment="1">
      <alignment horizontal="center"/>
    </xf>
    <xf numFmtId="3" fontId="30" fillId="0" borderId="52" xfId="0" applyNumberFormat="1" applyFont="1" applyFill="1" applyBorder="1" applyAlignment="1">
      <alignment horizontal="center"/>
    </xf>
    <xf numFmtId="3" fontId="30" fillId="0" borderId="140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3" fontId="30" fillId="0" borderId="139" xfId="0" applyNumberFormat="1" applyFont="1" applyFill="1" applyBorder="1" applyAlignment="1">
      <alignment horizontal="center"/>
    </xf>
    <xf numFmtId="3" fontId="30" fillId="0" borderId="6" xfId="1" applyNumberFormat="1" applyFont="1" applyFill="1" applyBorder="1" applyAlignment="1" applyProtection="1"/>
    <xf numFmtId="3" fontId="30" fillId="0" borderId="55" xfId="0" applyNumberFormat="1" applyFont="1" applyFill="1" applyBorder="1"/>
    <xf numFmtId="3" fontId="30" fillId="0" borderId="10" xfId="0" applyNumberFormat="1" applyFont="1" applyFill="1" applyBorder="1"/>
    <xf numFmtId="3" fontId="33" fillId="0" borderId="38" xfId="1" applyNumberFormat="1" applyFont="1" applyFill="1" applyBorder="1" applyAlignment="1" applyProtection="1"/>
    <xf numFmtId="3" fontId="33" fillId="0" borderId="35" xfId="1" applyNumberFormat="1" applyFont="1" applyFill="1" applyBorder="1" applyAlignment="1" applyProtection="1"/>
    <xf numFmtId="3" fontId="9" fillId="0" borderId="0" xfId="0" applyNumberFormat="1" applyFont="1" applyFill="1"/>
    <xf numFmtId="3" fontId="33" fillId="0" borderId="55" xfId="0" applyNumberFormat="1" applyFont="1" applyFill="1" applyBorder="1"/>
    <xf numFmtId="3" fontId="30" fillId="0" borderId="55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/>
    <xf numFmtId="3" fontId="33" fillId="0" borderId="49" xfId="0" applyNumberFormat="1" applyFont="1" applyFill="1" applyBorder="1"/>
    <xf numFmtId="3" fontId="33" fillId="0" borderId="16" xfId="1" applyNumberFormat="1" applyFont="1" applyFill="1" applyBorder="1" applyAlignment="1" applyProtection="1"/>
    <xf numFmtId="3" fontId="8" fillId="0" borderId="0" xfId="0" applyNumberFormat="1" applyFont="1" applyFill="1" applyBorder="1" applyAlignment="1">
      <alignment horizontal="center" vertical="center"/>
    </xf>
    <xf numFmtId="3" fontId="33" fillId="0" borderId="1" xfId="1" applyNumberFormat="1" applyFont="1" applyFill="1" applyBorder="1" applyAlignment="1" applyProtection="1"/>
    <xf numFmtId="3" fontId="9" fillId="0" borderId="141" xfId="0" applyNumberFormat="1" applyFont="1" applyFill="1" applyBorder="1" applyAlignment="1">
      <alignment horizontal="center" vertical="center"/>
    </xf>
    <xf numFmtId="3" fontId="9" fillId="0" borderId="52" xfId="0" applyNumberFormat="1" applyFont="1" applyFill="1" applyBorder="1" applyAlignment="1">
      <alignment horizontal="center" vertical="center"/>
    </xf>
    <xf numFmtId="3" fontId="34" fillId="0" borderId="16" xfId="1" applyNumberFormat="1" applyFont="1" applyFill="1" applyBorder="1" applyAlignment="1" applyProtection="1">
      <alignment vertical="center"/>
    </xf>
    <xf numFmtId="3" fontId="32" fillId="0" borderId="142" xfId="0" applyNumberFormat="1" applyFont="1" applyFill="1" applyBorder="1" applyAlignment="1">
      <alignment horizontal="center"/>
    </xf>
    <xf numFmtId="0" fontId="34" fillId="0" borderId="76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0" fillId="0" borderId="77" xfId="4" applyFont="1" applyFill="1" applyBorder="1" applyAlignment="1">
      <alignment horizontal="center"/>
    </xf>
    <xf numFmtId="0" fontId="38" fillId="0" borderId="98" xfId="4" applyFont="1" applyFill="1" applyBorder="1" applyAlignment="1">
      <alignment horizontal="center"/>
    </xf>
    <xf numFmtId="0" fontId="38" fillId="0" borderId="45" xfId="4" applyFont="1" applyFill="1" applyBorder="1" applyAlignment="1">
      <alignment horizontal="center"/>
    </xf>
    <xf numFmtId="3" fontId="18" fillId="0" borderId="91" xfId="3" applyNumberFormat="1" applyFont="1" applyFill="1" applyBorder="1"/>
    <xf numFmtId="0" fontId="45" fillId="6" borderId="0" xfId="3" applyFont="1" applyFill="1"/>
    <xf numFmtId="3" fontId="17" fillId="6" borderId="91" xfId="3" applyNumberFormat="1" applyFont="1" applyFill="1" applyBorder="1"/>
    <xf numFmtId="0" fontId="17" fillId="0" borderId="133" xfId="3" applyFont="1" applyBorder="1" applyAlignment="1"/>
    <xf numFmtId="0" fontId="17" fillId="0" borderId="94" xfId="3" applyFont="1" applyBorder="1" applyAlignment="1"/>
    <xf numFmtId="168" fontId="18" fillId="0" borderId="128" xfId="2" applyNumberFormat="1" applyFont="1" applyBorder="1" applyAlignment="1">
      <alignment horizontal="right"/>
    </xf>
    <xf numFmtId="0" fontId="46" fillId="0" borderId="143" xfId="3" applyFont="1" applyBorder="1" applyAlignment="1"/>
    <xf numFmtId="0" fontId="17" fillId="0" borderId="72" xfId="3" applyFont="1" applyBorder="1" applyAlignment="1"/>
    <xf numFmtId="168" fontId="64" fillId="0" borderId="113" xfId="2" applyNumberFormat="1" applyFont="1" applyBorder="1" applyAlignment="1">
      <alignment horizontal="center"/>
    </xf>
    <xf numFmtId="168" fontId="64" fillId="0" borderId="91" xfId="2" applyNumberFormat="1" applyFont="1" applyFill="1" applyBorder="1" applyAlignment="1">
      <alignment horizontal="right"/>
    </xf>
    <xf numFmtId="0" fontId="45" fillId="0" borderId="104" xfId="3" applyFont="1" applyBorder="1" applyAlignment="1">
      <alignment horizontal="center"/>
    </xf>
    <xf numFmtId="0" fontId="18" fillId="2" borderId="45" xfId="0" applyFont="1" applyFill="1" applyBorder="1" applyAlignment="1">
      <alignment vertical="center" wrapText="1"/>
    </xf>
    <xf numFmtId="168" fontId="65" fillId="0" borderId="60" xfId="2" applyNumberFormat="1" applyFont="1" applyBorder="1" applyAlignment="1">
      <alignment horizontal="right"/>
    </xf>
    <xf numFmtId="3" fontId="66" fillId="0" borderId="144" xfId="3" applyNumberFormat="1" applyFont="1" applyBorder="1"/>
    <xf numFmtId="0" fontId="45" fillId="0" borderId="144" xfId="3" applyFont="1" applyBorder="1"/>
    <xf numFmtId="0" fontId="0" fillId="0" borderId="66" xfId="0" applyBorder="1" applyAlignment="1">
      <alignment horizontal="center"/>
    </xf>
    <xf numFmtId="0" fontId="60" fillId="0" borderId="0" xfId="0" applyFont="1" applyFill="1"/>
    <xf numFmtId="3" fontId="60" fillId="0" borderId="0" xfId="0" applyNumberFormat="1" applyFont="1" applyFill="1"/>
    <xf numFmtId="0" fontId="51" fillId="0" borderId="0" xfId="3" applyFont="1" applyFill="1"/>
    <xf numFmtId="0" fontId="30" fillId="2" borderId="0" xfId="0" applyFont="1" applyFill="1" applyBorder="1"/>
    <xf numFmtId="167" fontId="30" fillId="2" borderId="0" xfId="0" applyNumberFormat="1" applyFont="1" applyFill="1" applyBorder="1"/>
    <xf numFmtId="167" fontId="33" fillId="2" borderId="0" xfId="0" applyNumberFormat="1" applyFont="1" applyFill="1" applyBorder="1"/>
    <xf numFmtId="0" fontId="33" fillId="2" borderId="0" xfId="0" applyFont="1" applyFill="1" applyBorder="1"/>
    <xf numFmtId="0" fontId="20" fillId="2" borderId="0" xfId="0" applyFont="1" applyFill="1" applyBorder="1"/>
    <xf numFmtId="0" fontId="34" fillId="2" borderId="0" xfId="0" applyFont="1" applyFill="1" applyBorder="1"/>
    <xf numFmtId="3" fontId="55" fillId="0" borderId="45" xfId="0" applyNumberFormat="1" applyFont="1" applyFill="1" applyBorder="1" applyAlignment="1">
      <alignment horizontal="center"/>
    </xf>
    <xf numFmtId="0" fontId="15" fillId="0" borderId="145" xfId="0" applyFont="1" applyFill="1" applyBorder="1" applyAlignment="1">
      <alignment horizontal="center" wrapText="1"/>
    </xf>
    <xf numFmtId="0" fontId="15" fillId="0" borderId="146" xfId="0" applyFont="1" applyFill="1" applyBorder="1" applyAlignment="1">
      <alignment horizontal="center" wrapText="1"/>
    </xf>
    <xf numFmtId="0" fontId="2" fillId="2" borderId="147" xfId="0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0" fontId="33" fillId="0" borderId="0" xfId="0" applyFont="1" applyFill="1"/>
    <xf numFmtId="3" fontId="33" fillId="0" borderId="0" xfId="0" applyNumberFormat="1" applyFont="1" applyFill="1"/>
    <xf numFmtId="0" fontId="56" fillId="2" borderId="78" xfId="0" applyFont="1" applyFill="1" applyBorder="1" applyAlignment="1">
      <alignment horizontal="center"/>
    </xf>
    <xf numFmtId="0" fontId="56" fillId="2" borderId="0" xfId="0" applyFont="1" applyFill="1" applyBorder="1"/>
    <xf numFmtId="3" fontId="13" fillId="0" borderId="0" xfId="0" applyNumberFormat="1" applyFont="1" applyAlignment="1">
      <alignment horizontal="center"/>
    </xf>
    <xf numFmtId="3" fontId="15" fillId="0" borderId="148" xfId="0" applyNumberFormat="1" applyFont="1" applyFill="1" applyBorder="1" applyAlignment="1" applyProtection="1">
      <alignment vertical="center"/>
      <protection locked="0"/>
    </xf>
    <xf numFmtId="0" fontId="27" fillId="0" borderId="94" xfId="3" applyFont="1" applyFill="1" applyBorder="1" applyAlignment="1">
      <alignment horizontal="right" vertical="center"/>
    </xf>
    <xf numFmtId="0" fontId="27" fillId="0" borderId="93" xfId="3" applyFont="1" applyFill="1" applyBorder="1" applyAlignment="1">
      <alignment vertical="center" wrapText="1"/>
    </xf>
    <xf numFmtId="3" fontId="27" fillId="0" borderId="70" xfId="3" applyNumberFormat="1" applyFont="1" applyFill="1" applyBorder="1" applyAlignment="1">
      <alignment vertical="center" wrapText="1"/>
    </xf>
    <xf numFmtId="3" fontId="24" fillId="0" borderId="0" xfId="3" applyNumberFormat="1" applyFont="1" applyAlignment="1">
      <alignment vertical="center"/>
    </xf>
    <xf numFmtId="3" fontId="23" fillId="0" borderId="0" xfId="3" applyNumberFormat="1" applyFont="1" applyAlignment="1">
      <alignment vertical="center"/>
    </xf>
    <xf numFmtId="3" fontId="23" fillId="0" borderId="0" xfId="3" applyNumberFormat="1" applyFont="1" applyBorder="1" applyAlignment="1">
      <alignment vertical="center"/>
    </xf>
    <xf numFmtId="0" fontId="37" fillId="0" borderId="149" xfId="4" applyFont="1" applyFill="1" applyBorder="1" applyAlignment="1"/>
    <xf numFmtId="0" fontId="37" fillId="0" borderId="150" xfId="4" applyFont="1" applyFill="1" applyBorder="1" applyAlignment="1"/>
    <xf numFmtId="0" fontId="38" fillId="0" borderId="45" xfId="4" applyFont="1" applyFill="1" applyBorder="1"/>
    <xf numFmtId="0" fontId="40" fillId="0" borderId="62" xfId="4" applyFont="1" applyFill="1" applyBorder="1" applyAlignment="1">
      <alignment horizontal="center"/>
    </xf>
    <xf numFmtId="0" fontId="40" fillId="0" borderId="151" xfId="4" applyFont="1" applyFill="1" applyBorder="1" applyAlignment="1">
      <alignment horizontal="center"/>
    </xf>
    <xf numFmtId="0" fontId="31" fillId="0" borderId="152" xfId="4" applyFont="1" applyFill="1" applyBorder="1"/>
    <xf numFmtId="0" fontId="38" fillId="0" borderId="62" xfId="4" applyFont="1" applyFill="1" applyBorder="1"/>
    <xf numFmtId="0" fontId="43" fillId="0" borderId="78" xfId="4" applyFont="1" applyFill="1" applyBorder="1" applyAlignment="1">
      <alignment horizontal="center"/>
    </xf>
    <xf numFmtId="0" fontId="42" fillId="0" borderId="78" xfId="4" applyFont="1" applyFill="1" applyBorder="1" applyAlignment="1">
      <alignment horizontal="center"/>
    </xf>
    <xf numFmtId="0" fontId="42" fillId="0" borderId="64" xfId="4" applyFont="1" applyFill="1" applyBorder="1" applyAlignment="1">
      <alignment horizontal="center"/>
    </xf>
    <xf numFmtId="0" fontId="31" fillId="0" borderId="153" xfId="4" applyFont="1" applyFill="1" applyBorder="1"/>
    <xf numFmtId="0" fontId="31" fillId="0" borderId="125" xfId="4" applyFont="1" applyFill="1" applyBorder="1"/>
    <xf numFmtId="0" fontId="38" fillId="0" borderId="66" xfId="4" applyFont="1" applyFill="1" applyBorder="1" applyAlignment="1">
      <alignment horizontal="center"/>
    </xf>
    <xf numFmtId="3" fontId="38" fillId="0" borderId="127" xfId="4" applyNumberFormat="1" applyFont="1" applyFill="1" applyBorder="1"/>
    <xf numFmtId="3" fontId="31" fillId="0" borderId="102" xfId="4" applyNumberFormat="1" applyFont="1" applyFill="1" applyBorder="1"/>
    <xf numFmtId="3" fontId="38" fillId="0" borderId="154" xfId="4" applyNumberFormat="1" applyFont="1" applyFill="1" applyBorder="1"/>
    <xf numFmtId="0" fontId="31" fillId="0" borderId="88" xfId="4" applyFont="1" applyFill="1" applyBorder="1"/>
    <xf numFmtId="3" fontId="31" fillId="0" borderId="130" xfId="4" applyNumberFormat="1" applyFont="1" applyFill="1" applyBorder="1"/>
    <xf numFmtId="0" fontId="31" fillId="0" borderId="95" xfId="4" applyFont="1" applyFill="1" applyBorder="1"/>
    <xf numFmtId="3" fontId="31" fillId="0" borderId="155" xfId="4" applyNumberFormat="1" applyFont="1" applyFill="1" applyBorder="1"/>
    <xf numFmtId="3" fontId="41" fillId="0" borderId="92" xfId="4" applyNumberFormat="1" applyFont="1" applyFill="1" applyBorder="1"/>
    <xf numFmtId="3" fontId="38" fillId="0" borderId="69" xfId="4" applyNumberFormat="1" applyFont="1" applyFill="1" applyBorder="1" applyAlignment="1">
      <alignment horizontal="right"/>
    </xf>
    <xf numFmtId="3" fontId="38" fillId="0" borderId="72" xfId="4" applyNumberFormat="1" applyFont="1" applyFill="1" applyBorder="1" applyAlignment="1">
      <alignment horizontal="right"/>
    </xf>
    <xf numFmtId="0" fontId="37" fillId="0" borderId="45" xfId="4" applyFont="1" applyFill="1" applyBorder="1" applyAlignment="1"/>
    <xf numFmtId="0" fontId="37" fillId="0" borderId="85" xfId="4" applyFont="1" applyFill="1" applyBorder="1" applyAlignment="1"/>
    <xf numFmtId="0" fontId="40" fillId="0" borderId="85" xfId="4" applyFont="1" applyFill="1" applyBorder="1" applyAlignment="1">
      <alignment horizontal="center"/>
    </xf>
    <xf numFmtId="0" fontId="38" fillId="0" borderId="153" xfId="4" applyFont="1" applyFill="1" applyBorder="1" applyAlignment="1">
      <alignment horizontal="center"/>
    </xf>
    <xf numFmtId="0" fontId="38" fillId="0" borderId="156" xfId="4" applyFont="1" applyFill="1" applyBorder="1" applyAlignment="1">
      <alignment horizontal="center"/>
    </xf>
    <xf numFmtId="0" fontId="38" fillId="0" borderId="157" xfId="4" applyFont="1" applyFill="1" applyBorder="1" applyAlignment="1">
      <alignment horizontal="center"/>
    </xf>
    <xf numFmtId="3" fontId="38" fillId="0" borderId="158" xfId="4" applyNumberFormat="1" applyFont="1" applyFill="1" applyBorder="1"/>
    <xf numFmtId="3" fontId="38" fillId="0" borderId="78" xfId="4" applyNumberFormat="1" applyFont="1" applyFill="1" applyBorder="1" applyAlignment="1">
      <alignment horizontal="right"/>
    </xf>
    <xf numFmtId="3" fontId="34" fillId="0" borderId="159" xfId="1" applyNumberFormat="1" applyFont="1" applyFill="1" applyBorder="1" applyAlignment="1" applyProtection="1"/>
    <xf numFmtId="3" fontId="34" fillId="0" borderId="16" xfId="1" applyNumberFormat="1" applyFont="1" applyFill="1" applyBorder="1" applyAlignment="1" applyProtection="1"/>
    <xf numFmtId="0" fontId="2" fillId="0" borderId="43" xfId="0" applyFont="1" applyFill="1" applyBorder="1" applyAlignment="1" applyProtection="1">
      <alignment horizontal="center"/>
    </xf>
    <xf numFmtId="0" fontId="12" fillId="0" borderId="41" xfId="0" applyFont="1" applyFill="1" applyBorder="1" applyAlignment="1" applyProtection="1">
      <alignment horizontal="center"/>
    </xf>
    <xf numFmtId="0" fontId="12" fillId="0" borderId="39" xfId="0" applyFont="1" applyFill="1" applyBorder="1" applyAlignment="1" applyProtection="1">
      <alignment horizontal="center"/>
    </xf>
    <xf numFmtId="49" fontId="12" fillId="0" borderId="160" xfId="0" applyNumberFormat="1" applyFont="1" applyFill="1" applyBorder="1" applyAlignment="1" applyProtection="1">
      <alignment horizontal="center" vertical="center"/>
    </xf>
    <xf numFmtId="0" fontId="12" fillId="0" borderId="35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>
      <alignment horizontal="center"/>
    </xf>
    <xf numFmtId="49" fontId="15" fillId="0" borderId="160" xfId="0" applyNumberFormat="1" applyFont="1" applyFill="1" applyBorder="1" applyAlignment="1" applyProtection="1">
      <alignment horizontal="center" vertical="center"/>
    </xf>
    <xf numFmtId="0" fontId="15" fillId="0" borderId="35" xfId="0" applyFont="1" applyFill="1" applyBorder="1" applyAlignment="1" applyProtection="1">
      <alignment horizontal="left" vertical="center"/>
    </xf>
    <xf numFmtId="0" fontId="15" fillId="0" borderId="35" xfId="0" applyFont="1" applyFill="1" applyBorder="1" applyAlignment="1" applyProtection="1">
      <alignment vertical="center"/>
    </xf>
    <xf numFmtId="49" fontId="12" fillId="0" borderId="9" xfId="0" applyNumberFormat="1" applyFont="1" applyFill="1" applyBorder="1" applyAlignment="1" applyProtection="1">
      <alignment horizontal="center" vertical="center"/>
    </xf>
    <xf numFmtId="49" fontId="12" fillId="0" borderId="161" xfId="0" applyNumberFormat="1" applyFont="1" applyFill="1" applyBorder="1" applyAlignment="1" applyProtection="1">
      <alignment horizontal="center" vertical="center"/>
    </xf>
    <xf numFmtId="0" fontId="15" fillId="0" borderId="160" xfId="0" applyFont="1" applyFill="1" applyBorder="1" applyAlignment="1" applyProtection="1">
      <alignment horizontal="center" vertical="center"/>
    </xf>
    <xf numFmtId="0" fontId="12" fillId="0" borderId="35" xfId="0" applyFont="1" applyFill="1" applyBorder="1" applyAlignment="1" applyProtection="1">
      <alignment vertical="center"/>
    </xf>
    <xf numFmtId="0" fontId="15" fillId="0" borderId="37" xfId="0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15" fillId="0" borderId="123" xfId="0" applyFont="1" applyFill="1" applyBorder="1" applyAlignment="1" applyProtection="1">
      <alignment vertical="center"/>
    </xf>
    <xf numFmtId="0" fontId="12" fillId="0" borderId="0" xfId="0" applyFont="1" applyFill="1" applyBorder="1" applyAlignment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vertical="center"/>
    </xf>
    <xf numFmtId="0" fontId="15" fillId="0" borderId="162" xfId="0" applyFont="1" applyFill="1" applyBorder="1" applyAlignment="1" applyProtection="1">
      <alignment horizontal="center" vertical="center"/>
    </xf>
    <xf numFmtId="0" fontId="15" fillId="0" borderId="163" xfId="0" applyFont="1" applyFill="1" applyBorder="1" applyAlignment="1" applyProtection="1">
      <alignment vertical="center"/>
    </xf>
    <xf numFmtId="0" fontId="15" fillId="0" borderId="164" xfId="0" applyFont="1" applyFill="1" applyBorder="1" applyAlignment="1" applyProtection="1">
      <alignment horizontal="center" vertical="center"/>
    </xf>
    <xf numFmtId="0" fontId="15" fillId="0" borderId="101" xfId="0" applyFont="1" applyFill="1" applyBorder="1" applyAlignment="1" applyProtection="1">
      <alignment vertical="center"/>
    </xf>
    <xf numFmtId="3" fontId="15" fillId="0" borderId="165" xfId="0" applyNumberFormat="1" applyFont="1" applyFill="1" applyBorder="1" applyAlignment="1" applyProtection="1">
      <alignment vertical="center"/>
      <protection locked="0"/>
    </xf>
    <xf numFmtId="0" fontId="15" fillId="0" borderId="166" xfId="0" applyFont="1" applyFill="1" applyBorder="1" applyAlignment="1" applyProtection="1">
      <alignment horizontal="center" vertical="center"/>
    </xf>
    <xf numFmtId="0" fontId="15" fillId="0" borderId="132" xfId="0" applyFont="1" applyFill="1" applyBorder="1" applyAlignment="1" applyProtection="1">
      <alignment vertical="center"/>
    </xf>
    <xf numFmtId="3" fontId="15" fillId="0" borderId="35" xfId="0" applyNumberFormat="1" applyFont="1" applyFill="1" applyBorder="1" applyAlignment="1">
      <alignment vertical="center"/>
    </xf>
    <xf numFmtId="0" fontId="15" fillId="0" borderId="167" xfId="0" applyFont="1" applyFill="1" applyBorder="1" applyAlignment="1" applyProtection="1">
      <alignment horizontal="center" vertical="center"/>
    </xf>
    <xf numFmtId="0" fontId="15" fillId="0" borderId="168" xfId="0" applyFont="1" applyFill="1" applyBorder="1" applyAlignment="1" applyProtection="1">
      <alignment vertical="center"/>
    </xf>
    <xf numFmtId="0" fontId="15" fillId="0" borderId="169" xfId="0" applyFont="1" applyFill="1" applyBorder="1" applyAlignment="1" applyProtection="1">
      <alignment vertical="center"/>
    </xf>
    <xf numFmtId="0" fontId="12" fillId="0" borderId="51" xfId="0" applyFont="1" applyFill="1" applyBorder="1" applyAlignment="1">
      <alignment vertical="center"/>
    </xf>
    <xf numFmtId="3" fontId="15" fillId="0" borderId="51" xfId="0" applyNumberFormat="1" applyFont="1" applyFill="1" applyBorder="1" applyAlignment="1">
      <alignment vertical="center"/>
    </xf>
    <xf numFmtId="3" fontId="10" fillId="0" borderId="0" xfId="0" applyNumberFormat="1" applyFont="1" applyFill="1" applyBorder="1"/>
    <xf numFmtId="3" fontId="12" fillId="0" borderId="0" xfId="0" applyNumberFormat="1" applyFont="1" applyFill="1" applyBorder="1"/>
    <xf numFmtId="167" fontId="2" fillId="0" borderId="0" xfId="0" applyNumberFormat="1" applyFont="1" applyFill="1"/>
    <xf numFmtId="3" fontId="17" fillId="0" borderId="55" xfId="0" applyNumberFormat="1" applyFont="1" applyFill="1" applyBorder="1"/>
    <xf numFmtId="3" fontId="46" fillId="0" borderId="55" xfId="0" applyNumberFormat="1" applyFont="1" applyFill="1" applyBorder="1"/>
    <xf numFmtId="3" fontId="17" fillId="0" borderId="148" xfId="0" applyNumberFormat="1" applyFont="1" applyFill="1" applyBorder="1"/>
    <xf numFmtId="0" fontId="6" fillId="2" borderId="0" xfId="7" applyFont="1" applyFill="1"/>
    <xf numFmtId="0" fontId="8" fillId="2" borderId="56" xfId="7" applyFont="1" applyFill="1" applyBorder="1" applyAlignment="1">
      <alignment horizontal="center"/>
    </xf>
    <xf numFmtId="3" fontId="61" fillId="2" borderId="0" xfId="0" applyNumberFormat="1" applyFont="1" applyFill="1"/>
    <xf numFmtId="0" fontId="61" fillId="2" borderId="0" xfId="0" applyFont="1" applyFill="1"/>
    <xf numFmtId="0" fontId="20" fillId="2" borderId="118" xfId="0" applyFont="1" applyFill="1" applyBorder="1" applyAlignment="1">
      <alignment horizontal="center"/>
    </xf>
    <xf numFmtId="49" fontId="20" fillId="2" borderId="82" xfId="0" applyNumberFormat="1" applyFont="1" applyFill="1" applyBorder="1"/>
    <xf numFmtId="3" fontId="68" fillId="0" borderId="83" xfId="0" applyNumberFormat="1" applyFont="1" applyFill="1" applyBorder="1" applyAlignment="1">
      <alignment horizontal="right" vertical="center"/>
    </xf>
    <xf numFmtId="49" fontId="56" fillId="2" borderId="82" xfId="0" applyNumberFormat="1" applyFont="1" applyFill="1" applyBorder="1"/>
    <xf numFmtId="3" fontId="0" fillId="2" borderId="0" xfId="0" applyNumberFormat="1" applyFont="1" applyFill="1"/>
    <xf numFmtId="3" fontId="20" fillId="0" borderId="83" xfId="0" applyNumberFormat="1" applyFont="1" applyFill="1" applyBorder="1" applyAlignment="1">
      <alignment horizontal="right" vertical="center"/>
    </xf>
    <xf numFmtId="0" fontId="5" fillId="0" borderId="92" xfId="3" applyFont="1" applyBorder="1" applyAlignment="1">
      <alignment horizontal="left"/>
    </xf>
    <xf numFmtId="3" fontId="5" fillId="0" borderId="91" xfId="3" applyNumberFormat="1" applyFont="1" applyFill="1" applyBorder="1"/>
    <xf numFmtId="0" fontId="5" fillId="0" borderId="69" xfId="3" applyFont="1" applyBorder="1" applyAlignment="1"/>
    <xf numFmtId="0" fontId="23" fillId="0" borderId="92" xfId="3" applyFont="1" applyBorder="1" applyAlignment="1"/>
    <xf numFmtId="0" fontId="5" fillId="0" borderId="69" xfId="3" applyFont="1" applyBorder="1" applyAlignment="1">
      <alignment horizontal="left"/>
    </xf>
    <xf numFmtId="0" fontId="69" fillId="0" borderId="69" xfId="3" applyFont="1" applyBorder="1"/>
    <xf numFmtId="0" fontId="5" fillId="0" borderId="92" xfId="3" applyFont="1" applyBorder="1"/>
    <xf numFmtId="0" fontId="23" fillId="0" borderId="69" xfId="3" applyFont="1" applyBorder="1"/>
    <xf numFmtId="0" fontId="69" fillId="0" borderId="92" xfId="3" applyFont="1" applyBorder="1"/>
    <xf numFmtId="3" fontId="5" fillId="0" borderId="91" xfId="3" applyNumberFormat="1" applyFont="1" applyBorder="1"/>
    <xf numFmtId="0" fontId="5" fillId="0" borderId="127" xfId="3" applyFont="1" applyBorder="1" applyAlignment="1"/>
    <xf numFmtId="0" fontId="69" fillId="0" borderId="92" xfId="3" applyFont="1" applyBorder="1" applyAlignment="1">
      <alignment vertical="center"/>
    </xf>
    <xf numFmtId="3" fontId="5" fillId="0" borderId="128" xfId="3" applyNumberFormat="1" applyFont="1" applyFill="1" applyBorder="1"/>
    <xf numFmtId="3" fontId="5" fillId="0" borderId="128" xfId="3" applyNumberFormat="1" applyFont="1" applyBorder="1"/>
    <xf numFmtId="3" fontId="5" fillId="0" borderId="155" xfId="3" applyNumberFormat="1" applyFont="1" applyBorder="1"/>
    <xf numFmtId="3" fontId="5" fillId="0" borderId="96" xfId="3" applyNumberFormat="1" applyFont="1" applyBorder="1"/>
    <xf numFmtId="0" fontId="5" fillId="0" borderId="170" xfId="3" applyFont="1" applyBorder="1" applyAlignment="1"/>
    <xf numFmtId="0" fontId="23" fillId="0" borderId="171" xfId="3" applyFont="1" applyBorder="1" applyAlignment="1"/>
    <xf numFmtId="3" fontId="5" fillId="0" borderId="102" xfId="3" applyNumberFormat="1" applyFont="1" applyBorder="1"/>
    <xf numFmtId="3" fontId="5" fillId="0" borderId="155" xfId="3" applyNumberFormat="1" applyFont="1" applyFill="1" applyBorder="1"/>
    <xf numFmtId="3" fontId="5" fillId="0" borderId="96" xfId="3" applyNumberFormat="1" applyFont="1" applyFill="1" applyBorder="1"/>
    <xf numFmtId="0" fontId="69" fillId="0" borderId="69" xfId="3" applyFont="1" applyFill="1" applyBorder="1" applyAlignment="1">
      <alignment horizontal="left" vertical="center"/>
    </xf>
    <xf numFmtId="0" fontId="69" fillId="0" borderId="92" xfId="3" applyFont="1" applyFill="1" applyBorder="1" applyAlignment="1">
      <alignment horizontal="left" vertical="center"/>
    </xf>
    <xf numFmtId="0" fontId="69" fillId="0" borderId="170" xfId="3" applyFont="1" applyFill="1" applyBorder="1" applyAlignment="1">
      <alignment horizontal="left" vertical="center"/>
    </xf>
    <xf numFmtId="0" fontId="69" fillId="0" borderId="171" xfId="3" applyFont="1" applyFill="1" applyBorder="1" applyAlignment="1">
      <alignment horizontal="left" vertical="center"/>
    </xf>
    <xf numFmtId="3" fontId="5" fillId="0" borderId="102" xfId="3" applyNumberFormat="1" applyFont="1" applyFill="1" applyBorder="1"/>
    <xf numFmtId="0" fontId="61" fillId="0" borderId="0" xfId="0" applyFont="1" applyBorder="1" applyAlignment="1">
      <alignment wrapText="1"/>
    </xf>
    <xf numFmtId="0" fontId="61" fillId="0" borderId="127" xfId="0" applyFont="1" applyBorder="1" applyAlignment="1">
      <alignment wrapText="1"/>
    </xf>
    <xf numFmtId="0" fontId="15" fillId="6" borderId="113" xfId="3" applyFont="1" applyFill="1" applyBorder="1" applyAlignment="1">
      <alignment horizontal="center" vertical="center" wrapText="1"/>
    </xf>
    <xf numFmtId="3" fontId="51" fillId="0" borderId="91" xfId="3" applyNumberFormat="1" applyFont="1" applyBorder="1" applyAlignment="1">
      <alignment horizontal="right"/>
    </xf>
    <xf numFmtId="3" fontId="62" fillId="0" borderId="91" xfId="3" applyNumberFormat="1" applyFont="1" applyBorder="1" applyAlignment="1">
      <alignment horizontal="left"/>
    </xf>
    <xf numFmtId="0" fontId="60" fillId="0" borderId="0" xfId="0" applyFont="1" applyBorder="1"/>
    <xf numFmtId="3" fontId="51" fillId="0" borderId="91" xfId="3" applyNumberFormat="1" applyFont="1" applyFill="1" applyBorder="1" applyAlignment="1">
      <alignment horizontal="right"/>
    </xf>
    <xf numFmtId="3" fontId="61" fillId="0" borderId="172" xfId="0" applyNumberFormat="1" applyFont="1" applyFill="1" applyBorder="1"/>
    <xf numFmtId="3" fontId="61" fillId="0" borderId="91" xfId="0" applyNumberFormat="1" applyFont="1" applyFill="1" applyBorder="1"/>
    <xf numFmtId="0" fontId="0" fillId="0" borderId="72" xfId="0" applyBorder="1"/>
    <xf numFmtId="3" fontId="61" fillId="0" borderId="89" xfId="0" applyNumberFormat="1" applyFont="1" applyFill="1" applyBorder="1"/>
    <xf numFmtId="3" fontId="62" fillId="0" borderId="172" xfId="3" applyNumberFormat="1" applyFont="1" applyFill="1" applyBorder="1" applyAlignment="1">
      <alignment horizontal="left"/>
    </xf>
    <xf numFmtId="0" fontId="2" fillId="0" borderId="33" xfId="7" applyFont="1" applyFill="1" applyBorder="1" applyAlignment="1">
      <alignment horizontal="center"/>
    </xf>
    <xf numFmtId="3" fontId="3" fillId="0" borderId="10" xfId="7" applyNumberFormat="1" applyFont="1" applyFill="1" applyBorder="1" applyAlignment="1">
      <alignment horizontal="center" vertical="center"/>
    </xf>
    <xf numFmtId="3" fontId="4" fillId="0" borderId="10" xfId="7" applyNumberFormat="1" applyFont="1" applyFill="1" applyBorder="1" applyAlignment="1">
      <alignment vertical="center"/>
    </xf>
    <xf numFmtId="3" fontId="6" fillId="0" borderId="10" xfId="7" applyNumberFormat="1" applyFont="1" applyFill="1" applyBorder="1" applyAlignment="1">
      <alignment horizontal="center" vertical="center"/>
    </xf>
    <xf numFmtId="3" fontId="3" fillId="3" borderId="138" xfId="7" applyNumberFormat="1" applyFont="1" applyFill="1" applyBorder="1" applyAlignment="1">
      <alignment vertical="center"/>
    </xf>
    <xf numFmtId="0" fontId="9" fillId="4" borderId="173" xfId="7" applyFont="1" applyFill="1" applyBorder="1" applyAlignment="1">
      <alignment horizontal="center"/>
    </xf>
    <xf numFmtId="0" fontId="9" fillId="4" borderId="63" xfId="7" applyFont="1" applyFill="1" applyBorder="1" applyAlignment="1">
      <alignment horizontal="center"/>
    </xf>
    <xf numFmtId="0" fontId="9" fillId="4" borderId="83" xfId="7" applyFont="1" applyFill="1" applyBorder="1" applyAlignment="1">
      <alignment horizontal="center"/>
    </xf>
    <xf numFmtId="0" fontId="9" fillId="4" borderId="64" xfId="7" applyFont="1" applyFill="1" applyBorder="1" applyAlignment="1">
      <alignment horizontal="center"/>
    </xf>
    <xf numFmtId="3" fontId="34" fillId="0" borderId="6" xfId="1" applyNumberFormat="1" applyFont="1" applyFill="1" applyBorder="1" applyAlignment="1" applyProtection="1">
      <alignment vertical="center"/>
    </xf>
    <xf numFmtId="0" fontId="30" fillId="0" borderId="174" xfId="0" applyFont="1" applyFill="1" applyBorder="1" applyAlignment="1">
      <alignment horizontal="center" vertical="center"/>
    </xf>
    <xf numFmtId="0" fontId="34" fillId="0" borderId="68" xfId="0" applyFont="1" applyFill="1" applyBorder="1" applyAlignment="1">
      <alignment horizontal="center" vertical="center"/>
    </xf>
    <xf numFmtId="3" fontId="33" fillId="0" borderId="19" xfId="1" applyNumberFormat="1" applyFont="1" applyFill="1" applyBorder="1" applyAlignment="1" applyProtection="1"/>
    <xf numFmtId="0" fontId="30" fillId="0" borderId="175" xfId="0" applyFont="1" applyFill="1" applyBorder="1" applyAlignment="1">
      <alignment horizontal="center"/>
    </xf>
    <xf numFmtId="3" fontId="30" fillId="0" borderId="176" xfId="1" applyNumberFormat="1" applyFont="1" applyFill="1" applyBorder="1" applyAlignment="1" applyProtection="1"/>
    <xf numFmtId="3" fontId="30" fillId="0" borderId="177" xfId="1" applyNumberFormat="1" applyFont="1" applyFill="1" applyBorder="1" applyAlignment="1" applyProtection="1"/>
    <xf numFmtId="3" fontId="2" fillId="0" borderId="176" xfId="0" applyNumberFormat="1" applyFont="1" applyFill="1" applyBorder="1"/>
    <xf numFmtId="3" fontId="30" fillId="0" borderId="178" xfId="0" applyNumberFormat="1" applyFont="1" applyFill="1" applyBorder="1" applyAlignment="1">
      <alignment horizontal="center" vertical="center" wrapText="1"/>
    </xf>
    <xf numFmtId="3" fontId="30" fillId="0" borderId="179" xfId="1" applyNumberFormat="1" applyFont="1" applyFill="1" applyBorder="1" applyAlignment="1" applyProtection="1"/>
    <xf numFmtId="3" fontId="30" fillId="0" borderId="180" xfId="0" applyNumberFormat="1" applyFont="1" applyFill="1" applyBorder="1" applyAlignment="1">
      <alignment horizontal="center"/>
    </xf>
    <xf numFmtId="3" fontId="30" fillId="0" borderId="181" xfId="0" applyNumberFormat="1" applyFont="1" applyFill="1" applyBorder="1" applyAlignment="1">
      <alignment horizontal="center"/>
    </xf>
    <xf numFmtId="3" fontId="30" fillId="0" borderId="182" xfId="0" applyNumberFormat="1" applyFont="1" applyFill="1" applyBorder="1" applyAlignment="1">
      <alignment horizontal="center"/>
    </xf>
    <xf numFmtId="3" fontId="30" fillId="0" borderId="183" xfId="0" applyNumberFormat="1" applyFont="1" applyFill="1" applyBorder="1" applyAlignment="1">
      <alignment horizontal="center"/>
    </xf>
    <xf numFmtId="3" fontId="30" fillId="0" borderId="184" xfId="1" applyNumberFormat="1" applyFont="1" applyFill="1" applyBorder="1" applyAlignment="1" applyProtection="1"/>
    <xf numFmtId="3" fontId="30" fillId="0" borderId="185" xfId="1" applyNumberFormat="1" applyFont="1" applyFill="1" applyBorder="1" applyAlignment="1" applyProtection="1"/>
    <xf numFmtId="3" fontId="30" fillId="0" borderId="186" xfId="1" applyNumberFormat="1" applyFont="1" applyFill="1" applyBorder="1" applyAlignment="1" applyProtection="1"/>
    <xf numFmtId="3" fontId="30" fillId="0" borderId="187" xfId="0" applyNumberFormat="1" applyFont="1" applyFill="1" applyBorder="1" applyAlignment="1">
      <alignment horizontal="center" vertical="center" wrapText="1"/>
    </xf>
    <xf numFmtId="3" fontId="30" fillId="0" borderId="188" xfId="0" applyNumberFormat="1" applyFont="1" applyFill="1" applyBorder="1" applyAlignment="1">
      <alignment horizontal="center" vertical="center" wrapText="1"/>
    </xf>
    <xf numFmtId="3" fontId="30" fillId="0" borderId="189" xfId="0" applyNumberFormat="1" applyFont="1" applyFill="1" applyBorder="1" applyAlignment="1">
      <alignment horizontal="center" vertical="center" wrapText="1"/>
    </xf>
    <xf numFmtId="3" fontId="30" fillId="0" borderId="190" xfId="0" applyNumberFormat="1" applyFont="1" applyFill="1" applyBorder="1" applyAlignment="1">
      <alignment horizontal="center"/>
    </xf>
    <xf numFmtId="3" fontId="30" fillId="0" borderId="191" xfId="0" applyNumberFormat="1" applyFont="1" applyFill="1" applyBorder="1" applyAlignment="1">
      <alignment horizontal="center"/>
    </xf>
    <xf numFmtId="3" fontId="30" fillId="0" borderId="192" xfId="0" applyNumberFormat="1" applyFont="1" applyFill="1" applyBorder="1" applyAlignment="1">
      <alignment horizontal="center"/>
    </xf>
    <xf numFmtId="3" fontId="30" fillId="0" borderId="193" xfId="1" applyNumberFormat="1" applyFont="1" applyFill="1" applyBorder="1" applyAlignment="1" applyProtection="1"/>
    <xf numFmtId="3" fontId="30" fillId="0" borderId="194" xfId="1" applyNumberFormat="1" applyFont="1" applyFill="1" applyBorder="1" applyAlignment="1" applyProtection="1"/>
    <xf numFmtId="3" fontId="30" fillId="0" borderId="195" xfId="0" applyNumberFormat="1" applyFont="1" applyFill="1" applyBorder="1" applyAlignment="1">
      <alignment horizontal="center" vertical="center" wrapText="1"/>
    </xf>
    <xf numFmtId="3" fontId="30" fillId="0" borderId="196" xfId="0" applyNumberFormat="1" applyFont="1" applyFill="1" applyBorder="1" applyAlignment="1">
      <alignment horizontal="center"/>
    </xf>
    <xf numFmtId="3" fontId="30" fillId="0" borderId="197" xfId="0" applyNumberFormat="1" applyFont="1" applyFill="1" applyBorder="1" applyAlignment="1">
      <alignment horizontal="center"/>
    </xf>
    <xf numFmtId="3" fontId="30" fillId="0" borderId="198" xfId="1" applyNumberFormat="1" applyFont="1" applyFill="1" applyBorder="1" applyAlignment="1" applyProtection="1"/>
    <xf numFmtId="3" fontId="30" fillId="0" borderId="199" xfId="1" applyNumberFormat="1" applyFont="1" applyFill="1" applyBorder="1" applyAlignment="1" applyProtection="1"/>
    <xf numFmtId="3" fontId="30" fillId="0" borderId="200" xfId="0" applyNumberFormat="1" applyFont="1" applyFill="1" applyBorder="1" applyAlignment="1">
      <alignment horizontal="center" vertical="center" wrapText="1"/>
    </xf>
    <xf numFmtId="3" fontId="30" fillId="0" borderId="201" xfId="0" applyNumberFormat="1" applyFont="1" applyFill="1" applyBorder="1" applyAlignment="1">
      <alignment horizontal="center"/>
    </xf>
    <xf numFmtId="3" fontId="30" fillId="0" borderId="202" xfId="0" applyNumberFormat="1" applyFont="1" applyFill="1" applyBorder="1" applyAlignment="1">
      <alignment horizontal="center"/>
    </xf>
    <xf numFmtId="3" fontId="30" fillId="0" borderId="203" xfId="1" applyNumberFormat="1" applyFont="1" applyFill="1" applyBorder="1" applyAlignment="1" applyProtection="1"/>
    <xf numFmtId="3" fontId="30" fillId="0" borderId="204" xfId="0" applyNumberFormat="1" applyFont="1" applyFill="1" applyBorder="1" applyAlignment="1">
      <alignment horizontal="center" vertical="center" wrapText="1"/>
    </xf>
    <xf numFmtId="3" fontId="30" fillId="0" borderId="205" xfId="1" applyNumberFormat="1" applyFont="1" applyFill="1" applyBorder="1" applyAlignment="1" applyProtection="1"/>
    <xf numFmtId="3" fontId="34" fillId="0" borderId="199" xfId="1" applyNumberFormat="1" applyFont="1" applyFill="1" applyBorder="1" applyAlignment="1" applyProtection="1"/>
    <xf numFmtId="3" fontId="30" fillId="0" borderId="206" xfId="0" applyNumberFormat="1" applyFont="1" applyFill="1" applyBorder="1" applyAlignment="1">
      <alignment horizontal="center" vertical="center" wrapText="1"/>
    </xf>
    <xf numFmtId="3" fontId="30" fillId="0" borderId="207" xfId="0" applyNumberFormat="1" applyFont="1" applyFill="1" applyBorder="1" applyAlignment="1">
      <alignment horizontal="center" vertical="center" wrapText="1"/>
    </xf>
    <xf numFmtId="3" fontId="30" fillId="0" borderId="208" xfId="0" applyNumberFormat="1" applyFont="1" applyFill="1" applyBorder="1" applyAlignment="1">
      <alignment horizontal="center" vertical="center" wrapText="1"/>
    </xf>
    <xf numFmtId="3" fontId="30" fillId="0" borderId="209" xfId="0" applyNumberFormat="1" applyFont="1" applyFill="1" applyBorder="1" applyAlignment="1">
      <alignment horizontal="center"/>
    </xf>
    <xf numFmtId="3" fontId="30" fillId="0" borderId="210" xfId="0" applyNumberFormat="1" applyFont="1" applyFill="1" applyBorder="1" applyAlignment="1">
      <alignment horizontal="center"/>
    </xf>
    <xf numFmtId="3" fontId="30" fillId="0" borderId="211" xfId="0" applyNumberFormat="1" applyFont="1" applyFill="1" applyBorder="1" applyAlignment="1">
      <alignment horizontal="center"/>
    </xf>
    <xf numFmtId="3" fontId="30" fillId="0" borderId="212" xfId="0" applyNumberFormat="1" applyFont="1" applyFill="1" applyBorder="1" applyAlignment="1">
      <alignment horizontal="center" vertical="center" wrapText="1"/>
    </xf>
    <xf numFmtId="3" fontId="30" fillId="0" borderId="213" xfId="0" applyNumberFormat="1" applyFont="1" applyFill="1" applyBorder="1" applyAlignment="1">
      <alignment horizontal="center"/>
    </xf>
    <xf numFmtId="3" fontId="30" fillId="0" borderId="214" xfId="1" applyNumberFormat="1" applyFont="1" applyFill="1" applyBorder="1" applyAlignment="1" applyProtection="1"/>
    <xf numFmtId="3" fontId="8" fillId="0" borderId="215" xfId="1" applyNumberFormat="1" applyFont="1" applyFill="1" applyBorder="1" applyAlignment="1" applyProtection="1">
      <alignment vertical="center"/>
    </xf>
    <xf numFmtId="3" fontId="33" fillId="0" borderId="216" xfId="1" applyNumberFormat="1" applyFont="1" applyFill="1" applyBorder="1" applyAlignment="1" applyProtection="1"/>
    <xf numFmtId="3" fontId="30" fillId="0" borderId="188" xfId="0" applyNumberFormat="1" applyFont="1" applyFill="1" applyBorder="1" applyAlignment="1">
      <alignment horizontal="center"/>
    </xf>
    <xf numFmtId="3" fontId="2" fillId="0" borderId="188" xfId="0" applyNumberFormat="1" applyFont="1" applyFill="1" applyBorder="1"/>
    <xf numFmtId="3" fontId="2" fillId="0" borderId="200" xfId="0" applyNumberFormat="1" applyFont="1" applyFill="1" applyBorder="1"/>
    <xf numFmtId="3" fontId="30" fillId="0" borderId="204" xfId="0" applyNumberFormat="1" applyFont="1" applyFill="1" applyBorder="1" applyAlignment="1">
      <alignment horizontal="center"/>
    </xf>
    <xf numFmtId="3" fontId="32" fillId="0" borderId="217" xfId="0" applyNumberFormat="1" applyFont="1" applyFill="1" applyBorder="1" applyAlignment="1">
      <alignment horizontal="center"/>
    </xf>
    <xf numFmtId="3" fontId="30" fillId="0" borderId="218" xfId="0" applyNumberFormat="1" applyFont="1" applyFill="1" applyBorder="1" applyAlignment="1">
      <alignment horizontal="center" vertical="center" wrapText="1"/>
    </xf>
    <xf numFmtId="3" fontId="30" fillId="0" borderId="219" xfId="0" applyNumberFormat="1" applyFont="1" applyFill="1" applyBorder="1" applyAlignment="1">
      <alignment horizontal="center" vertical="center" wrapText="1"/>
    </xf>
    <xf numFmtId="3" fontId="30" fillId="0" borderId="220" xfId="0" applyNumberFormat="1" applyFont="1" applyFill="1" applyBorder="1" applyAlignment="1">
      <alignment horizontal="center"/>
    </xf>
    <xf numFmtId="3" fontId="30" fillId="0" borderId="221" xfId="0" applyNumberFormat="1" applyFont="1" applyFill="1" applyBorder="1" applyAlignment="1">
      <alignment horizontal="center"/>
    </xf>
    <xf numFmtId="3" fontId="30" fillId="0" borderId="222" xfId="0" applyNumberFormat="1" applyFont="1" applyFill="1" applyBorder="1" applyAlignment="1">
      <alignment horizontal="center"/>
    </xf>
    <xf numFmtId="3" fontId="30" fillId="0" borderId="223" xfId="0" applyNumberFormat="1" applyFont="1" applyFill="1" applyBorder="1" applyAlignment="1">
      <alignment horizontal="center"/>
    </xf>
    <xf numFmtId="3" fontId="30" fillId="0" borderId="224" xfId="1" applyNumberFormat="1" applyFont="1" applyFill="1" applyBorder="1" applyAlignment="1" applyProtection="1"/>
    <xf numFmtId="3" fontId="30" fillId="0" borderId="225" xfId="1" applyNumberFormat="1" applyFont="1" applyFill="1" applyBorder="1" applyAlignment="1" applyProtection="1"/>
    <xf numFmtId="3" fontId="30" fillId="0" borderId="226" xfId="1" applyNumberFormat="1" applyFont="1" applyFill="1" applyBorder="1" applyAlignment="1" applyProtection="1"/>
    <xf numFmtId="3" fontId="30" fillId="0" borderId="227" xfId="1" applyNumberFormat="1" applyFont="1" applyFill="1" applyBorder="1" applyAlignment="1" applyProtection="1"/>
    <xf numFmtId="3" fontId="2" fillId="0" borderId="186" xfId="0" applyNumberFormat="1" applyFont="1" applyFill="1" applyBorder="1"/>
    <xf numFmtId="3" fontId="32" fillId="0" borderId="228" xfId="0" applyNumberFormat="1" applyFont="1" applyFill="1" applyBorder="1" applyAlignment="1">
      <alignment horizontal="center"/>
    </xf>
    <xf numFmtId="3" fontId="30" fillId="0" borderId="229" xfId="0" applyNumberFormat="1" applyFont="1" applyFill="1" applyBorder="1" applyAlignment="1">
      <alignment horizontal="center"/>
    </xf>
    <xf numFmtId="3" fontId="2" fillId="0" borderId="189" xfId="0" applyNumberFormat="1" applyFont="1" applyFill="1" applyBorder="1"/>
    <xf numFmtId="3" fontId="30" fillId="0" borderId="230" xfId="1" applyNumberFormat="1" applyFont="1" applyFill="1" applyBorder="1" applyAlignment="1" applyProtection="1"/>
    <xf numFmtId="3" fontId="30" fillId="0" borderId="231" xfId="0" applyNumberFormat="1" applyFont="1" applyFill="1" applyBorder="1" applyAlignment="1">
      <alignment horizontal="center" vertical="center" wrapText="1"/>
    </xf>
    <xf numFmtId="3" fontId="30" fillId="0" borderId="232" xfId="0" applyNumberFormat="1" applyFont="1" applyFill="1" applyBorder="1" applyAlignment="1">
      <alignment horizontal="center"/>
    </xf>
    <xf numFmtId="3" fontId="30" fillId="0" borderId="233" xfId="0" applyNumberFormat="1" applyFont="1" applyFill="1" applyBorder="1" applyAlignment="1">
      <alignment horizontal="center"/>
    </xf>
    <xf numFmtId="3" fontId="30" fillId="0" borderId="234" xfId="0" applyNumberFormat="1" applyFont="1" applyFill="1" applyBorder="1" applyAlignment="1">
      <alignment horizontal="center"/>
    </xf>
    <xf numFmtId="3" fontId="30" fillId="0" borderId="235" xfId="1" applyNumberFormat="1" applyFont="1" applyFill="1" applyBorder="1" applyAlignment="1" applyProtection="1"/>
    <xf numFmtId="3" fontId="30" fillId="0" borderId="236" xfId="1" applyNumberFormat="1" applyFont="1" applyFill="1" applyBorder="1" applyAlignment="1" applyProtection="1"/>
    <xf numFmtId="3" fontId="30" fillId="0" borderId="237" xfId="1" applyNumberFormat="1" applyFont="1" applyFill="1" applyBorder="1" applyAlignment="1" applyProtection="1"/>
    <xf numFmtId="3" fontId="30" fillId="0" borderId="238" xfId="0" applyNumberFormat="1" applyFont="1" applyFill="1" applyBorder="1" applyAlignment="1">
      <alignment horizontal="center" vertical="center" wrapText="1"/>
    </xf>
    <xf numFmtId="3" fontId="30" fillId="0" borderId="239" xfId="0" applyNumberFormat="1" applyFont="1" applyFill="1" applyBorder="1" applyAlignment="1">
      <alignment horizontal="center"/>
    </xf>
    <xf numFmtId="3" fontId="30" fillId="0" borderId="240" xfId="1" applyNumberFormat="1" applyFont="1" applyFill="1" applyBorder="1" applyAlignment="1" applyProtection="1"/>
    <xf numFmtId="3" fontId="33" fillId="0" borderId="241" xfId="1" applyNumberFormat="1" applyFont="1" applyFill="1" applyBorder="1" applyAlignment="1" applyProtection="1"/>
    <xf numFmtId="3" fontId="33" fillId="0" borderId="242" xfId="1" applyNumberFormat="1" applyFont="1" applyFill="1" applyBorder="1" applyAlignment="1" applyProtection="1"/>
    <xf numFmtId="3" fontId="30" fillId="0" borderId="243" xfId="1" applyNumberFormat="1" applyFont="1" applyFill="1" applyBorder="1" applyAlignment="1" applyProtection="1"/>
    <xf numFmtId="3" fontId="30" fillId="0" borderId="244" xfId="1" applyNumberFormat="1" applyFont="1" applyFill="1" applyBorder="1" applyAlignment="1" applyProtection="1"/>
    <xf numFmtId="3" fontId="30" fillId="0" borderId="245" xfId="1" applyNumberFormat="1" applyFont="1" applyFill="1" applyBorder="1" applyAlignment="1" applyProtection="1"/>
    <xf numFmtId="3" fontId="30" fillId="0" borderId="246" xfId="1" applyNumberFormat="1" applyFont="1" applyFill="1" applyBorder="1" applyAlignment="1" applyProtection="1"/>
    <xf numFmtId="3" fontId="33" fillId="0" borderId="247" xfId="1" applyNumberFormat="1" applyFont="1" applyFill="1" applyBorder="1" applyAlignment="1" applyProtection="1"/>
    <xf numFmtId="3" fontId="33" fillId="0" borderId="248" xfId="1" applyNumberFormat="1" applyFont="1" applyFill="1" applyBorder="1" applyAlignment="1" applyProtection="1"/>
    <xf numFmtId="3" fontId="33" fillId="0" borderId="249" xfId="1" applyNumberFormat="1" applyFont="1" applyFill="1" applyBorder="1" applyAlignment="1" applyProtection="1"/>
    <xf numFmtId="3" fontId="30" fillId="0" borderId="238" xfId="1" applyNumberFormat="1" applyFont="1" applyFill="1" applyBorder="1" applyAlignment="1" applyProtection="1"/>
    <xf numFmtId="3" fontId="30" fillId="0" borderId="188" xfId="1" applyNumberFormat="1" applyFont="1" applyFill="1" applyBorder="1" applyAlignment="1" applyProtection="1"/>
    <xf numFmtId="3" fontId="30" fillId="0" borderId="204" xfId="1" applyNumberFormat="1" applyFont="1" applyFill="1" applyBorder="1" applyAlignment="1" applyProtection="1"/>
    <xf numFmtId="3" fontId="33" fillId="0" borderId="250" xfId="1" applyNumberFormat="1" applyFont="1" applyFill="1" applyBorder="1" applyAlignment="1" applyProtection="1"/>
    <xf numFmtId="3" fontId="33" fillId="0" borderId="251" xfId="1" applyNumberFormat="1" applyFont="1" applyFill="1" applyBorder="1" applyAlignment="1" applyProtection="1"/>
    <xf numFmtId="3" fontId="33" fillId="0" borderId="252" xfId="1" applyNumberFormat="1" applyFont="1" applyFill="1" applyBorder="1" applyAlignment="1" applyProtection="1"/>
    <xf numFmtId="3" fontId="8" fillId="0" borderId="253" xfId="1" applyNumberFormat="1" applyFont="1" applyFill="1" applyBorder="1" applyAlignment="1" applyProtection="1">
      <alignment vertical="center"/>
    </xf>
    <xf numFmtId="3" fontId="8" fillId="0" borderId="254" xfId="1" applyNumberFormat="1" applyFont="1" applyFill="1" applyBorder="1" applyAlignment="1" applyProtection="1">
      <alignment vertical="center"/>
    </xf>
    <xf numFmtId="3" fontId="8" fillId="0" borderId="255" xfId="1" applyNumberFormat="1" applyFont="1" applyFill="1" applyBorder="1" applyAlignment="1" applyProtection="1">
      <alignment vertical="center"/>
    </xf>
    <xf numFmtId="3" fontId="33" fillId="0" borderId="256" xfId="1" applyNumberFormat="1" applyFont="1" applyFill="1" applyBorder="1" applyAlignment="1" applyProtection="1"/>
    <xf numFmtId="3" fontId="33" fillId="0" borderId="257" xfId="1" applyNumberFormat="1" applyFont="1" applyFill="1" applyBorder="1" applyAlignment="1" applyProtection="1"/>
    <xf numFmtId="3" fontId="33" fillId="0" borderId="258" xfId="1" applyNumberFormat="1" applyFont="1" applyFill="1" applyBorder="1" applyAlignment="1" applyProtection="1"/>
    <xf numFmtId="3" fontId="34" fillId="0" borderId="238" xfId="1" applyNumberFormat="1" applyFont="1" applyFill="1" applyBorder="1" applyAlignment="1" applyProtection="1">
      <alignment vertical="center"/>
    </xf>
    <xf numFmtId="3" fontId="34" fillId="0" borderId="188" xfId="1" applyNumberFormat="1" applyFont="1" applyFill="1" applyBorder="1" applyAlignment="1" applyProtection="1">
      <alignment vertical="center"/>
    </xf>
    <xf numFmtId="3" fontId="34" fillId="0" borderId="204" xfId="1" applyNumberFormat="1" applyFont="1" applyFill="1" applyBorder="1" applyAlignment="1" applyProtection="1">
      <alignment vertical="center"/>
    </xf>
    <xf numFmtId="3" fontId="34" fillId="0" borderId="250" xfId="1" applyNumberFormat="1" applyFont="1" applyFill="1" applyBorder="1" applyAlignment="1" applyProtection="1">
      <alignment vertical="center"/>
    </xf>
    <xf numFmtId="3" fontId="34" fillId="0" borderId="251" xfId="1" applyNumberFormat="1" applyFont="1" applyFill="1" applyBorder="1" applyAlignment="1" applyProtection="1">
      <alignment vertical="center"/>
    </xf>
    <xf numFmtId="3" fontId="34" fillId="0" borderId="252" xfId="1" applyNumberFormat="1" applyFont="1" applyFill="1" applyBorder="1" applyAlignment="1" applyProtection="1">
      <alignment vertical="center"/>
    </xf>
    <xf numFmtId="3" fontId="33" fillId="0" borderId="259" xfId="1" applyNumberFormat="1" applyFont="1" applyFill="1" applyBorder="1" applyAlignment="1" applyProtection="1"/>
    <xf numFmtId="3" fontId="33" fillId="0" borderId="260" xfId="1" applyNumberFormat="1" applyFont="1" applyFill="1" applyBorder="1" applyAlignment="1" applyProtection="1"/>
    <xf numFmtId="3" fontId="33" fillId="0" borderId="261" xfId="1" applyNumberFormat="1" applyFont="1" applyFill="1" applyBorder="1" applyAlignment="1" applyProtection="1"/>
    <xf numFmtId="3" fontId="30" fillId="0" borderId="262" xfId="1" applyNumberFormat="1" applyFont="1" applyFill="1" applyBorder="1" applyAlignment="1" applyProtection="1"/>
    <xf numFmtId="3" fontId="30" fillId="0" borderId="263" xfId="1" applyNumberFormat="1" applyFont="1" applyFill="1" applyBorder="1" applyAlignment="1" applyProtection="1"/>
    <xf numFmtId="3" fontId="33" fillId="0" borderId="264" xfId="1" applyNumberFormat="1" applyFont="1" applyFill="1" applyBorder="1" applyAlignment="1" applyProtection="1"/>
    <xf numFmtId="3" fontId="33" fillId="0" borderId="265" xfId="1" applyNumberFormat="1" applyFont="1" applyFill="1" applyBorder="1" applyAlignment="1" applyProtection="1"/>
    <xf numFmtId="3" fontId="30" fillId="0" borderId="254" xfId="1" applyNumberFormat="1" applyFont="1" applyFill="1" applyBorder="1" applyAlignment="1" applyProtection="1"/>
    <xf numFmtId="3" fontId="30" fillId="0" borderId="266" xfId="1" applyNumberFormat="1" applyFont="1" applyFill="1" applyBorder="1" applyAlignment="1" applyProtection="1"/>
    <xf numFmtId="3" fontId="33" fillId="0" borderId="267" xfId="1" applyNumberFormat="1" applyFont="1" applyFill="1" applyBorder="1" applyAlignment="1" applyProtection="1"/>
    <xf numFmtId="3" fontId="30" fillId="0" borderId="260" xfId="1" applyNumberFormat="1" applyFont="1" applyFill="1" applyBorder="1" applyAlignment="1" applyProtection="1"/>
    <xf numFmtId="3" fontId="30" fillId="0" borderId="264" xfId="1" applyNumberFormat="1" applyFont="1" applyFill="1" applyBorder="1" applyAlignment="1" applyProtection="1"/>
    <xf numFmtId="3" fontId="30" fillId="0" borderId="251" xfId="1" applyNumberFormat="1" applyFont="1" applyFill="1" applyBorder="1" applyAlignment="1" applyProtection="1"/>
    <xf numFmtId="3" fontId="30" fillId="0" borderId="268" xfId="1" applyNumberFormat="1" applyFont="1" applyFill="1" applyBorder="1" applyAlignment="1" applyProtection="1"/>
    <xf numFmtId="3" fontId="30" fillId="0" borderId="269" xfId="1" applyNumberFormat="1" applyFont="1" applyFill="1" applyBorder="1" applyAlignment="1" applyProtection="1"/>
    <xf numFmtId="3" fontId="33" fillId="0" borderId="270" xfId="1" applyNumberFormat="1" applyFont="1" applyFill="1" applyBorder="1" applyAlignment="1" applyProtection="1"/>
    <xf numFmtId="3" fontId="30" fillId="0" borderId="187" xfId="1" applyNumberFormat="1" applyFont="1" applyFill="1" applyBorder="1" applyAlignment="1" applyProtection="1"/>
    <xf numFmtId="3" fontId="33" fillId="0" borderId="271" xfId="1" applyNumberFormat="1" applyFont="1" applyFill="1" applyBorder="1" applyAlignment="1" applyProtection="1"/>
    <xf numFmtId="3" fontId="8" fillId="0" borderId="272" xfId="1" applyNumberFormat="1" applyFont="1" applyFill="1" applyBorder="1" applyAlignment="1" applyProtection="1">
      <alignment vertical="center"/>
    </xf>
    <xf numFmtId="3" fontId="33" fillId="0" borderId="273" xfId="1" applyNumberFormat="1" applyFont="1" applyFill="1" applyBorder="1" applyAlignment="1" applyProtection="1"/>
    <xf numFmtId="3" fontId="34" fillId="0" borderId="187" xfId="1" applyNumberFormat="1" applyFont="1" applyFill="1" applyBorder="1" applyAlignment="1" applyProtection="1">
      <alignment vertical="center"/>
    </xf>
    <xf numFmtId="3" fontId="34" fillId="0" borderId="271" xfId="1" applyNumberFormat="1" applyFont="1" applyFill="1" applyBorder="1" applyAlignment="1" applyProtection="1">
      <alignment vertical="center"/>
    </xf>
    <xf numFmtId="3" fontId="33" fillId="0" borderId="274" xfId="1" applyNumberFormat="1" applyFont="1" applyFill="1" applyBorder="1" applyAlignment="1" applyProtection="1"/>
    <xf numFmtId="3" fontId="34" fillId="0" borderId="270" xfId="1" applyNumberFormat="1" applyFont="1" applyFill="1" applyBorder="1" applyAlignment="1" applyProtection="1"/>
    <xf numFmtId="3" fontId="34" fillId="0" borderId="248" xfId="1" applyNumberFormat="1" applyFont="1" applyFill="1" applyBorder="1" applyAlignment="1" applyProtection="1"/>
    <xf numFmtId="3" fontId="34" fillId="0" borderId="249" xfId="1" applyNumberFormat="1" applyFont="1" applyFill="1" applyBorder="1" applyAlignment="1" applyProtection="1"/>
    <xf numFmtId="3" fontId="34" fillId="0" borderId="271" xfId="1" applyNumberFormat="1" applyFont="1" applyFill="1" applyBorder="1" applyAlignment="1" applyProtection="1"/>
    <xf numFmtId="3" fontId="34" fillId="0" borderId="251" xfId="1" applyNumberFormat="1" applyFont="1" applyFill="1" applyBorder="1" applyAlignment="1" applyProtection="1"/>
    <xf numFmtId="3" fontId="34" fillId="0" borderId="252" xfId="1" applyNumberFormat="1" applyFont="1" applyFill="1" applyBorder="1" applyAlignment="1" applyProtection="1"/>
    <xf numFmtId="3" fontId="30" fillId="0" borderId="189" xfId="1" applyNumberFormat="1" applyFont="1" applyFill="1" applyBorder="1" applyAlignment="1" applyProtection="1"/>
    <xf numFmtId="3" fontId="33" fillId="0" borderId="275" xfId="1" applyNumberFormat="1" applyFont="1" applyFill="1" applyBorder="1" applyAlignment="1" applyProtection="1"/>
    <xf numFmtId="3" fontId="2" fillId="0" borderId="187" xfId="0" applyNumberFormat="1" applyFont="1" applyFill="1" applyBorder="1"/>
    <xf numFmtId="3" fontId="33" fillId="0" borderId="276" xfId="1" applyNumberFormat="1" applyFont="1" applyFill="1" applyBorder="1" applyAlignment="1" applyProtection="1"/>
    <xf numFmtId="3" fontId="8" fillId="0" borderId="277" xfId="1" applyNumberFormat="1" applyFont="1" applyFill="1" applyBorder="1" applyAlignment="1" applyProtection="1">
      <alignment vertical="center"/>
    </xf>
    <xf numFmtId="3" fontId="33" fillId="0" borderId="278" xfId="1" applyNumberFormat="1" applyFont="1" applyFill="1" applyBorder="1" applyAlignment="1" applyProtection="1"/>
    <xf numFmtId="3" fontId="34" fillId="0" borderId="189" xfId="1" applyNumberFormat="1" applyFont="1" applyFill="1" applyBorder="1" applyAlignment="1" applyProtection="1">
      <alignment vertical="center"/>
    </xf>
    <xf numFmtId="3" fontId="34" fillId="0" borderId="276" xfId="1" applyNumberFormat="1" applyFont="1" applyFill="1" applyBorder="1" applyAlignment="1" applyProtection="1">
      <alignment vertical="center"/>
    </xf>
    <xf numFmtId="3" fontId="33" fillId="0" borderId="279" xfId="1" applyNumberFormat="1" applyFont="1" applyFill="1" applyBorder="1" applyAlignment="1" applyProtection="1"/>
    <xf numFmtId="3" fontId="30" fillId="0" borderId="175" xfId="1" applyNumberFormat="1" applyFont="1" applyFill="1" applyBorder="1" applyAlignment="1" applyProtection="1"/>
    <xf numFmtId="3" fontId="30" fillId="0" borderId="280" xfId="1" applyNumberFormat="1" applyFont="1" applyFill="1" applyBorder="1" applyAlignment="1" applyProtection="1"/>
    <xf numFmtId="3" fontId="30" fillId="0" borderId="281" xfId="1" applyNumberFormat="1" applyFont="1" applyFill="1" applyBorder="1" applyAlignment="1" applyProtection="1"/>
    <xf numFmtId="3" fontId="30" fillId="0" borderId="282" xfId="1" applyNumberFormat="1" applyFont="1" applyFill="1" applyBorder="1" applyAlignment="1" applyProtection="1"/>
    <xf numFmtId="3" fontId="33" fillId="0" borderId="283" xfId="1" applyNumberFormat="1" applyFont="1" applyFill="1" applyBorder="1" applyAlignment="1" applyProtection="1"/>
    <xf numFmtId="3" fontId="33" fillId="0" borderId="284" xfId="1" applyNumberFormat="1" applyFont="1" applyFill="1" applyBorder="1" applyAlignment="1" applyProtection="1"/>
    <xf numFmtId="3" fontId="33" fillId="0" borderId="285" xfId="1" applyNumberFormat="1" applyFont="1" applyFill="1" applyBorder="1" applyAlignment="1" applyProtection="1"/>
    <xf numFmtId="3" fontId="33" fillId="0" borderId="286" xfId="1" applyNumberFormat="1" applyFont="1" applyFill="1" applyBorder="1" applyAlignment="1" applyProtection="1"/>
    <xf numFmtId="3" fontId="33" fillId="0" borderId="287" xfId="1" applyNumberFormat="1" applyFont="1" applyFill="1" applyBorder="1" applyAlignment="1" applyProtection="1"/>
    <xf numFmtId="3" fontId="33" fillId="0" borderId="288" xfId="1" applyNumberFormat="1" applyFont="1" applyFill="1" applyBorder="1" applyAlignment="1" applyProtection="1"/>
    <xf numFmtId="3" fontId="8" fillId="0" borderId="289" xfId="1" applyNumberFormat="1" applyFont="1" applyFill="1" applyBorder="1" applyAlignment="1" applyProtection="1">
      <alignment vertical="center"/>
    </xf>
    <xf numFmtId="3" fontId="8" fillId="0" borderId="290" xfId="1" applyNumberFormat="1" applyFont="1" applyFill="1" applyBorder="1" applyAlignment="1" applyProtection="1">
      <alignment vertical="center"/>
    </xf>
    <xf numFmtId="3" fontId="8" fillId="0" borderId="291" xfId="1" applyNumberFormat="1" applyFont="1" applyFill="1" applyBorder="1" applyAlignment="1" applyProtection="1">
      <alignment vertical="center"/>
    </xf>
    <xf numFmtId="3" fontId="33" fillId="0" borderId="292" xfId="1" applyNumberFormat="1" applyFont="1" applyFill="1" applyBorder="1" applyAlignment="1" applyProtection="1"/>
    <xf numFmtId="3" fontId="33" fillId="0" borderId="293" xfId="1" applyNumberFormat="1" applyFont="1" applyFill="1" applyBorder="1" applyAlignment="1" applyProtection="1"/>
    <xf numFmtId="3" fontId="33" fillId="0" borderId="294" xfId="1" applyNumberFormat="1" applyFont="1" applyFill="1" applyBorder="1" applyAlignment="1" applyProtection="1"/>
    <xf numFmtId="3" fontId="34" fillId="0" borderId="280" xfId="1" applyNumberFormat="1" applyFont="1" applyFill="1" applyBorder="1" applyAlignment="1" applyProtection="1">
      <alignment vertical="center"/>
    </xf>
    <xf numFmtId="3" fontId="34" fillId="0" borderId="281" xfId="1" applyNumberFormat="1" applyFont="1" applyFill="1" applyBorder="1" applyAlignment="1" applyProtection="1">
      <alignment vertical="center"/>
    </xf>
    <xf numFmtId="3" fontId="34" fillId="0" borderId="282" xfId="1" applyNumberFormat="1" applyFont="1" applyFill="1" applyBorder="1" applyAlignment="1" applyProtection="1">
      <alignment vertical="center"/>
    </xf>
    <xf numFmtId="3" fontId="34" fillId="0" borderId="286" xfId="1" applyNumberFormat="1" applyFont="1" applyFill="1" applyBorder="1" applyAlignment="1" applyProtection="1">
      <alignment vertical="center"/>
    </xf>
    <xf numFmtId="3" fontId="34" fillId="0" borderId="287" xfId="1" applyNumberFormat="1" applyFont="1" applyFill="1" applyBorder="1" applyAlignment="1" applyProtection="1">
      <alignment vertical="center"/>
    </xf>
    <xf numFmtId="3" fontId="34" fillId="0" borderId="288" xfId="1" applyNumberFormat="1" applyFont="1" applyFill="1" applyBorder="1" applyAlignment="1" applyProtection="1">
      <alignment vertical="center"/>
    </xf>
    <xf numFmtId="3" fontId="33" fillId="0" borderId="295" xfId="1" applyNumberFormat="1" applyFont="1" applyFill="1" applyBorder="1" applyAlignment="1" applyProtection="1"/>
    <xf numFmtId="3" fontId="33" fillId="0" borderId="296" xfId="1" applyNumberFormat="1" applyFont="1" applyFill="1" applyBorder="1" applyAlignment="1" applyProtection="1"/>
    <xf numFmtId="3" fontId="33" fillId="0" borderId="297" xfId="1" applyNumberFormat="1" applyFont="1" applyFill="1" applyBorder="1" applyAlignment="1" applyProtection="1"/>
    <xf numFmtId="3" fontId="30" fillId="0" borderId="298" xfId="1" applyNumberFormat="1" applyFont="1" applyFill="1" applyBorder="1" applyAlignment="1" applyProtection="1"/>
    <xf numFmtId="3" fontId="33" fillId="0" borderId="299" xfId="1" applyNumberFormat="1" applyFont="1" applyFill="1" applyBorder="1" applyAlignment="1" applyProtection="1"/>
    <xf numFmtId="3" fontId="33" fillId="0" borderId="300" xfId="1" applyNumberFormat="1" applyFont="1" applyFill="1" applyBorder="1" applyAlignment="1" applyProtection="1"/>
    <xf numFmtId="3" fontId="8" fillId="0" borderId="301" xfId="1" applyNumberFormat="1" applyFont="1" applyFill="1" applyBorder="1" applyAlignment="1" applyProtection="1">
      <alignment vertical="center"/>
    </xf>
    <xf numFmtId="3" fontId="33" fillId="0" borderId="302" xfId="1" applyNumberFormat="1" applyFont="1" applyFill="1" applyBorder="1" applyAlignment="1" applyProtection="1"/>
    <xf numFmtId="3" fontId="34" fillId="0" borderId="298" xfId="1" applyNumberFormat="1" applyFont="1" applyFill="1" applyBorder="1" applyAlignment="1" applyProtection="1">
      <alignment vertical="center"/>
    </xf>
    <xf numFmtId="3" fontId="34" fillId="0" borderId="300" xfId="1" applyNumberFormat="1" applyFont="1" applyFill="1" applyBorder="1" applyAlignment="1" applyProtection="1">
      <alignment vertical="center"/>
    </xf>
    <xf numFmtId="3" fontId="33" fillId="0" borderId="303" xfId="1" applyNumberFormat="1" applyFont="1" applyFill="1" applyBorder="1" applyAlignment="1" applyProtection="1"/>
    <xf numFmtId="3" fontId="30" fillId="0" borderId="304" xfId="1" applyNumberFormat="1" applyFont="1" applyFill="1" applyBorder="1" applyAlignment="1" applyProtection="1"/>
    <xf numFmtId="3" fontId="30" fillId="0" borderId="305" xfId="1" applyNumberFormat="1" applyFont="1" applyFill="1" applyBorder="1" applyAlignment="1" applyProtection="1"/>
    <xf numFmtId="3" fontId="30" fillId="0" borderId="306" xfId="1" applyNumberFormat="1" applyFont="1" applyFill="1" applyBorder="1" applyAlignment="1" applyProtection="1"/>
    <xf numFmtId="3" fontId="30" fillId="0" borderId="307" xfId="1" applyNumberFormat="1" applyFont="1" applyFill="1" applyBorder="1" applyAlignment="1" applyProtection="1"/>
    <xf numFmtId="3" fontId="33" fillId="0" borderId="308" xfId="1" applyNumberFormat="1" applyFont="1" applyFill="1" applyBorder="1" applyAlignment="1" applyProtection="1"/>
    <xf numFmtId="3" fontId="33" fillId="0" borderId="309" xfId="1" applyNumberFormat="1" applyFont="1" applyFill="1" applyBorder="1" applyAlignment="1" applyProtection="1"/>
    <xf numFmtId="3" fontId="8" fillId="0" borderId="310" xfId="1" applyNumberFormat="1" applyFont="1" applyFill="1" applyBorder="1" applyAlignment="1" applyProtection="1">
      <alignment vertical="center"/>
    </xf>
    <xf numFmtId="3" fontId="33" fillId="0" borderId="311" xfId="1" applyNumberFormat="1" applyFont="1" applyFill="1" applyBorder="1" applyAlignment="1" applyProtection="1"/>
    <xf numFmtId="3" fontId="34" fillId="0" borderId="307" xfId="1" applyNumberFormat="1" applyFont="1" applyFill="1" applyBorder="1" applyAlignment="1" applyProtection="1">
      <alignment vertical="center"/>
    </xf>
    <xf numFmtId="3" fontId="34" fillId="0" borderId="309" xfId="1" applyNumberFormat="1" applyFont="1" applyFill="1" applyBorder="1" applyAlignment="1" applyProtection="1">
      <alignment vertical="center"/>
    </xf>
    <xf numFmtId="3" fontId="33" fillId="0" borderId="312" xfId="1" applyNumberFormat="1" applyFont="1" applyFill="1" applyBorder="1" applyAlignment="1" applyProtection="1"/>
    <xf numFmtId="3" fontId="33" fillId="0" borderId="268" xfId="1" applyNumberFormat="1" applyFont="1" applyFill="1" applyBorder="1" applyAlignment="1" applyProtection="1"/>
    <xf numFmtId="3" fontId="33" fillId="0" borderId="313" xfId="1" applyNumberFormat="1" applyFont="1" applyFill="1" applyBorder="1" applyAlignment="1" applyProtection="1"/>
    <xf numFmtId="3" fontId="30" fillId="0" borderId="314" xfId="1" applyNumberFormat="1" applyFont="1" applyFill="1" applyBorder="1" applyAlignment="1" applyProtection="1"/>
    <xf numFmtId="3" fontId="2" fillId="0" borderId="314" xfId="0" applyNumberFormat="1" applyFont="1" applyFill="1" applyBorder="1"/>
    <xf numFmtId="3" fontId="2" fillId="0" borderId="243" xfId="0" applyNumberFormat="1" applyFont="1" applyFill="1" applyBorder="1"/>
    <xf numFmtId="3" fontId="33" fillId="0" borderId="315" xfId="1" applyNumberFormat="1" applyFont="1" applyFill="1" applyBorder="1" applyAlignment="1" applyProtection="1"/>
    <xf numFmtId="3" fontId="30" fillId="0" borderId="316" xfId="1" applyNumberFormat="1" applyFont="1" applyFill="1" applyBorder="1" applyAlignment="1" applyProtection="1"/>
    <xf numFmtId="3" fontId="2" fillId="0" borderId="316" xfId="0" applyNumberFormat="1" applyFont="1" applyFill="1" applyBorder="1"/>
    <xf numFmtId="3" fontId="33" fillId="0" borderId="226" xfId="1" applyNumberFormat="1" applyFont="1" applyFill="1" applyBorder="1" applyAlignment="1" applyProtection="1"/>
    <xf numFmtId="3" fontId="33" fillId="0" borderId="176" xfId="1" applyNumberFormat="1" applyFont="1" applyFill="1" applyBorder="1" applyAlignment="1" applyProtection="1"/>
    <xf numFmtId="3" fontId="33" fillId="0" borderId="227" xfId="1" applyNumberFormat="1" applyFont="1" applyFill="1" applyBorder="1" applyAlignment="1" applyProtection="1"/>
    <xf numFmtId="3" fontId="33" fillId="0" borderId="237" xfId="1" applyNumberFormat="1" applyFont="1" applyFill="1" applyBorder="1" applyAlignment="1" applyProtection="1"/>
    <xf numFmtId="3" fontId="33" fillId="0" borderId="240" xfId="1" applyNumberFormat="1" applyFont="1" applyFill="1" applyBorder="1" applyAlignment="1" applyProtection="1"/>
    <xf numFmtId="3" fontId="33" fillId="0" borderId="194" xfId="1" applyNumberFormat="1" applyFont="1" applyFill="1" applyBorder="1" applyAlignment="1" applyProtection="1"/>
    <xf numFmtId="3" fontId="33" fillId="0" borderId="205" xfId="1" applyNumberFormat="1" applyFont="1" applyFill="1" applyBorder="1" applyAlignment="1" applyProtection="1"/>
    <xf numFmtId="3" fontId="2" fillId="0" borderId="226" xfId="0" applyNumberFormat="1" applyFont="1" applyFill="1" applyBorder="1"/>
    <xf numFmtId="3" fontId="2" fillId="0" borderId="227" xfId="0" applyNumberFormat="1" applyFont="1" applyFill="1" applyBorder="1"/>
    <xf numFmtId="3" fontId="2" fillId="0" borderId="237" xfId="0" applyNumberFormat="1" applyFont="1" applyFill="1" applyBorder="1"/>
    <xf numFmtId="3" fontId="2" fillId="0" borderId="240" xfId="0" applyNumberFormat="1" applyFont="1" applyFill="1" applyBorder="1"/>
    <xf numFmtId="3" fontId="2" fillId="0" borderId="194" xfId="0" applyNumberFormat="1" applyFont="1" applyFill="1" applyBorder="1"/>
    <xf numFmtId="3" fontId="2" fillId="0" borderId="205" xfId="0" applyNumberFormat="1" applyFont="1" applyFill="1" applyBorder="1"/>
    <xf numFmtId="3" fontId="33" fillId="0" borderId="243" xfId="1" applyNumberFormat="1" applyFont="1" applyFill="1" applyBorder="1" applyAlignment="1" applyProtection="1"/>
    <xf numFmtId="3" fontId="33" fillId="0" borderId="316" xfId="1" applyNumberFormat="1" applyFont="1" applyFill="1" applyBorder="1" applyAlignment="1" applyProtection="1"/>
    <xf numFmtId="3" fontId="34" fillId="0" borderId="314" xfId="1" applyNumberFormat="1" applyFont="1" applyFill="1" applyBorder="1" applyAlignment="1" applyProtection="1"/>
    <xf numFmtId="3" fontId="34" fillId="0" borderId="243" xfId="1" applyNumberFormat="1" applyFont="1" applyFill="1" applyBorder="1" applyAlignment="1" applyProtection="1"/>
    <xf numFmtId="3" fontId="34" fillId="0" borderId="316" xfId="1" applyNumberFormat="1" applyFont="1" applyFill="1" applyBorder="1" applyAlignment="1" applyProtection="1"/>
    <xf numFmtId="3" fontId="34" fillId="0" borderId="317" xfId="1" applyNumberFormat="1" applyFont="1" applyFill="1" applyBorder="1" applyAlignment="1" applyProtection="1"/>
    <xf numFmtId="3" fontId="33" fillId="0" borderId="314" xfId="1" applyNumberFormat="1" applyFont="1" applyFill="1" applyBorder="1" applyAlignment="1" applyProtection="1"/>
    <xf numFmtId="3" fontId="33" fillId="0" borderId="318" xfId="1" applyNumberFormat="1" applyFont="1" applyFill="1" applyBorder="1" applyAlignment="1" applyProtection="1"/>
    <xf numFmtId="3" fontId="33" fillId="0" borderId="319" xfId="1" applyNumberFormat="1" applyFont="1" applyFill="1" applyBorder="1" applyAlignment="1" applyProtection="1"/>
    <xf numFmtId="3" fontId="33" fillId="0" borderId="320" xfId="1" applyNumberFormat="1" applyFont="1" applyFill="1" applyBorder="1" applyAlignment="1" applyProtection="1"/>
    <xf numFmtId="3" fontId="33" fillId="0" borderId="321" xfId="1" applyNumberFormat="1" applyFont="1" applyFill="1" applyBorder="1" applyAlignment="1" applyProtection="1"/>
    <xf numFmtId="3" fontId="33" fillId="0" borderId="322" xfId="1" applyNumberFormat="1" applyFont="1" applyFill="1" applyBorder="1" applyAlignment="1" applyProtection="1"/>
    <xf numFmtId="3" fontId="30" fillId="0" borderId="317" xfId="1" applyNumberFormat="1" applyFont="1" applyFill="1" applyBorder="1" applyAlignment="1" applyProtection="1"/>
    <xf numFmtId="3" fontId="30" fillId="0" borderId="318" xfId="1" applyNumberFormat="1" applyFont="1" applyFill="1" applyBorder="1" applyAlignment="1" applyProtection="1"/>
    <xf numFmtId="3" fontId="30" fillId="0" borderId="319" xfId="1" applyNumberFormat="1" applyFont="1" applyFill="1" applyBorder="1" applyAlignment="1" applyProtection="1"/>
    <xf numFmtId="3" fontId="30" fillId="0" borderId="320" xfId="1" applyNumberFormat="1" applyFont="1" applyFill="1" applyBorder="1" applyAlignment="1" applyProtection="1"/>
    <xf numFmtId="3" fontId="30" fillId="0" borderId="321" xfId="1" applyNumberFormat="1" applyFont="1" applyFill="1" applyBorder="1" applyAlignment="1" applyProtection="1"/>
    <xf numFmtId="3" fontId="30" fillId="0" borderId="322" xfId="1" applyNumberFormat="1" applyFont="1" applyFill="1" applyBorder="1" applyAlignment="1" applyProtection="1"/>
    <xf numFmtId="3" fontId="2" fillId="0" borderId="317" xfId="0" applyNumberFormat="1" applyFont="1" applyFill="1" applyBorder="1"/>
    <xf numFmtId="3" fontId="2" fillId="0" borderId="318" xfId="0" applyNumberFormat="1" applyFont="1" applyFill="1" applyBorder="1"/>
    <xf numFmtId="3" fontId="2" fillId="0" borderId="319" xfId="0" applyNumberFormat="1" applyFont="1" applyFill="1" applyBorder="1"/>
    <xf numFmtId="3" fontId="2" fillId="0" borderId="320" xfId="0" applyNumberFormat="1" applyFont="1" applyFill="1" applyBorder="1"/>
    <xf numFmtId="3" fontId="2" fillId="0" borderId="321" xfId="0" applyNumberFormat="1" applyFont="1" applyFill="1" applyBorder="1"/>
    <xf numFmtId="3" fontId="2" fillId="0" borderId="322" xfId="0" applyNumberFormat="1" applyFont="1" applyFill="1" applyBorder="1"/>
    <xf numFmtId="0" fontId="30" fillId="0" borderId="292" xfId="0" applyFont="1" applyFill="1" applyBorder="1" applyAlignment="1">
      <alignment horizontal="center"/>
    </xf>
    <xf numFmtId="0" fontId="30" fillId="0" borderId="323" xfId="0" applyFont="1" applyFill="1" applyBorder="1" applyAlignment="1">
      <alignment horizontal="center"/>
    </xf>
    <xf numFmtId="0" fontId="2" fillId="0" borderId="323" xfId="0" applyFont="1" applyFill="1" applyBorder="1"/>
    <xf numFmtId="3" fontId="30" fillId="0" borderId="324" xfId="1" applyNumberFormat="1" applyFont="1" applyFill="1" applyBorder="1" applyAlignment="1" applyProtection="1"/>
    <xf numFmtId="0" fontId="31" fillId="0" borderId="325" xfId="0" applyFont="1" applyFill="1" applyBorder="1" applyAlignment="1">
      <alignment horizontal="left"/>
    </xf>
    <xf numFmtId="0" fontId="2" fillId="0" borderId="325" xfId="0" applyFont="1" applyFill="1" applyBorder="1"/>
    <xf numFmtId="0" fontId="2" fillId="0" borderId="325" xfId="0" applyFont="1" applyFill="1" applyBorder="1" applyAlignment="1">
      <alignment horizontal="left"/>
    </xf>
    <xf numFmtId="0" fontId="30" fillId="0" borderId="62" xfId="0" applyFont="1" applyFill="1" applyBorder="1" applyAlignment="1">
      <alignment horizontal="center"/>
    </xf>
    <xf numFmtId="0" fontId="30" fillId="0" borderId="326" xfId="0" applyFont="1" applyFill="1" applyBorder="1" applyAlignment="1">
      <alignment horizontal="center"/>
    </xf>
    <xf numFmtId="0" fontId="30" fillId="0" borderId="199" xfId="0" applyFont="1" applyFill="1" applyBorder="1" applyAlignment="1">
      <alignment horizontal="center"/>
    </xf>
    <xf numFmtId="0" fontId="30" fillId="0" borderId="134" xfId="0" applyFont="1" applyFill="1" applyBorder="1" applyAlignment="1">
      <alignment horizontal="center"/>
    </xf>
    <xf numFmtId="0" fontId="34" fillId="0" borderId="85" xfId="0" applyFont="1" applyFill="1" applyBorder="1" applyAlignment="1">
      <alignment horizontal="center" vertical="center"/>
    </xf>
    <xf numFmtId="0" fontId="30" fillId="0" borderId="115" xfId="0" applyFont="1" applyFill="1" applyBorder="1" applyAlignment="1">
      <alignment horizontal="center" vertical="center"/>
    </xf>
    <xf numFmtId="0" fontId="34" fillId="0" borderId="69" xfId="0" applyFont="1" applyFill="1" applyBorder="1" applyAlignment="1">
      <alignment horizontal="center" vertical="center"/>
    </xf>
    <xf numFmtId="0" fontId="34" fillId="0" borderId="327" xfId="0" applyFont="1" applyFill="1" applyBorder="1" applyAlignment="1">
      <alignment horizontal="center" vertical="center"/>
    </xf>
    <xf numFmtId="0" fontId="34" fillId="0" borderId="45" xfId="0" applyFont="1" applyFill="1" applyBorder="1" applyAlignment="1">
      <alignment horizontal="center" vertical="center"/>
    </xf>
    <xf numFmtId="3" fontId="30" fillId="0" borderId="328" xfId="0" applyNumberFormat="1" applyFont="1" applyFill="1" applyBorder="1" applyAlignment="1">
      <alignment horizontal="center" vertical="center" wrapText="1"/>
    </xf>
    <xf numFmtId="3" fontId="30" fillId="0" borderId="329" xfId="0" applyNumberFormat="1" applyFont="1" applyFill="1" applyBorder="1" applyAlignment="1">
      <alignment horizontal="center"/>
    </xf>
    <xf numFmtId="3" fontId="30" fillId="0" borderId="330" xfId="1" applyNumberFormat="1" applyFont="1" applyFill="1" applyBorder="1" applyAlignment="1" applyProtection="1"/>
    <xf numFmtId="3" fontId="30" fillId="0" borderId="331" xfId="1" applyNumberFormat="1" applyFont="1" applyFill="1" applyBorder="1" applyAlignment="1" applyProtection="1"/>
    <xf numFmtId="3" fontId="33" fillId="0" borderId="332" xfId="1" applyNumberFormat="1" applyFont="1" applyFill="1" applyBorder="1" applyAlignment="1" applyProtection="1"/>
    <xf numFmtId="3" fontId="30" fillId="0" borderId="200" xfId="1" applyNumberFormat="1" applyFont="1" applyFill="1" applyBorder="1" applyAlignment="1" applyProtection="1"/>
    <xf numFmtId="3" fontId="33" fillId="0" borderId="333" xfId="1" applyNumberFormat="1" applyFont="1" applyFill="1" applyBorder="1" applyAlignment="1" applyProtection="1"/>
    <xf numFmtId="3" fontId="30" fillId="0" borderId="334" xfId="1" applyNumberFormat="1" applyFont="1" applyFill="1" applyBorder="1" applyAlignment="1" applyProtection="1"/>
    <xf numFmtId="3" fontId="33" fillId="0" borderId="335" xfId="1" applyNumberFormat="1" applyFont="1" applyFill="1" applyBorder="1" applyAlignment="1" applyProtection="1"/>
    <xf numFmtId="3" fontId="33" fillId="0" borderId="336" xfId="1" applyNumberFormat="1" applyFont="1" applyFill="1" applyBorder="1" applyAlignment="1" applyProtection="1"/>
    <xf numFmtId="0" fontId="30" fillId="0" borderId="337" xfId="0" applyFont="1" applyFill="1" applyBorder="1" applyAlignment="1">
      <alignment horizontal="center"/>
    </xf>
    <xf numFmtId="0" fontId="30" fillId="0" borderId="338" xfId="0" applyFont="1" applyFill="1" applyBorder="1" applyAlignment="1">
      <alignment horizontal="center"/>
    </xf>
    <xf numFmtId="0" fontId="31" fillId="0" borderId="325" xfId="0" applyFont="1" applyFill="1" applyBorder="1"/>
    <xf numFmtId="0" fontId="2" fillId="0" borderId="83" xfId="0" applyFont="1" applyFill="1" applyBorder="1"/>
    <xf numFmtId="0" fontId="9" fillId="0" borderId="106" xfId="0" applyFont="1" applyFill="1" applyBorder="1" applyAlignment="1">
      <alignment horizontal="left"/>
    </xf>
    <xf numFmtId="167" fontId="2" fillId="0" borderId="83" xfId="0" applyNumberFormat="1" applyFont="1" applyFill="1" applyBorder="1" applyAlignment="1">
      <alignment horizontal="left"/>
    </xf>
    <xf numFmtId="0" fontId="33" fillId="0" borderId="339" xfId="0" applyFont="1" applyFill="1" applyBorder="1" applyAlignment="1">
      <alignment horizontal="center"/>
    </xf>
    <xf numFmtId="0" fontId="9" fillId="0" borderId="64" xfId="0" applyFont="1" applyFill="1" applyBorder="1" applyAlignment="1">
      <alignment horizontal="left"/>
    </xf>
    <xf numFmtId="0" fontId="34" fillId="0" borderId="60" xfId="0" applyFont="1" applyFill="1" applyBorder="1" applyAlignment="1">
      <alignment vertical="center"/>
    </xf>
    <xf numFmtId="0" fontId="8" fillId="0" borderId="340" xfId="0" applyFont="1" applyFill="1" applyBorder="1" applyAlignment="1">
      <alignment vertical="center"/>
    </xf>
    <xf numFmtId="0" fontId="34" fillId="0" borderId="71" xfId="0" applyFont="1" applyFill="1" applyBorder="1" applyAlignment="1">
      <alignment vertical="center"/>
    </xf>
    <xf numFmtId="0" fontId="34" fillId="0" borderId="83" xfId="0" applyFont="1" applyFill="1" applyBorder="1" applyAlignment="1">
      <alignment vertical="center"/>
    </xf>
    <xf numFmtId="0" fontId="34" fillId="0" borderId="64" xfId="0" applyFont="1" applyFill="1" applyBorder="1" applyAlignment="1">
      <alignment vertical="center"/>
    </xf>
    <xf numFmtId="3" fontId="30" fillId="0" borderId="341" xfId="1" applyNumberFormat="1" applyFont="1" applyFill="1" applyBorder="1" applyAlignment="1" applyProtection="1"/>
    <xf numFmtId="3" fontId="33" fillId="0" borderId="342" xfId="1" applyNumberFormat="1" applyFont="1" applyFill="1" applyBorder="1" applyAlignment="1" applyProtection="1"/>
    <xf numFmtId="3" fontId="33" fillId="0" borderId="343" xfId="1" applyNumberFormat="1" applyFont="1" applyFill="1" applyBorder="1" applyAlignment="1" applyProtection="1"/>
    <xf numFmtId="3" fontId="33" fillId="0" borderId="344" xfId="1" applyNumberFormat="1" applyFont="1" applyFill="1" applyBorder="1" applyAlignment="1" applyProtection="1"/>
    <xf numFmtId="3" fontId="33" fillId="0" borderId="345" xfId="1" applyNumberFormat="1" applyFont="1" applyFill="1" applyBorder="1" applyAlignment="1" applyProtection="1"/>
    <xf numFmtId="3" fontId="2" fillId="0" borderId="175" xfId="0" applyNumberFormat="1" applyFont="1" applyFill="1" applyBorder="1"/>
    <xf numFmtId="3" fontId="2" fillId="0" borderId="203" xfId="0" applyNumberFormat="1" applyFont="1" applyFill="1" applyBorder="1"/>
    <xf numFmtId="3" fontId="33" fillId="0" borderId="346" xfId="1" applyNumberFormat="1" applyFont="1" applyFill="1" applyBorder="1" applyAlignment="1" applyProtection="1"/>
    <xf numFmtId="0" fontId="30" fillId="0" borderId="292" xfId="0" applyFont="1" applyFill="1" applyBorder="1" applyAlignment="1">
      <alignment horizontal="center" vertical="center"/>
    </xf>
    <xf numFmtId="0" fontId="2" fillId="0" borderId="292" xfId="0" applyFont="1" applyFill="1" applyBorder="1" applyAlignment="1">
      <alignment horizontal="center" vertical="center"/>
    </xf>
    <xf numFmtId="0" fontId="4" fillId="2" borderId="0" xfId="0" applyFont="1" applyFill="1"/>
    <xf numFmtId="3" fontId="4" fillId="0" borderId="183" xfId="0" applyNumberFormat="1" applyFont="1" applyFill="1" applyBorder="1" applyAlignment="1" applyProtection="1">
      <alignment horizontal="right"/>
      <protection locked="0"/>
    </xf>
    <xf numFmtId="3" fontId="4" fillId="0" borderId="183" xfId="0" applyNumberFormat="1" applyFont="1" applyFill="1" applyBorder="1" applyProtection="1">
      <protection hidden="1"/>
    </xf>
    <xf numFmtId="3" fontId="4" fillId="0" borderId="347" xfId="0" applyNumberFormat="1" applyFont="1" applyFill="1" applyBorder="1" applyAlignment="1" applyProtection="1">
      <alignment horizontal="right"/>
      <protection locked="0"/>
    </xf>
    <xf numFmtId="167" fontId="4" fillId="0" borderId="243" xfId="1" applyNumberFormat="1" applyFont="1" applyFill="1" applyBorder="1" applyAlignment="1" applyProtection="1"/>
    <xf numFmtId="3" fontId="4" fillId="0" borderId="243" xfId="0" applyNumberFormat="1" applyFont="1" applyFill="1" applyBorder="1" applyProtection="1">
      <protection hidden="1"/>
    </xf>
    <xf numFmtId="167" fontId="4" fillId="0" borderId="316" xfId="1" applyNumberFormat="1" applyFont="1" applyFill="1" applyBorder="1" applyAlignment="1" applyProtection="1"/>
    <xf numFmtId="167" fontId="63" fillId="0" borderId="243" xfId="1" applyNumberFormat="1" applyFont="1" applyFill="1" applyBorder="1" applyAlignment="1" applyProtection="1"/>
    <xf numFmtId="0" fontId="34" fillId="2" borderId="23" xfId="0" applyFont="1" applyFill="1" applyBorder="1" applyAlignment="1">
      <alignment horizontal="center" vertical="center"/>
    </xf>
    <xf numFmtId="3" fontId="4" fillId="0" borderId="234" xfId="0" applyNumberFormat="1" applyFont="1" applyFill="1" applyBorder="1" applyAlignment="1" applyProtection="1">
      <alignment horizontal="right"/>
      <protection locked="0"/>
    </xf>
    <xf numFmtId="167" fontId="4" fillId="0" borderId="348" xfId="1" applyNumberFormat="1" applyFont="1" applyFill="1" applyBorder="1" applyAlignment="1" applyProtection="1"/>
    <xf numFmtId="3" fontId="4" fillId="0" borderId="348" xfId="0" applyNumberFormat="1" applyFont="1" applyFill="1" applyBorder="1" applyProtection="1">
      <protection hidden="1"/>
    </xf>
    <xf numFmtId="0" fontId="2" fillId="0" borderId="349" xfId="0" applyFont="1" applyFill="1" applyBorder="1" applyAlignment="1" applyProtection="1">
      <alignment horizontal="center"/>
      <protection hidden="1"/>
    </xf>
    <xf numFmtId="0" fontId="2" fillId="0" borderId="349" xfId="0" applyFont="1" applyFill="1" applyBorder="1" applyAlignment="1" applyProtection="1">
      <alignment wrapText="1"/>
      <protection hidden="1"/>
    </xf>
    <xf numFmtId="0" fontId="2" fillId="0" borderId="349" xfId="0" applyFont="1" applyFill="1" applyBorder="1" applyAlignment="1" applyProtection="1">
      <alignment horizontal="center" wrapText="1"/>
      <protection hidden="1"/>
    </xf>
    <xf numFmtId="0" fontId="4" fillId="0" borderId="349" xfId="0" applyFont="1" applyFill="1" applyBorder="1" applyProtection="1">
      <protection hidden="1"/>
    </xf>
    <xf numFmtId="0" fontId="4" fillId="0" borderId="350" xfId="0" applyFont="1" applyFill="1" applyBorder="1" applyAlignment="1" applyProtection="1">
      <alignment horizontal="center" wrapText="1"/>
      <protection hidden="1"/>
    </xf>
    <xf numFmtId="0" fontId="4" fillId="0" borderId="351" xfId="0" applyFont="1" applyFill="1" applyBorder="1" applyAlignment="1" applyProtection="1">
      <alignment horizontal="center"/>
      <protection hidden="1"/>
    </xf>
    <xf numFmtId="0" fontId="30" fillId="0" borderId="351" xfId="0" applyFont="1" applyFill="1" applyBorder="1" applyAlignment="1" applyProtection="1">
      <alignment horizontal="center" vertical="center" wrapText="1"/>
      <protection hidden="1"/>
    </xf>
    <xf numFmtId="0" fontId="30" fillId="0" borderId="351" xfId="0" applyFont="1" applyFill="1" applyBorder="1" applyAlignment="1">
      <alignment horizontal="center" vertical="center" wrapText="1"/>
    </xf>
    <xf numFmtId="0" fontId="30" fillId="0" borderId="352" xfId="0" applyFont="1" applyFill="1" applyBorder="1" applyAlignment="1">
      <alignment horizontal="center" vertical="center" wrapText="1"/>
    </xf>
    <xf numFmtId="0" fontId="4" fillId="0" borderId="351" xfId="0" applyFont="1" applyFill="1" applyBorder="1" applyAlignment="1">
      <alignment horizontal="center"/>
    </xf>
    <xf numFmtId="0" fontId="4" fillId="0" borderId="351" xfId="0" applyFont="1" applyFill="1" applyBorder="1" applyAlignment="1" applyProtection="1">
      <alignment wrapText="1"/>
      <protection hidden="1"/>
    </xf>
    <xf numFmtId="0" fontId="4" fillId="0" borderId="351" xfId="0" applyFont="1" applyFill="1" applyBorder="1" applyAlignment="1" applyProtection="1">
      <alignment horizontal="center" wrapText="1"/>
      <protection hidden="1"/>
    </xf>
    <xf numFmtId="0" fontId="4" fillId="0" borderId="352" xfId="0" applyFont="1" applyFill="1" applyBorder="1" applyAlignment="1" applyProtection="1">
      <alignment horizontal="center" wrapText="1"/>
      <protection hidden="1"/>
    </xf>
    <xf numFmtId="0" fontId="4" fillId="0" borderId="178" xfId="0" applyFont="1" applyFill="1" applyBorder="1" applyAlignment="1" applyProtection="1">
      <alignment horizontal="center"/>
      <protection hidden="1"/>
    </xf>
    <xf numFmtId="0" fontId="4" fillId="0" borderId="231" xfId="0" applyFont="1" applyFill="1" applyBorder="1" applyAlignment="1" applyProtection="1">
      <alignment horizontal="center"/>
      <protection hidden="1"/>
    </xf>
    <xf numFmtId="3" fontId="4" fillId="0" borderId="353" xfId="0" applyNumberFormat="1" applyFont="1" applyFill="1" applyBorder="1" applyAlignment="1" applyProtection="1">
      <alignment horizontal="right"/>
      <protection locked="0"/>
    </xf>
    <xf numFmtId="3" fontId="4" fillId="0" borderId="353" xfId="0" applyNumberFormat="1" applyFont="1" applyFill="1" applyBorder="1" applyProtection="1">
      <protection hidden="1"/>
    </xf>
    <xf numFmtId="3" fontId="4" fillId="0" borderId="260" xfId="0" applyNumberFormat="1" applyFont="1" applyFill="1" applyBorder="1" applyProtection="1">
      <protection hidden="1"/>
    </xf>
    <xf numFmtId="167" fontId="6" fillId="0" borderId="181" xfId="1" applyNumberFormat="1" applyFont="1" applyFill="1" applyBorder="1" applyAlignment="1" applyProtection="1">
      <alignment vertical="center"/>
    </xf>
    <xf numFmtId="167" fontId="6" fillId="0" borderId="233" xfId="1" applyNumberFormat="1" applyFont="1" applyFill="1" applyBorder="1" applyAlignment="1" applyProtection="1">
      <alignment vertical="center"/>
    </xf>
    <xf numFmtId="167" fontId="4" fillId="0" borderId="181" xfId="1" applyNumberFormat="1" applyFont="1" applyFill="1" applyBorder="1" applyAlignment="1" applyProtection="1">
      <alignment vertical="center"/>
    </xf>
    <xf numFmtId="167" fontId="4" fillId="0" borderId="233" xfId="1" applyNumberFormat="1" applyFont="1" applyFill="1" applyBorder="1" applyAlignment="1" applyProtection="1">
      <alignment vertical="center"/>
    </xf>
    <xf numFmtId="3" fontId="6" fillId="0" borderId="181" xfId="0" applyNumberFormat="1" applyFont="1" applyFill="1" applyBorder="1" applyAlignment="1" applyProtection="1">
      <alignment vertical="center"/>
      <protection hidden="1"/>
    </xf>
    <xf numFmtId="3" fontId="6" fillId="0" borderId="354" xfId="0" applyNumberFormat="1" applyFont="1" applyFill="1" applyBorder="1" applyAlignment="1" applyProtection="1">
      <alignment vertical="center"/>
      <protection hidden="1"/>
    </xf>
    <xf numFmtId="167" fontId="4" fillId="0" borderId="251" xfId="1" applyNumberFormat="1" applyFont="1" applyFill="1" applyBorder="1" applyAlignment="1" applyProtection="1">
      <alignment vertical="center"/>
    </xf>
    <xf numFmtId="167" fontId="3" fillId="0" borderId="251" xfId="1" applyNumberFormat="1" applyFont="1" applyFill="1" applyBorder="1" applyAlignment="1" applyProtection="1"/>
    <xf numFmtId="167" fontId="3" fillId="0" borderId="268" xfId="1" applyNumberFormat="1" applyFont="1" applyFill="1" applyBorder="1" applyAlignment="1" applyProtection="1"/>
    <xf numFmtId="167" fontId="4" fillId="0" borderId="353" xfId="1" applyNumberFormat="1" applyFont="1" applyFill="1" applyBorder="1" applyAlignment="1" applyProtection="1">
      <alignment vertical="center"/>
    </xf>
    <xf numFmtId="167" fontId="3" fillId="0" borderId="355" xfId="1" applyNumberFormat="1" applyFont="1" applyFill="1" applyBorder="1" applyAlignment="1" applyProtection="1"/>
    <xf numFmtId="167" fontId="3" fillId="0" borderId="356" xfId="1" applyNumberFormat="1" applyFont="1" applyFill="1" applyBorder="1" applyAlignment="1" applyProtection="1"/>
    <xf numFmtId="167" fontId="3" fillId="0" borderId="353" xfId="1" applyNumberFormat="1" applyFont="1" applyFill="1" applyBorder="1" applyAlignment="1" applyProtection="1">
      <alignment vertical="center"/>
    </xf>
    <xf numFmtId="167" fontId="3" fillId="0" borderId="260" xfId="1" applyNumberFormat="1" applyFont="1" applyFill="1" applyBorder="1" applyAlignment="1" applyProtection="1"/>
    <xf numFmtId="167" fontId="3" fillId="0" borderId="261" xfId="1" applyNumberFormat="1" applyFont="1" applyFill="1" applyBorder="1" applyAlignment="1" applyProtection="1"/>
    <xf numFmtId="167" fontId="4" fillId="0" borderId="357" xfId="1" applyNumberFormat="1" applyFont="1" applyFill="1" applyBorder="1" applyAlignment="1" applyProtection="1"/>
    <xf numFmtId="3" fontId="4" fillId="0" borderId="357" xfId="0" applyNumberFormat="1" applyFont="1" applyFill="1" applyBorder="1" applyProtection="1">
      <protection hidden="1"/>
    </xf>
    <xf numFmtId="0" fontId="30" fillId="2" borderId="358" xfId="0" applyFont="1" applyFill="1" applyBorder="1" applyProtection="1">
      <protection hidden="1"/>
    </xf>
    <xf numFmtId="0" fontId="30" fillId="2" borderId="99" xfId="0" applyFont="1" applyFill="1" applyBorder="1" applyProtection="1">
      <protection hidden="1"/>
    </xf>
    <xf numFmtId="0" fontId="30" fillId="2" borderId="99" xfId="0" applyFont="1" applyFill="1" applyBorder="1" applyAlignment="1" applyProtection="1">
      <alignment horizontal="center"/>
      <protection hidden="1"/>
    </xf>
    <xf numFmtId="0" fontId="30" fillId="2" borderId="359" xfId="0" applyFont="1" applyFill="1" applyBorder="1" applyAlignment="1" applyProtection="1">
      <alignment horizontal="center"/>
      <protection hidden="1"/>
    </xf>
    <xf numFmtId="0" fontId="30" fillId="2" borderId="360" xfId="0" applyFont="1" applyFill="1" applyBorder="1" applyAlignment="1" applyProtection="1">
      <alignment horizontal="center"/>
      <protection hidden="1"/>
    </xf>
    <xf numFmtId="0" fontId="33" fillId="2" borderId="361" xfId="0" applyFont="1" applyFill="1" applyBorder="1" applyAlignment="1">
      <alignment horizontal="center"/>
    </xf>
    <xf numFmtId="0" fontId="30" fillId="2" borderId="361" xfId="0" applyFont="1" applyFill="1" applyBorder="1" applyAlignment="1">
      <alignment horizontal="center"/>
    </xf>
    <xf numFmtId="0" fontId="33" fillId="2" borderId="362" xfId="0" applyFont="1" applyFill="1" applyBorder="1" applyAlignment="1">
      <alignment horizontal="center" vertical="center"/>
    </xf>
    <xf numFmtId="0" fontId="30" fillId="2" borderId="362" xfId="0" applyFont="1" applyFill="1" applyBorder="1" applyAlignment="1">
      <alignment horizontal="center" vertical="center"/>
    </xf>
    <xf numFmtId="0" fontId="34" fillId="2" borderId="362" xfId="0" applyFont="1" applyFill="1" applyBorder="1" applyAlignment="1">
      <alignment horizontal="center" vertical="center"/>
    </xf>
    <xf numFmtId="0" fontId="30" fillId="0" borderId="363" xfId="0" applyFont="1" applyFill="1" applyBorder="1" applyAlignment="1" applyProtection="1">
      <alignment horizontal="center" vertical="center" wrapText="1"/>
      <protection hidden="1"/>
    </xf>
    <xf numFmtId="0" fontId="4" fillId="0" borderId="363" xfId="0" applyFont="1" applyFill="1" applyBorder="1" applyAlignment="1" applyProtection="1">
      <alignment horizontal="center"/>
      <protection hidden="1"/>
    </xf>
    <xf numFmtId="3" fontId="4" fillId="0" borderId="329" xfId="0" applyNumberFormat="1" applyFont="1" applyFill="1" applyBorder="1" applyAlignment="1" applyProtection="1">
      <alignment horizontal="right"/>
      <protection locked="0"/>
    </xf>
    <xf numFmtId="3" fontId="4" fillId="0" borderId="364" xfId="0" applyNumberFormat="1" applyFont="1" applyFill="1" applyBorder="1" applyAlignment="1" applyProtection="1">
      <alignment horizontal="right"/>
      <protection locked="0"/>
    </xf>
    <xf numFmtId="0" fontId="4" fillId="2" borderId="365" xfId="0" applyFont="1" applyFill="1" applyBorder="1" applyAlignment="1" applyProtection="1">
      <alignment horizontal="center"/>
      <protection hidden="1"/>
    </xf>
    <xf numFmtId="0" fontId="4" fillId="2" borderId="366" xfId="0" applyFont="1" applyFill="1" applyBorder="1" applyProtection="1">
      <protection hidden="1"/>
    </xf>
    <xf numFmtId="0" fontId="3" fillId="2" borderId="367" xfId="0" applyFont="1" applyFill="1" applyBorder="1" applyAlignment="1">
      <alignment horizontal="center"/>
    </xf>
    <xf numFmtId="0" fontId="4" fillId="2" borderId="367" xfId="0" applyFont="1" applyFill="1" applyBorder="1" applyAlignment="1">
      <alignment horizontal="center"/>
    </xf>
    <xf numFmtId="0" fontId="4" fillId="2" borderId="367" xfId="0" applyFont="1" applyFill="1" applyBorder="1" applyAlignment="1">
      <alignment horizontal="left"/>
    </xf>
    <xf numFmtId="0" fontId="4" fillId="2" borderId="367" xfId="0" applyFont="1" applyFill="1" applyBorder="1" applyAlignment="1">
      <alignment horizontal="left" wrapText="1"/>
    </xf>
    <xf numFmtId="0" fontId="4" fillId="0" borderId="367" xfId="0" applyFont="1" applyFill="1" applyBorder="1" applyAlignment="1">
      <alignment horizontal="left" wrapText="1"/>
    </xf>
    <xf numFmtId="0" fontId="4" fillId="0" borderId="367" xfId="0" applyFont="1" applyFill="1" applyBorder="1" applyAlignment="1">
      <alignment horizontal="left"/>
    </xf>
    <xf numFmtId="0" fontId="31" fillId="0" borderId="367" xfId="0" applyFont="1" applyFill="1" applyBorder="1"/>
    <xf numFmtId="0" fontId="2" fillId="0" borderId="367" xfId="0" applyFont="1" applyFill="1" applyBorder="1"/>
    <xf numFmtId="0" fontId="6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68" xfId="0" applyFont="1" applyFill="1" applyBorder="1" applyAlignment="1">
      <alignment vertical="center"/>
    </xf>
    <xf numFmtId="0" fontId="4" fillId="0" borderId="363" xfId="0" applyFont="1" applyFill="1" applyBorder="1" applyAlignment="1" applyProtection="1">
      <alignment horizontal="center" vertical="center"/>
      <protection hidden="1"/>
    </xf>
    <xf numFmtId="0" fontId="4" fillId="0" borderId="328" xfId="0" applyFont="1" applyFill="1" applyBorder="1" applyAlignment="1" applyProtection="1">
      <alignment horizontal="center"/>
      <protection hidden="1"/>
    </xf>
    <xf numFmtId="167" fontId="4" fillId="0" borderId="369" xfId="1" applyNumberFormat="1" applyFont="1" applyFill="1" applyBorder="1" applyAlignment="1" applyProtection="1"/>
    <xf numFmtId="167" fontId="4" fillId="0" borderId="201" xfId="1" applyNumberFormat="1" applyFont="1" applyFill="1" applyBorder="1" applyAlignment="1" applyProtection="1">
      <alignment vertical="center"/>
    </xf>
    <xf numFmtId="3" fontId="6" fillId="0" borderId="201" xfId="0" applyNumberFormat="1" applyFont="1" applyFill="1" applyBorder="1" applyAlignment="1" applyProtection="1">
      <alignment vertical="center"/>
      <protection hidden="1"/>
    </xf>
    <xf numFmtId="167" fontId="3" fillId="0" borderId="364" xfId="1" applyNumberFormat="1" applyFont="1" applyFill="1" applyBorder="1" applyAlignment="1" applyProtection="1">
      <alignment vertical="center"/>
    </xf>
    <xf numFmtId="0" fontId="30" fillId="0" borderId="370" xfId="0" applyFont="1" applyFill="1" applyBorder="1" applyAlignment="1" applyProtection="1">
      <alignment horizontal="center" vertical="center" wrapText="1"/>
      <protection hidden="1"/>
    </xf>
    <xf numFmtId="0" fontId="30" fillId="0" borderId="371" xfId="0" applyFont="1" applyFill="1" applyBorder="1" applyAlignment="1">
      <alignment horizontal="center" vertical="center" wrapText="1"/>
    </xf>
    <xf numFmtId="0" fontId="4" fillId="0" borderId="370" xfId="0" applyFont="1" applyFill="1" applyBorder="1" applyAlignment="1" applyProtection="1">
      <alignment horizontal="center"/>
      <protection hidden="1"/>
    </xf>
    <xf numFmtId="0" fontId="4" fillId="0" borderId="371" xfId="0" applyFont="1" applyFill="1" applyBorder="1" applyAlignment="1" applyProtection="1">
      <alignment horizontal="center"/>
      <protection hidden="1"/>
    </xf>
    <xf numFmtId="0" fontId="4" fillId="2" borderId="372" xfId="0" applyFont="1" applyFill="1" applyBorder="1" applyAlignment="1" applyProtection="1">
      <alignment horizontal="center"/>
      <protection hidden="1"/>
    </xf>
    <xf numFmtId="0" fontId="4" fillId="0" borderId="373" xfId="0" applyFont="1" applyFill="1" applyBorder="1" applyAlignment="1" applyProtection="1">
      <alignment horizontal="center"/>
      <protection hidden="1"/>
    </xf>
    <xf numFmtId="3" fontId="4" fillId="0" borderId="374" xfId="0" applyNumberFormat="1" applyFont="1" applyFill="1" applyBorder="1" applyAlignment="1" applyProtection="1">
      <alignment horizontal="right"/>
      <protection locked="0"/>
    </xf>
    <xf numFmtId="167" fontId="4" fillId="2" borderId="314" xfId="1" applyNumberFormat="1" applyFont="1" applyFill="1" applyBorder="1" applyAlignment="1" applyProtection="1"/>
    <xf numFmtId="3" fontId="4" fillId="0" borderId="375" xfId="0" applyNumberFormat="1" applyFont="1" applyFill="1" applyBorder="1" applyAlignment="1" applyProtection="1">
      <alignment horizontal="right"/>
      <protection locked="0"/>
    </xf>
    <xf numFmtId="3" fontId="4" fillId="0" borderId="376" xfId="0" applyNumberFormat="1" applyFont="1" applyFill="1" applyBorder="1" applyAlignment="1" applyProtection="1">
      <alignment horizontal="right"/>
      <protection locked="0"/>
    </xf>
    <xf numFmtId="167" fontId="6" fillId="2" borderId="180" xfId="1" applyNumberFormat="1" applyFont="1" applyFill="1" applyBorder="1" applyAlignment="1" applyProtection="1">
      <alignment vertical="center"/>
    </xf>
    <xf numFmtId="167" fontId="4" fillId="2" borderId="180" xfId="1" applyNumberFormat="1" applyFont="1" applyFill="1" applyBorder="1" applyAlignment="1" applyProtection="1">
      <alignment vertical="center"/>
    </xf>
    <xf numFmtId="167" fontId="4" fillId="0" borderId="182" xfId="1" applyNumberFormat="1" applyFont="1" applyFill="1" applyBorder="1" applyAlignment="1" applyProtection="1">
      <alignment vertical="center"/>
    </xf>
    <xf numFmtId="3" fontId="6" fillId="2" borderId="180" xfId="0" applyNumberFormat="1" applyFont="1" applyFill="1" applyBorder="1" applyAlignment="1" applyProtection="1">
      <alignment vertical="center"/>
      <protection hidden="1"/>
    </xf>
    <xf numFmtId="3" fontId="6" fillId="0" borderId="182" xfId="0" applyNumberFormat="1" applyFont="1" applyFill="1" applyBorder="1" applyAlignment="1" applyProtection="1">
      <alignment vertical="center"/>
      <protection hidden="1"/>
    </xf>
    <xf numFmtId="167" fontId="3" fillId="2" borderId="375" xfId="1" applyNumberFormat="1" applyFont="1" applyFill="1" applyBorder="1" applyAlignment="1" applyProtection="1">
      <alignment vertical="center"/>
    </xf>
    <xf numFmtId="167" fontId="3" fillId="0" borderId="376" xfId="1" applyNumberFormat="1" applyFont="1" applyFill="1" applyBorder="1" applyAlignment="1" applyProtection="1">
      <alignment vertical="center"/>
    </xf>
    <xf numFmtId="0" fontId="30" fillId="0" borderId="377" xfId="0" applyFont="1" applyFill="1" applyBorder="1" applyAlignment="1">
      <alignment horizontal="center" vertical="center" wrapText="1"/>
    </xf>
    <xf numFmtId="0" fontId="4" fillId="0" borderId="377" xfId="0" applyFont="1" applyFill="1" applyBorder="1" applyAlignment="1" applyProtection="1">
      <alignment horizontal="center"/>
      <protection hidden="1"/>
    </xf>
    <xf numFmtId="0" fontId="4" fillId="0" borderId="378" xfId="0" applyFont="1" applyFill="1" applyBorder="1" applyAlignment="1" applyProtection="1">
      <alignment horizontal="center"/>
      <protection hidden="1"/>
    </xf>
    <xf numFmtId="3" fontId="4" fillId="0" borderId="379" xfId="0" applyNumberFormat="1" applyFont="1" applyFill="1" applyBorder="1" applyAlignment="1" applyProtection="1">
      <alignment horizontal="right"/>
      <protection locked="0"/>
    </xf>
    <xf numFmtId="167" fontId="4" fillId="0" borderId="380" xfId="1" applyNumberFormat="1" applyFont="1" applyFill="1" applyBorder="1" applyAlignment="1" applyProtection="1"/>
    <xf numFmtId="3" fontId="4" fillId="0" borderId="381" xfId="0" applyNumberFormat="1" applyFont="1" applyFill="1" applyBorder="1" applyAlignment="1" applyProtection="1">
      <alignment horizontal="right"/>
      <protection locked="0"/>
    </xf>
    <xf numFmtId="167" fontId="4" fillId="0" borderId="196" xfId="1" applyNumberFormat="1" applyFont="1" applyFill="1" applyBorder="1" applyAlignment="1" applyProtection="1">
      <alignment vertical="center"/>
    </xf>
    <xf numFmtId="3" fontId="6" fillId="0" borderId="196" xfId="0" applyNumberFormat="1" applyFont="1" applyFill="1" applyBorder="1" applyAlignment="1" applyProtection="1">
      <alignment vertical="center"/>
      <protection hidden="1"/>
    </xf>
    <xf numFmtId="167" fontId="3" fillId="0" borderId="381" xfId="1" applyNumberFormat="1" applyFont="1" applyFill="1" applyBorder="1" applyAlignment="1" applyProtection="1">
      <alignment vertical="center"/>
    </xf>
    <xf numFmtId="0" fontId="4" fillId="0" borderId="372" xfId="0" applyFont="1" applyFill="1" applyBorder="1" applyAlignment="1" applyProtection="1">
      <alignment horizontal="center"/>
      <protection hidden="1"/>
    </xf>
    <xf numFmtId="167" fontId="4" fillId="0" borderId="314" xfId="1" applyNumberFormat="1" applyFont="1" applyFill="1" applyBorder="1" applyAlignment="1" applyProtection="1"/>
    <xf numFmtId="167" fontId="4" fillId="0" borderId="180" xfId="1" applyNumberFormat="1" applyFont="1" applyFill="1" applyBorder="1" applyAlignment="1" applyProtection="1">
      <alignment vertical="center"/>
    </xf>
    <xf numFmtId="3" fontId="6" fillId="0" borderId="180" xfId="0" applyNumberFormat="1" applyFont="1" applyFill="1" applyBorder="1" applyAlignment="1" applyProtection="1">
      <alignment vertical="center"/>
      <protection hidden="1"/>
    </xf>
    <xf numFmtId="167" fontId="3" fillId="0" borderId="375" xfId="1" applyNumberFormat="1" applyFont="1" applyFill="1" applyBorder="1" applyAlignment="1" applyProtection="1">
      <alignment vertical="center"/>
    </xf>
    <xf numFmtId="167" fontId="4" fillId="0" borderId="382" xfId="1" applyNumberFormat="1" applyFont="1" applyFill="1" applyBorder="1" applyAlignment="1" applyProtection="1"/>
    <xf numFmtId="3" fontId="4" fillId="0" borderId="382" xfId="0" applyNumberFormat="1" applyFont="1" applyFill="1" applyBorder="1" applyProtection="1">
      <protection hidden="1"/>
    </xf>
    <xf numFmtId="0" fontId="30" fillId="2" borderId="383" xfId="0" applyFont="1" applyFill="1" applyBorder="1" applyAlignment="1">
      <alignment horizontal="center"/>
    </xf>
    <xf numFmtId="0" fontId="38" fillId="0" borderId="58" xfId="4" applyFont="1" applyFill="1" applyBorder="1" applyAlignment="1">
      <alignment horizontal="center"/>
    </xf>
    <xf numFmtId="0" fontId="38" fillId="0" borderId="384" xfId="4" applyFont="1" applyFill="1" applyBorder="1" applyAlignment="1">
      <alignment horizontal="center"/>
    </xf>
    <xf numFmtId="3" fontId="43" fillId="0" borderId="58" xfId="4" applyNumberFormat="1" applyFont="1" applyFill="1" applyBorder="1" applyAlignment="1">
      <alignment horizontal="right"/>
    </xf>
    <xf numFmtId="3" fontId="43" fillId="0" borderId="153" xfId="4" applyNumberFormat="1" applyFont="1" applyFill="1" applyBorder="1" applyAlignment="1">
      <alignment horizontal="right"/>
    </xf>
    <xf numFmtId="3" fontId="43" fillId="0" borderId="112" xfId="4" applyNumberFormat="1" applyFont="1" applyFill="1" applyBorder="1" applyAlignment="1">
      <alignment horizontal="right"/>
    </xf>
    <xf numFmtId="0" fontId="31" fillId="0" borderId="126" xfId="4" applyFont="1" applyFill="1" applyBorder="1"/>
    <xf numFmtId="0" fontId="31" fillId="0" borderId="228" xfId="4" applyFont="1" applyFill="1" applyBorder="1"/>
    <xf numFmtId="0" fontId="31" fillId="0" borderId="46" xfId="4" applyFont="1" applyFill="1" applyBorder="1"/>
    <xf numFmtId="3" fontId="31" fillId="0" borderId="128" xfId="4" applyNumberFormat="1" applyFont="1" applyFill="1" applyBorder="1"/>
    <xf numFmtId="3" fontId="31" fillId="0" borderId="46" xfId="4" applyNumberFormat="1" applyFont="1" applyFill="1" applyBorder="1"/>
    <xf numFmtId="0" fontId="38" fillId="0" borderId="9" xfId="4" applyFont="1" applyFill="1" applyBorder="1" applyAlignment="1">
      <alignment horizontal="center" vertical="center"/>
    </xf>
    <xf numFmtId="0" fontId="38" fillId="0" borderId="83" xfId="4" applyFont="1" applyFill="1" applyBorder="1" applyAlignment="1">
      <alignment horizontal="center" vertical="center" wrapText="1"/>
    </xf>
    <xf numFmtId="0" fontId="30" fillId="0" borderId="78" xfId="0" applyFont="1" applyFill="1" applyBorder="1" applyAlignment="1">
      <alignment horizontal="center" vertical="center" wrapText="1"/>
    </xf>
    <xf numFmtId="0" fontId="30" fillId="0" borderId="83" xfId="0" applyFont="1" applyFill="1" applyBorder="1" applyAlignment="1">
      <alignment horizontal="center" vertical="center" wrapText="1"/>
    </xf>
    <xf numFmtId="0" fontId="41" fillId="0" borderId="83" xfId="4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8" fillId="0" borderId="83" xfId="4" applyFont="1" applyFill="1" applyBorder="1" applyAlignment="1">
      <alignment horizontal="center" wrapText="1"/>
    </xf>
    <xf numFmtId="0" fontId="38" fillId="0" borderId="0" xfId="4" applyFont="1" applyFill="1" applyBorder="1" applyAlignment="1">
      <alignment horizontal="center" vertical="center"/>
    </xf>
    <xf numFmtId="0" fontId="31" fillId="0" borderId="83" xfId="4" applyFont="1" applyFill="1" applyBorder="1" applyAlignment="1">
      <alignment horizontal="center" vertical="center" wrapText="1"/>
    </xf>
    <xf numFmtId="0" fontId="38" fillId="0" borderId="98" xfId="4" applyFont="1" applyFill="1" applyBorder="1" applyAlignment="1"/>
    <xf numFmtId="0" fontId="38" fillId="0" borderId="85" xfId="4" applyFont="1" applyFill="1" applyBorder="1" applyAlignment="1"/>
    <xf numFmtId="0" fontId="40" fillId="0" borderId="82" xfId="4" applyFont="1" applyFill="1" applyBorder="1" applyAlignment="1">
      <alignment horizontal="center" vertical="center"/>
    </xf>
    <xf numFmtId="0" fontId="40" fillId="0" borderId="10" xfId="4" applyFont="1" applyFill="1" applyBorder="1" applyAlignment="1">
      <alignment horizontal="center" vertical="center"/>
    </xf>
    <xf numFmtId="0" fontId="41" fillId="0" borderId="60" xfId="4" applyFont="1" applyFill="1" applyBorder="1" applyAlignment="1">
      <alignment horizontal="center" vertical="center"/>
    </xf>
    <xf numFmtId="0" fontId="41" fillId="0" borderId="45" xfId="4" applyFont="1" applyFill="1" applyBorder="1" applyAlignment="1">
      <alignment vertical="center"/>
    </xf>
    <xf numFmtId="0" fontId="41" fillId="0" borderId="64" xfId="4" applyFont="1" applyFill="1" applyBorder="1" applyAlignment="1">
      <alignment horizontal="center" vertical="center"/>
    </xf>
    <xf numFmtId="0" fontId="41" fillId="0" borderId="0" xfId="4" applyFont="1" applyFill="1" applyAlignment="1">
      <alignment vertical="center"/>
    </xf>
    <xf numFmtId="0" fontId="38" fillId="0" borderId="59" xfId="4" applyFont="1" applyFill="1" applyBorder="1" applyAlignment="1"/>
    <xf numFmtId="0" fontId="41" fillId="0" borderId="28" xfId="4" applyFont="1" applyFill="1" applyBorder="1" applyAlignment="1">
      <alignment horizontal="center" vertical="center" wrapText="1"/>
    </xf>
    <xf numFmtId="0" fontId="38" fillId="0" borderId="28" xfId="4" applyFont="1" applyFill="1" applyBorder="1"/>
    <xf numFmtId="0" fontId="43" fillId="0" borderId="28" xfId="4" applyFont="1" applyFill="1" applyBorder="1" applyAlignment="1">
      <alignment horizontal="center"/>
    </xf>
    <xf numFmtId="0" fontId="37" fillId="0" borderId="385" xfId="4" applyFont="1" applyFill="1" applyBorder="1" applyAlignment="1"/>
    <xf numFmtId="0" fontId="37" fillId="0" borderId="386" xfId="4" applyFont="1" applyFill="1" applyBorder="1" applyAlignment="1"/>
    <xf numFmtId="0" fontId="69" fillId="0" borderId="10" xfId="4" applyFont="1" applyFill="1" applyBorder="1" applyAlignment="1">
      <alignment horizontal="center" vertical="center" wrapText="1"/>
    </xf>
    <xf numFmtId="0" fontId="43" fillId="0" borderId="85" xfId="4" applyFont="1" applyFill="1" applyBorder="1" applyAlignment="1"/>
    <xf numFmtId="0" fontId="38" fillId="0" borderId="387" xfId="4" applyFont="1" applyFill="1" applyBorder="1" applyAlignment="1">
      <alignment horizontal="center"/>
    </xf>
    <xf numFmtId="0" fontId="38" fillId="0" borderId="112" xfId="4" applyFont="1" applyFill="1" applyBorder="1" applyAlignment="1">
      <alignment wrapText="1"/>
    </xf>
    <xf numFmtId="0" fontId="38" fillId="0" borderId="109" xfId="4" applyFont="1" applyFill="1" applyBorder="1" applyAlignment="1">
      <alignment horizontal="center"/>
    </xf>
    <xf numFmtId="0" fontId="38" fillId="0" borderId="388" xfId="4" applyFont="1" applyFill="1" applyBorder="1" applyAlignment="1">
      <alignment horizontal="center"/>
    </xf>
    <xf numFmtId="0" fontId="41" fillId="0" borderId="389" xfId="4" applyFont="1" applyFill="1" applyBorder="1" applyAlignment="1">
      <alignment horizontal="center" vertical="center" wrapText="1"/>
    </xf>
    <xf numFmtId="0" fontId="30" fillId="0" borderId="390" xfId="0" applyFont="1" applyFill="1" applyBorder="1" applyAlignment="1">
      <alignment horizontal="center" wrapText="1"/>
    </xf>
    <xf numFmtId="0" fontId="41" fillId="0" borderId="390" xfId="4" applyFont="1" applyFill="1" applyBorder="1" applyAlignment="1">
      <alignment horizontal="center" vertical="center" wrapText="1"/>
    </xf>
    <xf numFmtId="0" fontId="38" fillId="0" borderId="390" xfId="4" applyFont="1" applyFill="1" applyBorder="1" applyAlignment="1">
      <alignment horizontal="center" vertical="center"/>
    </xf>
    <xf numFmtId="0" fontId="38" fillId="0" borderId="391" xfId="4" applyFont="1" applyFill="1" applyBorder="1" applyAlignment="1">
      <alignment horizontal="center" vertical="center" wrapText="1"/>
    </xf>
    <xf numFmtId="0" fontId="42" fillId="0" borderId="392" xfId="4" applyFont="1" applyFill="1" applyBorder="1" applyAlignment="1">
      <alignment horizontal="center"/>
    </xf>
    <xf numFmtId="0" fontId="42" fillId="0" borderId="393" xfId="4" applyFont="1" applyFill="1" applyBorder="1" applyAlignment="1">
      <alignment horizontal="center"/>
    </xf>
    <xf numFmtId="0" fontId="38" fillId="0" borderId="393" xfId="4" applyFont="1" applyFill="1" applyBorder="1" applyAlignment="1">
      <alignment horizontal="center"/>
    </xf>
    <xf numFmtId="0" fontId="38" fillId="0" borderId="393" xfId="4" applyFont="1" applyFill="1" applyBorder="1" applyAlignment="1">
      <alignment wrapText="1"/>
    </xf>
    <xf numFmtId="0" fontId="38" fillId="0" borderId="393" xfId="4" applyFont="1" applyFill="1" applyBorder="1" applyAlignment="1">
      <alignment horizontal="center" wrapText="1"/>
    </xf>
    <xf numFmtId="0" fontId="38" fillId="0" borderId="394" xfId="4" applyFont="1" applyFill="1" applyBorder="1" applyAlignment="1">
      <alignment horizontal="center"/>
    </xf>
    <xf numFmtId="0" fontId="38" fillId="0" borderId="395" xfId="4" applyFont="1" applyFill="1" applyBorder="1" applyAlignment="1">
      <alignment horizontal="center"/>
    </xf>
    <xf numFmtId="0" fontId="38" fillId="0" borderId="396" xfId="4" applyFont="1" applyFill="1" applyBorder="1" applyAlignment="1">
      <alignment horizontal="center"/>
    </xf>
    <xf numFmtId="0" fontId="38" fillId="0" borderId="397" xfId="4" applyFont="1" applyFill="1" applyBorder="1" applyAlignment="1">
      <alignment horizontal="center"/>
    </xf>
    <xf numFmtId="3" fontId="38" fillId="0" borderId="58" xfId="4" applyNumberFormat="1" applyFont="1" applyFill="1" applyBorder="1" applyAlignment="1">
      <alignment horizontal="right"/>
    </xf>
    <xf numFmtId="3" fontId="38" fillId="0" borderId="153" xfId="4" applyNumberFormat="1" applyFont="1" applyFill="1" applyBorder="1" applyAlignment="1">
      <alignment horizontal="right"/>
    </xf>
    <xf numFmtId="3" fontId="38" fillId="0" borderId="59" xfId="4" applyNumberFormat="1" applyFont="1" applyFill="1" applyBorder="1" applyAlignment="1">
      <alignment horizontal="right"/>
    </xf>
    <xf numFmtId="3" fontId="38" fillId="0" borderId="65" xfId="4" applyNumberFormat="1" applyFont="1" applyFill="1" applyBorder="1" applyAlignment="1">
      <alignment horizontal="right"/>
    </xf>
    <xf numFmtId="3" fontId="38" fillId="0" borderId="88" xfId="4" applyNumberFormat="1" applyFont="1" applyFill="1" applyBorder="1" applyAlignment="1">
      <alignment horizontal="right"/>
    </xf>
    <xf numFmtId="3" fontId="38" fillId="0" borderId="87" xfId="4" applyNumberFormat="1" applyFont="1" applyFill="1" applyBorder="1" applyAlignment="1">
      <alignment horizontal="right"/>
    </xf>
    <xf numFmtId="3" fontId="38" fillId="0" borderId="107" xfId="4" applyNumberFormat="1" applyFont="1" applyFill="1" applyBorder="1" applyAlignment="1">
      <alignment horizontal="right"/>
    </xf>
    <xf numFmtId="3" fontId="38" fillId="0" borderId="108" xfId="4" applyNumberFormat="1" applyFont="1" applyFill="1" applyBorder="1" applyAlignment="1">
      <alignment horizontal="right"/>
    </xf>
    <xf numFmtId="3" fontId="38" fillId="0" borderId="105" xfId="4" applyNumberFormat="1" applyFont="1" applyFill="1" applyBorder="1" applyAlignment="1">
      <alignment horizontal="right"/>
    </xf>
    <xf numFmtId="3" fontId="43" fillId="0" borderId="143" xfId="4" applyNumberFormat="1" applyFont="1" applyFill="1" applyBorder="1" applyAlignment="1">
      <alignment horizontal="right"/>
    </xf>
    <xf numFmtId="3" fontId="43" fillId="0" borderId="398" xfId="4" applyNumberFormat="1" applyFont="1" applyFill="1" applyBorder="1" applyAlignment="1">
      <alignment horizontal="right"/>
    </xf>
    <xf numFmtId="3" fontId="43" fillId="0" borderId="399" xfId="4" applyNumberFormat="1" applyFont="1" applyFill="1" applyBorder="1" applyAlignment="1">
      <alignment horizontal="right"/>
    </xf>
    <xf numFmtId="3" fontId="38" fillId="0" borderId="94" xfId="4" applyNumberFormat="1" applyFont="1" applyFill="1" applyBorder="1" applyAlignment="1">
      <alignment horizontal="right"/>
    </xf>
    <xf numFmtId="3" fontId="38" fillId="0" borderId="95" xfId="4" applyNumberFormat="1" applyFont="1" applyFill="1" applyBorder="1" applyAlignment="1">
      <alignment horizontal="right"/>
    </xf>
    <xf numFmtId="3" fontId="38" fillId="0" borderId="93" xfId="4" applyNumberFormat="1" applyFont="1" applyFill="1" applyBorder="1" applyAlignment="1">
      <alignment horizontal="right"/>
    </xf>
    <xf numFmtId="3" fontId="43" fillId="0" borderId="68" xfId="4" applyNumberFormat="1" applyFont="1" applyFill="1" applyBorder="1" applyAlignment="1">
      <alignment horizontal="right"/>
    </xf>
    <xf numFmtId="0" fontId="41" fillId="0" borderId="151" xfId="4" applyFont="1" applyFill="1" applyBorder="1" applyAlignment="1">
      <alignment horizontal="center" vertical="center" wrapText="1"/>
    </xf>
    <xf numFmtId="0" fontId="38" fillId="0" borderId="400" xfId="4" applyFont="1" applyFill="1" applyBorder="1" applyAlignment="1">
      <alignment horizontal="center"/>
    </xf>
    <xf numFmtId="0" fontId="30" fillId="0" borderId="391" xfId="0" applyFont="1" applyFill="1" applyBorder="1" applyAlignment="1">
      <alignment horizontal="center" wrapText="1"/>
    </xf>
    <xf numFmtId="0" fontId="42" fillId="0" borderId="394" xfId="4" applyFont="1" applyFill="1" applyBorder="1" applyAlignment="1">
      <alignment horizontal="center"/>
    </xf>
    <xf numFmtId="0" fontId="38" fillId="0" borderId="394" xfId="4" applyFont="1" applyFill="1" applyBorder="1" applyAlignment="1">
      <alignment wrapText="1"/>
    </xf>
    <xf numFmtId="0" fontId="43" fillId="0" borderId="16" xfId="4" applyFont="1" applyFill="1" applyBorder="1" applyAlignment="1"/>
    <xf numFmtId="0" fontId="38" fillId="0" borderId="401" xfId="4" applyFont="1" applyFill="1" applyBorder="1"/>
    <xf numFmtId="0" fontId="30" fillId="0" borderId="390" xfId="0" applyFont="1" applyFill="1" applyBorder="1" applyAlignment="1">
      <alignment horizontal="center" vertical="center" wrapText="1"/>
    </xf>
    <xf numFmtId="167" fontId="4" fillId="0" borderId="402" xfId="1" applyNumberFormat="1" applyFont="1" applyFill="1" applyBorder="1" applyAlignment="1" applyProtection="1"/>
    <xf numFmtId="3" fontId="30" fillId="0" borderId="403" xfId="1" applyNumberFormat="1" applyFont="1" applyFill="1" applyBorder="1" applyAlignment="1" applyProtection="1"/>
    <xf numFmtId="3" fontId="33" fillId="0" borderId="404" xfId="1" applyNumberFormat="1" applyFont="1" applyFill="1" applyBorder="1" applyAlignment="1" applyProtection="1"/>
    <xf numFmtId="3" fontId="30" fillId="0" borderId="195" xfId="1" applyNumberFormat="1" applyFont="1" applyFill="1" applyBorder="1" applyAlignment="1" applyProtection="1"/>
    <xf numFmtId="3" fontId="33" fillId="0" borderId="405" xfId="1" applyNumberFormat="1" applyFont="1" applyFill="1" applyBorder="1" applyAlignment="1" applyProtection="1"/>
    <xf numFmtId="3" fontId="30" fillId="0" borderId="380" xfId="1" applyNumberFormat="1" applyFont="1" applyFill="1" applyBorder="1" applyAlignment="1" applyProtection="1"/>
    <xf numFmtId="3" fontId="2" fillId="0" borderId="380" xfId="0" applyNumberFormat="1" applyFont="1" applyFill="1" applyBorder="1"/>
    <xf numFmtId="3" fontId="33" fillId="0" borderId="406" xfId="1" applyNumberFormat="1" applyFont="1" applyFill="1" applyBorder="1" applyAlignment="1" applyProtection="1"/>
    <xf numFmtId="3" fontId="8" fillId="0" borderId="407" xfId="1" applyNumberFormat="1" applyFont="1" applyFill="1" applyBorder="1" applyAlignment="1" applyProtection="1">
      <alignment vertical="center"/>
    </xf>
    <xf numFmtId="3" fontId="33" fillId="0" borderId="408" xfId="1" applyNumberFormat="1" applyFont="1" applyFill="1" applyBorder="1" applyAlignment="1" applyProtection="1"/>
    <xf numFmtId="3" fontId="34" fillId="0" borderId="195" xfId="1" applyNumberFormat="1" applyFont="1" applyFill="1" applyBorder="1" applyAlignment="1" applyProtection="1">
      <alignment vertical="center"/>
    </xf>
    <xf numFmtId="3" fontId="34" fillId="0" borderId="406" xfId="1" applyNumberFormat="1" applyFont="1" applyFill="1" applyBorder="1" applyAlignment="1" applyProtection="1">
      <alignment vertical="center"/>
    </xf>
    <xf numFmtId="3" fontId="33" fillId="0" borderId="409" xfId="1" applyNumberFormat="1" applyFont="1" applyFill="1" applyBorder="1" applyAlignment="1" applyProtection="1"/>
    <xf numFmtId="3" fontId="30" fillId="0" borderId="337" xfId="0" applyNumberFormat="1" applyFont="1" applyFill="1" applyBorder="1" applyAlignment="1">
      <alignment horizontal="center"/>
    </xf>
    <xf numFmtId="3" fontId="30" fillId="0" borderId="338" xfId="0" applyNumberFormat="1" applyFont="1" applyFill="1" applyBorder="1" applyAlignment="1">
      <alignment horizontal="center"/>
    </xf>
    <xf numFmtId="3" fontId="30" fillId="0" borderId="325" xfId="1" applyNumberFormat="1" applyFont="1" applyFill="1" applyBorder="1" applyAlignment="1" applyProtection="1"/>
    <xf numFmtId="3" fontId="30" fillId="0" borderId="83" xfId="1" applyNumberFormat="1" applyFont="1" applyFill="1" applyBorder="1" applyAlignment="1" applyProtection="1"/>
    <xf numFmtId="3" fontId="33" fillId="0" borderId="106" xfId="1" applyNumberFormat="1" applyFont="1" applyFill="1" applyBorder="1" applyAlignment="1" applyProtection="1"/>
    <xf numFmtId="3" fontId="33" fillId="0" borderId="410" xfId="1" applyNumberFormat="1" applyFont="1" applyFill="1" applyBorder="1" applyAlignment="1" applyProtection="1"/>
    <xf numFmtId="3" fontId="30" fillId="0" borderId="411" xfId="1" applyNumberFormat="1" applyFont="1" applyFill="1" applyBorder="1" applyAlignment="1" applyProtection="1"/>
    <xf numFmtId="3" fontId="2" fillId="0" borderId="411" xfId="0" applyNumberFormat="1" applyFont="1" applyFill="1" applyBorder="1"/>
    <xf numFmtId="3" fontId="33" fillId="0" borderId="412" xfId="1" applyNumberFormat="1" applyFont="1" applyFill="1" applyBorder="1" applyAlignment="1" applyProtection="1"/>
    <xf numFmtId="3" fontId="33" fillId="0" borderId="60" xfId="1" applyNumberFormat="1" applyFont="1" applyFill="1" applyBorder="1" applyAlignment="1" applyProtection="1"/>
    <xf numFmtId="3" fontId="8" fillId="0" borderId="340" xfId="1" applyNumberFormat="1" applyFont="1" applyFill="1" applyBorder="1" applyAlignment="1" applyProtection="1">
      <alignment vertical="center"/>
    </xf>
    <xf numFmtId="3" fontId="33" fillId="0" borderId="71" xfId="1" applyNumberFormat="1" applyFont="1" applyFill="1" applyBorder="1" applyAlignment="1" applyProtection="1"/>
    <xf numFmtId="3" fontId="34" fillId="0" borderId="64" xfId="1" applyNumberFormat="1" applyFont="1" applyFill="1" applyBorder="1" applyAlignment="1" applyProtection="1">
      <alignment vertical="center"/>
    </xf>
    <xf numFmtId="3" fontId="34" fillId="0" borderId="60" xfId="1" applyNumberFormat="1" applyFont="1" applyFill="1" applyBorder="1" applyAlignment="1" applyProtection="1">
      <alignment vertical="center"/>
    </xf>
    <xf numFmtId="3" fontId="33" fillId="0" borderId="64" xfId="1" applyNumberFormat="1" applyFont="1" applyFill="1" applyBorder="1" applyAlignment="1" applyProtection="1"/>
    <xf numFmtId="3" fontId="31" fillId="0" borderId="6" xfId="0" applyNumberFormat="1" applyFont="1" applyBorder="1" applyProtection="1">
      <protection locked="0"/>
    </xf>
    <xf numFmtId="0" fontId="37" fillId="0" borderId="413" xfId="0" applyFont="1" applyBorder="1" applyAlignment="1">
      <alignment horizontal="center"/>
    </xf>
    <xf numFmtId="0" fontId="37" fillId="0" borderId="414" xfId="0" applyFont="1" applyBorder="1" applyAlignment="1">
      <alignment horizontal="center"/>
    </xf>
    <xf numFmtId="0" fontId="37" fillId="0" borderId="415" xfId="0" applyFont="1" applyBorder="1" applyAlignment="1">
      <alignment horizontal="center"/>
    </xf>
    <xf numFmtId="0" fontId="31" fillId="0" borderId="76" xfId="0" applyFont="1" applyBorder="1"/>
    <xf numFmtId="0" fontId="31" fillId="0" borderId="416" xfId="0" applyFont="1" applyBorder="1"/>
    <xf numFmtId="0" fontId="37" fillId="0" borderId="417" xfId="0" applyFont="1" applyBorder="1"/>
    <xf numFmtId="0" fontId="31" fillId="0" borderId="418" xfId="0" applyFont="1" applyBorder="1"/>
    <xf numFmtId="0" fontId="31" fillId="0" borderId="417" xfId="0" applyFont="1" applyBorder="1"/>
    <xf numFmtId="3" fontId="31" fillId="0" borderId="418" xfId="0" applyNumberFormat="1" applyFont="1" applyBorder="1"/>
    <xf numFmtId="3" fontId="31" fillId="0" borderId="0" xfId="0" applyNumberFormat="1" applyFont="1" applyBorder="1"/>
    <xf numFmtId="3" fontId="37" fillId="0" borderId="418" xfId="0" applyNumberFormat="1" applyFont="1" applyBorder="1"/>
    <xf numFmtId="0" fontId="31" fillId="0" borderId="417" xfId="0" applyFont="1" applyBorder="1" applyProtection="1">
      <protection locked="0"/>
    </xf>
    <xf numFmtId="0" fontId="31" fillId="0" borderId="74" xfId="0" applyFont="1" applyBorder="1" applyProtection="1">
      <protection locked="0"/>
    </xf>
    <xf numFmtId="3" fontId="37" fillId="0" borderId="28" xfId="0" applyNumberFormat="1" applyFont="1" applyBorder="1"/>
    <xf numFmtId="0" fontId="58" fillId="0" borderId="75" xfId="0" applyFont="1" applyBorder="1"/>
    <xf numFmtId="3" fontId="37" fillId="0" borderId="419" xfId="0" applyNumberFormat="1" applyFont="1" applyBorder="1"/>
    <xf numFmtId="0" fontId="31" fillId="0" borderId="74" xfId="0" applyFont="1" applyBorder="1"/>
    <xf numFmtId="3" fontId="31" fillId="0" borderId="28" xfId="0" applyNumberFormat="1" applyFont="1" applyBorder="1"/>
    <xf numFmtId="0" fontId="31" fillId="0" borderId="420" xfId="0" applyFont="1" applyBorder="1"/>
    <xf numFmtId="3" fontId="37" fillId="0" borderId="421" xfId="0" applyNumberFormat="1" applyFont="1" applyBorder="1"/>
    <xf numFmtId="3" fontId="31" fillId="0" borderId="422" xfId="0" applyNumberFormat="1" applyFont="1" applyBorder="1"/>
    <xf numFmtId="0" fontId="60" fillId="0" borderId="0" xfId="0" applyFont="1" applyFill="1" applyBorder="1"/>
    <xf numFmtId="3" fontId="0" fillId="0" borderId="88" xfId="0" applyNumberFormat="1" applyFill="1" applyBorder="1"/>
    <xf numFmtId="3" fontId="0" fillId="0" borderId="130" xfId="0" applyNumberFormat="1" applyFill="1" applyBorder="1"/>
    <xf numFmtId="3" fontId="6" fillId="2" borderId="95" xfId="7" applyNumberFormat="1" applyFont="1" applyFill="1" applyBorder="1" applyAlignment="1">
      <alignment vertical="center" wrapText="1"/>
    </xf>
    <xf numFmtId="3" fontId="6" fillId="0" borderId="95" xfId="7" applyNumberFormat="1" applyFont="1" applyFill="1" applyBorder="1" applyAlignment="1" applyProtection="1">
      <alignment vertical="center"/>
      <protection hidden="1"/>
    </xf>
    <xf numFmtId="0" fontId="4" fillId="0" borderId="0" xfId="7" applyFont="1" applyFill="1" applyBorder="1" applyAlignment="1"/>
    <xf numFmtId="3" fontId="5" fillId="0" borderId="88" xfId="7" applyNumberFormat="1" applyFont="1" applyFill="1" applyBorder="1" applyAlignment="1" applyProtection="1">
      <alignment vertical="center"/>
      <protection hidden="1"/>
    </xf>
    <xf numFmtId="3" fontId="6" fillId="0" borderId="88" xfId="7" applyNumberFormat="1" applyFont="1" applyFill="1" applyBorder="1" applyAlignment="1" applyProtection="1">
      <alignment vertical="center"/>
      <protection locked="0"/>
    </xf>
    <xf numFmtId="0" fontId="4" fillId="0" borderId="0" xfId="7" applyFont="1" applyBorder="1" applyAlignment="1">
      <alignment vertical="center"/>
    </xf>
    <xf numFmtId="0" fontId="3" fillId="3" borderId="4" xfId="7" applyFont="1" applyFill="1" applyBorder="1"/>
    <xf numFmtId="0" fontId="3" fillId="3" borderId="117" xfId="7" applyFont="1" applyFill="1" applyBorder="1"/>
    <xf numFmtId="3" fontId="3" fillId="4" borderId="3" xfId="7" applyNumberFormat="1" applyFont="1" applyFill="1" applyBorder="1"/>
    <xf numFmtId="3" fontId="3" fillId="3" borderId="3" xfId="7" applyNumberFormat="1" applyFont="1" applyFill="1" applyBorder="1"/>
    <xf numFmtId="0" fontId="9" fillId="4" borderId="387" xfId="7" applyFont="1" applyFill="1" applyBorder="1" applyAlignment="1">
      <alignment horizontal="center"/>
    </xf>
    <xf numFmtId="0" fontId="3" fillId="3" borderId="2" xfId="7" applyFont="1" applyFill="1" applyBorder="1"/>
    <xf numFmtId="0" fontId="3" fillId="3" borderId="119" xfId="7" applyFont="1" applyFill="1" applyBorder="1"/>
    <xf numFmtId="3" fontId="3" fillId="3" borderId="1" xfId="7" applyNumberFormat="1" applyFont="1" applyFill="1" applyBorder="1"/>
    <xf numFmtId="3" fontId="3" fillId="3" borderId="422" xfId="7" applyNumberFormat="1" applyFont="1" applyFill="1" applyBorder="1" applyAlignment="1">
      <alignment horizontal="center"/>
    </xf>
    <xf numFmtId="3" fontId="4" fillId="0" borderId="95" xfId="7" applyNumberFormat="1" applyFont="1" applyFill="1" applyBorder="1" applyAlignment="1">
      <alignment vertical="center"/>
    </xf>
    <xf numFmtId="3" fontId="5" fillId="0" borderId="95" xfId="7" applyNumberFormat="1" applyFont="1" applyFill="1" applyBorder="1" applyAlignment="1" applyProtection="1">
      <alignment vertical="center"/>
      <protection hidden="1"/>
    </xf>
    <xf numFmtId="3" fontId="6" fillId="0" borderId="95" xfId="7" applyNumberFormat="1" applyFont="1" applyFill="1" applyBorder="1" applyAlignment="1" applyProtection="1">
      <alignment vertical="center"/>
      <protection locked="0"/>
    </xf>
    <xf numFmtId="3" fontId="3" fillId="3" borderId="422" xfId="7" applyNumberFormat="1" applyFont="1" applyFill="1" applyBorder="1" applyAlignment="1">
      <alignment horizontal="center" vertical="center"/>
    </xf>
    <xf numFmtId="0" fontId="10" fillId="0" borderId="77" xfId="7" applyFont="1" applyFill="1" applyBorder="1" applyAlignment="1">
      <alignment horizontal="center" wrapText="1"/>
    </xf>
    <xf numFmtId="0" fontId="10" fillId="0" borderId="0" xfId="7" applyFont="1" applyFill="1" applyBorder="1" applyAlignment="1">
      <alignment horizontal="center" wrapText="1"/>
    </xf>
    <xf numFmtId="0" fontId="10" fillId="0" borderId="327" xfId="7" applyFont="1" applyFill="1" applyBorder="1" applyAlignment="1">
      <alignment horizontal="center" wrapText="1"/>
    </xf>
    <xf numFmtId="3" fontId="3" fillId="3" borderId="3" xfId="7" applyNumberFormat="1" applyFont="1" applyFill="1" applyBorder="1" applyAlignment="1">
      <alignment horizontal="center"/>
    </xf>
    <xf numFmtId="3" fontId="3" fillId="3" borderId="1" xfId="7" applyNumberFormat="1" applyFont="1" applyFill="1" applyBorder="1" applyAlignment="1">
      <alignment horizontal="center"/>
    </xf>
    <xf numFmtId="3" fontId="3" fillId="3" borderId="3" xfId="7" applyNumberFormat="1" applyFont="1" applyFill="1" applyBorder="1" applyAlignment="1">
      <alignment horizontal="center" vertical="center"/>
    </xf>
    <xf numFmtId="3" fontId="3" fillId="3" borderId="1" xfId="7" applyNumberFormat="1" applyFont="1" applyFill="1" applyBorder="1" applyAlignment="1">
      <alignment horizontal="center" vertical="center"/>
    </xf>
    <xf numFmtId="0" fontId="3" fillId="3" borderId="425" xfId="7" applyFont="1" applyFill="1" applyBorder="1" applyAlignment="1">
      <alignment horizontal="center" vertical="center"/>
    </xf>
    <xf numFmtId="0" fontId="3" fillId="3" borderId="426" xfId="7" applyFont="1" applyFill="1" applyBorder="1" applyAlignment="1">
      <alignment horizontal="center" vertical="center"/>
    </xf>
    <xf numFmtId="0" fontId="3" fillId="3" borderId="424" xfId="7" applyFont="1" applyFill="1" applyBorder="1" applyAlignment="1">
      <alignment horizontal="center" vertical="center"/>
    </xf>
    <xf numFmtId="0" fontId="3" fillId="3" borderId="423" xfId="7" applyFont="1" applyFill="1" applyBorder="1" applyAlignment="1">
      <alignment horizontal="center" vertical="center"/>
    </xf>
    <xf numFmtId="3" fontId="6" fillId="4" borderId="27" xfId="7" applyNumberFormat="1" applyFont="1" applyFill="1" applyBorder="1" applyAlignment="1">
      <alignment horizontal="center" vertical="center"/>
    </xf>
    <xf numFmtId="3" fontId="6" fillId="4" borderId="5" xfId="7" applyNumberFormat="1" applyFont="1" applyFill="1" applyBorder="1" applyAlignment="1">
      <alignment horizontal="center" vertical="center"/>
    </xf>
    <xf numFmtId="3" fontId="6" fillId="4" borderId="4" xfId="7" applyNumberFormat="1" applyFont="1" applyFill="1" applyBorder="1" applyAlignment="1">
      <alignment horizontal="center" vertical="center"/>
    </xf>
    <xf numFmtId="3" fontId="6" fillId="4" borderId="2" xfId="7" applyNumberFormat="1" applyFont="1" applyFill="1" applyBorder="1" applyAlignment="1">
      <alignment horizontal="center" vertical="center"/>
    </xf>
    <xf numFmtId="3" fontId="6" fillId="4" borderId="3" xfId="7" applyNumberFormat="1" applyFont="1" applyFill="1" applyBorder="1" applyAlignment="1">
      <alignment horizontal="center" vertical="center"/>
    </xf>
    <xf numFmtId="3" fontId="6" fillId="4" borderId="1" xfId="7" applyNumberFormat="1" applyFont="1" applyFill="1" applyBorder="1" applyAlignment="1">
      <alignment horizontal="center" vertical="center"/>
    </xf>
    <xf numFmtId="0" fontId="12" fillId="0" borderId="0" xfId="7" applyFont="1" applyAlignment="1">
      <alignment horizontal="center"/>
    </xf>
    <xf numFmtId="0" fontId="11" fillId="2" borderId="0" xfId="7" applyFont="1" applyFill="1" applyBorder="1" applyAlignment="1">
      <alignment horizontal="center"/>
    </xf>
    <xf numFmtId="0" fontId="2" fillId="2" borderId="0" xfId="7" applyFont="1" applyFill="1" applyBorder="1" applyAlignment="1">
      <alignment horizontal="center"/>
    </xf>
    <xf numFmtId="0" fontId="3" fillId="3" borderId="429" xfId="7" applyFont="1" applyFill="1" applyBorder="1" applyAlignment="1">
      <alignment horizontal="center" vertical="center"/>
    </xf>
    <xf numFmtId="0" fontId="3" fillId="3" borderId="79" xfId="7" applyFont="1" applyFill="1" applyBorder="1" applyAlignment="1">
      <alignment horizontal="center" vertical="center"/>
    </xf>
    <xf numFmtId="0" fontId="3" fillId="3" borderId="430" xfId="7" applyFont="1" applyFill="1" applyBorder="1" applyAlignment="1">
      <alignment horizontal="center" vertical="center"/>
    </xf>
    <xf numFmtId="0" fontId="3" fillId="3" borderId="431" xfId="7" applyFont="1" applyFill="1" applyBorder="1" applyAlignment="1">
      <alignment horizontal="center" vertical="center"/>
    </xf>
    <xf numFmtId="0" fontId="10" fillId="0" borderId="43" xfId="7" applyFont="1" applyFill="1" applyBorder="1" applyAlignment="1">
      <alignment horizontal="center" wrapText="1"/>
    </xf>
    <xf numFmtId="0" fontId="10" fillId="0" borderId="41" xfId="7" applyFont="1" applyFill="1" applyBorder="1" applyAlignment="1">
      <alignment horizontal="center" wrapText="1"/>
    </xf>
    <xf numFmtId="0" fontId="10" fillId="0" borderId="39" xfId="7" applyFont="1" applyFill="1" applyBorder="1" applyAlignment="1">
      <alignment horizontal="center" wrapText="1"/>
    </xf>
    <xf numFmtId="0" fontId="10" fillId="0" borderId="50" xfId="7" applyFont="1" applyFill="1" applyBorder="1" applyAlignment="1">
      <alignment horizontal="center" wrapText="1"/>
    </xf>
    <xf numFmtId="0" fontId="3" fillId="3" borderId="73" xfId="7" applyFont="1" applyFill="1" applyBorder="1" applyAlignment="1">
      <alignment horizontal="center" vertical="center"/>
    </xf>
    <xf numFmtId="0" fontId="3" fillId="3" borderId="124" xfId="7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3" fillId="3" borderId="24" xfId="7" applyNumberFormat="1" applyFont="1" applyFill="1" applyBorder="1" applyAlignment="1">
      <alignment horizontal="center" vertical="center"/>
    </xf>
    <xf numFmtId="3" fontId="3" fillId="3" borderId="26" xfId="7" applyNumberFormat="1" applyFont="1" applyFill="1" applyBorder="1" applyAlignment="1">
      <alignment horizontal="center" vertical="center"/>
    </xf>
    <xf numFmtId="0" fontId="10" fillId="0" borderId="427" xfId="7" applyFont="1" applyFill="1" applyBorder="1" applyAlignment="1">
      <alignment horizontal="center" wrapText="1"/>
    </xf>
    <xf numFmtId="0" fontId="10" fillId="0" borderId="103" xfId="7" applyFont="1" applyFill="1" applyBorder="1" applyAlignment="1">
      <alignment horizontal="center" wrapText="1"/>
    </xf>
    <xf numFmtId="0" fontId="10" fillId="0" borderId="428" xfId="7" applyFont="1" applyFill="1" applyBorder="1" applyAlignment="1">
      <alignment horizontal="center" wrapText="1"/>
    </xf>
    <xf numFmtId="3" fontId="6" fillId="4" borderId="63" xfId="7" applyNumberFormat="1" applyFont="1" applyFill="1" applyBorder="1" applyAlignment="1">
      <alignment horizontal="center" vertical="center"/>
    </xf>
    <xf numFmtId="0" fontId="0" fillId="0" borderId="64" xfId="0" applyBorder="1" applyAlignment="1"/>
    <xf numFmtId="0" fontId="2" fillId="2" borderId="1" xfId="7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5" fillId="0" borderId="43" xfId="0" applyFont="1" applyFill="1" applyBorder="1" applyAlignment="1">
      <alignment horizontal="center" wrapText="1"/>
    </xf>
    <xf numFmtId="0" fontId="15" fillId="0" borderId="41" xfId="0" applyFont="1" applyFill="1" applyBorder="1" applyAlignment="1">
      <alignment horizontal="center" wrapText="1"/>
    </xf>
    <xf numFmtId="0" fontId="15" fillId="0" borderId="39" xfId="0" applyFont="1" applyFill="1" applyBorder="1" applyAlignment="1">
      <alignment horizontal="center" wrapText="1"/>
    </xf>
    <xf numFmtId="0" fontId="15" fillId="2" borderId="0" xfId="0" applyFont="1" applyFill="1" applyBorder="1" applyAlignment="1" applyProtection="1">
      <alignment horizontal="center"/>
    </xf>
    <xf numFmtId="0" fontId="12" fillId="2" borderId="0" xfId="0" applyFont="1" applyFill="1" applyBorder="1" applyAlignment="1" applyProtection="1">
      <alignment horizontal="center"/>
    </xf>
    <xf numFmtId="0" fontId="26" fillId="0" borderId="104" xfId="3" applyFont="1" applyBorder="1" applyAlignment="1">
      <alignment horizontal="center" vertical="center" wrapText="1"/>
    </xf>
    <xf numFmtId="0" fontId="26" fillId="0" borderId="45" xfId="3" applyFont="1" applyBorder="1" applyAlignment="1">
      <alignment horizontal="center" vertical="center" wrapText="1"/>
    </xf>
    <xf numFmtId="3" fontId="30" fillId="0" borderId="439" xfId="0" applyNumberFormat="1" applyFont="1" applyFill="1" applyBorder="1" applyAlignment="1">
      <alignment horizontal="center" vertical="center"/>
    </xf>
    <xf numFmtId="3" fontId="30" fillId="0" borderId="440" xfId="0" applyNumberFormat="1" applyFont="1" applyFill="1" applyBorder="1" applyAlignment="1">
      <alignment horizontal="center" vertical="center"/>
    </xf>
    <xf numFmtId="3" fontId="30" fillId="0" borderId="441" xfId="0" applyNumberFormat="1" applyFont="1" applyFill="1" applyBorder="1" applyAlignment="1">
      <alignment horizontal="center" vertical="center"/>
    </xf>
    <xf numFmtId="3" fontId="30" fillId="0" borderId="442" xfId="0" applyNumberFormat="1" applyFont="1" applyFill="1" applyBorder="1" applyAlignment="1">
      <alignment horizontal="center" vertical="center"/>
    </xf>
    <xf numFmtId="3" fontId="30" fillId="0" borderId="443" xfId="0" applyNumberFormat="1" applyFont="1" applyFill="1" applyBorder="1" applyAlignment="1">
      <alignment horizontal="center" vertical="center"/>
    </xf>
    <xf numFmtId="3" fontId="30" fillId="0" borderId="444" xfId="0" applyNumberFormat="1" applyFont="1" applyFill="1" applyBorder="1" applyAlignment="1">
      <alignment horizontal="center" vertical="center"/>
    </xf>
    <xf numFmtId="3" fontId="30" fillId="0" borderId="445" xfId="0" applyNumberFormat="1" applyFont="1" applyFill="1" applyBorder="1" applyAlignment="1">
      <alignment horizontal="center" vertical="center"/>
    </xf>
    <xf numFmtId="3" fontId="30" fillId="0" borderId="435" xfId="0" applyNumberFormat="1" applyFont="1" applyFill="1" applyBorder="1" applyAlignment="1">
      <alignment horizontal="center" vertical="center"/>
    </xf>
    <xf numFmtId="3" fontId="30" fillId="0" borderId="257" xfId="0" applyNumberFormat="1" applyFont="1" applyFill="1" applyBorder="1" applyAlignment="1">
      <alignment horizontal="center" vertical="center"/>
    </xf>
    <xf numFmtId="3" fontId="30" fillId="0" borderId="436" xfId="0" applyNumberFormat="1" applyFont="1" applyFill="1" applyBorder="1" applyAlignment="1">
      <alignment horizontal="center" vertical="center"/>
    </xf>
    <xf numFmtId="3" fontId="30" fillId="0" borderId="370" xfId="0" applyNumberFormat="1" applyFont="1" applyFill="1" applyBorder="1" applyAlignment="1">
      <alignment horizontal="center" vertical="center"/>
    </xf>
    <xf numFmtId="3" fontId="30" fillId="0" borderId="351" xfId="0" applyNumberFormat="1" applyFont="1" applyFill="1" applyBorder="1" applyAlignment="1">
      <alignment horizontal="center" vertical="center"/>
    </xf>
    <xf numFmtId="3" fontId="30" fillId="0" borderId="371" xfId="0" applyNumberFormat="1" applyFont="1" applyFill="1" applyBorder="1" applyAlignment="1">
      <alignment horizontal="center" vertical="center"/>
    </xf>
    <xf numFmtId="3" fontId="30" fillId="0" borderId="363" xfId="0" applyNumberFormat="1" applyFont="1" applyFill="1" applyBorder="1" applyAlignment="1">
      <alignment horizontal="center" vertical="center"/>
    </xf>
    <xf numFmtId="3" fontId="30" fillId="0" borderId="377" xfId="0" applyNumberFormat="1" applyFont="1" applyFill="1" applyBorder="1" applyAlignment="1">
      <alignment horizontal="center" vertical="center"/>
    </xf>
    <xf numFmtId="3" fontId="30" fillId="0" borderId="123" xfId="0" applyNumberFormat="1" applyFont="1" applyFill="1" applyBorder="1" applyAlignment="1">
      <alignment horizontal="center" vertical="center"/>
    </xf>
    <xf numFmtId="3" fontId="30" fillId="0" borderId="37" xfId="0" applyNumberFormat="1" applyFont="1" applyFill="1" applyBorder="1" applyAlignment="1">
      <alignment horizontal="center" vertical="center"/>
    </xf>
    <xf numFmtId="3" fontId="30" fillId="0" borderId="38" xfId="0" applyNumberFormat="1" applyFont="1" applyFill="1" applyBorder="1" applyAlignment="1">
      <alignment horizontal="center" vertical="center"/>
    </xf>
    <xf numFmtId="3" fontId="30" fillId="0" borderId="122" xfId="0" applyNumberFormat="1" applyFont="1" applyFill="1" applyBorder="1" applyAlignment="1">
      <alignment horizontal="center" vertical="center" wrapText="1"/>
    </xf>
    <xf numFmtId="3" fontId="30" fillId="0" borderId="6" xfId="0" applyNumberFormat="1" applyFont="1" applyFill="1" applyBorder="1" applyAlignment="1">
      <alignment horizontal="center" vertical="center" wrapText="1"/>
    </xf>
    <xf numFmtId="3" fontId="30" fillId="0" borderId="335" xfId="0" applyNumberFormat="1" applyFont="1" applyFill="1" applyBorder="1" applyAlignment="1">
      <alignment horizontal="center" vertical="center"/>
    </xf>
    <xf numFmtId="3" fontId="30" fillId="0" borderId="408" xfId="0" applyNumberFormat="1" applyFont="1" applyFill="1" applyBorder="1" applyAlignment="1">
      <alignment horizontal="center" vertical="center"/>
    </xf>
    <xf numFmtId="3" fontId="30" fillId="0" borderId="217" xfId="0" applyNumberFormat="1" applyFont="1" applyFill="1" applyBorder="1" applyAlignment="1">
      <alignment horizontal="center" vertical="center"/>
    </xf>
    <xf numFmtId="3" fontId="30" fillId="0" borderId="437" xfId="0" applyNumberFormat="1" applyFont="1" applyFill="1" applyBorder="1" applyAlignment="1">
      <alignment horizontal="center" vertical="center"/>
    </xf>
    <xf numFmtId="3" fontId="30" fillId="0" borderId="142" xfId="0" applyNumberFormat="1" applyFont="1" applyFill="1" applyBorder="1" applyAlignment="1">
      <alignment horizontal="center" vertical="center"/>
    </xf>
    <xf numFmtId="3" fontId="41" fillId="0" borderId="438" xfId="0" applyNumberFormat="1" applyFont="1" applyFill="1" applyBorder="1" applyAlignment="1">
      <alignment horizontal="center" vertical="center"/>
    </xf>
    <xf numFmtId="3" fontId="41" fillId="0" borderId="351" xfId="0" applyNumberFormat="1" applyFont="1" applyFill="1" applyBorder="1" applyAlignment="1">
      <alignment horizontal="center" vertical="center"/>
    </xf>
    <xf numFmtId="3" fontId="41" fillId="0" borderId="371" xfId="0" applyNumberFormat="1" applyFont="1" applyFill="1" applyBorder="1" applyAlignment="1">
      <alignment horizontal="center" vertical="center"/>
    </xf>
    <xf numFmtId="3" fontId="41" fillId="0" borderId="363" xfId="0" applyNumberFormat="1" applyFont="1" applyFill="1" applyBorder="1" applyAlignment="1">
      <alignment horizontal="center" vertical="center"/>
    </xf>
    <xf numFmtId="3" fontId="41" fillId="0" borderId="377" xfId="0" applyNumberFormat="1" applyFont="1" applyFill="1" applyBorder="1" applyAlignment="1">
      <alignment horizontal="center" vertical="center"/>
    </xf>
    <xf numFmtId="3" fontId="41" fillId="0" borderId="370" xfId="0" applyNumberFormat="1" applyFont="1" applyFill="1" applyBorder="1" applyAlignment="1">
      <alignment horizontal="center" vertical="center"/>
    </xf>
    <xf numFmtId="0" fontId="4" fillId="0" borderId="63" xfId="0" applyFont="1" applyFill="1" applyBorder="1" applyAlignment="1">
      <alignment horizontal="center" vertical="center"/>
    </xf>
    <xf numFmtId="0" fontId="4" fillId="0" borderId="83" xfId="0" applyFont="1" applyFill="1" applyBorder="1" applyAlignment="1">
      <alignment horizontal="center" vertical="center"/>
    </xf>
    <xf numFmtId="0" fontId="4" fillId="0" borderId="43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3" fontId="2" fillId="0" borderId="142" xfId="0" applyNumberFormat="1" applyFont="1" applyFill="1" applyBorder="1" applyAlignment="1">
      <alignment horizontal="center" vertical="center"/>
    </xf>
    <xf numFmtId="3" fontId="32" fillId="0" borderId="142" xfId="0" applyNumberFormat="1" applyFont="1" applyFill="1" applyBorder="1" applyAlignment="1">
      <alignment horizontal="center" vertical="center"/>
    </xf>
    <xf numFmtId="3" fontId="2" fillId="0" borderId="62" xfId="0" applyNumberFormat="1" applyFont="1" applyFill="1" applyBorder="1" applyAlignment="1">
      <alignment horizontal="center" vertical="center"/>
    </xf>
    <xf numFmtId="3" fontId="2" fillId="0" borderId="433" xfId="0" applyNumberFormat="1" applyFont="1" applyFill="1" applyBorder="1" applyAlignment="1">
      <alignment horizontal="center" vertical="center"/>
    </xf>
    <xf numFmtId="3" fontId="2" fillId="0" borderId="33" xfId="0" applyNumberFormat="1" applyFont="1" applyFill="1" applyBorder="1" applyAlignment="1">
      <alignment horizontal="center" vertical="center"/>
    </xf>
    <xf numFmtId="3" fontId="2" fillId="0" borderId="434" xfId="0" applyNumberFormat="1" applyFont="1" applyFill="1" applyBorder="1" applyAlignment="1">
      <alignment horizontal="center" vertical="center"/>
    </xf>
    <xf numFmtId="3" fontId="30" fillId="0" borderId="63" xfId="0" applyNumberFormat="1" applyFont="1" applyFill="1" applyBorder="1" applyAlignment="1">
      <alignment horizontal="center" vertical="center" wrapText="1"/>
    </xf>
    <xf numFmtId="3" fontId="30" fillId="0" borderId="83" xfId="0" applyNumberFormat="1" applyFont="1" applyFill="1" applyBorder="1" applyAlignment="1">
      <alignment horizontal="center" vertical="center" wrapText="1"/>
    </xf>
    <xf numFmtId="3" fontId="30" fillId="0" borderId="432" xfId="0" applyNumberFormat="1" applyFont="1" applyFill="1" applyBorder="1" applyAlignment="1">
      <alignment horizontal="center" vertical="center" wrapText="1"/>
    </xf>
    <xf numFmtId="3" fontId="30" fillId="0" borderId="335" xfId="0" applyNumberFormat="1" applyFont="1" applyFill="1" applyBorder="1" applyAlignment="1">
      <alignment horizontal="center"/>
    </xf>
    <xf numFmtId="3" fontId="30" fillId="0" borderId="257" xfId="0" applyNumberFormat="1" applyFont="1" applyFill="1" applyBorder="1" applyAlignment="1">
      <alignment horizontal="center"/>
    </xf>
    <xf numFmtId="3" fontId="30" fillId="0" borderId="408" xfId="0" applyNumberFormat="1" applyFont="1" applyFill="1" applyBorder="1" applyAlignment="1">
      <alignment horizontal="center"/>
    </xf>
    <xf numFmtId="3" fontId="30" fillId="0" borderId="435" xfId="0" applyNumberFormat="1" applyFont="1" applyFill="1" applyBorder="1" applyAlignment="1">
      <alignment horizontal="center"/>
    </xf>
    <xf numFmtId="3" fontId="30" fillId="0" borderId="436" xfId="0" applyNumberFormat="1" applyFont="1" applyFill="1" applyBorder="1" applyAlignment="1">
      <alignment horizontal="center"/>
    </xf>
    <xf numFmtId="0" fontId="2" fillId="0" borderId="363" xfId="0" applyFont="1" applyFill="1" applyBorder="1" applyAlignment="1" applyProtection="1">
      <alignment horizontal="center"/>
      <protection hidden="1"/>
    </xf>
    <xf numFmtId="0" fontId="2" fillId="0" borderId="351" xfId="0" applyFont="1" applyFill="1" applyBorder="1" applyAlignment="1" applyProtection="1">
      <alignment horizontal="center"/>
      <protection hidden="1"/>
    </xf>
    <xf numFmtId="0" fontId="2" fillId="0" borderId="351" xfId="0" applyFont="1" applyFill="1" applyBorder="1" applyAlignment="1" applyProtection="1">
      <alignment horizontal="center" wrapText="1"/>
      <protection hidden="1"/>
    </xf>
    <xf numFmtId="0" fontId="2" fillId="2" borderId="0" xfId="0" applyFont="1" applyFill="1" applyBorder="1" applyAlignment="1">
      <alignment horizontal="center"/>
    </xf>
    <xf numFmtId="0" fontId="2" fillId="0" borderId="349" xfId="0" applyFont="1" applyFill="1" applyBorder="1" applyAlignment="1" applyProtection="1">
      <alignment horizontal="center"/>
      <protection hidden="1"/>
    </xf>
    <xf numFmtId="0" fontId="2" fillId="0" borderId="351" xfId="0" applyFont="1" applyFill="1" applyBorder="1" applyAlignment="1" applyProtection="1">
      <alignment horizontal="center" vertical="center"/>
      <protection hidden="1"/>
    </xf>
    <xf numFmtId="0" fontId="30" fillId="0" borderId="377" xfId="0" applyFont="1" applyFill="1" applyBorder="1" applyAlignment="1" applyProtection="1">
      <alignment horizontal="center" vertical="center"/>
      <protection hidden="1"/>
    </xf>
    <xf numFmtId="0" fontId="30" fillId="0" borderId="37" xfId="0" applyFont="1" applyFill="1" applyBorder="1" applyAlignment="1" applyProtection="1">
      <alignment horizontal="center" vertical="center"/>
      <protection hidden="1"/>
    </xf>
    <xf numFmtId="0" fontId="30" fillId="0" borderId="363" xfId="0" applyFont="1" applyFill="1" applyBorder="1" applyAlignment="1" applyProtection="1">
      <alignment horizontal="center" vertical="center"/>
      <protection hidden="1"/>
    </xf>
    <xf numFmtId="0" fontId="2" fillId="0" borderId="351" xfId="0" applyFont="1" applyFill="1" applyBorder="1" applyAlignment="1">
      <alignment horizontal="center"/>
    </xf>
    <xf numFmtId="0" fontId="2" fillId="0" borderId="377" xfId="0" applyFont="1" applyFill="1" applyBorder="1" applyAlignment="1" applyProtection="1">
      <alignment horizontal="center"/>
      <protection hidden="1"/>
    </xf>
    <xf numFmtId="0" fontId="2" fillId="0" borderId="370" xfId="0" applyFont="1" applyFill="1" applyBorder="1" applyAlignment="1" applyProtection="1">
      <alignment horizontal="center"/>
      <protection hidden="1"/>
    </xf>
    <xf numFmtId="0" fontId="2" fillId="0" borderId="371" xfId="0" applyFont="1" applyFill="1" applyBorder="1" applyAlignment="1" applyProtection="1">
      <alignment horizontal="center"/>
      <protection hidden="1"/>
    </xf>
    <xf numFmtId="3" fontId="35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4" fillId="0" borderId="351" xfId="0" applyFont="1" applyFill="1" applyBorder="1" applyAlignment="1" applyProtection="1">
      <alignment horizontal="center"/>
      <protection hidden="1"/>
    </xf>
    <xf numFmtId="0" fontId="4" fillId="0" borderId="352" xfId="0" applyFont="1" applyFill="1" applyBorder="1" applyAlignment="1" applyProtection="1">
      <alignment horizontal="center"/>
      <protection hidden="1"/>
    </xf>
    <xf numFmtId="0" fontId="2" fillId="0" borderId="351" xfId="0" applyFont="1" applyFill="1" applyBorder="1" applyAlignment="1" applyProtection="1">
      <alignment horizontal="center" vertical="center" wrapText="1"/>
      <protection hidden="1"/>
    </xf>
    <xf numFmtId="0" fontId="12" fillId="2" borderId="14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446" xfId="0" applyFont="1" applyFill="1" applyBorder="1" applyAlignment="1">
      <alignment horizontal="center" vertical="center"/>
    </xf>
    <xf numFmtId="0" fontId="2" fillId="2" borderId="447" xfId="0" applyFont="1" applyFill="1" applyBorder="1" applyAlignment="1" applyProtection="1">
      <alignment horizontal="center"/>
      <protection hidden="1"/>
    </xf>
    <xf numFmtId="0" fontId="2" fillId="2" borderId="31" xfId="0" applyFont="1" applyFill="1" applyBorder="1" applyAlignment="1" applyProtection="1">
      <alignment horizontal="center"/>
      <protection hidden="1"/>
    </xf>
    <xf numFmtId="0" fontId="2" fillId="2" borderId="448" xfId="0" applyFont="1" applyFill="1" applyBorder="1" applyAlignment="1" applyProtection="1">
      <alignment horizontal="center"/>
      <protection hidden="1"/>
    </xf>
    <xf numFmtId="0" fontId="2" fillId="0" borderId="449" xfId="0" applyFont="1" applyFill="1" applyBorder="1" applyAlignment="1" applyProtection="1">
      <alignment horizontal="center"/>
      <protection hidden="1"/>
    </xf>
    <xf numFmtId="0" fontId="2" fillId="0" borderId="31" xfId="0" applyFont="1" applyFill="1" applyBorder="1" applyAlignment="1" applyProtection="1">
      <alignment horizontal="center"/>
      <protection hidden="1"/>
    </xf>
    <xf numFmtId="0" fontId="2" fillId="0" borderId="448" xfId="0" applyFont="1" applyFill="1" applyBorder="1" applyAlignment="1" applyProtection="1">
      <alignment horizontal="center"/>
      <protection hidden="1"/>
    </xf>
    <xf numFmtId="0" fontId="41" fillId="0" borderId="98" xfId="4" applyFont="1" applyFill="1" applyBorder="1" applyAlignment="1">
      <alignment horizontal="center" vertical="center"/>
    </xf>
    <xf numFmtId="0" fontId="41" fillId="0" borderId="85" xfId="4" applyFont="1" applyFill="1" applyBorder="1" applyAlignment="1">
      <alignment horizontal="center" vertical="center"/>
    </xf>
    <xf numFmtId="0" fontId="41" fillId="0" borderId="125" xfId="4" applyFont="1" applyFill="1" applyBorder="1" applyAlignment="1">
      <alignment horizontal="center" vertical="center"/>
    </xf>
    <xf numFmtId="0" fontId="41" fillId="0" borderId="104" xfId="4" applyFont="1" applyFill="1" applyBorder="1" applyAlignment="1">
      <alignment horizontal="center" vertical="center"/>
    </xf>
    <xf numFmtId="0" fontId="40" fillId="0" borderId="150" xfId="4" applyFont="1" applyFill="1" applyBorder="1" applyAlignment="1">
      <alignment horizontal="center"/>
    </xf>
    <xf numFmtId="0" fontId="40" fillId="0" borderId="451" xfId="4" applyFont="1" applyFill="1" applyBorder="1" applyAlignment="1">
      <alignment horizontal="center"/>
    </xf>
    <xf numFmtId="0" fontId="41" fillId="0" borderId="45" xfId="4" applyFont="1" applyFill="1" applyBorder="1" applyAlignment="1">
      <alignment horizontal="center" vertical="center"/>
    </xf>
    <xf numFmtId="0" fontId="41" fillId="0" borderId="144" xfId="4" applyFont="1" applyFill="1" applyBorder="1" applyAlignment="1">
      <alignment horizontal="center" vertical="center"/>
    </xf>
    <xf numFmtId="0" fontId="37" fillId="0" borderId="0" xfId="4" applyFont="1" applyFill="1" applyBorder="1" applyAlignment="1">
      <alignment horizontal="center"/>
    </xf>
    <xf numFmtId="0" fontId="37" fillId="0" borderId="326" xfId="4" applyFont="1" applyFill="1" applyBorder="1" applyAlignment="1">
      <alignment horizontal="center"/>
    </xf>
    <xf numFmtId="0" fontId="40" fillId="0" borderId="51" xfId="4" applyFont="1" applyFill="1" applyBorder="1" applyAlignment="1">
      <alignment horizontal="center"/>
    </xf>
    <xf numFmtId="0" fontId="40" fillId="0" borderId="450" xfId="4" applyFont="1" applyFill="1" applyBorder="1" applyAlignment="1">
      <alignment horizontal="center"/>
    </xf>
    <xf numFmtId="0" fontId="40" fillId="0" borderId="98" xfId="4" applyFont="1" applyFill="1" applyBorder="1" applyAlignment="1">
      <alignment horizontal="center"/>
    </xf>
    <xf numFmtId="0" fontId="40" fillId="0" borderId="121" xfId="4" applyFont="1" applyFill="1" applyBorder="1" applyAlignment="1">
      <alignment horizontal="center"/>
    </xf>
    <xf numFmtId="0" fontId="37" fillId="0" borderId="98" xfId="4" applyFont="1" applyFill="1" applyBorder="1" applyAlignment="1">
      <alignment horizontal="center"/>
    </xf>
    <xf numFmtId="0" fontId="37" fillId="0" borderId="85" xfId="4" applyFont="1" applyFill="1" applyBorder="1" applyAlignment="1">
      <alignment horizontal="center"/>
    </xf>
    <xf numFmtId="0" fontId="67" fillId="0" borderId="85" xfId="0" applyFont="1" applyFill="1" applyBorder="1" applyAlignment="1"/>
    <xf numFmtId="0" fontId="67" fillId="0" borderId="125" xfId="0" applyFont="1" applyFill="1" applyBorder="1" applyAlignment="1"/>
    <xf numFmtId="0" fontId="38" fillId="0" borderId="16" xfId="4" applyFont="1" applyFill="1" applyBorder="1" applyAlignment="1">
      <alignment horizontal="center"/>
    </xf>
    <xf numFmtId="0" fontId="38" fillId="0" borderId="98" xfId="4" applyFont="1" applyFill="1" applyBorder="1" applyAlignment="1">
      <alignment horizontal="center"/>
    </xf>
    <xf numFmtId="0" fontId="38" fillId="0" borderId="85" xfId="4" applyFont="1" applyFill="1" applyBorder="1" applyAlignment="1">
      <alignment horizontal="center"/>
    </xf>
    <xf numFmtId="0" fontId="38" fillId="0" borderId="121" xfId="4" applyFont="1" applyFill="1" applyBorder="1" applyAlignment="1">
      <alignment horizontal="center"/>
    </xf>
    <xf numFmtId="0" fontId="38" fillId="0" borderId="25" xfId="4" applyFont="1" applyFill="1" applyBorder="1" applyAlignment="1">
      <alignment horizontal="center"/>
    </xf>
    <xf numFmtId="0" fontId="0" fillId="0" borderId="85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37" fillId="0" borderId="385" xfId="4" applyFont="1" applyFill="1" applyBorder="1" applyAlignment="1">
      <alignment horizontal="center"/>
    </xf>
    <xf numFmtId="0" fontId="37" fillId="0" borderId="116" xfId="4" applyFont="1" applyFill="1" applyBorder="1" applyAlignment="1">
      <alignment horizontal="center"/>
    </xf>
    <xf numFmtId="0" fontId="37" fillId="0" borderId="453" xfId="4" applyFont="1" applyFill="1" applyBorder="1" applyAlignment="1">
      <alignment horizontal="center"/>
    </xf>
    <xf numFmtId="0" fontId="37" fillId="0" borderId="454" xfId="4" applyFont="1" applyFill="1" applyBorder="1" applyAlignment="1">
      <alignment horizontal="center"/>
    </xf>
    <xf numFmtId="0" fontId="40" fillId="0" borderId="77" xfId="4" applyFont="1" applyFill="1" applyBorder="1" applyAlignment="1">
      <alignment horizontal="center"/>
    </xf>
    <xf numFmtId="0" fontId="38" fillId="0" borderId="19" xfId="4" applyFont="1" applyFill="1" applyBorder="1" applyAlignment="1">
      <alignment horizontal="center"/>
    </xf>
    <xf numFmtId="0" fontId="40" fillId="0" borderId="427" xfId="4" applyFont="1" applyFill="1" applyBorder="1" applyAlignment="1">
      <alignment horizontal="center"/>
    </xf>
    <xf numFmtId="0" fontId="38" fillId="0" borderId="59" xfId="4" applyFont="1" applyFill="1" applyBorder="1" applyAlignment="1">
      <alignment horizontal="center"/>
    </xf>
    <xf numFmtId="0" fontId="38" fillId="0" borderId="452" xfId="4" applyFont="1" applyFill="1" applyBorder="1" applyAlignment="1">
      <alignment horizontal="center"/>
    </xf>
    <xf numFmtId="0" fontId="38" fillId="0" borderId="62" xfId="4" applyFont="1" applyFill="1" applyBorder="1" applyAlignment="1">
      <alignment horizontal="center" wrapText="1"/>
    </xf>
    <xf numFmtId="0" fontId="38" fillId="0" borderId="151" xfId="4" applyFont="1" applyFill="1" applyBorder="1" applyAlignment="1">
      <alignment horizontal="center" wrapText="1"/>
    </xf>
    <xf numFmtId="0" fontId="38" fillId="0" borderId="45" xfId="4" applyFont="1" applyFill="1" applyBorder="1" applyAlignment="1">
      <alignment horizontal="center" wrapText="1"/>
    </xf>
    <xf numFmtId="0" fontId="38" fillId="0" borderId="171" xfId="4" applyFont="1" applyFill="1" applyBorder="1" applyAlignment="1">
      <alignment horizontal="center" wrapText="1"/>
    </xf>
    <xf numFmtId="0" fontId="38" fillId="0" borderId="98" xfId="4" applyFont="1" applyFill="1" applyBorder="1" applyAlignment="1">
      <alignment horizontal="center" vertical="center"/>
    </xf>
    <xf numFmtId="0" fontId="38" fillId="0" borderId="85" xfId="4" applyFont="1" applyFill="1" applyBorder="1" applyAlignment="1">
      <alignment horizontal="center" vertical="center"/>
    </xf>
    <xf numFmtId="0" fontId="38" fillId="0" borderId="125" xfId="4" applyFont="1" applyFill="1" applyBorder="1" applyAlignment="1">
      <alignment horizontal="center" vertical="center"/>
    </xf>
    <xf numFmtId="0" fontId="18" fillId="0" borderId="59" xfId="3" applyFont="1" applyBorder="1" applyAlignment="1"/>
    <xf numFmtId="0" fontId="1" fillId="0" borderId="85" xfId="3" applyBorder="1" applyAlignment="1"/>
    <xf numFmtId="0" fontId="5" fillId="0" borderId="127" xfId="3" applyFont="1" applyBorder="1" applyAlignment="1">
      <alignment horizontal="left"/>
    </xf>
    <xf numFmtId="0" fontId="5" fillId="0" borderId="92" xfId="3" applyFont="1" applyBorder="1" applyAlignment="1">
      <alignment horizontal="left"/>
    </xf>
    <xf numFmtId="0" fontId="5" fillId="0" borderId="69" xfId="3" applyFont="1" applyBorder="1" applyAlignment="1"/>
    <xf numFmtId="0" fontId="23" fillId="0" borderId="92" xfId="3" applyFont="1" applyBorder="1" applyAlignment="1"/>
    <xf numFmtId="0" fontId="23" fillId="6" borderId="98" xfId="3" applyFont="1" applyFill="1" applyBorder="1" applyAlignment="1">
      <alignment horizontal="center" vertical="center" wrapText="1"/>
    </xf>
    <xf numFmtId="0" fontId="23" fillId="6" borderId="85" xfId="3" applyFont="1" applyFill="1" applyBorder="1" applyAlignment="1">
      <alignment horizontal="center" vertical="center" wrapText="1"/>
    </xf>
    <xf numFmtId="0" fontId="23" fillId="6" borderId="125" xfId="3" applyFont="1" applyFill="1" applyBorder="1" applyAlignment="1">
      <alignment horizontal="center" vertical="center" wrapText="1"/>
    </xf>
    <xf numFmtId="0" fontId="5" fillId="0" borderId="69" xfId="3" applyFont="1" applyBorder="1" applyAlignment="1">
      <alignment horizontal="left"/>
    </xf>
    <xf numFmtId="0" fontId="69" fillId="0" borderId="69" xfId="3" applyFont="1" applyBorder="1" applyAlignment="1">
      <alignment vertical="center"/>
    </xf>
    <xf numFmtId="0" fontId="69" fillId="0" borderId="93" xfId="3" applyFont="1" applyFill="1" applyBorder="1" applyAlignment="1">
      <alignment horizontal="left" vertical="center"/>
    </xf>
    <xf numFmtId="0" fontId="69" fillId="0" borderId="97" xfId="3" applyFont="1" applyFill="1" applyBorder="1" applyAlignment="1">
      <alignment horizontal="left" vertical="center"/>
    </xf>
    <xf numFmtId="0" fontId="18" fillId="0" borderId="72" xfId="3" applyFont="1" applyBorder="1" applyAlignment="1"/>
    <xf numFmtId="0" fontId="17" fillId="0" borderId="127" xfId="3" applyFont="1" applyBorder="1" applyAlignment="1"/>
    <xf numFmtId="0" fontId="1" fillId="0" borderId="92" xfId="3" applyBorder="1" applyAlignment="1"/>
    <xf numFmtId="0" fontId="69" fillId="0" borderId="69" xfId="3" applyFont="1" applyBorder="1" applyAlignment="1">
      <alignment horizontal="left" vertical="center"/>
    </xf>
    <xf numFmtId="0" fontId="69" fillId="0" borderId="92" xfId="3" applyFont="1" applyBorder="1" applyAlignment="1">
      <alignment horizontal="left" vertical="center"/>
    </xf>
    <xf numFmtId="0" fontId="5" fillId="0" borderId="69" xfId="3" applyFont="1" applyFill="1" applyBorder="1" applyAlignment="1"/>
    <xf numFmtId="0" fontId="5" fillId="0" borderId="92" xfId="3" applyFont="1" applyFill="1" applyBorder="1" applyAlignment="1"/>
    <xf numFmtId="0" fontId="69" fillId="0" borderId="69" xfId="3" applyFont="1" applyBorder="1" applyAlignment="1"/>
    <xf numFmtId="0" fontId="69" fillId="0" borderId="92" xfId="3" applyFont="1" applyBorder="1" applyAlignment="1"/>
    <xf numFmtId="0" fontId="59" fillId="0" borderId="85" xfId="0" applyFont="1" applyBorder="1" applyAlignment="1"/>
    <xf numFmtId="0" fontId="23" fillId="6" borderId="59" xfId="3" applyFont="1" applyFill="1" applyBorder="1" applyAlignment="1">
      <alignment horizontal="center" vertical="center"/>
    </xf>
    <xf numFmtId="0" fontId="23" fillId="0" borderId="452" xfId="3" applyFont="1" applyBorder="1" applyAlignment="1">
      <alignment horizontal="center" vertical="center"/>
    </xf>
    <xf numFmtId="0" fontId="18" fillId="0" borderId="455" xfId="3" applyFont="1" applyBorder="1" applyAlignment="1"/>
    <xf numFmtId="0" fontId="17" fillId="0" borderId="217" xfId="3" applyFont="1" applyBorder="1" applyAlignment="1"/>
    <xf numFmtId="0" fontId="1" fillId="0" borderId="174" xfId="3" applyBorder="1" applyAlignment="1"/>
    <xf numFmtId="0" fontId="0" fillId="0" borderId="146" xfId="0" applyBorder="1" applyAlignment="1">
      <alignment horizontal="center" wrapText="1"/>
    </xf>
    <xf numFmtId="0" fontId="54" fillId="2" borderId="0" xfId="0" applyFont="1" applyFill="1" applyBorder="1" applyAlignment="1">
      <alignment horizontal="center"/>
    </xf>
    <xf numFmtId="0" fontId="16" fillId="0" borderId="63" xfId="0" applyFont="1" applyFill="1" applyBorder="1" applyAlignment="1">
      <alignment horizontal="center" wrapText="1"/>
    </xf>
    <xf numFmtId="0" fontId="16" fillId="0" borderId="83" xfId="0" applyFont="1" applyFill="1" applyBorder="1" applyAlignment="1">
      <alignment horizontal="center" wrapText="1"/>
    </xf>
    <xf numFmtId="0" fontId="16" fillId="0" borderId="64" xfId="0" applyFont="1" applyFill="1" applyBorder="1" applyAlignment="1">
      <alignment horizontal="center" wrapText="1"/>
    </xf>
    <xf numFmtId="0" fontId="15" fillId="0" borderId="427" xfId="0" applyFont="1" applyFill="1" applyBorder="1" applyAlignment="1">
      <alignment horizontal="center" wrapText="1"/>
    </xf>
    <xf numFmtId="0" fontId="0" fillId="0" borderId="145" xfId="0" applyBorder="1" applyAlignment="1">
      <alignment wrapText="1"/>
    </xf>
    <xf numFmtId="0" fontId="57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</cellXfs>
  <cellStyles count="8">
    <cellStyle name="Ezres 2" xfId="1"/>
    <cellStyle name="Ezres 3" xfId="2"/>
    <cellStyle name="Normál" xfId="0" builtinId="0"/>
    <cellStyle name="Normál 2" xfId="3"/>
    <cellStyle name="Normál 3" xfId="4"/>
    <cellStyle name="Normál 4" xfId="5"/>
    <cellStyle name="Normál 5" xfId="6"/>
    <cellStyle name="Normál_1.számú melléklet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llne/AppData/Local/Microsoft/Windows/Temporary%20Internet%20Files/Content.Outlook/ZIIRKPO0/Eszterl&#225;nc%202015/Eszterl&#225;nc%20Posta%202015%20int.&#233;tk.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llne/AppData/Local/Microsoft/Windows/Temporary%20Internet%20Files/Content.Outlook/ZIIRKPO0/Eszterl&#225;nc%202015/Eszterl&#225;nc%20&#243;voda2015-&#252;zemeltet&#233;s-Alag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llne/AppData/Local/Microsoft/Windows/Temporary%20Internet%20Files/Content.Outlook/ZIIRKPO0/Eszterl&#225;nc%202015/Eszterl&#225;nc%20&#243;voda2015-nevel&#233;s-Post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llne/AppData/Local/Microsoft/Windows/Temporary%20Internet%20Files/Content.Outlook/ZIIRKPO0/Eszterl&#225;nc%202015/Eszterl&#225;nc%20&#243;voda2015-nevel&#233;s-J&#225;n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llne/AppData/Local/Microsoft/Windows/Temporary%20Internet%20Files/Content.Outlook/ZIIRKPO0/Eszterl&#225;nc%202015/Eszterl&#225;nc%20&#243;voda2015-nevel&#233;s-Gy&#246;ngyha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llne/AppData/Local/Microsoft/Windows/Temporary%20Internet%20Files/Content.Outlook/ZIIRKPO0/Eszterl&#225;nc%202015/Eszterl&#225;nc%20&#243;voda2015-nevel&#233;s-Buda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llne/AppData/Local/Microsoft/Windows/Temporary%20Internet%20Files/Content.Outlook/ZIIRKPO0/Eszterl&#225;nc%202015/Eszterl&#225;nc%20&#243;voda2015-nevel&#233;s-Alag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llne/AppData/Local/Microsoft/Windows/Temporary%20Internet%20Files/Content.Outlook/ZIIRKPO0/Eszterl&#225;nc%202015/Eszterl&#225;nc%20oviSNI%20201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llne/AppData/Local/Microsoft/Windows/Temporary%20Internet%20Files/Content.Outlook/ZIIRKPO0/FEJLESZT&#201;SE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llne/AppData/Local/Microsoft/Windows/Temporary%20Internet%20Files/Content.Outlook/ZIIRKPO0/Eszterl&#225;nc%202015/Eszterl&#225;nc%20J&#225;nos%202015%20int.&#233;tk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llne/AppData/Local/Microsoft/Windows/Temporary%20Internet%20Files/Content.Outlook/ZIIRKPO0/Eszterl&#225;nc%202015/Eszterl&#225;nc%20Gy&#246;ngyharmat%202015%20int.&#233;tk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llne/AppData/Local/Microsoft/Windows/Temporary%20Internet%20Files/Content.Outlook/ZIIRKPO0/Eszterl&#225;nc%202015/Eszterl&#225;nc%20Budai2015%20int.&#233;tk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llne/AppData/Local/Microsoft/Windows/Temporary%20Internet%20Files/Content.Outlook/ZIIRKPO0/Eszterl&#225;nc%202015/Eszterl&#225;nc%20Alagi%202015%20int.&#233;tk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llne/AppData/Local/Microsoft/Windows/Temporary%20Internet%20Files/Content.Outlook/ZIIRKPO0/Eszterl&#225;nc%202015/Eszterl&#225;nc%20&#243;voda2015-&#252;zemeltet&#233;s-Buda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llne/AppData/Local/Microsoft/Windows/Temporary%20Internet%20Files/Content.Outlook/ZIIRKPO0/Eszterl&#225;nc%202015/Eszterl&#225;nc%20&#243;voda2015-&#252;zemeltet&#233;s-Post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llne/AppData/Local/Microsoft/Windows/Temporary%20Internet%20Files/Content.Outlook/ZIIRKPO0/Eszterl&#225;nc%202015/Eszterl&#225;nc%20&#243;voda2015-&#252;zemeltet&#233;s-J&#225;n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llne/AppData/Local/Microsoft/Windows/Temporary%20Internet%20Files/Content.Outlook/ZIIRKPO0/Eszterl&#225;nc%202015/Eszterl&#225;nc%20&#243;voda2015-&#252;zemeltet&#233;s-Gy&#246;ngyharm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35">
          <cell r="H35">
            <v>6201</v>
          </cell>
        </row>
        <row r="42">
          <cell r="H42">
            <v>2979.5219999999999</v>
          </cell>
        </row>
      </sheetData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B"/>
      <sheetName val="A"/>
      <sheetName val="Munka3"/>
    </sheetNames>
    <sheetDataSet>
      <sheetData sheetId="0" refreshError="1"/>
      <sheetData sheetId="1">
        <row r="88">
          <cell r="H88">
            <v>10802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121">
          <cell r="H121">
            <v>33065</v>
          </cell>
        </row>
      </sheetData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116">
          <cell r="H116">
            <v>33967</v>
          </cell>
        </row>
      </sheetData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113">
          <cell r="H113">
            <v>69574</v>
          </cell>
        </row>
      </sheetData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150">
          <cell r="H150">
            <v>97340</v>
          </cell>
        </row>
      </sheetData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131">
          <cell r="H131">
            <v>82242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41">
          <cell r="H41">
            <v>6462</v>
          </cell>
        </row>
      </sheetData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BEFEJEZ.2014.12.31"/>
      <sheetName val="05.31 (2)"/>
      <sheetName val="EI.HELYESBÍTÉS"/>
      <sheetName val="BERUH-FELÚJ.06.30"/>
      <sheetName val="FEJLESZTÉSEK 06.30"/>
      <sheetName val="07.31"/>
      <sheetName val="08.31"/>
    </sheetNames>
    <sheetDataSet>
      <sheetData sheetId="0" refreshError="1"/>
      <sheetData sheetId="1" refreshError="1"/>
      <sheetData sheetId="2" refreshError="1"/>
      <sheetData sheetId="3">
        <row r="5">
          <cell r="D5">
            <v>2745169</v>
          </cell>
        </row>
        <row r="7">
          <cell r="D7">
            <v>2058784</v>
          </cell>
        </row>
        <row r="8">
          <cell r="D8">
            <v>25235925</v>
          </cell>
        </row>
        <row r="9">
          <cell r="D9">
            <v>116840</v>
          </cell>
        </row>
        <row r="10">
          <cell r="D10">
            <v>551714</v>
          </cell>
        </row>
        <row r="11">
          <cell r="D11">
            <v>686388</v>
          </cell>
        </row>
        <row r="12">
          <cell r="D12">
            <v>444500</v>
          </cell>
        </row>
        <row r="13">
          <cell r="D13">
            <v>424360</v>
          </cell>
        </row>
        <row r="14">
          <cell r="D14">
            <v>3238500</v>
          </cell>
        </row>
        <row r="15">
          <cell r="D15">
            <v>698500</v>
          </cell>
        </row>
        <row r="16">
          <cell r="D16">
            <v>141891</v>
          </cell>
        </row>
        <row r="17">
          <cell r="D17">
            <v>77606</v>
          </cell>
        </row>
        <row r="18">
          <cell r="D18">
            <v>189593</v>
          </cell>
        </row>
        <row r="22">
          <cell r="D22">
            <v>762000</v>
          </cell>
        </row>
        <row r="23">
          <cell r="D23">
            <v>501047</v>
          </cell>
        </row>
        <row r="55">
          <cell r="D55">
            <v>1524508</v>
          </cell>
        </row>
        <row r="56">
          <cell r="D56">
            <v>155395</v>
          </cell>
        </row>
        <row r="57">
          <cell r="D57">
            <v>169300</v>
          </cell>
        </row>
        <row r="58">
          <cell r="D58">
            <v>47998</v>
          </cell>
        </row>
        <row r="63">
          <cell r="D63">
            <v>289000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35">
          <cell r="H35">
            <v>5301</v>
          </cell>
        </row>
        <row r="42">
          <cell r="H42">
            <v>2074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35">
          <cell r="H35">
            <v>11803</v>
          </cell>
        </row>
        <row r="42">
          <cell r="H42">
            <v>4616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35">
          <cell r="H35">
            <v>12903</v>
          </cell>
        </row>
        <row r="42">
          <cell r="H42">
            <v>5046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35">
          <cell r="H35">
            <v>13703</v>
          </cell>
        </row>
        <row r="42">
          <cell r="H42">
            <v>5360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"/>
      <sheetName val="A"/>
      <sheetName val="Munka3"/>
    </sheetNames>
    <sheetDataSet>
      <sheetData sheetId="0" refreshError="1"/>
      <sheetData sheetId="1">
        <row r="88">
          <cell r="H88">
            <v>150</v>
          </cell>
        </row>
        <row r="94">
          <cell r="H94">
            <v>9567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B"/>
      <sheetName val="A"/>
      <sheetName val="Munka3"/>
    </sheetNames>
    <sheetDataSet>
      <sheetData sheetId="0" refreshError="1"/>
      <sheetData sheetId="1">
        <row r="81">
          <cell r="H81">
            <v>4709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B"/>
      <sheetName val="A"/>
      <sheetName val="Munka3"/>
    </sheetNames>
    <sheetDataSet>
      <sheetData sheetId="0" refreshError="1"/>
      <sheetData sheetId="1">
        <row r="84">
          <cell r="H84">
            <v>4185</v>
          </cell>
        </row>
      </sheetData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B"/>
      <sheetName val="A"/>
      <sheetName val="Munka3"/>
    </sheetNames>
    <sheetDataSet>
      <sheetData sheetId="0" refreshError="1"/>
      <sheetData sheetId="1">
        <row r="90">
          <cell r="H90">
            <v>8739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1"/>
  <sheetViews>
    <sheetView tabSelected="1" topLeftCell="A22" zoomScaleNormal="100" workbookViewId="0">
      <selection activeCell="B40" sqref="B40"/>
    </sheetView>
  </sheetViews>
  <sheetFormatPr defaultRowHeight="12.75"/>
  <cols>
    <col min="1" max="1" width="4.28515625" style="1" customWidth="1"/>
    <col min="2" max="2" width="52.7109375" style="1" customWidth="1"/>
    <col min="3" max="6" width="13" style="2" customWidth="1"/>
    <col min="7" max="7" width="4.28515625" style="1" customWidth="1"/>
    <col min="8" max="8" width="59.5703125" style="1" customWidth="1"/>
    <col min="9" max="10" width="11.5703125" style="3" hidden="1" customWidth="1"/>
    <col min="11" max="11" width="12.28515625" style="3" hidden="1" customWidth="1"/>
    <col min="12" max="12" width="12.42578125" style="3" hidden="1" customWidth="1"/>
    <col min="13" max="13" width="11" style="1" hidden="1" customWidth="1"/>
    <col min="14" max="14" width="11.42578125" style="2" hidden="1" customWidth="1"/>
    <col min="15" max="18" width="12.42578125" style="1" customWidth="1"/>
    <col min="19" max="19" width="16.42578125" style="1" customWidth="1"/>
    <col min="20" max="16384" width="9.140625" style="1"/>
  </cols>
  <sheetData>
    <row r="1" spans="1:19" ht="15.75">
      <c r="A1" s="130"/>
      <c r="B1" s="129"/>
      <c r="C1" s="128"/>
      <c r="D1" s="128"/>
      <c r="E1" s="128"/>
      <c r="F1" s="128"/>
      <c r="G1" s="2"/>
      <c r="H1" s="123"/>
      <c r="M1" s="1339" t="s">
        <v>85</v>
      </c>
      <c r="N1" s="1339"/>
      <c r="O1" s="126"/>
      <c r="P1" s="126"/>
      <c r="Q1" s="126" t="s">
        <v>86</v>
      </c>
      <c r="R1" s="126"/>
    </row>
    <row r="2" spans="1:19">
      <c r="A2" s="2"/>
      <c r="B2" s="2"/>
      <c r="C2" s="123"/>
      <c r="D2" s="123"/>
      <c r="E2" s="123"/>
      <c r="F2" s="123"/>
      <c r="G2" s="2"/>
      <c r="H2" s="123"/>
      <c r="N2" s="127"/>
      <c r="O2" s="126"/>
      <c r="P2" s="126"/>
      <c r="Q2" s="126"/>
      <c r="R2" s="126"/>
    </row>
    <row r="3" spans="1:19" ht="18.75">
      <c r="A3" s="1340" t="s">
        <v>90</v>
      </c>
      <c r="B3" s="1340"/>
      <c r="C3" s="1340"/>
      <c r="D3" s="1340"/>
      <c r="E3" s="1340"/>
      <c r="F3" s="1340"/>
      <c r="G3" s="1340"/>
      <c r="H3" s="1340"/>
      <c r="I3" s="1340"/>
      <c r="J3" s="1340"/>
      <c r="K3" s="1340"/>
      <c r="L3" s="1340"/>
      <c r="M3" s="1340"/>
      <c r="N3" s="1340"/>
    </row>
    <row r="4" spans="1:19">
      <c r="A4" s="1341" t="s">
        <v>84</v>
      </c>
      <c r="B4" s="1341"/>
      <c r="C4" s="1341"/>
      <c r="D4" s="1341"/>
      <c r="E4" s="1341"/>
      <c r="F4" s="1341"/>
      <c r="G4" s="1341"/>
      <c r="H4" s="1341"/>
      <c r="I4" s="1341"/>
      <c r="J4" s="1341"/>
      <c r="K4" s="1341"/>
      <c r="L4" s="1341"/>
      <c r="M4" s="1341"/>
      <c r="N4" s="1341"/>
      <c r="O4" s="125"/>
      <c r="P4" s="125"/>
      <c r="Q4" s="125"/>
      <c r="R4" s="125"/>
      <c r="S4" s="125"/>
    </row>
    <row r="5" spans="1:19" ht="12.75" hidden="1" customHeight="1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</row>
    <row r="6" spans="1:19" ht="13.5" thickBot="1">
      <c r="A6" s="2"/>
      <c r="B6" s="2"/>
      <c r="G6" s="2"/>
      <c r="H6" s="123"/>
    </row>
    <row r="7" spans="1:19" ht="12.75" customHeight="1">
      <c r="A7" s="121" t="s">
        <v>64</v>
      </c>
      <c r="B7" s="121"/>
      <c r="C7" s="1346" t="s">
        <v>89</v>
      </c>
      <c r="D7" s="1346" t="s">
        <v>549</v>
      </c>
      <c r="E7" s="1346" t="s">
        <v>473</v>
      </c>
      <c r="F7" s="1346" t="s">
        <v>474</v>
      </c>
      <c r="G7" s="122"/>
      <c r="H7" s="121"/>
      <c r="I7" s="120" t="s">
        <v>83</v>
      </c>
      <c r="J7" s="120" t="s">
        <v>82</v>
      </c>
      <c r="K7" s="119" t="s">
        <v>83</v>
      </c>
      <c r="L7" s="118" t="s">
        <v>82</v>
      </c>
      <c r="M7" s="117" t="s">
        <v>81</v>
      </c>
      <c r="N7" s="117" t="s">
        <v>81</v>
      </c>
      <c r="O7" s="1346" t="s">
        <v>89</v>
      </c>
      <c r="P7" s="1346" t="s">
        <v>549</v>
      </c>
      <c r="Q7" s="1356" t="s">
        <v>473</v>
      </c>
      <c r="R7" s="1322" t="s">
        <v>474</v>
      </c>
      <c r="S7" s="775" t="s">
        <v>80</v>
      </c>
    </row>
    <row r="8" spans="1:19">
      <c r="A8" s="111" t="s">
        <v>78</v>
      </c>
      <c r="B8" s="111" t="s">
        <v>79</v>
      </c>
      <c r="C8" s="1347"/>
      <c r="D8" s="1347" t="s">
        <v>549</v>
      </c>
      <c r="E8" s="1347"/>
      <c r="F8" s="1347"/>
      <c r="G8" s="116" t="s">
        <v>78</v>
      </c>
      <c r="H8" s="111" t="s">
        <v>77</v>
      </c>
      <c r="I8" s="115" t="s">
        <v>76</v>
      </c>
      <c r="J8" s="115" t="s">
        <v>75</v>
      </c>
      <c r="K8" s="112" t="s">
        <v>74</v>
      </c>
      <c r="L8" s="112" t="s">
        <v>73</v>
      </c>
      <c r="M8" s="111" t="s">
        <v>72</v>
      </c>
      <c r="N8" s="111" t="s">
        <v>72</v>
      </c>
      <c r="O8" s="1347"/>
      <c r="P8" s="1347" t="s">
        <v>549</v>
      </c>
      <c r="Q8" s="1357"/>
      <c r="R8" s="1323"/>
      <c r="S8" s="776" t="s">
        <v>71</v>
      </c>
    </row>
    <row r="9" spans="1:19">
      <c r="A9" s="111"/>
      <c r="B9" s="111" t="s">
        <v>70</v>
      </c>
      <c r="C9" s="1347"/>
      <c r="D9" s="1347"/>
      <c r="E9" s="1347"/>
      <c r="F9" s="1347"/>
      <c r="G9" s="116"/>
      <c r="H9" s="111" t="s">
        <v>70</v>
      </c>
      <c r="I9" s="115" t="s">
        <v>69</v>
      </c>
      <c r="J9" s="115" t="s">
        <v>69</v>
      </c>
      <c r="K9" s="114" t="s">
        <v>65</v>
      </c>
      <c r="L9" s="113" t="s">
        <v>65</v>
      </c>
      <c r="M9" s="111" t="s">
        <v>68</v>
      </c>
      <c r="N9" s="111" t="s">
        <v>67</v>
      </c>
      <c r="O9" s="1347"/>
      <c r="P9" s="1347"/>
      <c r="Q9" s="1357"/>
      <c r="R9" s="1323"/>
      <c r="S9" s="776" t="s">
        <v>66</v>
      </c>
    </row>
    <row r="10" spans="1:19" ht="13.5" customHeight="1" thickBot="1">
      <c r="A10" s="106" t="s">
        <v>64</v>
      </c>
      <c r="B10" s="106"/>
      <c r="C10" s="1349"/>
      <c r="D10" s="1349"/>
      <c r="E10" s="1348"/>
      <c r="F10" s="1348"/>
      <c r="G10" s="110" t="s">
        <v>64</v>
      </c>
      <c r="H10" s="106"/>
      <c r="I10" s="109"/>
      <c r="J10" s="109"/>
      <c r="K10" s="108"/>
      <c r="L10" s="107"/>
      <c r="M10" s="106" t="s">
        <v>65</v>
      </c>
      <c r="N10" s="106" t="s">
        <v>65</v>
      </c>
      <c r="O10" s="1348"/>
      <c r="P10" s="1349"/>
      <c r="Q10" s="1358"/>
      <c r="R10" s="1324"/>
      <c r="S10" s="777" t="s">
        <v>555</v>
      </c>
    </row>
    <row r="11" spans="1:19">
      <c r="A11" s="105">
        <v>1</v>
      </c>
      <c r="B11" s="104">
        <v>2</v>
      </c>
      <c r="C11" s="769"/>
      <c r="D11" s="103"/>
      <c r="E11" s="103"/>
      <c r="F11" s="103"/>
      <c r="G11" s="102">
        <v>7</v>
      </c>
      <c r="H11" s="101">
        <v>8</v>
      </c>
      <c r="I11" s="100">
        <v>9</v>
      </c>
      <c r="J11" s="99">
        <v>10</v>
      </c>
      <c r="K11" s="99">
        <v>7</v>
      </c>
      <c r="L11" s="98">
        <v>13</v>
      </c>
      <c r="M11" s="96">
        <v>15</v>
      </c>
      <c r="N11" s="95">
        <v>16</v>
      </c>
      <c r="O11" s="97">
        <v>12</v>
      </c>
      <c r="P11" s="97"/>
      <c r="Q11" s="722">
        <v>12</v>
      </c>
      <c r="R11" s="97">
        <v>12</v>
      </c>
      <c r="S11" s="8"/>
    </row>
    <row r="12" spans="1:19" ht="15">
      <c r="A12" s="94"/>
      <c r="B12" s="93"/>
      <c r="C12" s="88"/>
      <c r="D12" s="88"/>
      <c r="E12" s="88"/>
      <c r="F12" s="88"/>
      <c r="G12" s="92" t="s">
        <v>64</v>
      </c>
      <c r="H12" s="91"/>
      <c r="I12" s="90"/>
      <c r="J12" s="90"/>
      <c r="K12" s="90"/>
      <c r="L12" s="90"/>
      <c r="M12" s="88"/>
      <c r="N12" s="87"/>
      <c r="O12" s="89"/>
      <c r="P12" s="89"/>
      <c r="Q12" s="89"/>
      <c r="R12" s="89"/>
      <c r="S12" s="79"/>
    </row>
    <row r="13" spans="1:19" s="68" customFormat="1" ht="21.95" customHeight="1">
      <c r="A13" s="84">
        <v>1</v>
      </c>
      <c r="B13" s="72" t="s">
        <v>63</v>
      </c>
      <c r="C13" s="142">
        <v>1329446</v>
      </c>
      <c r="D13" s="142">
        <v>65461</v>
      </c>
      <c r="E13" s="142">
        <f>SUM(C13:D13)</f>
        <v>1394907</v>
      </c>
      <c r="F13" s="142">
        <v>682223</v>
      </c>
      <c r="G13" s="139">
        <v>1</v>
      </c>
      <c r="H13" s="69" t="s">
        <v>62</v>
      </c>
      <c r="I13" s="47">
        <v>2174856</v>
      </c>
      <c r="J13" s="47">
        <v>2572223</v>
      </c>
      <c r="K13" s="47">
        <v>2406509</v>
      </c>
      <c r="L13" s="71">
        <v>2536696</v>
      </c>
      <c r="M13" s="132"/>
      <c r="N13" s="80"/>
      <c r="O13" s="143">
        <v>439124</v>
      </c>
      <c r="P13" s="143">
        <v>161</v>
      </c>
      <c r="Q13" s="143">
        <f>SUM(O13:P13)</f>
        <v>439285</v>
      </c>
      <c r="R13" s="143">
        <v>214691</v>
      </c>
      <c r="S13" s="79"/>
    </row>
    <row r="14" spans="1:19" ht="21.95" customHeight="1">
      <c r="A14" s="84">
        <v>2</v>
      </c>
      <c r="B14" s="72" t="s">
        <v>61</v>
      </c>
      <c r="C14" s="142">
        <v>386711</v>
      </c>
      <c r="D14" s="721">
        <v>12792</v>
      </c>
      <c r="E14" s="142">
        <f t="shared" ref="E14:E23" si="0">SUM(C14:D14)</f>
        <v>399503</v>
      </c>
      <c r="F14" s="142">
        <v>186083</v>
      </c>
      <c r="G14" s="140">
        <v>2</v>
      </c>
      <c r="H14" s="83" t="s">
        <v>60</v>
      </c>
      <c r="I14" s="47">
        <v>7982800</v>
      </c>
      <c r="J14" s="47">
        <v>8376922</v>
      </c>
      <c r="K14" s="47">
        <v>8311155</v>
      </c>
      <c r="L14" s="71">
        <v>7358817</v>
      </c>
      <c r="M14" s="145"/>
      <c r="N14" s="85"/>
      <c r="O14" s="143">
        <v>2625850</v>
      </c>
      <c r="P14" s="143">
        <v>0</v>
      </c>
      <c r="Q14" s="143">
        <f t="shared" ref="Q14:Q23" si="1">SUM(O14:P14)</f>
        <v>2625850</v>
      </c>
      <c r="R14" s="143">
        <v>1522478</v>
      </c>
      <c r="S14" s="79"/>
    </row>
    <row r="15" spans="1:19" ht="21.95" customHeight="1">
      <c r="A15" s="84">
        <v>3</v>
      </c>
      <c r="B15" s="72" t="s">
        <v>59</v>
      </c>
      <c r="C15" s="142">
        <v>1583412</v>
      </c>
      <c r="D15" s="142">
        <v>49018</v>
      </c>
      <c r="E15" s="142">
        <f t="shared" si="0"/>
        <v>1632430</v>
      </c>
      <c r="F15" s="142">
        <v>623194</v>
      </c>
      <c r="G15" s="140">
        <v>3</v>
      </c>
      <c r="H15" s="70" t="s">
        <v>58</v>
      </c>
      <c r="I15" s="47">
        <v>3340919.5</v>
      </c>
      <c r="J15" s="47">
        <v>3179194</v>
      </c>
      <c r="K15" s="47">
        <v>3222669</v>
      </c>
      <c r="L15" s="71">
        <v>1787353.74</v>
      </c>
      <c r="M15" s="145"/>
      <c r="N15" s="85"/>
      <c r="O15" s="143">
        <v>1289334</v>
      </c>
      <c r="P15" s="143">
        <v>63931</v>
      </c>
      <c r="Q15" s="143">
        <f t="shared" si="1"/>
        <v>1353265</v>
      </c>
      <c r="R15" s="143">
        <v>727055</v>
      </c>
      <c r="S15" s="79"/>
    </row>
    <row r="16" spans="1:19" ht="21.95" customHeight="1">
      <c r="A16" s="65">
        <v>4</v>
      </c>
      <c r="B16" s="64" t="s">
        <v>57</v>
      </c>
      <c r="C16" s="142">
        <v>135960</v>
      </c>
      <c r="D16" s="142">
        <v>18549</v>
      </c>
      <c r="E16" s="142">
        <f t="shared" si="0"/>
        <v>154509</v>
      </c>
      <c r="F16" s="142">
        <v>56597</v>
      </c>
      <c r="G16" s="140">
        <v>4</v>
      </c>
      <c r="H16" s="70" t="s">
        <v>56</v>
      </c>
      <c r="I16" s="47">
        <v>96169</v>
      </c>
      <c r="J16" s="86"/>
      <c r="K16" s="86"/>
      <c r="L16" s="71">
        <v>140410.31500000006</v>
      </c>
      <c r="M16" s="145"/>
      <c r="N16" s="85"/>
      <c r="O16" s="143"/>
      <c r="P16" s="143"/>
      <c r="Q16" s="143">
        <f t="shared" si="1"/>
        <v>0</v>
      </c>
      <c r="R16" s="143"/>
      <c r="S16" s="79"/>
    </row>
    <row r="17" spans="1:19" ht="21.95" customHeight="1">
      <c r="A17" s="84">
        <v>5</v>
      </c>
      <c r="B17" s="72" t="s">
        <v>55</v>
      </c>
      <c r="C17" s="142"/>
      <c r="D17" s="142"/>
      <c r="E17" s="142">
        <f t="shared" si="0"/>
        <v>0</v>
      </c>
      <c r="F17" s="142"/>
      <c r="G17" s="139">
        <v>5</v>
      </c>
      <c r="H17" s="70" t="s">
        <v>54</v>
      </c>
      <c r="I17" s="47">
        <v>1200196</v>
      </c>
      <c r="J17" s="47">
        <v>1256274</v>
      </c>
      <c r="K17" s="47">
        <v>930723</v>
      </c>
      <c r="L17" s="71">
        <v>1098555.22</v>
      </c>
      <c r="M17" s="132"/>
      <c r="N17" s="80"/>
      <c r="O17" s="143">
        <v>421000</v>
      </c>
      <c r="Q17" s="143">
        <f t="shared" si="1"/>
        <v>421000</v>
      </c>
      <c r="R17" s="143">
        <v>206606</v>
      </c>
      <c r="S17" s="79"/>
    </row>
    <row r="18" spans="1:19" ht="21.95" customHeight="1">
      <c r="A18" s="65"/>
      <c r="B18" s="66" t="s">
        <v>53</v>
      </c>
      <c r="C18" s="142"/>
      <c r="D18" s="142"/>
      <c r="E18" s="142">
        <f t="shared" si="0"/>
        <v>0</v>
      </c>
      <c r="F18" s="142"/>
      <c r="G18" s="139">
        <v>6</v>
      </c>
      <c r="H18" s="69" t="s">
        <v>52</v>
      </c>
      <c r="I18" s="47">
        <v>31100</v>
      </c>
      <c r="J18" s="47">
        <v>23270</v>
      </c>
      <c r="K18" s="47">
        <v>0</v>
      </c>
      <c r="L18" s="71">
        <v>2050.875</v>
      </c>
      <c r="M18" s="132"/>
      <c r="N18" s="80"/>
      <c r="O18" s="143"/>
      <c r="P18" s="143">
        <v>4693</v>
      </c>
      <c r="Q18" s="143">
        <f>SUM(O18:P18)</f>
        <v>4693</v>
      </c>
      <c r="R18" s="143">
        <v>2720</v>
      </c>
      <c r="S18" s="79"/>
    </row>
    <row r="19" spans="1:19" ht="21.95" customHeight="1">
      <c r="A19" s="65"/>
      <c r="B19" s="66" t="s">
        <v>51</v>
      </c>
      <c r="C19" s="142">
        <v>189583</v>
      </c>
      <c r="D19" s="142">
        <v>-11901</v>
      </c>
      <c r="E19" s="142">
        <f t="shared" si="0"/>
        <v>177682</v>
      </c>
      <c r="F19" s="142">
        <v>53994</v>
      </c>
      <c r="G19" s="139">
        <v>7</v>
      </c>
      <c r="H19" s="83" t="s">
        <v>50</v>
      </c>
      <c r="I19" s="20">
        <v>719</v>
      </c>
      <c r="J19" s="20">
        <v>0</v>
      </c>
      <c r="K19" s="20">
        <v>0</v>
      </c>
      <c r="L19" s="71">
        <v>0</v>
      </c>
      <c r="M19" s="132"/>
      <c r="N19" s="80"/>
      <c r="O19" s="143"/>
      <c r="P19" s="143"/>
      <c r="Q19" s="143">
        <f t="shared" si="1"/>
        <v>0</v>
      </c>
      <c r="R19" s="143"/>
      <c r="S19" s="79"/>
    </row>
    <row r="20" spans="1:19" ht="21.95" customHeight="1">
      <c r="A20" s="65"/>
      <c r="B20" s="66" t="s">
        <v>49</v>
      </c>
      <c r="C20" s="142"/>
      <c r="D20" s="142"/>
      <c r="E20" s="142">
        <f t="shared" si="0"/>
        <v>0</v>
      </c>
      <c r="F20" s="142"/>
      <c r="G20" s="141">
        <v>8</v>
      </c>
      <c r="H20" s="82" t="s">
        <v>48</v>
      </c>
      <c r="I20" s="47">
        <v>110065</v>
      </c>
      <c r="J20" s="47">
        <v>1283326</v>
      </c>
      <c r="K20" s="47">
        <v>0</v>
      </c>
      <c r="L20" s="71">
        <v>327091</v>
      </c>
      <c r="M20" s="132"/>
      <c r="N20" s="80"/>
      <c r="O20" s="143"/>
      <c r="P20" s="143">
        <v>252881</v>
      </c>
      <c r="Q20" s="143">
        <f t="shared" si="1"/>
        <v>252881</v>
      </c>
      <c r="R20" s="143">
        <v>273298</v>
      </c>
      <c r="S20" s="78"/>
    </row>
    <row r="21" spans="1:19" ht="21.95" customHeight="1">
      <c r="A21" s="65"/>
      <c r="B21" s="66" t="s">
        <v>47</v>
      </c>
      <c r="C21" s="142"/>
      <c r="D21" s="142"/>
      <c r="E21" s="142">
        <f t="shared" si="0"/>
        <v>0</v>
      </c>
      <c r="F21" s="142"/>
      <c r="G21" s="141">
        <v>9</v>
      </c>
      <c r="H21" s="82" t="s">
        <v>46</v>
      </c>
      <c r="I21" s="47">
        <v>892058</v>
      </c>
      <c r="J21" s="47"/>
      <c r="K21" s="47"/>
      <c r="L21" s="71">
        <v>754396</v>
      </c>
      <c r="M21" s="81"/>
      <c r="N21" s="80"/>
      <c r="O21" s="143"/>
      <c r="P21" s="143"/>
      <c r="Q21" s="143">
        <f t="shared" si="1"/>
        <v>0</v>
      </c>
      <c r="R21" s="143"/>
      <c r="S21" s="79"/>
    </row>
    <row r="22" spans="1:19" ht="21.95" customHeight="1">
      <c r="A22" s="65">
        <v>6</v>
      </c>
      <c r="B22" s="64" t="s">
        <v>45</v>
      </c>
      <c r="C22" s="142">
        <v>25000</v>
      </c>
      <c r="D22" s="142"/>
      <c r="E22" s="142">
        <f t="shared" si="0"/>
        <v>25000</v>
      </c>
      <c r="F22" s="142"/>
      <c r="G22" s="141"/>
      <c r="H22" s="23"/>
      <c r="I22" s="47"/>
      <c r="J22" s="47"/>
      <c r="K22" s="47"/>
      <c r="L22" s="71"/>
      <c r="M22" s="81"/>
      <c r="N22" s="80"/>
      <c r="O22" s="143"/>
      <c r="P22" s="143"/>
      <c r="Q22" s="143">
        <f t="shared" si="1"/>
        <v>0</v>
      </c>
      <c r="R22" s="143"/>
      <c r="S22" s="79"/>
    </row>
    <row r="23" spans="1:19" ht="21.95" customHeight="1" thickBot="1">
      <c r="A23" s="65">
        <v>7</v>
      </c>
      <c r="B23" s="64" t="s">
        <v>44</v>
      </c>
      <c r="C23" s="1303">
        <v>268267</v>
      </c>
      <c r="D23" s="1303">
        <v>-92660</v>
      </c>
      <c r="E23" s="1303">
        <f t="shared" si="0"/>
        <v>175607</v>
      </c>
      <c r="F23" s="1303"/>
      <c r="G23" s="139"/>
      <c r="H23" s="61"/>
      <c r="I23" s="77"/>
      <c r="J23" s="77"/>
      <c r="K23" s="77"/>
      <c r="L23" s="77"/>
      <c r="M23" s="75"/>
      <c r="N23" s="74"/>
      <c r="O23" s="76"/>
      <c r="P23" s="76"/>
      <c r="Q23" s="1304">
        <f t="shared" si="1"/>
        <v>0</v>
      </c>
      <c r="R23" s="76"/>
      <c r="S23" s="1305" t="s">
        <v>87</v>
      </c>
    </row>
    <row r="24" spans="1:19" ht="17.100000000000001" customHeight="1" thickBot="1">
      <c r="A24" s="1342" t="s">
        <v>42</v>
      </c>
      <c r="B24" s="1309" t="s">
        <v>43</v>
      </c>
      <c r="C24" s="1337">
        <f>SUM(C13:C23)</f>
        <v>3918379</v>
      </c>
      <c r="D24" s="1337">
        <f>SUM(D13:D23)</f>
        <v>41259</v>
      </c>
      <c r="E24" s="1337">
        <f>SUM(E13:E23)</f>
        <v>3959638</v>
      </c>
      <c r="F24" s="1337">
        <f>SUM(F13:F23)</f>
        <v>1602091</v>
      </c>
      <c r="G24" s="1344" t="s">
        <v>42</v>
      </c>
      <c r="H24" s="1310" t="s">
        <v>41</v>
      </c>
      <c r="I24" s="1311"/>
      <c r="J24" s="1311"/>
      <c r="K24" s="1311"/>
      <c r="L24" s="1311"/>
      <c r="M24" s="1312"/>
      <c r="N24" s="1312"/>
      <c r="O24" s="1325">
        <f>SUM(O13:O21)</f>
        <v>4775308</v>
      </c>
      <c r="P24" s="1325">
        <f>SUM(P13:P23)</f>
        <v>321666</v>
      </c>
      <c r="Q24" s="1325">
        <f>SUM(Q13:Q21)</f>
        <v>5096974</v>
      </c>
      <c r="R24" s="1325">
        <f>SUM(R13:R21)</f>
        <v>2946848</v>
      </c>
      <c r="S24" s="1313" t="s">
        <v>555</v>
      </c>
    </row>
    <row r="25" spans="1:19" ht="17.100000000000001" customHeight="1" thickBot="1">
      <c r="A25" s="1343"/>
      <c r="B25" s="1314" t="s">
        <v>22</v>
      </c>
      <c r="C25" s="1338"/>
      <c r="D25" s="1361"/>
      <c r="E25" s="1338"/>
      <c r="F25" s="1338"/>
      <c r="G25" s="1345"/>
      <c r="H25" s="1315" t="s">
        <v>22</v>
      </c>
      <c r="I25" s="1316">
        <v>15828882.5</v>
      </c>
      <c r="J25" s="1316">
        <v>16691209</v>
      </c>
      <c r="K25" s="1316">
        <v>14871056</v>
      </c>
      <c r="L25" s="1316">
        <v>14005370.15</v>
      </c>
      <c r="M25" s="1316"/>
      <c r="N25" s="1316"/>
      <c r="O25" s="1326"/>
      <c r="P25" s="1352"/>
      <c r="Q25" s="1326"/>
      <c r="R25" s="1326"/>
      <c r="S25" s="1317">
        <f>SUM(Q24-E24)</f>
        <v>1137336</v>
      </c>
    </row>
    <row r="26" spans="1:19" ht="21.95" customHeight="1">
      <c r="A26" s="65">
        <v>8</v>
      </c>
      <c r="B26" s="64" t="s">
        <v>40</v>
      </c>
      <c r="C26" s="1306">
        <v>302000</v>
      </c>
      <c r="D26" s="1306">
        <v>-143066</v>
      </c>
      <c r="E26" s="1306">
        <f>SUM(C26:D26)</f>
        <v>158934</v>
      </c>
      <c r="F26" s="1306">
        <v>25447</v>
      </c>
      <c r="G26" s="139">
        <v>10</v>
      </c>
      <c r="H26" s="69" t="s">
        <v>39</v>
      </c>
      <c r="I26" s="62">
        <v>1781398.1</v>
      </c>
      <c r="J26" s="62">
        <v>412002</v>
      </c>
      <c r="K26" s="62">
        <v>1032000</v>
      </c>
      <c r="L26" s="147">
        <v>921245</v>
      </c>
      <c r="M26" s="150"/>
      <c r="N26" s="62"/>
      <c r="O26" s="1307">
        <v>9100</v>
      </c>
      <c r="P26" s="1307">
        <v>1538454</v>
      </c>
      <c r="Q26" s="1307">
        <f>SUM(O26:P26)</f>
        <v>1547554</v>
      </c>
      <c r="R26" s="1307">
        <v>254996</v>
      </c>
      <c r="S26" s="1308"/>
    </row>
    <row r="27" spans="1:19" ht="21.95" customHeight="1">
      <c r="A27" s="65">
        <v>9</v>
      </c>
      <c r="B27" s="64" t="s">
        <v>38</v>
      </c>
      <c r="C27" s="144">
        <v>344207</v>
      </c>
      <c r="D27" s="144">
        <v>153477</v>
      </c>
      <c r="E27" s="146">
        <f t="shared" ref="E27:E33" si="2">SUM(C27:D27)</f>
        <v>497684</v>
      </c>
      <c r="F27" s="144">
        <v>287691</v>
      </c>
      <c r="G27" s="139">
        <v>11</v>
      </c>
      <c r="H27" s="70" t="s">
        <v>37</v>
      </c>
      <c r="I27" s="73">
        <v>82541</v>
      </c>
      <c r="J27" s="73">
        <v>82541</v>
      </c>
      <c r="K27" s="73">
        <v>0</v>
      </c>
      <c r="L27" s="148">
        <v>516882.01699999999</v>
      </c>
      <c r="M27" s="151"/>
      <c r="N27" s="73"/>
      <c r="O27" s="153"/>
      <c r="P27" s="153"/>
      <c r="Q27" s="152">
        <f t="shared" ref="Q27:Q33" si="3">SUM(O27:P27)</f>
        <v>0</v>
      </c>
      <c r="R27" s="153"/>
      <c r="S27" s="136"/>
    </row>
    <row r="28" spans="1:19" ht="21.95" customHeight="1">
      <c r="A28" s="65">
        <v>10</v>
      </c>
      <c r="B28" s="72" t="s">
        <v>36</v>
      </c>
      <c r="C28" s="144"/>
      <c r="D28" s="144"/>
      <c r="E28" s="146">
        <f t="shared" si="2"/>
        <v>0</v>
      </c>
      <c r="F28" s="144"/>
      <c r="G28" s="139">
        <v>12</v>
      </c>
      <c r="H28" s="70" t="s">
        <v>35</v>
      </c>
      <c r="I28" s="62">
        <v>171135</v>
      </c>
      <c r="J28" s="62">
        <v>112304</v>
      </c>
      <c r="K28" s="62">
        <v>0</v>
      </c>
      <c r="L28" s="147">
        <v>265902.842</v>
      </c>
      <c r="M28" s="150"/>
      <c r="N28" s="62"/>
      <c r="O28" s="152">
        <v>34900</v>
      </c>
      <c r="P28" s="152"/>
      <c r="Q28" s="152">
        <f t="shared" si="3"/>
        <v>34900</v>
      </c>
      <c r="R28" s="152"/>
      <c r="S28" s="136"/>
    </row>
    <row r="29" spans="1:19" ht="21.95" customHeight="1">
      <c r="A29" s="65"/>
      <c r="B29" s="67" t="s">
        <v>34</v>
      </c>
      <c r="C29" s="144"/>
      <c r="D29" s="144"/>
      <c r="E29" s="146">
        <f t="shared" si="2"/>
        <v>0</v>
      </c>
      <c r="F29" s="144"/>
      <c r="G29" s="139">
        <v>13</v>
      </c>
      <c r="H29" s="69" t="s">
        <v>33</v>
      </c>
      <c r="I29" s="62">
        <v>1071</v>
      </c>
      <c r="J29" s="62">
        <v>1065</v>
      </c>
      <c r="K29" s="62">
        <v>0</v>
      </c>
      <c r="L29" s="147">
        <v>79.405000000000001</v>
      </c>
      <c r="M29" s="150"/>
      <c r="N29" s="62"/>
      <c r="O29" s="152"/>
      <c r="P29" s="152">
        <v>27065</v>
      </c>
      <c r="Q29" s="152">
        <f t="shared" si="3"/>
        <v>27065</v>
      </c>
      <c r="R29" s="152">
        <v>28420</v>
      </c>
      <c r="S29" s="136"/>
    </row>
    <row r="30" spans="1:19" ht="21.95" customHeight="1">
      <c r="A30" s="65"/>
      <c r="B30" s="67" t="s">
        <v>32</v>
      </c>
      <c r="C30" s="144">
        <v>5000</v>
      </c>
      <c r="D30" s="144">
        <v>17939</v>
      </c>
      <c r="E30" s="146">
        <f t="shared" si="2"/>
        <v>22939</v>
      </c>
      <c r="F30" s="144">
        <v>9959</v>
      </c>
      <c r="G30" s="139">
        <v>14</v>
      </c>
      <c r="H30" s="68" t="s">
        <v>31</v>
      </c>
      <c r="I30" s="62">
        <v>36208</v>
      </c>
      <c r="J30" s="62">
        <v>32491</v>
      </c>
      <c r="K30" s="62">
        <v>29000</v>
      </c>
      <c r="L30" s="149">
        <v>26300</v>
      </c>
      <c r="M30" s="150"/>
      <c r="N30" s="62"/>
      <c r="O30" s="154"/>
      <c r="P30" s="154"/>
      <c r="Q30" s="152">
        <f t="shared" si="3"/>
        <v>0</v>
      </c>
      <c r="R30" s="154"/>
      <c r="S30" s="136"/>
    </row>
    <row r="31" spans="1:19" ht="21.95" customHeight="1">
      <c r="A31" s="65"/>
      <c r="B31" s="67" t="s">
        <v>30</v>
      </c>
      <c r="C31" s="144"/>
      <c r="D31" s="144"/>
      <c r="E31" s="146">
        <f t="shared" si="2"/>
        <v>0</v>
      </c>
      <c r="F31" s="144"/>
      <c r="G31" s="141">
        <v>15</v>
      </c>
      <c r="H31" s="63" t="s">
        <v>29</v>
      </c>
      <c r="I31" s="62">
        <v>748</v>
      </c>
      <c r="J31" s="62">
        <v>3296965</v>
      </c>
      <c r="K31" s="62">
        <v>0</v>
      </c>
      <c r="L31" s="147">
        <v>58836</v>
      </c>
      <c r="M31" s="150"/>
      <c r="N31" s="62"/>
      <c r="O31" s="152"/>
      <c r="P31" s="152"/>
      <c r="Q31" s="152">
        <f t="shared" si="3"/>
        <v>0</v>
      </c>
      <c r="R31" s="152"/>
      <c r="S31" s="136"/>
    </row>
    <row r="32" spans="1:19" ht="21.95" customHeight="1">
      <c r="A32" s="65"/>
      <c r="B32" s="66" t="s">
        <v>28</v>
      </c>
      <c r="C32" s="144"/>
      <c r="D32" s="144"/>
      <c r="E32" s="146">
        <f t="shared" si="2"/>
        <v>0</v>
      </c>
      <c r="F32" s="144"/>
      <c r="G32" s="141">
        <v>16</v>
      </c>
      <c r="H32" s="63" t="s">
        <v>27</v>
      </c>
      <c r="I32" s="62">
        <v>350024</v>
      </c>
      <c r="J32" s="62"/>
      <c r="K32" s="62"/>
      <c r="L32" s="147">
        <v>1684883</v>
      </c>
      <c r="M32" s="150"/>
      <c r="N32" s="62"/>
      <c r="O32" s="152"/>
      <c r="P32" s="152"/>
      <c r="Q32" s="152">
        <f t="shared" si="3"/>
        <v>0</v>
      </c>
      <c r="R32" s="152"/>
      <c r="S32" s="136"/>
    </row>
    <row r="33" spans="1:25" ht="21.95" customHeight="1" thickBot="1">
      <c r="A33" s="65">
        <v>11</v>
      </c>
      <c r="B33" s="64" t="s">
        <v>26</v>
      </c>
      <c r="C33" s="1318">
        <v>765000</v>
      </c>
      <c r="D33" s="1318">
        <v>11737</v>
      </c>
      <c r="E33" s="1319">
        <f t="shared" si="2"/>
        <v>776737</v>
      </c>
      <c r="F33" s="1318"/>
      <c r="G33" s="141"/>
      <c r="H33" s="63"/>
      <c r="I33" s="62"/>
      <c r="J33" s="62"/>
      <c r="K33" s="62"/>
      <c r="L33" s="147"/>
      <c r="M33" s="150"/>
      <c r="N33" s="62"/>
      <c r="O33" s="1320"/>
      <c r="P33" s="1320"/>
      <c r="Q33" s="1320">
        <f t="shared" si="3"/>
        <v>0</v>
      </c>
      <c r="R33" s="1320"/>
      <c r="S33" s="61" t="s">
        <v>88</v>
      </c>
    </row>
    <row r="34" spans="1:25" ht="21.95" customHeight="1">
      <c r="A34" s="1350" t="s">
        <v>24</v>
      </c>
      <c r="B34" s="15" t="s">
        <v>25</v>
      </c>
      <c r="C34" s="1337">
        <f>SUM(C26:C33)</f>
        <v>1416207</v>
      </c>
      <c r="D34" s="1337">
        <f>SUM(D26:D33)</f>
        <v>40087</v>
      </c>
      <c r="E34" s="1337">
        <f>SUM(E26:E33)</f>
        <v>1456294</v>
      </c>
      <c r="F34" s="1337">
        <f>SUM(F26:F33)</f>
        <v>323097</v>
      </c>
      <c r="G34" s="1354" t="s">
        <v>24</v>
      </c>
      <c r="H34" s="12" t="s">
        <v>23</v>
      </c>
      <c r="I34" s="13"/>
      <c r="J34" s="13"/>
      <c r="K34" s="13"/>
      <c r="L34" s="13"/>
      <c r="M34" s="12"/>
      <c r="N34" s="12"/>
      <c r="O34" s="1327">
        <f>SUM(O26:O33)</f>
        <v>44000</v>
      </c>
      <c r="P34" s="1327">
        <f>SUM(P26:P33)</f>
        <v>1565519</v>
      </c>
      <c r="Q34" s="1327">
        <f>SUM(O34:P35)</f>
        <v>1609519</v>
      </c>
      <c r="R34" s="1327">
        <f>SUM(R26:R33)</f>
        <v>283416</v>
      </c>
      <c r="S34" s="1313" t="s">
        <v>555</v>
      </c>
    </row>
    <row r="35" spans="1:25" s="3" customFormat="1" ht="17.100000000000001" customHeight="1" thickBot="1">
      <c r="A35" s="1351"/>
      <c r="B35" s="11" t="s">
        <v>22</v>
      </c>
      <c r="C35" s="1338"/>
      <c r="D35" s="1353"/>
      <c r="E35" s="1338"/>
      <c r="F35" s="1338"/>
      <c r="G35" s="1355"/>
      <c r="H35" s="9" t="s">
        <v>22</v>
      </c>
      <c r="I35" s="9">
        <v>2423125.1</v>
      </c>
      <c r="J35" s="9">
        <v>3937368</v>
      </c>
      <c r="K35" s="9">
        <v>1061000</v>
      </c>
      <c r="L35" s="9">
        <v>3474128.264</v>
      </c>
      <c r="M35" s="9"/>
      <c r="N35" s="9"/>
      <c r="O35" s="1328"/>
      <c r="P35" s="1353"/>
      <c r="Q35" s="1328"/>
      <c r="R35" s="1328"/>
      <c r="S35" s="1321">
        <f>SUM(Q34-E34)</f>
        <v>153225</v>
      </c>
      <c r="T35" s="1"/>
      <c r="U35" s="1"/>
      <c r="W35" s="1"/>
      <c r="X35" s="1"/>
      <c r="Y35" s="1"/>
    </row>
    <row r="36" spans="1:25" ht="17.100000000000001" customHeight="1" thickBot="1">
      <c r="A36" s="22"/>
      <c r="B36" s="57"/>
      <c r="C36" s="137"/>
      <c r="D36" s="137"/>
      <c r="E36" s="137"/>
      <c r="F36" s="137"/>
      <c r="G36" s="60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51"/>
      <c r="U36" s="3"/>
      <c r="W36" s="3"/>
      <c r="X36" s="3"/>
      <c r="Y36" s="3"/>
    </row>
    <row r="37" spans="1:25" ht="17.100000000000001" customHeight="1" thickBot="1">
      <c r="A37" s="1329" t="s">
        <v>20</v>
      </c>
      <c r="B37" s="15" t="s">
        <v>21</v>
      </c>
      <c r="C37" s="1333">
        <f>SUM(C24+C34)</f>
        <v>5334586</v>
      </c>
      <c r="D37" s="1359">
        <f>SUM(D24+D34)</f>
        <v>81346</v>
      </c>
      <c r="E37" s="1335">
        <f>SUM(E24+E34)</f>
        <v>5415932</v>
      </c>
      <c r="F37" s="1337">
        <f>SUM(F24+F34)</f>
        <v>1925188</v>
      </c>
      <c r="G37" s="1331" t="s">
        <v>20</v>
      </c>
      <c r="H37" s="14" t="s">
        <v>19</v>
      </c>
      <c r="I37" s="13"/>
      <c r="J37" s="13"/>
      <c r="K37" s="13"/>
      <c r="L37" s="13"/>
      <c r="M37" s="12"/>
      <c r="N37" s="12"/>
      <c r="O37" s="1327">
        <f>SUM(O24+O34)</f>
        <v>4819308</v>
      </c>
      <c r="P37" s="1327">
        <f>SUM(P24+P34)</f>
        <v>1887185</v>
      </c>
      <c r="Q37" s="1327">
        <f>SUM(O37:P38)</f>
        <v>6706493</v>
      </c>
      <c r="R37" s="1327">
        <f>SUM(R24+R34)</f>
        <v>3230264</v>
      </c>
      <c r="S37" s="774" t="s">
        <v>555</v>
      </c>
      <c r="T37" s="3"/>
    </row>
    <row r="38" spans="1:25" ht="17.100000000000001" customHeight="1" thickBot="1">
      <c r="A38" s="1330"/>
      <c r="B38" s="11" t="s">
        <v>18</v>
      </c>
      <c r="C38" s="1334"/>
      <c r="D38" s="1360"/>
      <c r="E38" s="1336"/>
      <c r="F38" s="1338"/>
      <c r="G38" s="1332"/>
      <c r="H38" s="10" t="s">
        <v>18</v>
      </c>
      <c r="I38" s="9">
        <v>18252007.600000001</v>
      </c>
      <c r="J38" s="9">
        <v>20628577</v>
      </c>
      <c r="K38" s="9">
        <v>15932056</v>
      </c>
      <c r="L38" s="9">
        <v>17479498.414000001</v>
      </c>
      <c r="M38" s="9"/>
      <c r="N38" s="9"/>
      <c r="O38" s="1328"/>
      <c r="P38" s="1353"/>
      <c r="Q38" s="1328"/>
      <c r="R38" s="1328"/>
      <c r="S38" s="131">
        <f>SUM(Q37-E37)</f>
        <v>1290561</v>
      </c>
    </row>
    <row r="39" spans="1:25" ht="23.25" customHeight="1" thickBot="1">
      <c r="A39" s="22"/>
      <c r="B39" s="57"/>
      <c r="C39" s="133"/>
      <c r="D39" s="133"/>
      <c r="E39" s="133"/>
      <c r="F39" s="133"/>
      <c r="G39" s="46">
        <v>17</v>
      </c>
      <c r="H39" s="59" t="s">
        <v>17</v>
      </c>
      <c r="I39" s="54">
        <v>327091</v>
      </c>
      <c r="J39" s="54">
        <v>58836</v>
      </c>
      <c r="K39" s="54">
        <v>67975</v>
      </c>
      <c r="L39" s="53">
        <v>33897</v>
      </c>
      <c r="M39" s="52"/>
      <c r="N39" s="52"/>
      <c r="O39" s="53"/>
      <c r="P39" s="53"/>
      <c r="Q39" s="53"/>
      <c r="R39" s="53"/>
      <c r="S39" s="58"/>
    </row>
    <row r="40" spans="1:25" ht="25.5" customHeight="1" thickBot="1">
      <c r="A40" s="22"/>
      <c r="B40" s="57"/>
      <c r="C40" s="138"/>
      <c r="D40" s="138"/>
      <c r="E40" s="138"/>
      <c r="F40" s="138"/>
      <c r="G40" s="56">
        <v>18</v>
      </c>
      <c r="H40" s="55" t="s">
        <v>16</v>
      </c>
      <c r="I40" s="54">
        <v>0</v>
      </c>
      <c r="J40" s="54">
        <v>-58836</v>
      </c>
      <c r="K40" s="54">
        <v>308549</v>
      </c>
      <c r="L40" s="53">
        <v>2470315</v>
      </c>
      <c r="M40" s="52"/>
      <c r="N40" s="52"/>
      <c r="O40" s="53"/>
      <c r="P40" s="53"/>
      <c r="Q40" s="53"/>
      <c r="R40" s="53"/>
      <c r="S40" s="770"/>
    </row>
    <row r="41" spans="1:25" s="3" customFormat="1" ht="21.95" customHeight="1" thickBot="1">
      <c r="A41" s="38"/>
      <c r="B41" s="37"/>
      <c r="C41" s="50"/>
      <c r="D41" s="50"/>
      <c r="E41" s="50"/>
      <c r="F41" s="50"/>
      <c r="G41" s="35" t="s">
        <v>11</v>
      </c>
      <c r="H41" s="34" t="s">
        <v>15</v>
      </c>
      <c r="I41" s="32">
        <v>327091</v>
      </c>
      <c r="J41" s="32">
        <v>0</v>
      </c>
      <c r="K41" s="32">
        <v>376524</v>
      </c>
      <c r="L41" s="32">
        <v>2504212</v>
      </c>
      <c r="M41" s="32"/>
      <c r="N41" s="32"/>
      <c r="O41" s="32">
        <f>SUM(O39:O40)</f>
        <v>0</v>
      </c>
      <c r="P41" s="32"/>
      <c r="Q41" s="32">
        <f>SUM(Q39:Q40)</f>
        <v>0</v>
      </c>
      <c r="R41" s="773">
        <f>SUM(R39:R40)</f>
        <v>0</v>
      </c>
      <c r="S41" s="137"/>
      <c r="T41" s="1"/>
      <c r="U41" s="1"/>
      <c r="W41" s="1"/>
      <c r="X41" s="1"/>
      <c r="Y41" s="1"/>
    </row>
    <row r="42" spans="1:25" ht="20.100000000000001" customHeight="1">
      <c r="A42" s="49">
        <v>12</v>
      </c>
      <c r="B42" s="48" t="s">
        <v>14</v>
      </c>
      <c r="C42" s="134"/>
      <c r="D42" s="134">
        <v>1995839</v>
      </c>
      <c r="E42" s="134">
        <v>1995839</v>
      </c>
      <c r="F42" s="134">
        <v>6420839</v>
      </c>
      <c r="G42" s="46">
        <v>19</v>
      </c>
      <c r="H42" s="45" t="s">
        <v>472</v>
      </c>
      <c r="I42" s="44"/>
      <c r="J42" s="44"/>
      <c r="K42" s="44"/>
      <c r="L42" s="44"/>
      <c r="M42" s="44"/>
      <c r="N42" s="44"/>
      <c r="O42" s="53">
        <v>515278</v>
      </c>
      <c r="P42" s="53">
        <v>190000</v>
      </c>
      <c r="Q42" s="53">
        <f>SUM(O42:P42)</f>
        <v>705278</v>
      </c>
      <c r="R42" s="53">
        <v>5340000</v>
      </c>
      <c r="S42" s="771"/>
      <c r="T42" s="3"/>
      <c r="U42" s="3"/>
      <c r="W42" s="3"/>
      <c r="X42" s="3"/>
      <c r="Y42" s="3"/>
    </row>
    <row r="43" spans="1:25" ht="20.100000000000001" customHeight="1" thickBot="1">
      <c r="A43" s="43">
        <v>13</v>
      </c>
      <c r="B43" s="42" t="s">
        <v>13</v>
      </c>
      <c r="C43" s="134"/>
      <c r="D43" s="134"/>
      <c r="E43" s="134"/>
      <c r="F43" s="134"/>
      <c r="G43" s="41">
        <v>20</v>
      </c>
      <c r="H43" s="40" t="s">
        <v>12</v>
      </c>
      <c r="I43" s="39"/>
      <c r="J43" s="39"/>
      <c r="K43" s="39"/>
      <c r="L43" s="39"/>
      <c r="M43" s="17"/>
      <c r="N43" s="17"/>
      <c r="O43" s="39"/>
      <c r="P43" s="39"/>
      <c r="Q43" s="39"/>
      <c r="R43" s="39"/>
      <c r="S43" s="772"/>
    </row>
    <row r="44" spans="1:25" s="3" customFormat="1" ht="17.100000000000001" customHeight="1" thickBot="1">
      <c r="A44" s="38" t="s">
        <v>11</v>
      </c>
      <c r="B44" s="37" t="s">
        <v>10</v>
      </c>
      <c r="C44" s="36">
        <f>SUM(C42:C43)</f>
        <v>0</v>
      </c>
      <c r="D44" s="36">
        <f>SUM(D42:D43)</f>
        <v>1995839</v>
      </c>
      <c r="E44" s="36">
        <f>SUM(E42:E43)</f>
        <v>1995839</v>
      </c>
      <c r="F44" s="36">
        <f>SUM(F42:F43)</f>
        <v>6420839</v>
      </c>
      <c r="G44" s="35" t="s">
        <v>8</v>
      </c>
      <c r="H44" s="34" t="s">
        <v>9</v>
      </c>
      <c r="I44" s="33"/>
      <c r="J44" s="33"/>
      <c r="K44" s="32"/>
      <c r="L44" s="32"/>
      <c r="M44" s="31"/>
      <c r="N44" s="31"/>
      <c r="O44" s="32">
        <f>SUM(O42:O43)</f>
        <v>515278</v>
      </c>
      <c r="P44" s="32">
        <f>SUM(P42:P43)</f>
        <v>190000</v>
      </c>
      <c r="Q44" s="32">
        <f>SUM(O44:P44)</f>
        <v>705278</v>
      </c>
      <c r="R44" s="773">
        <f>SUM(R42:R43)</f>
        <v>5340000</v>
      </c>
      <c r="S44" s="137"/>
      <c r="T44" s="1"/>
      <c r="W44" s="1"/>
      <c r="X44" s="1"/>
      <c r="Y44" s="1"/>
    </row>
    <row r="45" spans="1:25" s="3" customFormat="1" ht="17.100000000000001" customHeight="1" thickBot="1">
      <c r="A45" s="22"/>
      <c r="B45" s="21"/>
      <c r="C45" s="135"/>
      <c r="D45" s="135"/>
      <c r="E45" s="135"/>
      <c r="F45" s="135"/>
      <c r="G45" s="19"/>
      <c r="H45" s="18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24"/>
      <c r="T45" s="1"/>
    </row>
    <row r="46" spans="1:25" ht="21.95" customHeight="1" thickBot="1">
      <c r="A46" s="30" t="s">
        <v>8</v>
      </c>
      <c r="B46" s="29" t="s">
        <v>7</v>
      </c>
      <c r="C46" s="28"/>
      <c r="D46" s="28"/>
      <c r="E46" s="28"/>
      <c r="F46" s="28"/>
      <c r="G46" s="27" t="s">
        <v>5</v>
      </c>
      <c r="H46" s="26" t="s">
        <v>6</v>
      </c>
      <c r="I46" s="25">
        <v>-92615</v>
      </c>
      <c r="J46" s="25">
        <v>32363</v>
      </c>
      <c r="K46" s="25"/>
      <c r="L46" s="25"/>
      <c r="M46" s="17"/>
      <c r="N46" s="17"/>
      <c r="O46" s="25"/>
      <c r="P46" s="25"/>
      <c r="Q46" s="25"/>
      <c r="R46" s="25"/>
      <c r="S46" s="24"/>
      <c r="T46" s="3"/>
      <c r="U46" s="3"/>
      <c r="W46" s="3"/>
      <c r="X46" s="3"/>
      <c r="Y46" s="3"/>
    </row>
    <row r="47" spans="1:25" ht="17.100000000000001" customHeight="1" thickBot="1">
      <c r="A47" s="22"/>
      <c r="B47" s="21"/>
      <c r="C47" s="133"/>
      <c r="D47" s="133"/>
      <c r="E47" s="133"/>
      <c r="F47" s="133"/>
      <c r="G47" s="19"/>
      <c r="H47" s="18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6"/>
      <c r="T47" s="3"/>
    </row>
    <row r="48" spans="1:25" ht="17.100000000000001" customHeight="1" thickBot="1">
      <c r="A48" s="1329" t="s">
        <v>5</v>
      </c>
      <c r="B48" s="15" t="s">
        <v>4</v>
      </c>
      <c r="C48" s="1327">
        <f>SUM(C37+C44)</f>
        <v>5334586</v>
      </c>
      <c r="D48" s="1327">
        <f>SUM(D37+D44+D46)</f>
        <v>2077185</v>
      </c>
      <c r="E48" s="1327">
        <f>SUM(E37+E44)</f>
        <v>7411771</v>
      </c>
      <c r="F48" s="1327">
        <f>SUM(F37+F44)</f>
        <v>8346027</v>
      </c>
      <c r="G48" s="1331" t="s">
        <v>3</v>
      </c>
      <c r="H48" s="14" t="s">
        <v>2</v>
      </c>
      <c r="I48" s="13"/>
      <c r="J48" s="13"/>
      <c r="K48" s="13"/>
      <c r="L48" s="13"/>
      <c r="M48" s="12"/>
      <c r="N48" s="12"/>
      <c r="O48" s="1327">
        <f>SUM(O37+O44)</f>
        <v>5334586</v>
      </c>
      <c r="P48" s="1327">
        <f>SUM(P37+P41+P44+P46)</f>
        <v>2077185</v>
      </c>
      <c r="Q48" s="1327">
        <f>SUM(Q37+Q44)</f>
        <v>7411771</v>
      </c>
      <c r="R48" s="1327">
        <f>SUM(R37+R44)</f>
        <v>8570264</v>
      </c>
      <c r="S48" s="774" t="s">
        <v>555</v>
      </c>
      <c r="T48" s="3"/>
    </row>
    <row r="49" spans="1:19" ht="15" thickBot="1">
      <c r="A49" s="1330"/>
      <c r="B49" s="11" t="s">
        <v>1</v>
      </c>
      <c r="C49" s="1328"/>
      <c r="D49" s="1353"/>
      <c r="E49" s="1328"/>
      <c r="F49" s="1328"/>
      <c r="G49" s="1332"/>
      <c r="H49" s="10" t="s">
        <v>0</v>
      </c>
      <c r="I49" s="9">
        <v>18486483.600000001</v>
      </c>
      <c r="J49" s="9">
        <v>20660940</v>
      </c>
      <c r="K49" s="9">
        <v>16308580</v>
      </c>
      <c r="L49" s="9">
        <v>19983710.414000001</v>
      </c>
      <c r="M49" s="9"/>
      <c r="N49" s="9"/>
      <c r="O49" s="1328"/>
      <c r="P49" s="1353"/>
      <c r="Q49" s="1328"/>
      <c r="R49" s="1328"/>
      <c r="S49" s="131">
        <f>SUM(Q48-E48)</f>
        <v>0</v>
      </c>
    </row>
    <row r="50" spans="1:19">
      <c r="H50" s="8"/>
      <c r="L50" s="6"/>
      <c r="M50" s="4"/>
      <c r="N50" s="4"/>
      <c r="O50" s="7"/>
      <c r="P50" s="7"/>
      <c r="Q50" s="7"/>
      <c r="R50" s="7"/>
    </row>
    <row r="51" spans="1:19">
      <c r="L51" s="6"/>
      <c r="O51" s="5"/>
      <c r="P51" s="5"/>
      <c r="Q51" s="5"/>
      <c r="R51" s="5"/>
    </row>
  </sheetData>
  <mergeCells count="51">
    <mergeCell ref="P7:P10"/>
    <mergeCell ref="Q7:Q10"/>
    <mergeCell ref="P48:P49"/>
    <mergeCell ref="D34:D35"/>
    <mergeCell ref="D37:D38"/>
    <mergeCell ref="D24:D25"/>
    <mergeCell ref="D48:D49"/>
    <mergeCell ref="O37:O38"/>
    <mergeCell ref="O48:O49"/>
    <mergeCell ref="O7:O10"/>
    <mergeCell ref="P24:P25"/>
    <mergeCell ref="P34:P35"/>
    <mergeCell ref="P37:P38"/>
    <mergeCell ref="G34:G35"/>
    <mergeCell ref="C34:C35"/>
    <mergeCell ref="G37:G38"/>
    <mergeCell ref="O24:O25"/>
    <mergeCell ref="O34:O35"/>
    <mergeCell ref="E34:E35"/>
    <mergeCell ref="F34:F35"/>
    <mergeCell ref="F24:F25"/>
    <mergeCell ref="C7:C10"/>
    <mergeCell ref="C24:C25"/>
    <mergeCell ref="A34:A35"/>
    <mergeCell ref="M1:N1"/>
    <mergeCell ref="A3:N3"/>
    <mergeCell ref="A4:N4"/>
    <mergeCell ref="A24:A25"/>
    <mergeCell ref="G24:G25"/>
    <mergeCell ref="E7:E10"/>
    <mergeCell ref="F7:F10"/>
    <mergeCell ref="E24:E25"/>
    <mergeCell ref="D7:D10"/>
    <mergeCell ref="A48:A49"/>
    <mergeCell ref="G48:G49"/>
    <mergeCell ref="C48:C49"/>
    <mergeCell ref="C37:C38"/>
    <mergeCell ref="E37:E38"/>
    <mergeCell ref="F37:F38"/>
    <mergeCell ref="E48:E49"/>
    <mergeCell ref="F48:F49"/>
    <mergeCell ref="A37:A38"/>
    <mergeCell ref="R7:R10"/>
    <mergeCell ref="Q24:Q25"/>
    <mergeCell ref="R24:R25"/>
    <mergeCell ref="Q48:Q49"/>
    <mergeCell ref="R48:R49"/>
    <mergeCell ref="Q34:Q35"/>
    <mergeCell ref="R34:R35"/>
    <mergeCell ref="Q37:Q38"/>
    <mergeCell ref="R37:R38"/>
  </mergeCells>
  <phoneticPr fontId="60" type="noConversion"/>
  <printOptions horizontalCentered="1"/>
  <pageMargins left="0.15748031496062992" right="0.15748031496062992" top="0.43307086614173229" bottom="0.47244094488188981" header="0.15748031496062992" footer="0.19685039370078741"/>
  <pageSetup paperSize="9" scale="54" orientation="landscape" r:id="rId1"/>
  <headerFooter alignWithMargins="0"/>
  <colBreaks count="1" manualBreakCount="1">
    <brk id="19" max="4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2:E80"/>
  <sheetViews>
    <sheetView topLeftCell="A13" zoomScaleNormal="100" workbookViewId="0">
      <selection activeCell="F18" sqref="F18"/>
    </sheetView>
  </sheetViews>
  <sheetFormatPr defaultRowHeight="12.75"/>
  <cols>
    <col min="1" max="1" width="4.85546875" style="421" customWidth="1"/>
    <col min="2" max="2" width="59.28515625" style="421" customWidth="1"/>
    <col min="3" max="3" width="12.140625" style="421" customWidth="1"/>
    <col min="4" max="4" width="11.5703125" style="421" customWidth="1"/>
    <col min="5" max="16384" width="9.140625" style="421"/>
  </cols>
  <sheetData>
    <row r="2" spans="1:5">
      <c r="A2" s="521"/>
      <c r="B2" s="521"/>
      <c r="C2" s="521"/>
    </row>
    <row r="3" spans="1:5">
      <c r="A3" s="521"/>
      <c r="B3" s="521"/>
      <c r="C3" s="521"/>
    </row>
    <row r="4" spans="1:5" ht="13.5" thickBot="1">
      <c r="A4" s="521"/>
      <c r="B4" s="521"/>
      <c r="C4" s="521"/>
    </row>
    <row r="5" spans="1:5" ht="30.75" customHeight="1">
      <c r="A5" s="422" t="s">
        <v>402</v>
      </c>
      <c r="B5" s="423" t="s">
        <v>322</v>
      </c>
      <c r="C5" s="503" t="s">
        <v>403</v>
      </c>
      <c r="D5" s="759" t="s">
        <v>489</v>
      </c>
    </row>
    <row r="6" spans="1:5" ht="18" customHeight="1">
      <c r="A6" s="522" t="s">
        <v>42</v>
      </c>
      <c r="B6" s="424" t="s">
        <v>404</v>
      </c>
      <c r="C6" s="523">
        <f>SUM(C7:C7)</f>
        <v>25000</v>
      </c>
      <c r="D6" s="504">
        <v>25000</v>
      </c>
    </row>
    <row r="7" spans="1:5" ht="18" customHeight="1">
      <c r="A7" s="425">
        <v>1</v>
      </c>
      <c r="B7" s="426" t="s">
        <v>405</v>
      </c>
      <c r="C7" s="524">
        <v>25000</v>
      </c>
      <c r="D7" s="505">
        <v>25000</v>
      </c>
    </row>
    <row r="8" spans="1:5" ht="18" customHeight="1">
      <c r="A8" s="525"/>
      <c r="B8" s="526"/>
      <c r="C8" s="527"/>
      <c r="D8" s="505"/>
    </row>
    <row r="9" spans="1:5" ht="18" customHeight="1">
      <c r="A9" s="427" t="s">
        <v>24</v>
      </c>
      <c r="B9" s="424" t="s">
        <v>406</v>
      </c>
      <c r="C9" s="506">
        <f>SUM(C10+C39)</f>
        <v>1033267</v>
      </c>
      <c r="D9" s="760">
        <f>SUM(D39+D10)</f>
        <v>952344</v>
      </c>
    </row>
    <row r="10" spans="1:5" s="428" customFormat="1" ht="18" customHeight="1">
      <c r="A10" s="528" t="s">
        <v>407</v>
      </c>
      <c r="B10" s="529" t="s">
        <v>408</v>
      </c>
      <c r="C10" s="507">
        <f>SUM(C15+C18+C19+C22+C25+C26+C29+C38)</f>
        <v>268267</v>
      </c>
      <c r="D10" s="761">
        <f>SUM(D15+D18+D19+D22+D25+D26+D29+D38)</f>
        <v>175607</v>
      </c>
    </row>
    <row r="11" spans="1:5" ht="18" customHeight="1">
      <c r="A11" s="429">
        <v>1</v>
      </c>
      <c r="B11" s="426" t="s">
        <v>409</v>
      </c>
      <c r="C11" s="530">
        <v>155000</v>
      </c>
      <c r="D11" s="508">
        <v>155000</v>
      </c>
    </row>
    <row r="12" spans="1:5" ht="18" customHeight="1">
      <c r="A12" s="525"/>
      <c r="B12" s="762" t="s">
        <v>480</v>
      </c>
      <c r="C12" s="531"/>
      <c r="D12" s="509">
        <v>-34966</v>
      </c>
    </row>
    <row r="13" spans="1:5" ht="18" customHeight="1">
      <c r="A13" s="532"/>
      <c r="B13" s="533" t="s">
        <v>639</v>
      </c>
      <c r="C13" s="534"/>
      <c r="D13" s="512">
        <v>-9250</v>
      </c>
    </row>
    <row r="14" spans="1:5" ht="18" customHeight="1">
      <c r="A14" s="525"/>
      <c r="B14" s="762" t="s">
        <v>482</v>
      </c>
      <c r="C14" s="531"/>
      <c r="D14" s="509">
        <v>-165</v>
      </c>
      <c r="E14" s="428"/>
    </row>
    <row r="15" spans="1:5" ht="18" customHeight="1">
      <c r="A15" s="427">
        <v>1</v>
      </c>
      <c r="B15" s="535" t="s">
        <v>409</v>
      </c>
      <c r="C15" s="511">
        <f>SUM(C11:C14)</f>
        <v>155000</v>
      </c>
      <c r="D15" s="763">
        <f>SUM(D11:D14)</f>
        <v>110619</v>
      </c>
    </row>
    <row r="16" spans="1:5" ht="18" customHeight="1">
      <c r="A16" s="525">
        <v>2</v>
      </c>
      <c r="B16" s="526" t="s">
        <v>410</v>
      </c>
      <c r="C16" s="531">
        <v>25000</v>
      </c>
      <c r="D16" s="509">
        <v>25000</v>
      </c>
    </row>
    <row r="17" spans="1:4" ht="18" customHeight="1">
      <c r="A17" s="532"/>
      <c r="B17" s="533" t="s">
        <v>477</v>
      </c>
      <c r="C17" s="534"/>
      <c r="D17" s="512">
        <v>-11010</v>
      </c>
    </row>
    <row r="18" spans="1:4" ht="18" customHeight="1">
      <c r="A18" s="536">
        <v>2</v>
      </c>
      <c r="B18" s="537" t="s">
        <v>580</v>
      </c>
      <c r="C18" s="513">
        <f>SUM(C16:C17)</f>
        <v>25000</v>
      </c>
      <c r="D18" s="764">
        <f>SUM(D16:D17)</f>
        <v>13990</v>
      </c>
    </row>
    <row r="19" spans="1:4" s="430" customFormat="1" ht="18" customHeight="1">
      <c r="A19" s="538">
        <v>3</v>
      </c>
      <c r="B19" s="539" t="s">
        <v>581</v>
      </c>
      <c r="C19" s="515">
        <v>5000</v>
      </c>
      <c r="D19" s="514">
        <v>5000</v>
      </c>
    </row>
    <row r="20" spans="1:4" ht="25.5" customHeight="1">
      <c r="A20" s="525">
        <v>4</v>
      </c>
      <c r="B20" s="466" t="s">
        <v>411</v>
      </c>
      <c r="C20" s="531">
        <v>9500</v>
      </c>
      <c r="D20" s="509">
        <v>9500</v>
      </c>
    </row>
    <row r="21" spans="1:4" ht="18" customHeight="1">
      <c r="A21" s="532"/>
      <c r="B21" s="533" t="s">
        <v>478</v>
      </c>
      <c r="C21" s="534"/>
      <c r="D21" s="512">
        <v>-2565</v>
      </c>
    </row>
    <row r="22" spans="1:4" ht="25.5" customHeight="1">
      <c r="A22" s="536">
        <v>4</v>
      </c>
      <c r="B22" s="757" t="s">
        <v>411</v>
      </c>
      <c r="C22" s="513">
        <f>SUM(C20:C21)</f>
        <v>9500</v>
      </c>
      <c r="D22" s="764">
        <f>SUM(D20:D21)</f>
        <v>6935</v>
      </c>
    </row>
    <row r="23" spans="1:4" ht="18" customHeight="1">
      <c r="A23" s="532">
        <v>5</v>
      </c>
      <c r="B23" s="540" t="s">
        <v>582</v>
      </c>
      <c r="C23" s="534">
        <v>2000</v>
      </c>
      <c r="D23" s="512">
        <v>2000</v>
      </c>
    </row>
    <row r="24" spans="1:4" ht="18" customHeight="1">
      <c r="A24" s="525"/>
      <c r="B24" s="762" t="s">
        <v>583</v>
      </c>
      <c r="C24" s="531"/>
      <c r="D24" s="509">
        <v>-609</v>
      </c>
    </row>
    <row r="25" spans="1:4" ht="24" customHeight="1">
      <c r="A25" s="538">
        <v>5</v>
      </c>
      <c r="B25" s="758" t="s">
        <v>412</v>
      </c>
      <c r="C25" s="515">
        <f>SUM(C23:C24)</f>
        <v>2000</v>
      </c>
      <c r="D25" s="765">
        <f>SUM(D23:D24)</f>
        <v>1391</v>
      </c>
    </row>
    <row r="26" spans="1:4" ht="13.5" customHeight="1">
      <c r="A26" s="536">
        <v>6</v>
      </c>
      <c r="B26" s="537" t="s">
        <v>413</v>
      </c>
      <c r="C26" s="513">
        <v>1524</v>
      </c>
      <c r="D26" s="516">
        <v>1524</v>
      </c>
    </row>
    <row r="27" spans="1:4" s="502" customFormat="1">
      <c r="A27" s="532">
        <v>7</v>
      </c>
      <c r="B27" s="540" t="s">
        <v>414</v>
      </c>
      <c r="C27" s="534">
        <v>1000</v>
      </c>
      <c r="D27" s="512">
        <v>1000</v>
      </c>
    </row>
    <row r="28" spans="1:4" s="502" customFormat="1">
      <c r="A28" s="525"/>
      <c r="B28" s="762" t="s">
        <v>479</v>
      </c>
      <c r="C28" s="531"/>
      <c r="D28" s="509">
        <v>-187</v>
      </c>
    </row>
    <row r="29" spans="1:4" s="502" customFormat="1">
      <c r="A29" s="538">
        <v>7</v>
      </c>
      <c r="B29" s="539" t="s">
        <v>414</v>
      </c>
      <c r="C29" s="515">
        <f>SUM(C27:C28)</f>
        <v>1000</v>
      </c>
      <c r="D29" s="765">
        <f>SUM(D27:D28)</f>
        <v>813</v>
      </c>
    </row>
    <row r="30" spans="1:4" s="502" customFormat="1">
      <c r="A30" s="541">
        <v>8</v>
      </c>
      <c r="B30" s="542" t="s">
        <v>415</v>
      </c>
      <c r="C30" s="543">
        <v>69243</v>
      </c>
      <c r="D30" s="517">
        <v>69243</v>
      </c>
    </row>
    <row r="31" spans="1:4" s="502" customFormat="1">
      <c r="A31" s="766"/>
      <c r="B31" s="533" t="s">
        <v>485</v>
      </c>
      <c r="C31" s="510"/>
      <c r="D31" s="512">
        <v>5934</v>
      </c>
    </row>
    <row r="32" spans="1:4" s="502" customFormat="1">
      <c r="A32" s="525"/>
      <c r="B32" s="762" t="s">
        <v>483</v>
      </c>
      <c r="C32" s="531"/>
      <c r="D32" s="509">
        <v>6151</v>
      </c>
    </row>
    <row r="33" spans="1:4" s="502" customFormat="1">
      <c r="A33" s="532"/>
      <c r="B33" s="533" t="s">
        <v>484</v>
      </c>
      <c r="C33" s="534"/>
      <c r="D33" s="512">
        <v>3964</v>
      </c>
    </row>
    <row r="34" spans="1:4" s="502" customFormat="1">
      <c r="A34" s="525"/>
      <c r="B34" s="762" t="s">
        <v>481</v>
      </c>
      <c r="C34" s="531"/>
      <c r="D34" s="509">
        <v>-3306</v>
      </c>
    </row>
    <row r="35" spans="1:4" s="502" customFormat="1">
      <c r="A35" s="525"/>
      <c r="B35" s="762" t="s">
        <v>487</v>
      </c>
      <c r="C35" s="531"/>
      <c r="D35" s="509">
        <v>-6710</v>
      </c>
    </row>
    <row r="36" spans="1:4" s="502" customFormat="1">
      <c r="A36" s="532"/>
      <c r="B36" s="544" t="s">
        <v>488</v>
      </c>
      <c r="C36" s="534"/>
      <c r="D36" s="512">
        <v>-39735</v>
      </c>
    </row>
    <row r="37" spans="1:4" s="502" customFormat="1">
      <c r="A37" s="622"/>
      <c r="B37" s="1300" t="s">
        <v>552</v>
      </c>
      <c r="C37" s="1301"/>
      <c r="D37" s="1302">
        <v>-206</v>
      </c>
    </row>
    <row r="38" spans="1:4" s="502" customFormat="1">
      <c r="A38" s="545">
        <v>8</v>
      </c>
      <c r="B38" s="546" t="s">
        <v>415</v>
      </c>
      <c r="C38" s="518">
        <f>SUM(C30:C36)</f>
        <v>69243</v>
      </c>
      <c r="D38" s="767">
        <f>SUM(D30:D37)</f>
        <v>35335</v>
      </c>
    </row>
    <row r="39" spans="1:4" s="502" customFormat="1">
      <c r="A39" s="547" t="s">
        <v>416</v>
      </c>
      <c r="B39" s="548" t="s">
        <v>417</v>
      </c>
      <c r="C39" s="519">
        <f>SUM(C40+C43+C44+C45)</f>
        <v>765000</v>
      </c>
      <c r="D39" s="768">
        <f>SUM(D40+D43+D44+D45)</f>
        <v>776737</v>
      </c>
    </row>
    <row r="40" spans="1:4" s="502" customFormat="1">
      <c r="A40" s="532">
        <v>1</v>
      </c>
      <c r="B40" s="540" t="s">
        <v>418</v>
      </c>
      <c r="C40" s="534">
        <v>115000</v>
      </c>
      <c r="D40" s="512">
        <v>115000</v>
      </c>
    </row>
    <row r="41" spans="1:4" s="502" customFormat="1">
      <c r="A41" s="532">
        <v>2</v>
      </c>
      <c r="B41" s="540" t="s">
        <v>419</v>
      </c>
      <c r="C41" s="534">
        <v>400000</v>
      </c>
      <c r="D41" s="512">
        <v>400000</v>
      </c>
    </row>
    <row r="42" spans="1:4" s="502" customFormat="1">
      <c r="A42" s="532"/>
      <c r="B42" s="533" t="s">
        <v>486</v>
      </c>
      <c r="C42" s="534"/>
      <c r="D42" s="512">
        <v>11737</v>
      </c>
    </row>
    <row r="43" spans="1:4" s="502" customFormat="1">
      <c r="A43" s="536">
        <v>2</v>
      </c>
      <c r="B43" s="537" t="s">
        <v>419</v>
      </c>
      <c r="C43" s="513">
        <f>SUM(C41:C42)</f>
        <v>400000</v>
      </c>
      <c r="D43" s="764">
        <f>SUM(D41:D42)</f>
        <v>411737</v>
      </c>
    </row>
    <row r="44" spans="1:4" s="502" customFormat="1">
      <c r="A44" s="532">
        <v>3</v>
      </c>
      <c r="B44" s="540" t="s">
        <v>420</v>
      </c>
      <c r="C44" s="534">
        <v>100000</v>
      </c>
      <c r="D44" s="512">
        <v>100000</v>
      </c>
    </row>
    <row r="45" spans="1:4" s="502" customFormat="1">
      <c r="A45" s="532">
        <v>4</v>
      </c>
      <c r="B45" s="540" t="s">
        <v>421</v>
      </c>
      <c r="C45" s="534">
        <v>150000</v>
      </c>
      <c r="D45" s="512">
        <v>150000</v>
      </c>
    </row>
    <row r="46" spans="1:4" s="502" customFormat="1">
      <c r="A46" s="525"/>
      <c r="B46" s="526"/>
      <c r="C46" s="531"/>
      <c r="D46" s="509"/>
    </row>
    <row r="47" spans="1:4" s="502" customFormat="1" ht="16.5" thickBot="1">
      <c r="A47" s="431"/>
      <c r="B47" s="432" t="s">
        <v>422</v>
      </c>
      <c r="C47" s="549">
        <f>SUM(C6+C10+C39)</f>
        <v>1058267</v>
      </c>
      <c r="D47" s="520">
        <f>SUM(D6+D10+D39)</f>
        <v>977344</v>
      </c>
    </row>
    <row r="48" spans="1:4" s="502" customFormat="1"/>
    <row r="49" spans="1:5" s="502" customFormat="1">
      <c r="B49" s="625"/>
    </row>
    <row r="50" spans="1:5" s="502" customFormat="1">
      <c r="A50" s="623"/>
      <c r="B50" s="623"/>
      <c r="C50" s="624"/>
      <c r="D50" s="623"/>
      <c r="E50" s="624"/>
    </row>
    <row r="51" spans="1:5" s="502" customFormat="1"/>
    <row r="52" spans="1:5" s="502" customFormat="1"/>
    <row r="53" spans="1:5" s="502" customFormat="1"/>
    <row r="54" spans="1:5" s="502" customFormat="1"/>
    <row r="55" spans="1:5" s="502" customFormat="1"/>
    <row r="56" spans="1:5" s="502" customFormat="1"/>
    <row r="57" spans="1:5" s="502" customFormat="1"/>
    <row r="58" spans="1:5" s="502" customFormat="1"/>
    <row r="59" spans="1:5" s="502" customFormat="1"/>
    <row r="60" spans="1:5" s="502" customFormat="1"/>
    <row r="61" spans="1:5" s="502" customFormat="1"/>
    <row r="62" spans="1:5" s="502" customFormat="1"/>
    <row r="63" spans="1:5" s="502" customFormat="1"/>
    <row r="64" spans="1:5" s="502" customFormat="1"/>
    <row r="65" s="502" customFormat="1"/>
    <row r="66" s="502" customFormat="1"/>
    <row r="67" s="502" customFormat="1"/>
    <row r="68" s="502" customFormat="1"/>
    <row r="69" s="502" customFormat="1"/>
    <row r="70" s="502" customFormat="1"/>
    <row r="71" s="502" customFormat="1"/>
    <row r="72" s="502" customFormat="1"/>
    <row r="73" s="502" customFormat="1"/>
    <row r="74" s="502" customFormat="1"/>
    <row r="75" s="502" customFormat="1"/>
    <row r="76" s="502" customFormat="1"/>
    <row r="77" s="502" customFormat="1"/>
    <row r="78" s="502" customFormat="1"/>
    <row r="79" s="502" customFormat="1"/>
    <row r="80" s="502" customFormat="1"/>
  </sheetData>
  <phoneticPr fontId="6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&amp;L&amp;"Arial,Dőlt"&amp;8Dunakeszi Város Önkormányzata&amp;C&amp;"Arial,Félkövér dőlt"&amp;14Tartalék előirányzatok
2015.06.30.&amp;R10.sz. melléklet
adatok ezer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G70"/>
  <sheetViews>
    <sheetView topLeftCell="A43" zoomScaleNormal="100" workbookViewId="0">
      <selection activeCell="B81" sqref="B81"/>
    </sheetView>
  </sheetViews>
  <sheetFormatPr defaultRowHeight="12.75"/>
  <cols>
    <col min="1" max="1" width="5.7109375" style="469" customWidth="1"/>
    <col min="2" max="2" width="50.42578125" style="470" customWidth="1"/>
    <col min="3" max="3" width="12.28515625" style="185" customWidth="1"/>
    <col min="4" max="4" width="11" style="185" customWidth="1"/>
    <col min="5" max="5" width="11.28515625" style="185" customWidth="1"/>
    <col min="6" max="7" width="9.140625" style="187"/>
    <col min="8" max="16384" width="9.140625" style="450"/>
  </cols>
  <sheetData>
    <row r="1" spans="1:7" s="435" customFormat="1">
      <c r="A1" s="433" t="s">
        <v>239</v>
      </c>
      <c r="B1" s="434"/>
      <c r="C1" s="126"/>
      <c r="D1" s="126"/>
      <c r="E1" s="126" t="s">
        <v>423</v>
      </c>
      <c r="F1" s="185"/>
      <c r="G1" s="185"/>
    </row>
    <row r="2" spans="1:7" s="435" customFormat="1">
      <c r="A2" s="436"/>
      <c r="B2" s="437"/>
      <c r="C2" s="185"/>
      <c r="D2" s="185"/>
      <c r="E2" s="185"/>
      <c r="F2" s="185"/>
      <c r="G2" s="185"/>
    </row>
    <row r="3" spans="1:7" s="435" customFormat="1" ht="16.5">
      <c r="A3" s="1520" t="s">
        <v>424</v>
      </c>
      <c r="B3" s="1520"/>
      <c r="C3" s="1520"/>
      <c r="D3" s="185"/>
      <c r="E3" s="185"/>
      <c r="F3" s="185"/>
      <c r="G3" s="185"/>
    </row>
    <row r="4" spans="1:7" s="435" customFormat="1">
      <c r="A4" s="1424" t="s">
        <v>425</v>
      </c>
      <c r="B4" s="1424"/>
      <c r="C4" s="1424"/>
      <c r="D4" s="185"/>
      <c r="E4" s="185"/>
      <c r="F4" s="185"/>
      <c r="G4" s="185"/>
    </row>
    <row r="5" spans="1:7" s="435" customFormat="1">
      <c r="A5" s="197"/>
      <c r="B5" s="197"/>
      <c r="C5" s="197"/>
      <c r="D5" s="197"/>
      <c r="E5" s="197"/>
      <c r="F5" s="185"/>
      <c r="G5" s="185"/>
    </row>
    <row r="6" spans="1:7" s="435" customFormat="1" ht="13.5" thickBot="1">
      <c r="A6" s="197"/>
      <c r="B6" s="197"/>
      <c r="C6" s="197"/>
      <c r="D6" s="197"/>
      <c r="E6" s="197"/>
      <c r="F6" s="185"/>
      <c r="G6" s="185"/>
    </row>
    <row r="7" spans="1:7" s="435" customFormat="1" ht="20.25" customHeight="1">
      <c r="A7" s="438" t="s">
        <v>426</v>
      </c>
      <c r="B7" s="439" t="s">
        <v>427</v>
      </c>
      <c r="C7" s="1521" t="s">
        <v>428</v>
      </c>
      <c r="D7" s="1524" t="s">
        <v>473</v>
      </c>
      <c r="E7" s="1364" t="s">
        <v>474</v>
      </c>
    </row>
    <row r="8" spans="1:7" s="435" customFormat="1" ht="20.25" customHeight="1" thickBot="1">
      <c r="A8" s="440" t="s">
        <v>429</v>
      </c>
      <c r="B8" s="441"/>
      <c r="C8" s="1522"/>
      <c r="D8" s="1525"/>
      <c r="E8" s="1519"/>
    </row>
    <row r="9" spans="1:7" s="435" customFormat="1" ht="3.75" hidden="1" customHeight="1" thickBot="1">
      <c r="A9" s="635"/>
      <c r="B9" s="442"/>
      <c r="C9" s="1523"/>
      <c r="D9" s="633"/>
      <c r="E9" s="634"/>
    </row>
    <row r="10" spans="1:7" s="435" customFormat="1" ht="11.25" customHeight="1" thickBot="1">
      <c r="A10" s="443">
        <v>1</v>
      </c>
      <c r="B10" s="444">
        <v>2</v>
      </c>
      <c r="C10" s="632">
        <v>3</v>
      </c>
      <c r="D10" s="633"/>
      <c r="E10" s="634"/>
    </row>
    <row r="11" spans="1:7" s="182" customFormat="1" ht="15.75">
      <c r="A11" s="445" t="s">
        <v>42</v>
      </c>
      <c r="B11" s="446" t="s">
        <v>430</v>
      </c>
      <c r="C11" s="447"/>
      <c r="D11" s="447"/>
      <c r="E11" s="447"/>
    </row>
    <row r="12" spans="1:7" s="182" customFormat="1" ht="9" customHeight="1">
      <c r="A12" s="445"/>
      <c r="B12" s="446"/>
      <c r="C12" s="447"/>
      <c r="D12" s="447"/>
      <c r="E12" s="447"/>
    </row>
    <row r="13" spans="1:7" s="182" customFormat="1" ht="13.5" customHeight="1">
      <c r="A13" s="448" t="s">
        <v>190</v>
      </c>
      <c r="B13" s="449" t="s">
        <v>254</v>
      </c>
      <c r="C13" s="447"/>
      <c r="D13" s="447"/>
      <c r="E13" s="447"/>
    </row>
    <row r="14" spans="1:7" s="724" customFormat="1" ht="13.5" customHeight="1">
      <c r="A14" s="451">
        <v>1</v>
      </c>
      <c r="B14" s="452" t="s">
        <v>431</v>
      </c>
      <c r="C14" s="453">
        <v>115000</v>
      </c>
      <c r="D14" s="453">
        <v>115000</v>
      </c>
      <c r="E14" s="453">
        <v>40522</v>
      </c>
      <c r="F14" s="723"/>
    </row>
    <row r="15" spans="1:7" ht="13.5" customHeight="1">
      <c r="A15" s="725"/>
      <c r="B15" s="726" t="s">
        <v>557</v>
      </c>
      <c r="C15" s="727"/>
      <c r="D15" s="727"/>
      <c r="E15" s="727">
        <f>('[17]BERUH-FELÚJ.06.30'!$D$8+'[17]BERUH-FELÚJ.06.30'!$D$9)/1000</f>
        <v>25352.764999999999</v>
      </c>
      <c r="F15" s="450"/>
      <c r="G15" s="450"/>
    </row>
    <row r="16" spans="1:7" ht="13.5" customHeight="1">
      <c r="A16" s="725"/>
      <c r="B16" s="726" t="s">
        <v>558</v>
      </c>
      <c r="C16" s="727"/>
      <c r="D16" s="727"/>
      <c r="E16" s="727">
        <f>('[17]BERUH-FELÚJ.06.30'!$D$10+'[17]BERUH-FELÚJ.06.30'!$D$11)/1000</f>
        <v>1238.1020000000001</v>
      </c>
      <c r="F16" s="450"/>
      <c r="G16" s="450"/>
    </row>
    <row r="17" spans="1:7" ht="13.5" customHeight="1">
      <c r="A17" s="725"/>
      <c r="B17" s="726" t="s">
        <v>559</v>
      </c>
      <c r="C17" s="727"/>
      <c r="D17" s="727"/>
      <c r="E17" s="727">
        <f>('[17]BERUH-FELÚJ.06.30'!$D$7+'[17]BERUH-FELÚJ.06.30'!$D$5)/1000</f>
        <v>4803.9530000000004</v>
      </c>
      <c r="F17" s="450"/>
      <c r="G17" s="450"/>
    </row>
    <row r="18" spans="1:7" ht="13.5" customHeight="1">
      <c r="A18" s="725"/>
      <c r="B18" s="726" t="s">
        <v>560</v>
      </c>
      <c r="C18" s="727"/>
      <c r="D18" s="727"/>
      <c r="E18" s="727">
        <f>('[17]BERUH-FELÚJ.06.30'!$D$14)/1000</f>
        <v>3238.5</v>
      </c>
      <c r="F18" s="450"/>
      <c r="G18" s="450"/>
    </row>
    <row r="19" spans="1:7" ht="13.5" customHeight="1">
      <c r="A19" s="725"/>
      <c r="B19" s="726" t="s">
        <v>561</v>
      </c>
      <c r="C19" s="727"/>
      <c r="D19" s="727"/>
      <c r="E19" s="727">
        <f>('[17]BERUH-FELÚJ.06.30'!$D$16+'[17]BERUH-FELÚJ.06.30'!$D$17+'[17]BERUH-FELÚJ.06.30'!$D$18+'[17]BERUH-FELÚJ.06.30'!$D$23)/1000</f>
        <v>910.13699999999994</v>
      </c>
      <c r="F19" s="450"/>
      <c r="G19" s="450"/>
    </row>
    <row r="20" spans="1:7" ht="13.5" customHeight="1">
      <c r="A20" s="725"/>
      <c r="B20" s="726" t="s">
        <v>562</v>
      </c>
      <c r="C20" s="727"/>
      <c r="D20" s="727"/>
      <c r="E20" s="727">
        <f>('[17]BERUH-FELÚJ.06.30'!$D$12+'[17]BERUH-FELÚJ.06.30'!$D$15+'[17]BERUH-FELÚJ.06.30'!$D$22)/1000</f>
        <v>1905</v>
      </c>
      <c r="F20" s="450"/>
      <c r="G20" s="450"/>
    </row>
    <row r="21" spans="1:7" ht="13.5" customHeight="1">
      <c r="A21" s="725"/>
      <c r="B21" s="726" t="s">
        <v>563</v>
      </c>
      <c r="C21" s="727"/>
      <c r="D21" s="727"/>
      <c r="E21" s="727">
        <v>2649</v>
      </c>
      <c r="F21" s="450"/>
      <c r="G21" s="450"/>
    </row>
    <row r="22" spans="1:7" ht="13.5" customHeight="1">
      <c r="A22" s="725"/>
      <c r="B22" s="726" t="s">
        <v>564</v>
      </c>
      <c r="C22" s="727"/>
      <c r="D22" s="727"/>
      <c r="E22" s="727">
        <f>('[17]BERUH-FELÚJ.06.30'!$D$13)/1000</f>
        <v>424.36</v>
      </c>
      <c r="F22" s="450"/>
      <c r="G22" s="450"/>
    </row>
    <row r="23" spans="1:7" ht="13.5" customHeight="1">
      <c r="A23" s="451"/>
      <c r="B23" s="728"/>
      <c r="C23" s="453"/>
      <c r="D23" s="453"/>
      <c r="E23" s="453"/>
      <c r="F23" s="450"/>
      <c r="G23" s="450"/>
    </row>
    <row r="24" spans="1:7" ht="13.5" customHeight="1">
      <c r="A24" s="451"/>
      <c r="B24" s="728"/>
      <c r="C24" s="453"/>
      <c r="D24" s="453"/>
      <c r="E24" s="453"/>
      <c r="F24" s="450"/>
      <c r="G24" s="450"/>
    </row>
    <row r="25" spans="1:7" ht="12.75" customHeight="1">
      <c r="A25" s="451">
        <v>2</v>
      </c>
      <c r="B25" s="452" t="s">
        <v>255</v>
      </c>
      <c r="C25" s="453">
        <v>20000</v>
      </c>
      <c r="D25" s="453">
        <v>20000</v>
      </c>
      <c r="E25" s="453"/>
      <c r="F25" s="450"/>
      <c r="G25" s="450"/>
    </row>
    <row r="26" spans="1:7" ht="12.75" customHeight="1">
      <c r="A26" s="451"/>
      <c r="B26" s="452"/>
      <c r="C26" s="453"/>
      <c r="D26" s="453"/>
      <c r="E26" s="453"/>
      <c r="F26" s="450"/>
      <c r="G26" s="450"/>
    </row>
    <row r="27" spans="1:7" ht="12.75" customHeight="1">
      <c r="A27" s="451">
        <v>3</v>
      </c>
      <c r="B27" s="452" t="s">
        <v>278</v>
      </c>
      <c r="C27" s="453">
        <v>100000</v>
      </c>
      <c r="D27" s="453">
        <v>100000</v>
      </c>
      <c r="E27" s="453">
        <v>29798</v>
      </c>
      <c r="F27" s="450"/>
      <c r="G27" s="450"/>
    </row>
    <row r="28" spans="1:7" ht="12.75" customHeight="1">
      <c r="A28" s="725"/>
      <c r="B28" s="726" t="s">
        <v>565</v>
      </c>
      <c r="C28" s="727"/>
      <c r="D28" s="727"/>
      <c r="E28" s="727">
        <v>29798</v>
      </c>
      <c r="F28" s="450"/>
      <c r="G28" s="450"/>
    </row>
    <row r="29" spans="1:7" ht="12.75" customHeight="1">
      <c r="A29" s="451"/>
      <c r="B29" s="452"/>
      <c r="C29" s="453"/>
      <c r="D29" s="453"/>
      <c r="E29" s="453"/>
      <c r="F29" s="450"/>
      <c r="G29" s="450"/>
    </row>
    <row r="30" spans="1:7" ht="12.75" customHeight="1">
      <c r="A30" s="451">
        <v>4</v>
      </c>
      <c r="B30" s="452" t="s">
        <v>432</v>
      </c>
      <c r="C30" s="453">
        <v>45000</v>
      </c>
      <c r="D30" s="453">
        <v>45000</v>
      </c>
      <c r="E30" s="453">
        <v>14935</v>
      </c>
      <c r="F30" s="729"/>
      <c r="G30" s="450"/>
    </row>
    <row r="31" spans="1:7" ht="12.75" customHeight="1">
      <c r="A31" s="725"/>
      <c r="B31" s="726" t="s">
        <v>566</v>
      </c>
      <c r="C31" s="727"/>
      <c r="D31" s="727"/>
      <c r="E31" s="727">
        <v>4854</v>
      </c>
      <c r="F31" s="450"/>
      <c r="G31" s="450"/>
    </row>
    <row r="32" spans="1:7" ht="12.75" customHeight="1">
      <c r="A32" s="725"/>
      <c r="B32" s="726" t="s">
        <v>567</v>
      </c>
      <c r="C32" s="727"/>
      <c r="D32" s="727"/>
      <c r="E32" s="727">
        <v>3683</v>
      </c>
      <c r="F32" s="450"/>
      <c r="G32" s="450"/>
    </row>
    <row r="33" spans="1:7" ht="12.75" customHeight="1">
      <c r="A33" s="725"/>
      <c r="B33" s="726" t="s">
        <v>568</v>
      </c>
      <c r="C33" s="727"/>
      <c r="D33" s="727"/>
      <c r="E33" s="727">
        <v>1626</v>
      </c>
      <c r="F33" s="450"/>
      <c r="G33" s="450"/>
    </row>
    <row r="34" spans="1:7" ht="12.75" customHeight="1">
      <c r="A34" s="725"/>
      <c r="B34" s="726" t="s">
        <v>569</v>
      </c>
      <c r="C34" s="727"/>
      <c r="D34" s="727"/>
      <c r="E34" s="727">
        <v>2586</v>
      </c>
      <c r="F34" s="450"/>
      <c r="G34" s="450"/>
    </row>
    <row r="35" spans="1:7" ht="12.75" customHeight="1">
      <c r="A35" s="725"/>
      <c r="B35" s="726" t="s">
        <v>578</v>
      </c>
      <c r="C35" s="727"/>
      <c r="D35" s="727"/>
      <c r="E35" s="727">
        <f>('[17]BERUH-FELÚJ.06.30'!$D$55+'[17]BERUH-FELÚJ.06.30'!$D$56+'[17]BERUH-FELÚJ.06.30'!$D$57+'[17]BERUH-FELÚJ.06.30'!$D$58+'[17]BERUH-FELÚJ.06.30'!$D$63)/1000</f>
        <v>2186.201</v>
      </c>
      <c r="F35" s="450"/>
      <c r="G35" s="450"/>
    </row>
    <row r="36" spans="1:7" ht="12.75" customHeight="1">
      <c r="A36" s="451"/>
      <c r="B36" s="728"/>
      <c r="C36" s="454"/>
      <c r="D36" s="454"/>
      <c r="E36" s="454"/>
      <c r="F36" s="450"/>
      <c r="G36" s="450"/>
    </row>
    <row r="37" spans="1:7" ht="12.75" customHeight="1">
      <c r="A37" s="451">
        <v>5</v>
      </c>
      <c r="B37" s="452" t="s">
        <v>433</v>
      </c>
      <c r="C37" s="454">
        <v>20000</v>
      </c>
      <c r="D37" s="454">
        <v>150667</v>
      </c>
      <c r="E37" s="454">
        <v>193520</v>
      </c>
      <c r="F37" s="729"/>
      <c r="G37" s="450"/>
    </row>
    <row r="38" spans="1:7" ht="12.75" customHeight="1">
      <c r="A38" s="725"/>
      <c r="B38" s="726" t="s">
        <v>570</v>
      </c>
      <c r="C38" s="730"/>
      <c r="D38" s="730"/>
      <c r="E38" s="730">
        <v>150000</v>
      </c>
      <c r="F38" s="450"/>
      <c r="G38" s="450"/>
    </row>
    <row r="39" spans="1:7" ht="12.75" customHeight="1">
      <c r="A39" s="725"/>
      <c r="B39" s="726" t="s">
        <v>571</v>
      </c>
      <c r="C39" s="730"/>
      <c r="D39" s="730"/>
      <c r="E39" s="730">
        <v>19500</v>
      </c>
      <c r="F39" s="450"/>
      <c r="G39" s="450"/>
    </row>
    <row r="40" spans="1:7" ht="12.75" customHeight="1">
      <c r="A40" s="725"/>
      <c r="B40" s="726" t="s">
        <v>572</v>
      </c>
      <c r="C40" s="730"/>
      <c r="D40" s="730"/>
      <c r="E40" s="730">
        <v>23000</v>
      </c>
      <c r="F40" s="450"/>
      <c r="G40" s="450"/>
    </row>
    <row r="41" spans="1:7" ht="12.75" customHeight="1">
      <c r="A41" s="725"/>
      <c r="B41" s="726" t="s">
        <v>579</v>
      </c>
      <c r="C41" s="730"/>
      <c r="D41" s="730"/>
      <c r="E41" s="730">
        <v>1020</v>
      </c>
      <c r="F41" s="450"/>
      <c r="G41" s="450"/>
    </row>
    <row r="42" spans="1:7" ht="12.75" customHeight="1">
      <c r="A42" s="451"/>
      <c r="B42" s="728"/>
      <c r="C42" s="454"/>
      <c r="D42" s="454"/>
      <c r="E42" s="454"/>
      <c r="F42" s="450"/>
      <c r="G42" s="450"/>
    </row>
    <row r="43" spans="1:7" ht="12.75" customHeight="1">
      <c r="A43" s="451"/>
      <c r="B43" s="728"/>
      <c r="C43" s="454"/>
      <c r="D43" s="454"/>
      <c r="E43" s="454"/>
      <c r="F43" s="450"/>
      <c r="G43" s="450"/>
    </row>
    <row r="44" spans="1:7" ht="12.75" customHeight="1">
      <c r="A44" s="451" t="s">
        <v>259</v>
      </c>
      <c r="B44" s="452" t="s">
        <v>434</v>
      </c>
      <c r="C44" s="454"/>
      <c r="D44" s="454"/>
      <c r="E44" s="454"/>
      <c r="F44" s="450"/>
      <c r="G44" s="450"/>
    </row>
    <row r="45" spans="1:7" ht="12.75" customHeight="1">
      <c r="A45" s="451">
        <v>1</v>
      </c>
      <c r="B45" s="452" t="s">
        <v>435</v>
      </c>
      <c r="C45" s="454">
        <v>5207</v>
      </c>
      <c r="D45" s="454">
        <v>6743</v>
      </c>
      <c r="E45" s="454">
        <v>1103</v>
      </c>
      <c r="F45" s="450"/>
      <c r="G45" s="450"/>
    </row>
    <row r="46" spans="1:7" ht="12.75" customHeight="1">
      <c r="A46" s="451">
        <v>2</v>
      </c>
      <c r="B46" s="452" t="s">
        <v>316</v>
      </c>
      <c r="C46" s="454">
        <v>4000</v>
      </c>
      <c r="D46" s="454">
        <v>20979</v>
      </c>
      <c r="E46" s="454">
        <v>3518</v>
      </c>
      <c r="F46" s="450"/>
      <c r="G46" s="450"/>
    </row>
    <row r="47" spans="1:7" ht="12.75" customHeight="1" thickBot="1">
      <c r="A47" s="639"/>
      <c r="B47" s="640" t="s">
        <v>553</v>
      </c>
      <c r="C47" s="454"/>
      <c r="D47" s="454">
        <v>4295</v>
      </c>
      <c r="E47" s="454">
        <v>4295</v>
      </c>
      <c r="F47" s="450"/>
      <c r="G47" s="450"/>
    </row>
    <row r="48" spans="1:7" ht="20.100000000000001" customHeight="1" thickBot="1">
      <c r="A48" s="455"/>
      <c r="B48" s="456" t="s">
        <v>436</v>
      </c>
      <c r="C48" s="457">
        <f>SUM(C14:C47)</f>
        <v>309207</v>
      </c>
      <c r="D48" s="457">
        <f>SUM(D14:D47)</f>
        <v>462684</v>
      </c>
      <c r="E48" s="457">
        <f>E14+E25+E27+E30+E37+E45+E46+E47</f>
        <v>287691</v>
      </c>
      <c r="F48" s="450"/>
      <c r="G48" s="450"/>
    </row>
    <row r="49" spans="1:7" ht="20.100000000000001" customHeight="1">
      <c r="A49" s="458"/>
      <c r="B49" s="449" t="s">
        <v>260</v>
      </c>
      <c r="C49" s="454"/>
      <c r="D49" s="454"/>
      <c r="E49" s="454"/>
      <c r="F49" s="450"/>
      <c r="G49" s="450"/>
    </row>
    <row r="50" spans="1:7" ht="20.100000000000001" customHeight="1">
      <c r="A50" s="458"/>
      <c r="B50" s="449"/>
      <c r="C50" s="454"/>
      <c r="D50" s="454"/>
      <c r="E50" s="454"/>
      <c r="F50" s="450"/>
      <c r="G50" s="450"/>
    </row>
    <row r="51" spans="1:7" ht="15" customHeight="1" thickBot="1">
      <c r="A51" s="459">
        <v>1</v>
      </c>
      <c r="B51" s="460" t="s">
        <v>437</v>
      </c>
      <c r="C51" s="453">
        <v>35000</v>
      </c>
      <c r="D51" s="453">
        <v>35000</v>
      </c>
      <c r="E51" s="453"/>
      <c r="F51" s="450"/>
      <c r="G51" s="450"/>
    </row>
    <row r="52" spans="1:7" ht="20.100000000000001" customHeight="1" thickBot="1">
      <c r="A52" s="455"/>
      <c r="B52" s="456" t="s">
        <v>438</v>
      </c>
      <c r="C52" s="457">
        <f>SUM(C48+C51)</f>
        <v>344207</v>
      </c>
      <c r="D52" s="457">
        <f>SUM(D48+D51)</f>
        <v>497684</v>
      </c>
      <c r="E52" s="457">
        <f>SUM(E48+E51)</f>
        <v>287691</v>
      </c>
      <c r="F52" s="450"/>
      <c r="G52" s="450"/>
    </row>
    <row r="53" spans="1:7" ht="12" customHeight="1" thickBot="1">
      <c r="A53" s="458"/>
      <c r="B53" s="461"/>
      <c r="C53" s="454"/>
      <c r="D53" s="454"/>
      <c r="E53" s="454"/>
      <c r="F53" s="450"/>
      <c r="G53" s="450"/>
    </row>
    <row r="54" spans="1:7" s="182" customFormat="1" ht="16.5" thickBot="1">
      <c r="A54" s="462" t="s">
        <v>24</v>
      </c>
      <c r="B54" s="463" t="s">
        <v>439</v>
      </c>
      <c r="C54" s="464"/>
      <c r="D54" s="464"/>
      <c r="E54" s="464"/>
    </row>
    <row r="55" spans="1:7" s="182" customFormat="1" ht="6.75" customHeight="1">
      <c r="A55" s="445"/>
      <c r="B55" s="446"/>
      <c r="C55" s="447"/>
      <c r="D55" s="447"/>
      <c r="E55" s="447"/>
    </row>
    <row r="56" spans="1:7" s="182" customFormat="1" ht="13.5" customHeight="1">
      <c r="A56" s="448" t="s">
        <v>190</v>
      </c>
      <c r="B56" s="449" t="s">
        <v>254</v>
      </c>
      <c r="C56" s="447"/>
      <c r="D56" s="447"/>
      <c r="E56" s="447"/>
    </row>
    <row r="57" spans="1:7" s="182" customFormat="1" ht="9.9499999999999993" customHeight="1">
      <c r="A57" s="445"/>
      <c r="B57" s="446"/>
      <c r="C57" s="447"/>
      <c r="D57" s="447"/>
      <c r="E57" s="447"/>
    </row>
    <row r="58" spans="1:7" ht="13.5" customHeight="1">
      <c r="A58" s="451">
        <v>1</v>
      </c>
      <c r="B58" s="452" t="s">
        <v>431</v>
      </c>
      <c r="C58" s="453">
        <v>132000</v>
      </c>
      <c r="D58" s="453">
        <v>132000</v>
      </c>
      <c r="E58" s="453">
        <v>3013</v>
      </c>
      <c r="F58" s="729"/>
      <c r="G58" s="450"/>
    </row>
    <row r="59" spans="1:7" ht="13.5" customHeight="1">
      <c r="A59" s="725"/>
      <c r="B59" s="726" t="s">
        <v>573</v>
      </c>
      <c r="C59" s="727"/>
      <c r="D59" s="727"/>
      <c r="E59" s="727">
        <v>1524</v>
      </c>
      <c r="F59" s="450"/>
      <c r="G59" s="450"/>
    </row>
    <row r="60" spans="1:7" ht="13.5" customHeight="1">
      <c r="A60" s="725"/>
      <c r="B60" s="726" t="s">
        <v>574</v>
      </c>
      <c r="C60" s="727"/>
      <c r="D60" s="727"/>
      <c r="E60" s="727">
        <v>403</v>
      </c>
      <c r="F60" s="450"/>
      <c r="G60" s="450"/>
    </row>
    <row r="61" spans="1:7" ht="13.5" customHeight="1">
      <c r="A61" s="725"/>
      <c r="B61" s="726" t="s">
        <v>575</v>
      </c>
      <c r="C61" s="727"/>
      <c r="D61" s="727"/>
      <c r="E61" s="727">
        <v>1086</v>
      </c>
      <c r="F61" s="450"/>
      <c r="G61" s="450"/>
    </row>
    <row r="62" spans="1:7" ht="9.75" customHeight="1">
      <c r="A62" s="458"/>
      <c r="B62" s="728"/>
      <c r="C62" s="454"/>
      <c r="D62" s="454"/>
      <c r="E62" s="454"/>
      <c r="F62" s="450"/>
      <c r="G62" s="450"/>
    </row>
    <row r="63" spans="1:7" ht="12.75" customHeight="1">
      <c r="A63" s="451">
        <v>2</v>
      </c>
      <c r="B63" s="452" t="s">
        <v>255</v>
      </c>
      <c r="C63" s="453">
        <v>10000</v>
      </c>
      <c r="D63" s="453">
        <v>10000</v>
      </c>
      <c r="E63" s="453"/>
      <c r="F63" s="450"/>
      <c r="G63" s="450"/>
    </row>
    <row r="64" spans="1:7" ht="8.25" customHeight="1">
      <c r="A64" s="465"/>
      <c r="B64" s="466"/>
      <c r="C64" s="467"/>
      <c r="D64" s="467"/>
      <c r="E64" s="467"/>
    </row>
    <row r="65" spans="1:7" ht="12.75" customHeight="1">
      <c r="A65" s="451">
        <v>3</v>
      </c>
      <c r="B65" s="452" t="s">
        <v>440</v>
      </c>
      <c r="C65" s="454">
        <v>160000</v>
      </c>
      <c r="D65" s="454">
        <v>16934</v>
      </c>
      <c r="E65" s="454">
        <v>22434</v>
      </c>
      <c r="F65" s="729"/>
      <c r="G65" s="450"/>
    </row>
    <row r="66" spans="1:7" ht="12.75" customHeight="1">
      <c r="A66" s="725"/>
      <c r="B66" s="726" t="s">
        <v>576</v>
      </c>
      <c r="C66" s="730"/>
      <c r="D66" s="730"/>
      <c r="E66" s="730">
        <v>19790</v>
      </c>
      <c r="F66" s="450"/>
      <c r="G66" s="450"/>
    </row>
    <row r="67" spans="1:7" ht="12.75" customHeight="1">
      <c r="A67" s="725"/>
      <c r="B67" s="726" t="s">
        <v>577</v>
      </c>
      <c r="C67" s="730"/>
      <c r="D67" s="730"/>
      <c r="E67" s="730">
        <v>2644</v>
      </c>
      <c r="F67" s="450"/>
      <c r="G67" s="450"/>
    </row>
    <row r="68" spans="1:7" ht="12.75" customHeight="1">
      <c r="A68" s="451"/>
      <c r="B68" s="728"/>
      <c r="C68" s="454"/>
      <c r="D68" s="454"/>
      <c r="E68" s="454"/>
      <c r="F68" s="450"/>
      <c r="G68" s="450"/>
    </row>
    <row r="69" spans="1:7" ht="12.75" customHeight="1" thickBot="1">
      <c r="A69" s="451"/>
      <c r="B69" s="728"/>
      <c r="C69" s="454"/>
      <c r="D69" s="454"/>
      <c r="E69" s="454"/>
      <c r="F69" s="450"/>
      <c r="G69" s="450"/>
    </row>
    <row r="70" spans="1:7" ht="20.100000000000001" customHeight="1" thickBot="1">
      <c r="A70" s="468"/>
      <c r="B70" s="456" t="s">
        <v>441</v>
      </c>
      <c r="C70" s="457">
        <f>SUM(C58:C65)</f>
        <v>302000</v>
      </c>
      <c r="D70" s="457">
        <f>SUM(D58:D65)</f>
        <v>158934</v>
      </c>
      <c r="E70" s="457">
        <f>E58+E63+E65</f>
        <v>25447</v>
      </c>
      <c r="F70" s="450"/>
      <c r="G70" s="450"/>
    </row>
  </sheetData>
  <mergeCells count="5">
    <mergeCell ref="E7:E8"/>
    <mergeCell ref="A3:C3"/>
    <mergeCell ref="A4:C4"/>
    <mergeCell ref="C7:C9"/>
    <mergeCell ref="D7:D8"/>
  </mergeCells>
  <phoneticPr fontId="60" type="noConversion"/>
  <printOptions horizontalCentered="1"/>
  <pageMargins left="0.19685039370078741" right="0" top="0.36" bottom="0.39" header="0.23622047244094491" footer="0.15748031496062992"/>
  <pageSetup paperSize="9" scale="80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36"/>
  <sheetViews>
    <sheetView zoomScale="80" zoomScaleNormal="80" workbookViewId="0">
      <selection activeCell="V31" sqref="V31"/>
    </sheetView>
  </sheetViews>
  <sheetFormatPr defaultRowHeight="12.75"/>
  <cols>
    <col min="1" max="1" width="36.140625" style="471" customWidth="1"/>
    <col min="2" max="10" width="10.42578125" style="471" customWidth="1"/>
    <col min="11" max="11" width="11.28515625" style="471" customWidth="1"/>
    <col min="12" max="13" width="10.42578125" style="471" customWidth="1"/>
    <col min="14" max="14" width="16.7109375" style="471" customWidth="1"/>
    <col min="15" max="15" width="9.85546875" style="471" hidden="1" customWidth="1"/>
    <col min="16" max="16" width="10.5703125" style="471" hidden="1" customWidth="1"/>
    <col min="17" max="17" width="9.85546875" style="471" bestFit="1" customWidth="1"/>
    <col min="18" max="18" width="9.140625" style="471"/>
    <col min="19" max="19" width="10.5703125" style="471" bestFit="1" customWidth="1"/>
    <col min="20" max="16384" width="9.140625" style="471"/>
  </cols>
  <sheetData>
    <row r="1" spans="1:17">
      <c r="L1" s="472"/>
      <c r="N1" s="126" t="s">
        <v>640</v>
      </c>
    </row>
    <row r="2" spans="1:17">
      <c r="L2" s="472"/>
      <c r="N2" s="126"/>
    </row>
    <row r="5" spans="1:17" ht="15.75">
      <c r="A5" s="1526" t="s">
        <v>442</v>
      </c>
      <c r="B5" s="1526"/>
      <c r="C5" s="1526"/>
      <c r="D5" s="1526"/>
      <c r="E5" s="1526"/>
      <c r="F5" s="1526"/>
      <c r="G5" s="1526"/>
      <c r="H5" s="1526"/>
      <c r="I5" s="1526"/>
      <c r="J5" s="1526"/>
      <c r="K5" s="1526"/>
      <c r="L5" s="1526"/>
      <c r="M5" s="1526"/>
      <c r="N5" s="1526"/>
    </row>
    <row r="6" spans="1:17" ht="15.75">
      <c r="A6" s="1527" t="s">
        <v>425</v>
      </c>
      <c r="B6" s="1527"/>
      <c r="C6" s="1527"/>
      <c r="D6" s="1527"/>
      <c r="E6" s="1527"/>
      <c r="F6" s="1527"/>
      <c r="G6" s="1527"/>
      <c r="H6" s="1527"/>
      <c r="I6" s="1527"/>
      <c r="J6" s="1527"/>
      <c r="K6" s="1527"/>
      <c r="L6" s="1527"/>
      <c r="M6" s="1527"/>
      <c r="N6" s="1527"/>
    </row>
    <row r="7" spans="1:17">
      <c r="C7" s="473"/>
      <c r="D7" s="473"/>
      <c r="E7" s="473"/>
      <c r="F7" s="473"/>
      <c r="G7" s="473"/>
      <c r="H7" s="473"/>
      <c r="I7" s="473"/>
      <c r="J7" s="473"/>
      <c r="K7" s="473"/>
      <c r="L7" s="473"/>
    </row>
    <row r="10" spans="1:17" ht="13.5" thickBot="1">
      <c r="A10" s="1279" t="s">
        <v>322</v>
      </c>
      <c r="B10" s="1280" t="s">
        <v>443</v>
      </c>
      <c r="C10" s="1280" t="s">
        <v>444</v>
      </c>
      <c r="D10" s="1280" t="s">
        <v>445</v>
      </c>
      <c r="E10" s="1280" t="s">
        <v>446</v>
      </c>
      <c r="F10" s="1280" t="s">
        <v>447</v>
      </c>
      <c r="G10" s="1280" t="s">
        <v>448</v>
      </c>
      <c r="H10" s="1280" t="s">
        <v>449</v>
      </c>
      <c r="I10" s="1280" t="s">
        <v>450</v>
      </c>
      <c r="J10" s="1280" t="s">
        <v>451</v>
      </c>
      <c r="K10" s="1280" t="s">
        <v>452</v>
      </c>
      <c r="L10" s="1280" t="s">
        <v>453</v>
      </c>
      <c r="M10" s="1280" t="s">
        <v>454</v>
      </c>
      <c r="N10" s="1281" t="s">
        <v>455</v>
      </c>
    </row>
    <row r="11" spans="1:17" ht="15.95" customHeight="1">
      <c r="A11" s="1282"/>
      <c r="B11" s="474"/>
      <c r="C11" s="474"/>
      <c r="D11" s="474"/>
      <c r="E11" s="474"/>
      <c r="F11" s="474"/>
      <c r="G11" s="474"/>
      <c r="H11" s="474"/>
      <c r="I11" s="474"/>
      <c r="J11" s="474"/>
      <c r="K11" s="474"/>
      <c r="L11" s="474"/>
      <c r="M11" s="474"/>
      <c r="N11" s="1283"/>
    </row>
    <row r="12" spans="1:17" ht="15.95" customHeight="1">
      <c r="A12" s="1284" t="s">
        <v>277</v>
      </c>
      <c r="B12" s="475"/>
      <c r="C12" s="475"/>
      <c r="D12" s="475"/>
      <c r="E12" s="475"/>
      <c r="F12" s="475"/>
      <c r="G12" s="475"/>
      <c r="H12" s="475"/>
      <c r="I12" s="475"/>
      <c r="J12" s="475"/>
      <c r="K12" s="475"/>
      <c r="L12" s="475"/>
      <c r="M12" s="475"/>
      <c r="N12" s="1285"/>
    </row>
    <row r="13" spans="1:17" ht="15.95" customHeight="1">
      <c r="A13" s="1286"/>
      <c r="B13" s="475"/>
      <c r="C13" s="475"/>
      <c r="D13" s="475"/>
      <c r="E13" s="475"/>
      <c r="F13" s="475"/>
      <c r="G13" s="475"/>
      <c r="H13" s="475"/>
      <c r="I13" s="475"/>
      <c r="J13" s="475"/>
      <c r="K13" s="475"/>
      <c r="L13" s="475"/>
      <c r="M13" s="475"/>
      <c r="N13" s="1285"/>
    </row>
    <row r="14" spans="1:17" ht="15.95" customHeight="1">
      <c r="A14" s="1286" t="s">
        <v>456</v>
      </c>
      <c r="B14" s="1288">
        <v>52865</v>
      </c>
      <c r="C14" s="476">
        <v>91984</v>
      </c>
      <c r="D14" s="476">
        <v>650000</v>
      </c>
      <c r="E14" s="476">
        <v>153865</v>
      </c>
      <c r="F14" s="476">
        <v>250000</v>
      </c>
      <c r="G14" s="476">
        <v>153865</v>
      </c>
      <c r="H14" s="476">
        <v>153865</v>
      </c>
      <c r="I14" s="476">
        <v>250161</v>
      </c>
      <c r="J14" s="476">
        <v>650000</v>
      </c>
      <c r="K14" s="476">
        <v>153865</v>
      </c>
      <c r="L14" s="476">
        <v>153865</v>
      </c>
      <c r="M14" s="476">
        <v>350800</v>
      </c>
      <c r="N14" s="1289">
        <v>3065135</v>
      </c>
      <c r="O14" s="477">
        <f>SUM(B14:M14)</f>
        <v>3065135</v>
      </c>
      <c r="P14" s="477">
        <f>SUM(N14-O14)</f>
        <v>0</v>
      </c>
      <c r="Q14" s="477"/>
    </row>
    <row r="15" spans="1:17" ht="15.95" customHeight="1">
      <c r="A15" s="1286" t="s">
        <v>457</v>
      </c>
      <c r="B15" s="476"/>
      <c r="C15" s="476"/>
      <c r="D15" s="476" t="s">
        <v>458</v>
      </c>
      <c r="E15" s="476"/>
      <c r="F15" s="476"/>
      <c r="G15" s="476"/>
      <c r="H15" s="476"/>
      <c r="I15" s="476">
        <v>27065</v>
      </c>
      <c r="J15" s="476"/>
      <c r="K15" s="476"/>
      <c r="L15" s="476"/>
      <c r="M15" s="476"/>
      <c r="N15" s="1289">
        <v>27065</v>
      </c>
      <c r="O15" s="477">
        <f t="shared" ref="O15:O23" si="0">SUM(B15:M15)</f>
        <v>27065</v>
      </c>
      <c r="P15" s="477">
        <f t="shared" ref="P15:P32" si="1">SUM(N15-O15)</f>
        <v>0</v>
      </c>
      <c r="Q15" s="477"/>
    </row>
    <row r="16" spans="1:17" ht="15.95" customHeight="1">
      <c r="A16" s="1286" t="s">
        <v>459</v>
      </c>
      <c r="B16" s="476">
        <v>142528</v>
      </c>
      <c r="C16" s="476">
        <v>142528</v>
      </c>
      <c r="D16" s="476">
        <v>142528</v>
      </c>
      <c r="E16" s="476">
        <v>142528</v>
      </c>
      <c r="F16" s="476">
        <v>142528</v>
      </c>
      <c r="G16" s="476">
        <v>177426</v>
      </c>
      <c r="H16" s="476">
        <v>153965</v>
      </c>
      <c r="I16" s="476">
        <v>153965</v>
      </c>
      <c r="J16" s="476">
        <v>153965</v>
      </c>
      <c r="K16" s="476">
        <v>153967</v>
      </c>
      <c r="L16" s="476">
        <v>153965</v>
      </c>
      <c r="M16" s="476">
        <v>153965</v>
      </c>
      <c r="N16" s="1289">
        <v>1813858</v>
      </c>
      <c r="O16" s="477">
        <f>SUM(B16:N16)</f>
        <v>3627716</v>
      </c>
      <c r="P16" s="477">
        <f t="shared" si="1"/>
        <v>-1813858</v>
      </c>
      <c r="Q16" s="477"/>
    </row>
    <row r="17" spans="1:19" ht="15.95" customHeight="1">
      <c r="A17" s="1286" t="s">
        <v>460</v>
      </c>
      <c r="B17" s="476">
        <v>758</v>
      </c>
      <c r="C17" s="476">
        <v>758</v>
      </c>
      <c r="D17" s="476">
        <v>758</v>
      </c>
      <c r="E17" s="476">
        <v>758</v>
      </c>
      <c r="F17" s="476">
        <v>758</v>
      </c>
      <c r="G17" s="476">
        <v>1539212</v>
      </c>
      <c r="H17" s="476">
        <v>758</v>
      </c>
      <c r="I17" s="476">
        <v>762</v>
      </c>
      <c r="J17" s="476">
        <v>758</v>
      </c>
      <c r="K17" s="476">
        <v>758</v>
      </c>
      <c r="L17" s="476">
        <v>758</v>
      </c>
      <c r="M17" s="476">
        <v>758</v>
      </c>
      <c r="N17" s="1289">
        <v>1547554</v>
      </c>
      <c r="O17" s="477">
        <f t="shared" si="0"/>
        <v>1547554</v>
      </c>
      <c r="P17" s="477">
        <f t="shared" si="1"/>
        <v>0</v>
      </c>
      <c r="Q17" s="477"/>
    </row>
    <row r="18" spans="1:19" ht="15.95" customHeight="1">
      <c r="A18" s="1290" t="s">
        <v>461</v>
      </c>
      <c r="B18" s="476"/>
      <c r="C18" s="476"/>
      <c r="D18" s="476">
        <v>15278</v>
      </c>
      <c r="E18" s="476"/>
      <c r="F18" s="476"/>
      <c r="G18" s="476">
        <v>500000</v>
      </c>
      <c r="H18" s="476">
        <v>190000</v>
      </c>
      <c r="I18" s="476"/>
      <c r="J18" s="476"/>
      <c r="K18" s="476"/>
      <c r="L18" s="476"/>
      <c r="M18" s="476"/>
      <c r="N18" s="1289">
        <v>705278</v>
      </c>
      <c r="O18" s="477">
        <f t="shared" si="0"/>
        <v>705278</v>
      </c>
      <c r="P18" s="477">
        <f t="shared" si="1"/>
        <v>0</v>
      </c>
      <c r="Q18" s="477"/>
    </row>
    <row r="19" spans="1:19" ht="15.95" customHeight="1" thickBot="1">
      <c r="A19" s="1291" t="s">
        <v>637</v>
      </c>
      <c r="B19" s="1278"/>
      <c r="C19" s="1278"/>
      <c r="D19" s="1278"/>
      <c r="E19" s="1278"/>
      <c r="F19" s="1278"/>
      <c r="G19" s="479">
        <v>252881</v>
      </c>
      <c r="H19" s="1278"/>
      <c r="I19" s="1278"/>
      <c r="J19" s="1278"/>
      <c r="K19" s="1278"/>
      <c r="L19" s="1278"/>
      <c r="M19" s="1278"/>
      <c r="N19" s="1292">
        <v>252881</v>
      </c>
      <c r="O19" s="477"/>
      <c r="P19" s="477"/>
      <c r="Q19" s="477"/>
    </row>
    <row r="20" spans="1:19" ht="15.95" customHeight="1" thickBot="1">
      <c r="A20" s="1293" t="s">
        <v>462</v>
      </c>
      <c r="B20" s="478">
        <f>SUM(B14:B18)</f>
        <v>196151</v>
      </c>
      <c r="C20" s="478">
        <f t="shared" ref="C20:M20" si="2">SUM(C14:C18)</f>
        <v>235270</v>
      </c>
      <c r="D20" s="478">
        <f t="shared" si="2"/>
        <v>808564</v>
      </c>
      <c r="E20" s="478">
        <f t="shared" si="2"/>
        <v>297151</v>
      </c>
      <c r="F20" s="478">
        <f t="shared" si="2"/>
        <v>393286</v>
      </c>
      <c r="G20" s="478">
        <f>SUM(G14:G19)</f>
        <v>2623384</v>
      </c>
      <c r="H20" s="478">
        <f t="shared" si="2"/>
        <v>498588</v>
      </c>
      <c r="I20" s="478">
        <f t="shared" si="2"/>
        <v>431953</v>
      </c>
      <c r="J20" s="478">
        <f t="shared" si="2"/>
        <v>804723</v>
      </c>
      <c r="K20" s="478">
        <f t="shared" si="2"/>
        <v>308590</v>
      </c>
      <c r="L20" s="478">
        <f t="shared" si="2"/>
        <v>308588</v>
      </c>
      <c r="M20" s="478">
        <f t="shared" si="2"/>
        <v>505523</v>
      </c>
      <c r="N20" s="1294">
        <f>SUM(N14:N19)</f>
        <v>7411771</v>
      </c>
      <c r="O20" s="477">
        <f t="shared" si="0"/>
        <v>7411771</v>
      </c>
      <c r="P20" s="477">
        <f t="shared" si="1"/>
        <v>0</v>
      </c>
      <c r="Q20" s="477"/>
      <c r="S20" s="477"/>
    </row>
    <row r="21" spans="1:19" ht="15.95" customHeight="1">
      <c r="A21" s="1295"/>
      <c r="B21" s="479"/>
      <c r="C21" s="479"/>
      <c r="D21" s="479"/>
      <c r="E21" s="479"/>
      <c r="F21" s="479"/>
      <c r="G21" s="479"/>
      <c r="H21" s="479"/>
      <c r="I21" s="479"/>
      <c r="J21" s="479"/>
      <c r="K21" s="479"/>
      <c r="L21" s="479"/>
      <c r="M21" s="479"/>
      <c r="N21" s="1296"/>
      <c r="O21" s="477">
        <f t="shared" si="0"/>
        <v>0</v>
      </c>
      <c r="P21" s="477">
        <f t="shared" si="1"/>
        <v>0</v>
      </c>
      <c r="S21" s="477"/>
    </row>
    <row r="22" spans="1:19" ht="15.95" customHeight="1">
      <c r="A22" s="1284" t="s">
        <v>246</v>
      </c>
      <c r="B22" s="476"/>
      <c r="C22" s="476"/>
      <c r="D22" s="476"/>
      <c r="E22" s="476"/>
      <c r="F22" s="476"/>
      <c r="G22" s="476"/>
      <c r="H22" s="476"/>
      <c r="I22" s="476"/>
      <c r="J22" s="476"/>
      <c r="K22" s="476"/>
      <c r="L22" s="476"/>
      <c r="M22" s="476"/>
      <c r="N22" s="1287"/>
      <c r="O22" s="477">
        <f t="shared" si="0"/>
        <v>0</v>
      </c>
      <c r="P22" s="477">
        <f t="shared" si="1"/>
        <v>0</v>
      </c>
    </row>
    <row r="23" spans="1:19" s="481" customFormat="1" ht="15.95" customHeight="1">
      <c r="A23" s="1286"/>
      <c r="B23" s="476"/>
      <c r="C23" s="476"/>
      <c r="D23" s="476"/>
      <c r="E23" s="476"/>
      <c r="F23" s="480"/>
      <c r="G23" s="480"/>
      <c r="H23" s="480"/>
      <c r="I23" s="476"/>
      <c r="J23" s="476"/>
      <c r="K23" s="476"/>
      <c r="L23" s="476"/>
      <c r="M23" s="476"/>
      <c r="N23" s="1287"/>
      <c r="O23" s="477">
        <f t="shared" si="0"/>
        <v>0</v>
      </c>
      <c r="P23" s="477">
        <f t="shared" si="1"/>
        <v>0</v>
      </c>
    </row>
    <row r="24" spans="1:19" ht="15.95" customHeight="1">
      <c r="A24" s="1286" t="s">
        <v>463</v>
      </c>
      <c r="B24" s="476">
        <v>274569</v>
      </c>
      <c r="C24" s="476">
        <v>275000</v>
      </c>
      <c r="D24" s="476">
        <v>275000</v>
      </c>
      <c r="E24" s="476">
        <v>275000</v>
      </c>
      <c r="F24" s="476">
        <v>275000</v>
      </c>
      <c r="G24" s="476">
        <v>275000</v>
      </c>
      <c r="H24" s="476">
        <v>296211</v>
      </c>
      <c r="I24" s="476">
        <v>296211</v>
      </c>
      <c r="J24" s="476">
        <v>296211</v>
      </c>
      <c r="K24" s="476">
        <v>296211</v>
      </c>
      <c r="L24" s="476">
        <v>296216</v>
      </c>
      <c r="M24" s="476">
        <v>296211</v>
      </c>
      <c r="N24" s="1289">
        <v>3426840</v>
      </c>
      <c r="O24" s="477">
        <f>SUM(B24:M24)</f>
        <v>3426840</v>
      </c>
      <c r="P24" s="477">
        <f t="shared" si="1"/>
        <v>0</v>
      </c>
      <c r="Q24" s="477"/>
      <c r="S24" s="477"/>
    </row>
    <row r="25" spans="1:19" ht="15.95" customHeight="1">
      <c r="A25" s="1286" t="s">
        <v>464</v>
      </c>
      <c r="B25" s="476"/>
      <c r="C25" s="476"/>
      <c r="D25" s="476">
        <v>1274</v>
      </c>
      <c r="E25" s="482">
        <v>1278</v>
      </c>
      <c r="F25" s="482">
        <v>1274</v>
      </c>
      <c r="G25" s="482">
        <v>1274</v>
      </c>
      <c r="H25" s="482">
        <v>27490</v>
      </c>
      <c r="I25" s="482">
        <v>27490</v>
      </c>
      <c r="J25" s="482">
        <v>27490</v>
      </c>
      <c r="K25" s="482">
        <v>27490</v>
      </c>
      <c r="L25" s="482">
        <v>27190</v>
      </c>
      <c r="M25" s="482">
        <v>35432</v>
      </c>
      <c r="N25" s="1289">
        <v>177682</v>
      </c>
      <c r="O25" s="477">
        <f t="shared" ref="O25:O32" si="3">SUM(B25:M25)</f>
        <v>177682</v>
      </c>
      <c r="P25" s="477">
        <f t="shared" si="1"/>
        <v>0</v>
      </c>
      <c r="Q25" s="477"/>
      <c r="S25" s="477"/>
    </row>
    <row r="26" spans="1:19" ht="15.95" customHeight="1">
      <c r="A26" s="1286" t="s">
        <v>465</v>
      </c>
      <c r="B26" s="476"/>
      <c r="C26" s="476">
        <v>20</v>
      </c>
      <c r="D26" s="476">
        <v>25</v>
      </c>
      <c r="E26" s="476">
        <v>2500</v>
      </c>
      <c r="F26" s="483">
        <v>18600</v>
      </c>
      <c r="G26" s="483">
        <v>25000</v>
      </c>
      <c r="H26" s="483">
        <v>12115</v>
      </c>
      <c r="I26" s="476">
        <v>23000</v>
      </c>
      <c r="J26" s="476">
        <v>63934</v>
      </c>
      <c r="K26" s="476">
        <v>5000</v>
      </c>
      <c r="L26" s="476">
        <v>5000</v>
      </c>
      <c r="M26" s="476">
        <v>3740</v>
      </c>
      <c r="N26" s="1289">
        <v>158934</v>
      </c>
      <c r="O26" s="477">
        <f t="shared" si="3"/>
        <v>158934</v>
      </c>
      <c r="P26" s="477">
        <f t="shared" si="1"/>
        <v>0</v>
      </c>
      <c r="Q26" s="477"/>
      <c r="S26" s="477"/>
    </row>
    <row r="27" spans="1:19" ht="15.95" customHeight="1">
      <c r="A27" s="1286" t="s">
        <v>466</v>
      </c>
      <c r="B27" s="476">
        <v>0</v>
      </c>
      <c r="C27" s="476">
        <v>5000</v>
      </c>
      <c r="D27" s="476">
        <v>12000</v>
      </c>
      <c r="E27" s="476">
        <v>50000</v>
      </c>
      <c r="F27" s="476">
        <v>60000</v>
      </c>
      <c r="G27" s="476">
        <v>56000</v>
      </c>
      <c r="H27" s="476">
        <v>20000</v>
      </c>
      <c r="I27" s="476">
        <v>56850</v>
      </c>
      <c r="J27" s="476">
        <v>108000</v>
      </c>
      <c r="K27" s="476">
        <v>55000</v>
      </c>
      <c r="L27" s="476">
        <v>66977</v>
      </c>
      <c r="M27" s="476">
        <v>7857</v>
      </c>
      <c r="N27" s="1289">
        <v>497684</v>
      </c>
      <c r="O27" s="477">
        <f t="shared" si="3"/>
        <v>497684</v>
      </c>
      <c r="P27" s="477">
        <f t="shared" si="1"/>
        <v>0</v>
      </c>
      <c r="Q27" s="477"/>
      <c r="S27" s="477"/>
    </row>
    <row r="28" spans="1:19" ht="15.95" customHeight="1">
      <c r="A28" s="1286" t="s">
        <v>467</v>
      </c>
      <c r="B28" s="476">
        <v>42</v>
      </c>
      <c r="C28" s="476">
        <v>42</v>
      </c>
      <c r="D28" s="476">
        <v>42</v>
      </c>
      <c r="E28" s="476">
        <v>42</v>
      </c>
      <c r="F28" s="476">
        <v>22771</v>
      </c>
      <c r="G28" s="476"/>
      <c r="H28" s="476"/>
      <c r="I28" s="476"/>
      <c r="J28" s="476"/>
      <c r="K28" s="476"/>
      <c r="L28" s="476"/>
      <c r="M28" s="476"/>
      <c r="N28" s="1289">
        <v>22939</v>
      </c>
      <c r="O28" s="477">
        <f t="shared" si="3"/>
        <v>22939</v>
      </c>
      <c r="P28" s="477">
        <f t="shared" si="1"/>
        <v>0</v>
      </c>
      <c r="Q28" s="477"/>
      <c r="S28" s="477"/>
    </row>
    <row r="29" spans="1:19" ht="15.95" customHeight="1">
      <c r="A29" s="1297" t="s">
        <v>468</v>
      </c>
      <c r="B29" s="480">
        <v>3042</v>
      </c>
      <c r="C29" s="480">
        <v>3042</v>
      </c>
      <c r="D29" s="480">
        <v>13042</v>
      </c>
      <c r="E29" s="480">
        <v>13042</v>
      </c>
      <c r="F29" s="480">
        <v>13042</v>
      </c>
      <c r="G29" s="480">
        <v>13042</v>
      </c>
      <c r="H29" s="480">
        <v>15502</v>
      </c>
      <c r="I29" s="480">
        <v>16042</v>
      </c>
      <c r="J29" s="480">
        <v>16591</v>
      </c>
      <c r="K29" s="480">
        <v>16042</v>
      </c>
      <c r="L29" s="480">
        <v>16038</v>
      </c>
      <c r="M29" s="480">
        <v>16042</v>
      </c>
      <c r="N29" s="1298">
        <v>154509</v>
      </c>
      <c r="O29" s="477">
        <f t="shared" si="3"/>
        <v>154509</v>
      </c>
      <c r="P29" s="477">
        <f t="shared" si="1"/>
        <v>0</v>
      </c>
      <c r="Q29" s="477"/>
      <c r="S29" s="477"/>
    </row>
    <row r="30" spans="1:19" ht="15.95" customHeight="1">
      <c r="A30" s="1297" t="s">
        <v>469</v>
      </c>
      <c r="B30" s="480">
        <v>0</v>
      </c>
      <c r="C30" s="480">
        <v>0</v>
      </c>
      <c r="D30" s="480">
        <v>15</v>
      </c>
      <c r="E30" s="480">
        <v>100000</v>
      </c>
      <c r="F30" s="480">
        <v>100000</v>
      </c>
      <c r="G30" s="480">
        <v>100000</v>
      </c>
      <c r="H30" s="480">
        <v>100000</v>
      </c>
      <c r="I30" s="480">
        <v>177329</v>
      </c>
      <c r="J30" s="480">
        <v>100000</v>
      </c>
      <c r="K30" s="480">
        <v>100000</v>
      </c>
      <c r="L30" s="480">
        <v>100000</v>
      </c>
      <c r="M30" s="480">
        <v>100000</v>
      </c>
      <c r="N30" s="1298">
        <v>977344</v>
      </c>
      <c r="O30" s="477">
        <f t="shared" si="3"/>
        <v>977344</v>
      </c>
      <c r="P30" s="477">
        <f t="shared" si="1"/>
        <v>0</v>
      </c>
      <c r="Q30" s="477"/>
      <c r="S30" s="477"/>
    </row>
    <row r="31" spans="1:19" ht="15.95" customHeight="1" thickBot="1">
      <c r="A31" s="1295" t="s">
        <v>638</v>
      </c>
      <c r="B31" s="479"/>
      <c r="C31" s="479"/>
      <c r="D31" s="479"/>
      <c r="E31" s="479"/>
      <c r="F31" s="479"/>
      <c r="G31" s="479">
        <v>1995839</v>
      </c>
      <c r="H31" s="479"/>
      <c r="I31" s="479"/>
      <c r="J31" s="479"/>
      <c r="K31" s="479"/>
      <c r="L31" s="479"/>
      <c r="M31" s="479"/>
      <c r="N31" s="1292">
        <v>1995839</v>
      </c>
      <c r="O31" s="477"/>
      <c r="P31" s="477"/>
      <c r="Q31" s="477"/>
      <c r="S31" s="477"/>
    </row>
    <row r="32" spans="1:19" ht="15.95" customHeight="1" thickBot="1">
      <c r="A32" s="484" t="s">
        <v>470</v>
      </c>
      <c r="B32" s="485">
        <f>SUM(B24:B30)</f>
        <v>277653</v>
      </c>
      <c r="C32" s="485">
        <f t="shared" ref="C32:M32" si="4">SUM(C24:C30)</f>
        <v>283104</v>
      </c>
      <c r="D32" s="485">
        <f t="shared" si="4"/>
        <v>301398</v>
      </c>
      <c r="E32" s="485">
        <f t="shared" si="4"/>
        <v>441862</v>
      </c>
      <c r="F32" s="485">
        <f t="shared" si="4"/>
        <v>490687</v>
      </c>
      <c r="G32" s="485">
        <f>SUM(G24:G31)</f>
        <v>2466155</v>
      </c>
      <c r="H32" s="485">
        <f t="shared" si="4"/>
        <v>471318</v>
      </c>
      <c r="I32" s="485">
        <f t="shared" si="4"/>
        <v>596922</v>
      </c>
      <c r="J32" s="485">
        <f t="shared" si="4"/>
        <v>612226</v>
      </c>
      <c r="K32" s="485">
        <f t="shared" si="4"/>
        <v>499743</v>
      </c>
      <c r="L32" s="485">
        <f t="shared" si="4"/>
        <v>511421</v>
      </c>
      <c r="M32" s="485">
        <f t="shared" si="4"/>
        <v>459282</v>
      </c>
      <c r="N32" s="486">
        <f>SUM(N24:N31)</f>
        <v>7411771</v>
      </c>
      <c r="O32" s="477">
        <f t="shared" si="3"/>
        <v>7411771</v>
      </c>
      <c r="P32" s="477">
        <f t="shared" si="1"/>
        <v>0</v>
      </c>
      <c r="Q32" s="477"/>
      <c r="S32" s="477"/>
    </row>
    <row r="33" spans="1:18" ht="15.95" customHeight="1" thickBot="1">
      <c r="A33" s="487" t="s">
        <v>471</v>
      </c>
      <c r="B33" s="488">
        <f t="shared" ref="B33:N33" si="5">SUM(B20-B32)</f>
        <v>-81502</v>
      </c>
      <c r="C33" s="488">
        <f t="shared" si="5"/>
        <v>-47834</v>
      </c>
      <c r="D33" s="488">
        <f t="shared" si="5"/>
        <v>507166</v>
      </c>
      <c r="E33" s="488">
        <f t="shared" si="5"/>
        <v>-144711</v>
      </c>
      <c r="F33" s="488">
        <f t="shared" si="5"/>
        <v>-97401</v>
      </c>
      <c r="G33" s="488">
        <f t="shared" si="5"/>
        <v>157229</v>
      </c>
      <c r="H33" s="488">
        <f t="shared" si="5"/>
        <v>27270</v>
      </c>
      <c r="I33" s="488">
        <f t="shared" si="5"/>
        <v>-164969</v>
      </c>
      <c r="J33" s="488">
        <f t="shared" si="5"/>
        <v>192497</v>
      </c>
      <c r="K33" s="488">
        <f t="shared" si="5"/>
        <v>-191153</v>
      </c>
      <c r="L33" s="488">
        <f t="shared" si="5"/>
        <v>-202833</v>
      </c>
      <c r="M33" s="488">
        <f t="shared" si="5"/>
        <v>46241</v>
      </c>
      <c r="N33" s="1299">
        <f t="shared" si="5"/>
        <v>0</v>
      </c>
      <c r="Q33" s="477"/>
      <c r="R33" s="477"/>
    </row>
    <row r="34" spans="1:18">
      <c r="A34" s="489"/>
    </row>
    <row r="35" spans="1:18" s="481" customFormat="1">
      <c r="A35" s="471"/>
      <c r="B35" s="471"/>
      <c r="C35" s="471"/>
      <c r="D35" s="471"/>
      <c r="E35" s="471"/>
      <c r="F35" s="471"/>
      <c r="G35" s="471"/>
      <c r="H35" s="471"/>
      <c r="I35" s="471"/>
      <c r="J35" s="471"/>
      <c r="K35" s="471"/>
      <c r="L35" s="471"/>
      <c r="M35" s="471"/>
      <c r="N35" s="490"/>
    </row>
    <row r="36" spans="1:18">
      <c r="B36" s="477"/>
      <c r="C36" s="477"/>
    </row>
  </sheetData>
  <mergeCells count="2">
    <mergeCell ref="A5:N5"/>
    <mergeCell ref="A6:N6"/>
  </mergeCells>
  <phoneticPr fontId="6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75" firstPageNumber="0" orientation="landscape" horizontalDpi="300" verticalDpi="300" r:id="rId1"/>
  <headerFooter alignWithMargins="0">
    <oddHeader>&amp;L&amp;8Dunakeszi Város Önkormányzata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69"/>
  <sheetViews>
    <sheetView zoomScale="80" zoomScaleNormal="80" workbookViewId="0">
      <selection activeCell="Q25" sqref="Q25"/>
    </sheetView>
  </sheetViews>
  <sheetFormatPr defaultRowHeight="12.75"/>
  <cols>
    <col min="1" max="1" width="6" style="156" customWidth="1"/>
    <col min="2" max="2" width="56.7109375" style="156" customWidth="1"/>
    <col min="3" max="3" width="12.5703125" style="157" customWidth="1"/>
    <col min="4" max="4" width="12.42578125" style="156" customWidth="1"/>
    <col min="5" max="5" width="13.28515625" style="157" customWidth="1"/>
    <col min="6" max="6" width="12.5703125" style="157" customWidth="1"/>
    <col min="7" max="16384" width="9.140625" style="156"/>
  </cols>
  <sheetData>
    <row r="1" spans="1:15">
      <c r="A1" s="155"/>
      <c r="C1" s="126"/>
      <c r="E1" s="126"/>
      <c r="F1" s="126"/>
    </row>
    <row r="2" spans="1:15">
      <c r="C2" s="126"/>
      <c r="E2" s="126"/>
      <c r="F2" s="126"/>
    </row>
    <row r="6" spans="1:15" ht="18.75">
      <c r="A6" s="1362" t="s">
        <v>584</v>
      </c>
      <c r="B6" s="1362"/>
      <c r="C6" s="1362"/>
      <c r="D6" s="1362"/>
      <c r="E6" s="1362"/>
      <c r="F6" s="1362"/>
    </row>
    <row r="7" spans="1:15" ht="18.75">
      <c r="A7" s="1363" t="s">
        <v>84</v>
      </c>
      <c r="B7" s="1363"/>
      <c r="C7" s="1363"/>
      <c r="D7" s="1363"/>
      <c r="E7" s="1363"/>
      <c r="F7" s="1363"/>
    </row>
    <row r="8" spans="1:15" ht="13.5" thickBot="1"/>
    <row r="9" spans="1:15" ht="15.75" customHeight="1">
      <c r="A9" s="158" t="s">
        <v>64</v>
      </c>
      <c r="B9" s="158" t="s">
        <v>64</v>
      </c>
      <c r="C9" s="1364" t="s">
        <v>91</v>
      </c>
      <c r="D9" s="1364" t="s">
        <v>549</v>
      </c>
      <c r="E9" s="1364" t="s">
        <v>473</v>
      </c>
      <c r="F9" s="1364" t="s">
        <v>474</v>
      </c>
    </row>
    <row r="10" spans="1:15" ht="15.75">
      <c r="A10" s="159" t="s">
        <v>78</v>
      </c>
      <c r="B10" s="159" t="s">
        <v>92</v>
      </c>
      <c r="C10" s="1365"/>
      <c r="D10" s="1365"/>
      <c r="E10" s="1365"/>
      <c r="F10" s="1365"/>
    </row>
    <row r="11" spans="1:15" ht="15.75">
      <c r="A11" s="159"/>
      <c r="B11" s="159"/>
      <c r="C11" s="1365"/>
      <c r="D11" s="1365"/>
      <c r="E11" s="1365"/>
      <c r="F11" s="1365"/>
    </row>
    <row r="12" spans="1:15" ht="16.5" thickBot="1">
      <c r="A12" s="160"/>
      <c r="B12" s="160"/>
      <c r="C12" s="1366"/>
      <c r="D12" s="1366"/>
      <c r="E12" s="1366"/>
      <c r="F12" s="1366"/>
    </row>
    <row r="13" spans="1:15" ht="15.75">
      <c r="A13" s="161">
        <v>1</v>
      </c>
      <c r="B13" s="161">
        <v>2</v>
      </c>
      <c r="C13" s="162">
        <v>3</v>
      </c>
      <c r="D13" s="162">
        <v>3</v>
      </c>
      <c r="E13" s="162">
        <v>3</v>
      </c>
      <c r="F13" s="162">
        <v>3</v>
      </c>
    </row>
    <row r="14" spans="1:15" ht="24.95" customHeight="1">
      <c r="A14" s="163" t="s">
        <v>93</v>
      </c>
      <c r="B14" s="164" t="s">
        <v>94</v>
      </c>
      <c r="C14" s="165">
        <f>SUM(C15:C17)</f>
        <v>3299569</v>
      </c>
      <c r="D14" s="165">
        <f>SUM(D15:D17)</f>
        <v>127271</v>
      </c>
      <c r="E14" s="165">
        <f>SUM(C14:D14)</f>
        <v>3426840</v>
      </c>
      <c r="F14" s="165">
        <f>SUM(F15:F17)</f>
        <v>1491500</v>
      </c>
      <c r="H14" s="166"/>
      <c r="I14" s="166"/>
      <c r="J14" s="166"/>
      <c r="K14" s="166"/>
      <c r="L14" s="166"/>
      <c r="M14" s="166"/>
      <c r="N14" s="166"/>
      <c r="O14" s="166"/>
    </row>
    <row r="15" spans="1:15" ht="24.95" customHeight="1">
      <c r="A15" s="167" t="s">
        <v>95</v>
      </c>
      <c r="B15" s="168" t="s">
        <v>96</v>
      </c>
      <c r="C15" s="718">
        <v>1329446</v>
      </c>
      <c r="D15" s="718">
        <v>65461</v>
      </c>
      <c r="E15" s="718">
        <f>SUM(C15:D15)</f>
        <v>1394907</v>
      </c>
      <c r="F15" s="718">
        <v>682223</v>
      </c>
    </row>
    <row r="16" spans="1:15" ht="24.95" customHeight="1">
      <c r="A16" s="167" t="s">
        <v>97</v>
      </c>
      <c r="B16" s="168" t="s">
        <v>98</v>
      </c>
      <c r="C16" s="718">
        <v>386711</v>
      </c>
      <c r="D16" s="718">
        <v>12792</v>
      </c>
      <c r="E16" s="718">
        <f>SUM(C16:D16)</f>
        <v>399503</v>
      </c>
      <c r="F16" s="718">
        <v>186083</v>
      </c>
    </row>
    <row r="17" spans="1:6" ht="24.95" customHeight="1">
      <c r="A17" s="167" t="s">
        <v>99</v>
      </c>
      <c r="B17" s="168" t="s">
        <v>100</v>
      </c>
      <c r="C17" s="718">
        <v>1583412</v>
      </c>
      <c r="D17" s="718">
        <v>49018</v>
      </c>
      <c r="E17" s="718">
        <v>1632430</v>
      </c>
      <c r="F17" s="718">
        <v>623194</v>
      </c>
    </row>
    <row r="18" spans="1:6" ht="24.95" customHeight="1">
      <c r="A18" s="163" t="s">
        <v>101</v>
      </c>
      <c r="B18" s="169" t="s">
        <v>102</v>
      </c>
      <c r="C18" s="165">
        <f>SUM(C19:C20)</f>
        <v>12744</v>
      </c>
      <c r="D18" s="165">
        <f>SUM(D19:D20)</f>
        <v>187877</v>
      </c>
      <c r="E18" s="165">
        <f t="shared" ref="E18:E23" si="0">SUM(C18:D18)</f>
        <v>200621</v>
      </c>
      <c r="F18" s="165">
        <f>SUM(F19:F20)</f>
        <v>63953</v>
      </c>
    </row>
    <row r="19" spans="1:6" ht="24.95" customHeight="1">
      <c r="A19" s="170" t="s">
        <v>103</v>
      </c>
      <c r="B19" s="171" t="s">
        <v>104</v>
      </c>
      <c r="C19" s="718">
        <v>12744</v>
      </c>
      <c r="D19" s="718">
        <v>164938</v>
      </c>
      <c r="E19" s="718">
        <f t="shared" si="0"/>
        <v>177682</v>
      </c>
      <c r="F19" s="718">
        <v>53994</v>
      </c>
    </row>
    <row r="20" spans="1:6" ht="24.95" customHeight="1">
      <c r="A20" s="170" t="s">
        <v>105</v>
      </c>
      <c r="B20" s="171" t="s">
        <v>106</v>
      </c>
      <c r="C20" s="718">
        <v>0</v>
      </c>
      <c r="D20" s="718">
        <v>22939</v>
      </c>
      <c r="E20" s="718">
        <f t="shared" si="0"/>
        <v>22939</v>
      </c>
      <c r="F20" s="718">
        <v>9959</v>
      </c>
    </row>
    <row r="21" spans="1:6" ht="24.95" customHeight="1">
      <c r="A21" s="163" t="s">
        <v>107</v>
      </c>
      <c r="B21" s="169" t="s">
        <v>108</v>
      </c>
      <c r="C21" s="165">
        <f>SUM(C22:C23)</f>
        <v>181839</v>
      </c>
      <c r="D21" s="165">
        <f>SUM(D22:D23)</f>
        <v>-181839</v>
      </c>
      <c r="E21" s="165">
        <f t="shared" si="0"/>
        <v>0</v>
      </c>
      <c r="F21" s="165">
        <f>SUM(F22:F23)</f>
        <v>0</v>
      </c>
    </row>
    <row r="22" spans="1:6" ht="24.95" customHeight="1">
      <c r="A22" s="170" t="s">
        <v>109</v>
      </c>
      <c r="B22" s="171" t="s">
        <v>110</v>
      </c>
      <c r="C22" s="718">
        <v>176839</v>
      </c>
      <c r="D22" s="718">
        <v>-176839</v>
      </c>
      <c r="E22" s="718">
        <f t="shared" si="0"/>
        <v>0</v>
      </c>
      <c r="F22" s="718">
        <v>0</v>
      </c>
    </row>
    <row r="23" spans="1:6" ht="24.95" customHeight="1">
      <c r="A23" s="170" t="s">
        <v>111</v>
      </c>
      <c r="B23" s="171" t="s">
        <v>112</v>
      </c>
      <c r="C23" s="719">
        <v>5000</v>
      </c>
      <c r="D23" s="719">
        <v>-5000</v>
      </c>
      <c r="E23" s="718">
        <f t="shared" si="0"/>
        <v>0</v>
      </c>
      <c r="F23" s="719">
        <v>0</v>
      </c>
    </row>
    <row r="24" spans="1:6" ht="24.95" customHeight="1">
      <c r="A24" s="163" t="s">
        <v>113</v>
      </c>
      <c r="B24" s="164" t="s">
        <v>114</v>
      </c>
      <c r="C24" s="165"/>
      <c r="D24" s="165"/>
      <c r="E24" s="165"/>
      <c r="F24" s="165"/>
    </row>
    <row r="25" spans="1:6" ht="24.95" customHeight="1">
      <c r="A25" s="163" t="s">
        <v>115</v>
      </c>
      <c r="B25" s="164" t="s">
        <v>116</v>
      </c>
      <c r="C25" s="165">
        <v>135960</v>
      </c>
      <c r="D25" s="165">
        <v>18549</v>
      </c>
      <c r="E25" s="165">
        <f>SUM(C25:D25)</f>
        <v>154509</v>
      </c>
      <c r="F25" s="165">
        <v>56597</v>
      </c>
    </row>
    <row r="26" spans="1:6" ht="24.95" customHeight="1">
      <c r="A26" s="163" t="s">
        <v>117</v>
      </c>
      <c r="B26" s="164" t="s">
        <v>118</v>
      </c>
      <c r="C26" s="165">
        <f>SUM(C27:C29)</f>
        <v>1058267</v>
      </c>
      <c r="D26" s="165">
        <f>SUM(D27:D29)</f>
        <v>-80923</v>
      </c>
      <c r="E26" s="165">
        <f>SUM(E27:E29)</f>
        <v>977344</v>
      </c>
      <c r="F26" s="165">
        <f>SUM(F27:F29)</f>
        <v>0</v>
      </c>
    </row>
    <row r="27" spans="1:6" ht="24.95" customHeight="1">
      <c r="A27" s="170" t="s">
        <v>119</v>
      </c>
      <c r="B27" s="172" t="s">
        <v>120</v>
      </c>
      <c r="C27" s="718">
        <v>25000</v>
      </c>
      <c r="D27" s="718"/>
      <c r="E27" s="718">
        <v>25000</v>
      </c>
      <c r="F27" s="718"/>
    </row>
    <row r="28" spans="1:6" ht="24.95" customHeight="1">
      <c r="A28" s="167" t="s">
        <v>121</v>
      </c>
      <c r="B28" s="168" t="s">
        <v>122</v>
      </c>
      <c r="C28" s="718">
        <v>268267</v>
      </c>
      <c r="D28" s="718">
        <v>-92660</v>
      </c>
      <c r="E28" s="718">
        <v>187344</v>
      </c>
      <c r="F28" s="718"/>
    </row>
    <row r="29" spans="1:6" s="157" customFormat="1" ht="24.95" customHeight="1">
      <c r="A29" s="167" t="s">
        <v>123</v>
      </c>
      <c r="B29" s="168" t="s">
        <v>124</v>
      </c>
      <c r="C29" s="720">
        <v>765000</v>
      </c>
      <c r="D29" s="720">
        <v>11737</v>
      </c>
      <c r="E29" s="720">
        <v>765000</v>
      </c>
      <c r="F29" s="720"/>
    </row>
    <row r="30" spans="1:6" ht="24.95" customHeight="1">
      <c r="A30" s="163" t="s">
        <v>125</v>
      </c>
      <c r="B30" s="173" t="s">
        <v>126</v>
      </c>
      <c r="C30" s="165">
        <v>302000</v>
      </c>
      <c r="D30" s="165">
        <v>-143066</v>
      </c>
      <c r="E30" s="165">
        <v>158934</v>
      </c>
      <c r="F30" s="165">
        <v>25447</v>
      </c>
    </row>
    <row r="31" spans="1:6" ht="24.95" customHeight="1">
      <c r="A31" s="174" t="s">
        <v>127</v>
      </c>
      <c r="B31" s="175" t="s">
        <v>128</v>
      </c>
      <c r="C31" s="165">
        <v>344207</v>
      </c>
      <c r="D31" s="165">
        <v>153477</v>
      </c>
      <c r="E31" s="165">
        <v>497684</v>
      </c>
      <c r="F31" s="165">
        <v>287691</v>
      </c>
    </row>
    <row r="32" spans="1:6" ht="24.95" customHeight="1">
      <c r="A32" s="174" t="s">
        <v>129</v>
      </c>
      <c r="B32" s="164" t="s">
        <v>130</v>
      </c>
      <c r="C32" s="165">
        <f>SUM(C33:C34)</f>
        <v>0</v>
      </c>
      <c r="D32" s="165">
        <f>SUM(D33:D34)</f>
        <v>0</v>
      </c>
      <c r="E32" s="165">
        <f>SUM(E33:E34)</f>
        <v>0</v>
      </c>
      <c r="F32" s="165">
        <f>SUM(F33:F34)</f>
        <v>0</v>
      </c>
    </row>
    <row r="33" spans="1:6" ht="24.95" customHeight="1">
      <c r="A33" s="170" t="s">
        <v>131</v>
      </c>
      <c r="B33" s="168" t="s">
        <v>132</v>
      </c>
      <c r="C33" s="718">
        <v>0</v>
      </c>
      <c r="D33" s="718">
        <v>0</v>
      </c>
      <c r="E33" s="718">
        <v>0</v>
      </c>
      <c r="F33" s="718">
        <v>0</v>
      </c>
    </row>
    <row r="34" spans="1:6" ht="24.95" customHeight="1" thickBot="1">
      <c r="A34" s="170" t="s">
        <v>133</v>
      </c>
      <c r="B34" s="168" t="s">
        <v>134</v>
      </c>
      <c r="C34" s="718">
        <v>0</v>
      </c>
      <c r="D34" s="718">
        <v>0</v>
      </c>
      <c r="E34" s="718">
        <v>0</v>
      </c>
      <c r="F34" s="718">
        <v>0</v>
      </c>
    </row>
    <row r="35" spans="1:6" s="157" customFormat="1" ht="24.95" customHeight="1" thickBot="1">
      <c r="A35" s="176" t="s">
        <v>42</v>
      </c>
      <c r="B35" s="177" t="s">
        <v>135</v>
      </c>
      <c r="C35" s="178">
        <f>SUM(C14+C18+C21+C24+C25+C30+C31+C32+C26)</f>
        <v>5334586</v>
      </c>
      <c r="D35" s="178">
        <f>SUM(D14+D18+D21+D24+D25+D30+D31+D32+D26)</f>
        <v>81346</v>
      </c>
      <c r="E35" s="178">
        <f>SUM(E14+E18+E21+E24+E25+E30+E31+E32+E26)</f>
        <v>5415932</v>
      </c>
      <c r="F35" s="178">
        <f>SUM(F14+F18+F21+F24+F25+F30+F31+F32+F26)</f>
        <v>1925188</v>
      </c>
    </row>
    <row r="36" spans="1:6" s="157" customFormat="1" ht="24.95" customHeight="1" thickBot="1">
      <c r="A36" s="179" t="s">
        <v>136</v>
      </c>
      <c r="B36" s="180" t="s">
        <v>137</v>
      </c>
      <c r="C36" s="181"/>
      <c r="D36" s="181"/>
      <c r="E36" s="181"/>
      <c r="F36" s="181"/>
    </row>
    <row r="37" spans="1:6" s="157" customFormat="1" ht="24.95" customHeight="1" thickBot="1">
      <c r="A37" s="176" t="s">
        <v>24</v>
      </c>
      <c r="B37" s="177" t="s">
        <v>138</v>
      </c>
      <c r="C37" s="178">
        <f>SUM(C36)</f>
        <v>0</v>
      </c>
      <c r="D37" s="178">
        <v>1995839</v>
      </c>
      <c r="E37" s="178">
        <v>1995839</v>
      </c>
      <c r="F37" s="178">
        <v>6420839</v>
      </c>
    </row>
    <row r="38" spans="1:6" s="157" customFormat="1" ht="24.95" customHeight="1" thickBot="1">
      <c r="A38" s="176"/>
      <c r="B38" s="177" t="s">
        <v>139</v>
      </c>
      <c r="C38" s="178">
        <f>SUM(C35+C37)</f>
        <v>5334586</v>
      </c>
      <c r="D38" s="178">
        <f>SUM(D35+D37)</f>
        <v>2077185</v>
      </c>
      <c r="E38" s="178">
        <f>SUM(E35+E37)</f>
        <v>7411771</v>
      </c>
      <c r="F38" s="178">
        <f>SUM(F35+F37)</f>
        <v>8346027</v>
      </c>
    </row>
    <row r="39" spans="1:6" ht="15.75">
      <c r="A39" s="183"/>
      <c r="B39" s="166"/>
      <c r="C39" s="214"/>
      <c r="D39" s="201"/>
      <c r="E39" s="214"/>
      <c r="F39" s="214"/>
    </row>
    <row r="40" spans="1:6">
      <c r="A40" s="186"/>
      <c r="B40" s="166" t="s">
        <v>64</v>
      </c>
      <c r="C40" s="184"/>
      <c r="D40" s="184"/>
      <c r="E40" s="184"/>
      <c r="F40" s="184"/>
    </row>
    <row r="41" spans="1:6">
      <c r="A41" s="186"/>
      <c r="B41" s="166"/>
      <c r="C41" s="184"/>
      <c r="E41" s="184"/>
      <c r="F41" s="184"/>
    </row>
    <row r="42" spans="1:6">
      <c r="A42" s="183"/>
      <c r="B42" s="166"/>
      <c r="C42" s="187"/>
      <c r="E42" s="187"/>
      <c r="F42" s="187"/>
    </row>
    <row r="43" spans="1:6">
      <c r="A43" s="166"/>
      <c r="C43" s="188"/>
      <c r="E43" s="188"/>
      <c r="F43" s="188"/>
    </row>
    <row r="44" spans="1:6">
      <c r="A44" s="166"/>
      <c r="C44" s="188"/>
      <c r="E44" s="188"/>
      <c r="F44" s="188"/>
    </row>
    <row r="45" spans="1:6">
      <c r="A45" s="166"/>
    </row>
    <row r="46" spans="1:6">
      <c r="A46" s="166"/>
    </row>
    <row r="47" spans="1:6">
      <c r="A47" s="166"/>
      <c r="C47" s="156"/>
      <c r="E47" s="156"/>
      <c r="F47" s="156"/>
    </row>
    <row r="48" spans="1:6">
      <c r="A48" s="166"/>
      <c r="C48" s="156"/>
      <c r="E48" s="156"/>
      <c r="F48" s="156"/>
    </row>
    <row r="49" spans="1:6">
      <c r="A49" s="166"/>
      <c r="C49" s="156"/>
      <c r="E49" s="156"/>
      <c r="F49" s="156"/>
    </row>
    <row r="50" spans="1:6">
      <c r="A50" s="166"/>
      <c r="C50" s="156"/>
      <c r="E50" s="156"/>
      <c r="F50" s="156"/>
    </row>
    <row r="51" spans="1:6">
      <c r="A51" s="166"/>
      <c r="C51" s="156"/>
      <c r="E51" s="156"/>
      <c r="F51" s="156"/>
    </row>
    <row r="52" spans="1:6">
      <c r="A52" s="166"/>
      <c r="C52" s="156"/>
      <c r="E52" s="156"/>
      <c r="F52" s="156"/>
    </row>
    <row r="53" spans="1:6">
      <c r="A53" s="166"/>
      <c r="C53" s="156"/>
      <c r="E53" s="156"/>
      <c r="F53" s="156"/>
    </row>
    <row r="54" spans="1:6">
      <c r="A54" s="166"/>
      <c r="C54" s="156"/>
      <c r="E54" s="156"/>
      <c r="F54" s="156"/>
    </row>
    <row r="55" spans="1:6">
      <c r="A55" s="166"/>
      <c r="C55" s="156"/>
      <c r="E55" s="156"/>
      <c r="F55" s="156"/>
    </row>
    <row r="56" spans="1:6">
      <c r="A56" s="166"/>
      <c r="C56" s="156"/>
      <c r="E56" s="156"/>
      <c r="F56" s="156"/>
    </row>
    <row r="57" spans="1:6">
      <c r="A57" s="166"/>
      <c r="C57" s="156"/>
      <c r="E57" s="156"/>
      <c r="F57" s="156"/>
    </row>
    <row r="58" spans="1:6">
      <c r="A58" s="166"/>
      <c r="C58" s="156"/>
      <c r="E58" s="156"/>
      <c r="F58" s="156"/>
    </row>
    <row r="59" spans="1:6">
      <c r="A59" s="166"/>
      <c r="C59" s="156"/>
      <c r="E59" s="156"/>
      <c r="F59" s="156"/>
    </row>
    <row r="60" spans="1:6">
      <c r="A60" s="166"/>
      <c r="C60" s="156"/>
      <c r="E60" s="156"/>
      <c r="F60" s="156"/>
    </row>
    <row r="61" spans="1:6">
      <c r="A61" s="166"/>
      <c r="C61" s="156"/>
      <c r="E61" s="156"/>
      <c r="F61" s="156"/>
    </row>
    <row r="62" spans="1:6">
      <c r="A62" s="166"/>
      <c r="C62" s="156"/>
      <c r="E62" s="156"/>
      <c r="F62" s="156"/>
    </row>
    <row r="63" spans="1:6">
      <c r="A63" s="166"/>
      <c r="C63" s="156"/>
      <c r="E63" s="156"/>
      <c r="F63" s="156"/>
    </row>
    <row r="64" spans="1:6">
      <c r="A64" s="166"/>
      <c r="C64" s="156"/>
      <c r="E64" s="156"/>
      <c r="F64" s="156"/>
    </row>
    <row r="65" spans="1:6">
      <c r="A65" s="166"/>
      <c r="C65" s="156"/>
      <c r="E65" s="156"/>
      <c r="F65" s="156"/>
    </row>
    <row r="66" spans="1:6">
      <c r="A66" s="166"/>
      <c r="C66" s="156"/>
      <c r="E66" s="156"/>
      <c r="F66" s="156"/>
    </row>
    <row r="67" spans="1:6">
      <c r="A67" s="166"/>
      <c r="C67" s="156"/>
      <c r="E67" s="156"/>
      <c r="F67" s="156"/>
    </row>
    <row r="68" spans="1:6">
      <c r="A68" s="166"/>
      <c r="C68" s="156"/>
      <c r="E68" s="156"/>
      <c r="F68" s="156"/>
    </row>
    <row r="69" spans="1:6">
      <c r="A69" s="166"/>
      <c r="C69" s="156"/>
      <c r="E69" s="156"/>
      <c r="F69" s="156"/>
    </row>
  </sheetData>
  <mergeCells count="6">
    <mergeCell ref="A6:F6"/>
    <mergeCell ref="A7:F7"/>
    <mergeCell ref="F9:F12"/>
    <mergeCell ref="C9:C12"/>
    <mergeCell ref="E9:E12"/>
    <mergeCell ref="D9:D12"/>
  </mergeCells>
  <phoneticPr fontId="60" type="noConversion"/>
  <printOptions horizontalCentered="1" verticalCentered="1"/>
  <pageMargins left="0.15748031496062992" right="0.15748031496062992" top="0.51181102362204722" bottom="0.55118110236220474" header="0.11811023622047245" footer="0.31496062992125984"/>
  <pageSetup paperSize="9" scale="85" firstPageNumber="0" orientation="portrait" horizontalDpi="300" verticalDpi="300" r:id="rId1"/>
  <headerFooter alignWithMargins="0">
    <oddHeader>&amp;LDunakeszi Város Önkormányzata
&amp;R2.sz.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W96"/>
  <sheetViews>
    <sheetView topLeftCell="A19" zoomScale="80" zoomScaleNormal="80" workbookViewId="0">
      <selection activeCell="H12" sqref="H12"/>
    </sheetView>
  </sheetViews>
  <sheetFormatPr defaultRowHeight="15.75"/>
  <cols>
    <col min="1" max="1" width="4.85546875" style="189" customWidth="1"/>
    <col min="2" max="2" width="75.85546875" style="189" customWidth="1"/>
    <col min="3" max="3" width="14.28515625" style="218" customWidth="1"/>
    <col min="4" max="4" width="14.5703125" style="189" customWidth="1"/>
    <col min="5" max="6" width="14.28515625" style="218" customWidth="1"/>
    <col min="7" max="7" width="9.140625" style="189"/>
    <col min="8" max="8" width="11.7109375" style="641" customWidth="1"/>
    <col min="9" max="16384" width="9.140625" style="189"/>
  </cols>
  <sheetData>
    <row r="1" spans="1:23">
      <c r="A1" s="166"/>
      <c r="B1" s="156"/>
      <c r="C1" s="190"/>
      <c r="E1" s="190"/>
      <c r="F1" s="190"/>
    </row>
    <row r="2" spans="1:23">
      <c r="A2" s="192"/>
      <c r="B2" s="191"/>
      <c r="C2" s="190"/>
      <c r="D2" s="191"/>
      <c r="E2" s="190"/>
      <c r="F2" s="190"/>
    </row>
    <row r="3" spans="1:23">
      <c r="A3" s="191"/>
      <c r="B3" s="191"/>
      <c r="C3" s="194"/>
      <c r="D3" s="193"/>
      <c r="E3" s="194"/>
      <c r="F3" s="194"/>
      <c r="G3" s="195"/>
    </row>
    <row r="4" spans="1:23">
      <c r="A4" s="1367" t="s">
        <v>140</v>
      </c>
      <c r="B4" s="1367"/>
      <c r="C4" s="1367"/>
      <c r="D4" s="1367"/>
      <c r="E4" s="1367"/>
      <c r="F4" s="1367"/>
      <c r="G4" s="195"/>
    </row>
    <row r="5" spans="1:23">
      <c r="A5" s="1368" t="s">
        <v>84</v>
      </c>
      <c r="B5" s="1368"/>
      <c r="C5" s="1368"/>
      <c r="D5" s="1368"/>
      <c r="E5" s="1368"/>
      <c r="F5" s="1368"/>
      <c r="G5" s="195"/>
    </row>
    <row r="6" spans="1:23" ht="16.5" thickBot="1">
      <c r="A6" s="156"/>
      <c r="B6" s="156"/>
      <c r="C6" s="198"/>
      <c r="D6" s="156"/>
      <c r="E6" s="198"/>
      <c r="F6" s="198"/>
      <c r="G6" s="195"/>
    </row>
    <row r="7" spans="1:23" ht="12.75" customHeight="1">
      <c r="A7" s="682" t="s">
        <v>64</v>
      </c>
      <c r="B7" s="682" t="s">
        <v>64</v>
      </c>
      <c r="C7" s="1364" t="s">
        <v>91</v>
      </c>
      <c r="D7" s="1364" t="s">
        <v>549</v>
      </c>
      <c r="E7" s="1364" t="s">
        <v>473</v>
      </c>
      <c r="F7" s="1364" t="s">
        <v>474</v>
      </c>
    </row>
    <row r="8" spans="1:23">
      <c r="A8" s="683" t="s">
        <v>78</v>
      </c>
      <c r="B8" s="683" t="s">
        <v>141</v>
      </c>
      <c r="C8" s="1365"/>
      <c r="D8" s="1365"/>
      <c r="E8" s="1365"/>
      <c r="F8" s="1365"/>
    </row>
    <row r="9" spans="1:23">
      <c r="A9" s="683"/>
      <c r="B9" s="683" t="s">
        <v>142</v>
      </c>
      <c r="C9" s="1365"/>
      <c r="D9" s="1365"/>
      <c r="E9" s="1365"/>
      <c r="F9" s="1365"/>
    </row>
    <row r="10" spans="1:23" ht="16.5" thickBot="1">
      <c r="A10" s="684"/>
      <c r="B10" s="684" t="s">
        <v>64</v>
      </c>
      <c r="C10" s="1366"/>
      <c r="D10" s="1366"/>
      <c r="E10" s="1366"/>
      <c r="F10" s="1366"/>
    </row>
    <row r="11" spans="1:23">
      <c r="A11" s="685">
        <v>1</v>
      </c>
      <c r="B11" s="686">
        <v>2</v>
      </c>
      <c r="C11" s="687">
        <v>3</v>
      </c>
      <c r="D11" s="687">
        <v>3</v>
      </c>
      <c r="E11" s="687">
        <v>3</v>
      </c>
      <c r="F11" s="687">
        <v>3</v>
      </c>
    </row>
    <row r="12" spans="1:23">
      <c r="A12" s="688" t="s">
        <v>42</v>
      </c>
      <c r="B12" s="689" t="s">
        <v>143</v>
      </c>
      <c r="C12" s="199">
        <f>SUM(C13+C18)</f>
        <v>3064974</v>
      </c>
      <c r="D12" s="199">
        <f>SUM(D13+D18)</f>
        <v>161</v>
      </c>
      <c r="E12" s="199">
        <f>SUM(E13+E18)</f>
        <v>3065135</v>
      </c>
      <c r="F12" s="199">
        <f>SUM(F13+F18)</f>
        <v>1737169</v>
      </c>
    </row>
    <row r="13" spans="1:23">
      <c r="A13" s="688" t="s">
        <v>93</v>
      </c>
      <c r="B13" s="690" t="s">
        <v>144</v>
      </c>
      <c r="C13" s="199">
        <f>SUM(C14:C17)</f>
        <v>439124</v>
      </c>
      <c r="D13" s="199">
        <f>SUM(D14:D17)</f>
        <v>161</v>
      </c>
      <c r="E13" s="199">
        <f>SUM(E14:E17)</f>
        <v>439285</v>
      </c>
      <c r="F13" s="199">
        <f>SUM(F14:F17)</f>
        <v>214691</v>
      </c>
      <c r="G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</row>
    <row r="14" spans="1:23">
      <c r="A14" s="691"/>
      <c r="B14" s="202" t="s">
        <v>145</v>
      </c>
      <c r="C14" s="203">
        <v>1000</v>
      </c>
      <c r="D14" s="203"/>
      <c r="E14" s="203">
        <v>1000</v>
      </c>
      <c r="F14" s="203">
        <v>400</v>
      </c>
    </row>
    <row r="15" spans="1:23">
      <c r="A15" s="691"/>
      <c r="B15" s="202" t="s">
        <v>146</v>
      </c>
      <c r="C15" s="203">
        <v>397003</v>
      </c>
      <c r="D15" s="203">
        <v>-657</v>
      </c>
      <c r="E15" s="203">
        <v>396196</v>
      </c>
      <c r="F15" s="203">
        <v>197261</v>
      </c>
    </row>
    <row r="16" spans="1:23">
      <c r="A16" s="691"/>
      <c r="B16" s="202" t="s">
        <v>147</v>
      </c>
      <c r="C16" s="203"/>
      <c r="D16" s="203">
        <v>818</v>
      </c>
      <c r="E16" s="203">
        <v>818</v>
      </c>
      <c r="F16" s="203">
        <v>1596</v>
      </c>
    </row>
    <row r="17" spans="1:23">
      <c r="A17" s="692"/>
      <c r="B17" s="204" t="s">
        <v>148</v>
      </c>
      <c r="C17" s="203">
        <v>41121</v>
      </c>
      <c r="D17" s="203"/>
      <c r="E17" s="203">
        <v>41271</v>
      </c>
      <c r="F17" s="203">
        <v>15434</v>
      </c>
    </row>
    <row r="18" spans="1:23">
      <c r="A18" s="693" t="s">
        <v>101</v>
      </c>
      <c r="B18" s="690" t="s">
        <v>60</v>
      </c>
      <c r="C18" s="205">
        <f>SUM(C19+C24+C27)</f>
        <v>2625850</v>
      </c>
      <c r="D18" s="205">
        <f>SUM(D19+D24+D27)</f>
        <v>0</v>
      </c>
      <c r="E18" s="205">
        <f>SUM(E19+E24+E27)</f>
        <v>2625850</v>
      </c>
      <c r="F18" s="205">
        <f>SUM(F19+F24+F27)</f>
        <v>1522478</v>
      </c>
    </row>
    <row r="19" spans="1:23">
      <c r="A19" s="685" t="s">
        <v>103</v>
      </c>
      <c r="B19" s="694" t="s">
        <v>149</v>
      </c>
      <c r="C19" s="199">
        <f>SUM(C20:C23)</f>
        <v>2450050</v>
      </c>
      <c r="D19" s="199">
        <f>SUM(D20:D23)</f>
        <v>0</v>
      </c>
      <c r="E19" s="199">
        <f>SUM(E20:E23)</f>
        <v>2450050</v>
      </c>
      <c r="F19" s="199">
        <f>SUM(F20:F23)</f>
        <v>1411372</v>
      </c>
      <c r="G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</row>
    <row r="20" spans="1:23">
      <c r="A20" s="691"/>
      <c r="B20" s="202" t="s">
        <v>150</v>
      </c>
      <c r="C20" s="203">
        <v>1700000</v>
      </c>
      <c r="D20" s="203"/>
      <c r="E20" s="203">
        <v>1700000</v>
      </c>
      <c r="F20" s="203">
        <v>971783</v>
      </c>
    </row>
    <row r="21" spans="1:23">
      <c r="A21" s="691"/>
      <c r="B21" s="202" t="s">
        <v>151</v>
      </c>
      <c r="C21" s="203">
        <v>600000</v>
      </c>
      <c r="D21" s="203"/>
      <c r="E21" s="203">
        <v>600000</v>
      </c>
      <c r="F21" s="203">
        <v>351587</v>
      </c>
    </row>
    <row r="22" spans="1:23">
      <c r="A22" s="691"/>
      <c r="B22" s="202" t="s">
        <v>152</v>
      </c>
      <c r="C22" s="203">
        <v>150000</v>
      </c>
      <c r="D22" s="203"/>
      <c r="E22" s="203">
        <v>150000</v>
      </c>
      <c r="F22" s="203">
        <v>87971</v>
      </c>
    </row>
    <row r="23" spans="1:23">
      <c r="A23" s="691"/>
      <c r="B23" s="202" t="s">
        <v>153</v>
      </c>
      <c r="C23" s="203">
        <v>50</v>
      </c>
      <c r="D23" s="203"/>
      <c r="E23" s="203">
        <v>50</v>
      </c>
      <c r="F23" s="203">
        <v>31</v>
      </c>
    </row>
    <row r="24" spans="1:23">
      <c r="A24" s="685" t="s">
        <v>105</v>
      </c>
      <c r="B24" s="694" t="s">
        <v>154</v>
      </c>
      <c r="C24" s="199">
        <f>SUM(C25)</f>
        <v>130000</v>
      </c>
      <c r="D24" s="199">
        <f>SUM(D25)</f>
        <v>0</v>
      </c>
      <c r="E24" s="199">
        <f>SUM(E25)</f>
        <v>130000</v>
      </c>
      <c r="F24" s="199">
        <f>SUM(F25)</f>
        <v>78436</v>
      </c>
      <c r="G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</row>
    <row r="25" spans="1:23">
      <c r="A25" s="691"/>
      <c r="B25" s="202" t="s">
        <v>155</v>
      </c>
      <c r="C25" s="203">
        <v>130000</v>
      </c>
      <c r="D25" s="203"/>
      <c r="E25" s="203">
        <v>130000</v>
      </c>
      <c r="F25" s="203">
        <v>78436</v>
      </c>
    </row>
    <row r="26" spans="1:23" ht="15.75" hidden="1" customHeight="1">
      <c r="A26" s="691"/>
      <c r="B26" s="202" t="s">
        <v>156</v>
      </c>
      <c r="C26" s="203"/>
      <c r="D26" s="203"/>
      <c r="E26" s="203"/>
      <c r="F26" s="203"/>
    </row>
    <row r="27" spans="1:23">
      <c r="A27" s="685" t="s">
        <v>157</v>
      </c>
      <c r="B27" s="694" t="s">
        <v>158</v>
      </c>
      <c r="C27" s="199">
        <f>SUM(C28:C35)</f>
        <v>45800</v>
      </c>
      <c r="D27" s="199">
        <f>SUM(D28:D35)</f>
        <v>0</v>
      </c>
      <c r="E27" s="199">
        <f>SUM(E28:E35)</f>
        <v>45800</v>
      </c>
      <c r="F27" s="199">
        <f>SUM(F28:F35)</f>
        <v>32670</v>
      </c>
      <c r="G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</row>
    <row r="28" spans="1:23">
      <c r="A28" s="691"/>
      <c r="B28" s="202" t="s">
        <v>159</v>
      </c>
      <c r="C28" s="203">
        <v>26000</v>
      </c>
      <c r="D28" s="203"/>
      <c r="E28" s="203">
        <v>26000</v>
      </c>
      <c r="F28" s="203">
        <v>14855</v>
      </c>
      <c r="G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</row>
    <row r="29" spans="1:23">
      <c r="A29" s="691"/>
      <c r="B29" s="202" t="s">
        <v>160</v>
      </c>
      <c r="C29" s="203"/>
      <c r="D29" s="203"/>
      <c r="E29" s="203"/>
      <c r="F29" s="203">
        <v>24</v>
      </c>
      <c r="G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</row>
    <row r="30" spans="1:23">
      <c r="A30" s="691"/>
      <c r="B30" s="202" t="s">
        <v>161</v>
      </c>
      <c r="C30" s="203">
        <v>100</v>
      </c>
      <c r="D30" s="203"/>
      <c r="E30" s="203">
        <v>100</v>
      </c>
      <c r="F30" s="203"/>
      <c r="G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</row>
    <row r="31" spans="1:23">
      <c r="A31" s="691"/>
      <c r="B31" s="206" t="s">
        <v>162</v>
      </c>
      <c r="C31" s="203">
        <v>8000</v>
      </c>
      <c r="D31" s="203"/>
      <c r="E31" s="203">
        <v>8000</v>
      </c>
      <c r="F31" s="203">
        <v>4585</v>
      </c>
      <c r="G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</row>
    <row r="32" spans="1:23">
      <c r="A32" s="691"/>
      <c r="B32" s="202" t="s">
        <v>163</v>
      </c>
      <c r="C32" s="203">
        <v>1000</v>
      </c>
      <c r="D32" s="203"/>
      <c r="E32" s="203">
        <v>1000</v>
      </c>
      <c r="F32" s="203">
        <v>834</v>
      </c>
    </row>
    <row r="33" spans="1:23">
      <c r="A33" s="691"/>
      <c r="B33" s="202" t="s">
        <v>164</v>
      </c>
      <c r="C33" s="203">
        <v>700</v>
      </c>
      <c r="D33" s="203"/>
      <c r="E33" s="203">
        <v>700</v>
      </c>
      <c r="F33" s="203">
        <v>766</v>
      </c>
    </row>
    <row r="34" spans="1:23">
      <c r="A34" s="691"/>
      <c r="B34" s="202" t="s">
        <v>165</v>
      </c>
      <c r="C34" s="203">
        <v>6000</v>
      </c>
      <c r="D34" s="203"/>
      <c r="E34" s="203">
        <v>6000</v>
      </c>
      <c r="F34" s="203">
        <v>7335</v>
      </c>
    </row>
    <row r="35" spans="1:23">
      <c r="A35" s="691"/>
      <c r="B35" s="202" t="s">
        <v>166</v>
      </c>
      <c r="C35" s="203">
        <v>4000</v>
      </c>
      <c r="D35" s="203"/>
      <c r="E35" s="203">
        <v>4000</v>
      </c>
      <c r="F35" s="203">
        <v>4271</v>
      </c>
    </row>
    <row r="36" spans="1:23">
      <c r="A36" s="693" t="s">
        <v>24</v>
      </c>
      <c r="B36" s="695" t="s">
        <v>167</v>
      </c>
      <c r="C36" s="205">
        <f>SUM(C37)</f>
        <v>1745234</v>
      </c>
      <c r="D36" s="205">
        <f>SUM(D37)</f>
        <v>68624</v>
      </c>
      <c r="E36" s="205">
        <f>SUM(E37)</f>
        <v>1813858</v>
      </c>
      <c r="F36" s="205">
        <f>SUM(F37)</f>
        <v>936381</v>
      </c>
    </row>
    <row r="37" spans="1:23">
      <c r="A37" s="693" t="s">
        <v>93</v>
      </c>
      <c r="B37" s="690" t="s">
        <v>168</v>
      </c>
      <c r="C37" s="199">
        <f>SUM(C38:C42)</f>
        <v>1745234</v>
      </c>
      <c r="D37" s="199">
        <f>SUM(D38:D42)</f>
        <v>68624</v>
      </c>
      <c r="E37" s="199">
        <f>SUM(E38:E42)</f>
        <v>1813858</v>
      </c>
      <c r="F37" s="199">
        <f>SUM(F38:F42)</f>
        <v>936381</v>
      </c>
      <c r="G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</row>
    <row r="38" spans="1:23">
      <c r="A38" s="691" t="s">
        <v>95</v>
      </c>
      <c r="B38" s="696" t="s">
        <v>169</v>
      </c>
      <c r="C38" s="207">
        <v>1289334</v>
      </c>
      <c r="D38" s="207">
        <v>39198</v>
      </c>
      <c r="E38" s="207">
        <v>1328532</v>
      </c>
      <c r="F38" s="207">
        <v>702276</v>
      </c>
      <c r="G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</row>
    <row r="39" spans="1:23">
      <c r="A39" s="691" t="s">
        <v>97</v>
      </c>
      <c r="B39" s="696" t="s">
        <v>170</v>
      </c>
      <c r="C39" s="207"/>
      <c r="D39" s="207"/>
      <c r="E39" s="207"/>
      <c r="F39" s="207"/>
      <c r="G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</row>
    <row r="40" spans="1:23">
      <c r="A40" s="691"/>
      <c r="B40" s="697" t="s">
        <v>171</v>
      </c>
      <c r="C40" s="208"/>
      <c r="D40" s="208">
        <v>24733</v>
      </c>
      <c r="E40" s="208">
        <v>24733</v>
      </c>
      <c r="F40" s="208">
        <v>24779</v>
      </c>
      <c r="G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</row>
    <row r="41" spans="1:23">
      <c r="A41" s="691"/>
      <c r="B41" s="697" t="s">
        <v>172</v>
      </c>
      <c r="C41" s="208">
        <v>34900</v>
      </c>
      <c r="D41" s="208"/>
      <c r="E41" s="208">
        <v>34900</v>
      </c>
      <c r="F41" s="208"/>
      <c r="G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</row>
    <row r="42" spans="1:23">
      <c r="A42" s="691" t="s">
        <v>173</v>
      </c>
      <c r="B42" s="696" t="s">
        <v>174</v>
      </c>
      <c r="C42" s="207">
        <v>421000</v>
      </c>
      <c r="D42" s="207">
        <v>4693</v>
      </c>
      <c r="E42" s="207">
        <f>SUM(C42:D42)</f>
        <v>425693</v>
      </c>
      <c r="F42" s="207">
        <v>209326</v>
      </c>
      <c r="G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</row>
    <row r="43" spans="1:23">
      <c r="A43" s="691"/>
      <c r="B43" s="697" t="s">
        <v>175</v>
      </c>
      <c r="C43" s="209">
        <v>418900</v>
      </c>
      <c r="D43" s="209"/>
      <c r="E43" s="209">
        <v>418900</v>
      </c>
      <c r="F43" s="209">
        <v>206606</v>
      </c>
      <c r="G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</row>
    <row r="44" spans="1:23">
      <c r="A44" s="693" t="s">
        <v>20</v>
      </c>
      <c r="B44" s="698" t="s">
        <v>176</v>
      </c>
      <c r="C44" s="199">
        <f>SUM(C48+C51)</f>
        <v>9100</v>
      </c>
      <c r="D44" s="199">
        <f>SUM(D45+D48+D51)</f>
        <v>1538454</v>
      </c>
      <c r="E44" s="199">
        <f>SUM(E45+E48+E51)</f>
        <v>1547554</v>
      </c>
      <c r="F44" s="199">
        <f>SUM(F45+F48+F51)</f>
        <v>254996</v>
      </c>
      <c r="G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</row>
    <row r="45" spans="1:23">
      <c r="A45" s="693" t="s">
        <v>93</v>
      </c>
      <c r="B45" s="698" t="s">
        <v>177</v>
      </c>
      <c r="C45" s="199"/>
      <c r="D45" s="199"/>
      <c r="E45" s="199"/>
      <c r="F45" s="199"/>
      <c r="G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</row>
    <row r="46" spans="1:23">
      <c r="A46" s="691"/>
      <c r="B46" s="699" t="s">
        <v>178</v>
      </c>
      <c r="C46" s="207"/>
      <c r="D46" s="207"/>
      <c r="E46" s="207"/>
      <c r="F46" s="207"/>
      <c r="G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</row>
    <row r="47" spans="1:23">
      <c r="A47" s="691"/>
      <c r="B47" s="696" t="s">
        <v>179</v>
      </c>
      <c r="C47" s="203"/>
      <c r="D47" s="203"/>
      <c r="E47" s="203"/>
      <c r="F47" s="203"/>
      <c r="G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</row>
    <row r="48" spans="1:23">
      <c r="A48" s="693" t="s">
        <v>101</v>
      </c>
      <c r="B48" s="698" t="s">
        <v>180</v>
      </c>
      <c r="C48" s="205">
        <f>SUM(C49:C50)</f>
        <v>9000</v>
      </c>
      <c r="D48" s="205"/>
      <c r="E48" s="205">
        <f>SUM(E49:E50)</f>
        <v>9000</v>
      </c>
      <c r="F48" s="205">
        <f>SUM(F49:F50)</f>
        <v>4998</v>
      </c>
      <c r="G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</row>
    <row r="49" spans="1:23">
      <c r="A49" s="700"/>
      <c r="B49" s="696" t="s">
        <v>181</v>
      </c>
      <c r="C49" s="203">
        <v>5000</v>
      </c>
      <c r="D49" s="203"/>
      <c r="E49" s="203">
        <v>5000</v>
      </c>
      <c r="F49" s="203">
        <v>3568</v>
      </c>
      <c r="G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</row>
    <row r="50" spans="1:23">
      <c r="A50" s="691"/>
      <c r="B50" s="701" t="s">
        <v>182</v>
      </c>
      <c r="C50" s="203">
        <v>4000</v>
      </c>
      <c r="D50" s="203"/>
      <c r="E50" s="203">
        <v>4000</v>
      </c>
      <c r="F50" s="203">
        <v>1430</v>
      </c>
      <c r="G50" s="201"/>
      <c r="I50" s="64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</row>
    <row r="51" spans="1:23">
      <c r="A51" s="693" t="s">
        <v>107</v>
      </c>
      <c r="B51" s="698" t="s">
        <v>183</v>
      </c>
      <c r="C51" s="205">
        <f>SUM(C52)</f>
        <v>100</v>
      </c>
      <c r="D51" s="205">
        <f>SUM(D52)</f>
        <v>1538454</v>
      </c>
      <c r="E51" s="205">
        <f>SUM(E52)</f>
        <v>1538554</v>
      </c>
      <c r="F51" s="205">
        <f>SUM(F52)</f>
        <v>249998</v>
      </c>
      <c r="G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</row>
    <row r="52" spans="1:23">
      <c r="A52" s="691"/>
      <c r="B52" s="701" t="s">
        <v>554</v>
      </c>
      <c r="C52" s="207">
        <v>100</v>
      </c>
      <c r="D52" s="207">
        <v>1538454</v>
      </c>
      <c r="E52" s="207">
        <v>1538554</v>
      </c>
      <c r="F52" s="207">
        <v>249998</v>
      </c>
      <c r="G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</row>
    <row r="53" spans="1:23">
      <c r="A53" s="693" t="s">
        <v>11</v>
      </c>
      <c r="B53" s="698" t="s">
        <v>184</v>
      </c>
      <c r="C53" s="205">
        <f>SUM(C54:C55)</f>
        <v>0</v>
      </c>
      <c r="D53" s="205">
        <f>SUM(D54:D55)</f>
        <v>27065</v>
      </c>
      <c r="E53" s="205">
        <f>SUM(E54:E55)</f>
        <v>27065</v>
      </c>
      <c r="F53" s="205">
        <f>SUM(F54:F55)</f>
        <v>28420</v>
      </c>
      <c r="G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</row>
    <row r="54" spans="1:23">
      <c r="A54" s="702" t="s">
        <v>93</v>
      </c>
      <c r="B54" s="703" t="s">
        <v>185</v>
      </c>
      <c r="C54" s="205"/>
      <c r="D54" s="205"/>
      <c r="E54" s="205"/>
      <c r="F54" s="205"/>
      <c r="G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</row>
    <row r="55" spans="1:23">
      <c r="A55" s="702" t="s">
        <v>101</v>
      </c>
      <c r="B55" s="703" t="s">
        <v>186</v>
      </c>
      <c r="C55" s="205"/>
      <c r="D55" s="205">
        <v>27065</v>
      </c>
      <c r="E55" s="205">
        <v>27065</v>
      </c>
      <c r="F55" s="205">
        <v>28420</v>
      </c>
      <c r="G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</row>
    <row r="56" spans="1:23" ht="12.75" customHeight="1" thickBot="1">
      <c r="A56" s="704" t="s">
        <v>8</v>
      </c>
      <c r="B56" s="705" t="s">
        <v>187</v>
      </c>
      <c r="C56" s="706"/>
      <c r="D56" s="706">
        <f>SUM(D57:D58)</f>
        <v>252881</v>
      </c>
      <c r="E56" s="706">
        <f>SUM(E57:E58)</f>
        <v>252881</v>
      </c>
      <c r="F56" s="706">
        <f>SUM(F57:F58)</f>
        <v>273298</v>
      </c>
      <c r="G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</row>
    <row r="57" spans="1:23">
      <c r="A57" s="707" t="s">
        <v>93</v>
      </c>
      <c r="B57" s="708" t="s">
        <v>188</v>
      </c>
      <c r="C57" s="642"/>
      <c r="D57" s="207">
        <v>252881</v>
      </c>
      <c r="E57" s="207">
        <v>252881</v>
      </c>
      <c r="F57" s="207">
        <v>273298</v>
      </c>
      <c r="G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</row>
    <row r="58" spans="1:23">
      <c r="A58" s="702" t="s">
        <v>101</v>
      </c>
      <c r="B58" s="703" t="s">
        <v>189</v>
      </c>
      <c r="C58" s="205"/>
      <c r="D58" s="205"/>
      <c r="E58" s="205"/>
      <c r="F58" s="205"/>
      <c r="G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</row>
    <row r="59" spans="1:23" ht="24" customHeight="1">
      <c r="A59" s="693" t="s">
        <v>190</v>
      </c>
      <c r="B59" s="709" t="s">
        <v>191</v>
      </c>
      <c r="C59" s="199">
        <f>SUM(C12+C36+C44+C53+C56)</f>
        <v>4819308</v>
      </c>
      <c r="D59" s="199">
        <f>SUM(D12+D36+D44+D53+D56)</f>
        <v>1887185</v>
      </c>
      <c r="E59" s="199">
        <f>SUM(E12+E36+E44+E53+E56)</f>
        <v>6706493</v>
      </c>
      <c r="F59" s="199">
        <f>SUM(F12+F36+F44+F53+F56)</f>
        <v>3230264</v>
      </c>
      <c r="G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</row>
    <row r="60" spans="1:23">
      <c r="A60" s="710" t="s">
        <v>5</v>
      </c>
      <c r="B60" s="711" t="s">
        <v>192</v>
      </c>
      <c r="C60" s="199">
        <f>SUM(C61:C62)</f>
        <v>515278</v>
      </c>
      <c r="D60" s="199">
        <f>SUM(D61:D62)</f>
        <v>190000</v>
      </c>
      <c r="E60" s="199">
        <f>SUM(E61:E62)</f>
        <v>705278</v>
      </c>
      <c r="F60" s="199">
        <f>SUM(F61:F62)</f>
        <v>5340000</v>
      </c>
      <c r="G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</row>
    <row r="61" spans="1:23">
      <c r="A61" s="710"/>
      <c r="B61" s="712" t="s">
        <v>193</v>
      </c>
      <c r="C61" s="210"/>
      <c r="D61" s="210"/>
      <c r="E61" s="210"/>
      <c r="F61" s="210"/>
      <c r="G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</row>
    <row r="62" spans="1:23" ht="16.5" thickBot="1">
      <c r="A62" s="693"/>
      <c r="B62" s="712" t="s">
        <v>194</v>
      </c>
      <c r="C62" s="211">
        <v>515278</v>
      </c>
      <c r="D62" s="211">
        <v>190000</v>
      </c>
      <c r="E62" s="211">
        <v>705278</v>
      </c>
      <c r="F62" s="211">
        <v>5340000</v>
      </c>
      <c r="G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</row>
    <row r="63" spans="1:23" ht="24.75" customHeight="1" thickBot="1">
      <c r="A63" s="713"/>
      <c r="B63" s="714" t="s">
        <v>195</v>
      </c>
      <c r="C63" s="212">
        <f>SUM(C59+C60)</f>
        <v>5334586</v>
      </c>
      <c r="D63" s="212">
        <f>SUM(D59+D60)</f>
        <v>2077185</v>
      </c>
      <c r="E63" s="212">
        <f>SUM(E59+E60)</f>
        <v>7411771</v>
      </c>
      <c r="F63" s="212">
        <f>SUM(F59+F60)</f>
        <v>8570264</v>
      </c>
      <c r="G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</row>
    <row r="64" spans="1:23">
      <c r="A64" s="201"/>
      <c r="B64" s="201"/>
      <c r="C64" s="214"/>
      <c r="D64" s="201"/>
      <c r="E64" s="214"/>
      <c r="F64" s="214"/>
      <c r="G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</row>
    <row r="65" spans="1:6">
      <c r="A65" s="266"/>
      <c r="B65" s="715"/>
      <c r="C65" s="716"/>
      <c r="D65" s="716"/>
      <c r="E65" s="716"/>
      <c r="F65" s="716"/>
    </row>
    <row r="66" spans="1:6">
      <c r="A66" s="166"/>
      <c r="B66" s="184"/>
      <c r="C66" s="215"/>
      <c r="D66" s="200"/>
      <c r="E66" s="215"/>
      <c r="F66" s="215"/>
    </row>
    <row r="67" spans="1:6">
      <c r="A67" s="166"/>
      <c r="B67" s="156"/>
      <c r="C67" s="216"/>
      <c r="E67" s="216"/>
      <c r="F67" s="216"/>
    </row>
    <row r="68" spans="1:6">
      <c r="A68" s="166"/>
      <c r="B68" s="156"/>
      <c r="C68" s="216"/>
      <c r="E68" s="216"/>
      <c r="F68" s="216"/>
    </row>
    <row r="69" spans="1:6">
      <c r="A69" s="156"/>
      <c r="B69" s="156"/>
      <c r="C69" s="216"/>
      <c r="E69" s="216"/>
      <c r="F69" s="216"/>
    </row>
    <row r="70" spans="1:6">
      <c r="A70" s="156"/>
      <c r="B70" s="156"/>
      <c r="C70" s="216"/>
      <c r="D70" s="156"/>
      <c r="E70" s="216"/>
      <c r="F70" s="216"/>
    </row>
    <row r="71" spans="1:6">
      <c r="A71" s="156"/>
      <c r="B71" s="156"/>
      <c r="C71" s="217"/>
      <c r="D71" s="156"/>
      <c r="E71" s="217"/>
      <c r="F71" s="217"/>
    </row>
    <row r="72" spans="1:6">
      <c r="A72" s="156"/>
      <c r="B72" s="156"/>
      <c r="C72" s="198"/>
      <c r="D72" s="156"/>
      <c r="E72" s="198"/>
      <c r="F72" s="198"/>
    </row>
    <row r="73" spans="1:6">
      <c r="A73" s="156"/>
      <c r="B73" s="156"/>
      <c r="C73" s="198"/>
      <c r="E73" s="198"/>
      <c r="F73" s="198"/>
    </row>
    <row r="74" spans="1:6">
      <c r="A74" s="156"/>
      <c r="B74" s="156"/>
      <c r="C74" s="198"/>
      <c r="E74" s="198"/>
      <c r="F74" s="198"/>
    </row>
    <row r="75" spans="1:6">
      <c r="A75" s="156"/>
      <c r="B75" s="156"/>
      <c r="C75" s="198"/>
      <c r="E75" s="198"/>
      <c r="F75" s="198"/>
    </row>
    <row r="76" spans="1:6">
      <c r="A76" s="156"/>
      <c r="B76" s="156"/>
      <c r="C76" s="198"/>
      <c r="E76" s="198"/>
      <c r="F76" s="198"/>
    </row>
    <row r="77" spans="1:6">
      <c r="A77" s="156"/>
      <c r="B77" s="156"/>
      <c r="C77" s="198"/>
      <c r="E77" s="198"/>
      <c r="F77" s="198"/>
    </row>
    <row r="78" spans="1:6">
      <c r="A78" s="156"/>
      <c r="B78" s="156"/>
      <c r="C78" s="198"/>
      <c r="E78" s="198"/>
      <c r="F78" s="198"/>
    </row>
    <row r="79" spans="1:6">
      <c r="A79" s="156"/>
      <c r="B79" s="156"/>
      <c r="C79" s="198"/>
      <c r="E79" s="198"/>
      <c r="F79" s="198"/>
    </row>
    <row r="80" spans="1:6">
      <c r="A80" s="156"/>
      <c r="B80" s="156"/>
      <c r="C80" s="198"/>
      <c r="E80" s="198"/>
      <c r="F80" s="198"/>
    </row>
    <row r="81" spans="1:6">
      <c r="A81" s="156"/>
      <c r="B81" s="156"/>
      <c r="C81" s="198"/>
      <c r="E81" s="198"/>
      <c r="F81" s="198"/>
    </row>
    <row r="82" spans="1:6">
      <c r="A82" s="156"/>
      <c r="B82" s="156"/>
      <c r="C82" s="198"/>
      <c r="E82" s="198"/>
      <c r="F82" s="198"/>
    </row>
    <row r="83" spans="1:6">
      <c r="A83" s="156"/>
      <c r="B83" s="156"/>
      <c r="C83" s="198"/>
      <c r="E83" s="198"/>
      <c r="F83" s="198"/>
    </row>
    <row r="84" spans="1:6">
      <c r="A84" s="156"/>
      <c r="B84" s="156"/>
      <c r="C84" s="198"/>
      <c r="E84" s="198"/>
      <c r="F84" s="198"/>
    </row>
    <row r="85" spans="1:6">
      <c r="A85" s="156"/>
      <c r="B85" s="156"/>
      <c r="C85" s="198"/>
      <c r="E85" s="198"/>
      <c r="F85" s="198"/>
    </row>
    <row r="86" spans="1:6">
      <c r="A86" s="156"/>
      <c r="B86" s="156"/>
      <c r="C86" s="198"/>
      <c r="E86" s="198"/>
      <c r="F86" s="198"/>
    </row>
    <row r="87" spans="1:6">
      <c r="A87" s="156"/>
      <c r="B87" s="156"/>
      <c r="C87" s="198"/>
      <c r="E87" s="198"/>
      <c r="F87" s="198"/>
    </row>
    <row r="88" spans="1:6">
      <c r="A88" s="156"/>
      <c r="B88" s="156"/>
      <c r="C88" s="198"/>
      <c r="E88" s="198"/>
      <c r="F88" s="198"/>
    </row>
    <row r="89" spans="1:6">
      <c r="A89" s="156"/>
      <c r="B89" s="156"/>
      <c r="C89" s="198"/>
      <c r="E89" s="198"/>
      <c r="F89" s="198"/>
    </row>
    <row r="90" spans="1:6">
      <c r="A90" s="156"/>
      <c r="B90" s="156"/>
      <c r="C90" s="198"/>
      <c r="E90" s="198"/>
      <c r="F90" s="198"/>
    </row>
    <row r="91" spans="1:6">
      <c r="A91" s="156"/>
      <c r="B91" s="156"/>
      <c r="C91" s="198"/>
      <c r="E91" s="198"/>
      <c r="F91" s="198"/>
    </row>
    <row r="92" spans="1:6">
      <c r="A92" s="156"/>
      <c r="B92" s="156"/>
      <c r="C92" s="198"/>
      <c r="E92" s="198"/>
      <c r="F92" s="198"/>
    </row>
    <row r="93" spans="1:6">
      <c r="A93" s="156"/>
      <c r="B93" s="156"/>
      <c r="C93" s="198"/>
      <c r="E93" s="198"/>
      <c r="F93" s="198"/>
    </row>
    <row r="94" spans="1:6">
      <c r="A94" s="156"/>
      <c r="B94" s="156"/>
      <c r="C94" s="198"/>
      <c r="E94" s="198"/>
      <c r="F94" s="198"/>
    </row>
    <row r="95" spans="1:6">
      <c r="A95" s="156"/>
      <c r="B95" s="156"/>
      <c r="C95" s="198"/>
      <c r="E95" s="198"/>
      <c r="F95" s="198"/>
    </row>
    <row r="96" spans="1:6">
      <c r="A96" s="156"/>
      <c r="B96" s="156"/>
      <c r="C96" s="198"/>
      <c r="E96" s="198"/>
      <c r="F96" s="198"/>
    </row>
  </sheetData>
  <mergeCells count="6">
    <mergeCell ref="A4:F4"/>
    <mergeCell ref="A5:F5"/>
    <mergeCell ref="F7:F10"/>
    <mergeCell ref="C7:C10"/>
    <mergeCell ref="E7:E10"/>
    <mergeCell ref="D7:D10"/>
  </mergeCells>
  <phoneticPr fontId="60" type="noConversion"/>
  <printOptions horizontalCentered="1" verticalCentered="1"/>
  <pageMargins left="0" right="0" top="0.19685039370078741" bottom="0.19685039370078741" header="0.19685039370078741" footer="0.11811023622047245"/>
  <pageSetup paperSize="9" scale="65" firstPageNumber="0" orientation="portrait" horizontalDpi="300" verticalDpi="300" r:id="rId1"/>
  <headerFooter alignWithMargins="0">
    <oddHeader>&amp;LDunakeszi Város Önkormányzata
&amp;R3.sz.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5"/>
  <sheetViews>
    <sheetView zoomScaleNormal="100" workbookViewId="0">
      <selection activeCell="C2" sqref="C2"/>
    </sheetView>
  </sheetViews>
  <sheetFormatPr defaultRowHeight="26.25"/>
  <cols>
    <col min="1" max="1" width="9.85546875" style="251" customWidth="1"/>
    <col min="2" max="2" width="77.85546875" style="222" customWidth="1"/>
    <col min="3" max="3" width="14.7109375" style="255" customWidth="1"/>
    <col min="4" max="4" width="11.28515625" style="647" bestFit="1" customWidth="1"/>
    <col min="5" max="6" width="11.28515625" style="222" bestFit="1" customWidth="1"/>
    <col min="7" max="7" width="9.140625" style="222"/>
    <col min="8" max="8" width="11.28515625" style="222" bestFit="1" customWidth="1"/>
    <col min="9" max="9" width="9" style="222" bestFit="1" customWidth="1"/>
    <col min="10" max="16384" width="9.140625" style="222"/>
  </cols>
  <sheetData>
    <row r="1" spans="1:5" ht="32.25" customHeight="1" thickBot="1">
      <c r="A1" s="219" t="s">
        <v>196</v>
      </c>
      <c r="B1" s="220" t="s">
        <v>197</v>
      </c>
      <c r="C1" s="221" t="s">
        <v>585</v>
      </c>
    </row>
    <row r="2" spans="1:5" ht="18" customHeight="1">
      <c r="A2" s="223"/>
      <c r="B2" s="224"/>
      <c r="C2" s="225" t="s">
        <v>198</v>
      </c>
    </row>
    <row r="3" spans="1:5" ht="42.75" customHeight="1" thickBot="1">
      <c r="A3" s="1369" t="s">
        <v>199</v>
      </c>
      <c r="B3" s="1370"/>
      <c r="C3" s="226"/>
    </row>
    <row r="4" spans="1:5" s="230" customFormat="1" ht="18" customHeight="1">
      <c r="A4" s="227" t="s">
        <v>42</v>
      </c>
      <c r="B4" s="228" t="s">
        <v>200</v>
      </c>
      <c r="C4" s="229">
        <f>SUM(C5+C6+C7)</f>
        <v>221220787</v>
      </c>
      <c r="D4" s="647"/>
    </row>
    <row r="5" spans="1:5" ht="18" customHeight="1">
      <c r="A5" s="231" t="s">
        <v>201</v>
      </c>
      <c r="B5" s="232" t="s">
        <v>202</v>
      </c>
      <c r="C5" s="233">
        <v>221220787</v>
      </c>
    </row>
    <row r="6" spans="1:5" ht="18" customHeight="1">
      <c r="A6" s="231" t="s">
        <v>203</v>
      </c>
      <c r="B6" s="232" t="s">
        <v>204</v>
      </c>
      <c r="C6" s="233">
        <v>0</v>
      </c>
    </row>
    <row r="7" spans="1:5" ht="18" customHeight="1">
      <c r="A7" s="231" t="s">
        <v>205</v>
      </c>
      <c r="B7" s="232" t="s">
        <v>206</v>
      </c>
      <c r="C7" s="233">
        <v>0</v>
      </c>
    </row>
    <row r="8" spans="1:5" s="230" customFormat="1" ht="31.5" customHeight="1">
      <c r="A8" s="234" t="s">
        <v>24</v>
      </c>
      <c r="B8" s="235" t="s">
        <v>207</v>
      </c>
      <c r="C8" s="236">
        <f>SUM(C9:C10)</f>
        <v>664234566</v>
      </c>
      <c r="D8" s="647"/>
    </row>
    <row r="9" spans="1:5" s="230" customFormat="1" ht="28.5" customHeight="1">
      <c r="A9" s="237" t="s">
        <v>93</v>
      </c>
      <c r="B9" s="238" t="s">
        <v>208</v>
      </c>
      <c r="C9" s="239">
        <v>572766900</v>
      </c>
      <c r="D9" s="647"/>
    </row>
    <row r="10" spans="1:5" s="230" customFormat="1" ht="18" customHeight="1">
      <c r="A10" s="237" t="s">
        <v>101</v>
      </c>
      <c r="B10" s="238" t="s">
        <v>209</v>
      </c>
      <c r="C10" s="239">
        <v>91467666</v>
      </c>
      <c r="D10" s="647"/>
    </row>
    <row r="11" spans="1:5" s="230" customFormat="1" ht="31.5" customHeight="1">
      <c r="A11" s="234" t="s">
        <v>20</v>
      </c>
      <c r="B11" s="235" t="s">
        <v>210</v>
      </c>
      <c r="C11" s="236">
        <f>SUM(C13+C22+C12+C25)</f>
        <v>380509748</v>
      </c>
      <c r="D11" s="647"/>
    </row>
    <row r="12" spans="1:5" s="230" customFormat="1" ht="18" customHeight="1">
      <c r="A12" s="240" t="s">
        <v>101</v>
      </c>
      <c r="B12" s="241" t="s">
        <v>211</v>
      </c>
      <c r="C12" s="242">
        <v>34522850</v>
      </c>
      <c r="D12" s="647"/>
    </row>
    <row r="13" spans="1:5" s="230" customFormat="1" ht="18" customHeight="1">
      <c r="A13" s="240" t="s">
        <v>107</v>
      </c>
      <c r="B13" s="241" t="s">
        <v>212</v>
      </c>
      <c r="C13" s="243">
        <f>SUM(C14:C21)</f>
        <v>150263979</v>
      </c>
      <c r="D13" s="647"/>
    </row>
    <row r="14" spans="1:5" s="230" customFormat="1" ht="18" customHeight="1">
      <c r="A14" s="237" t="s">
        <v>213</v>
      </c>
      <c r="B14" s="238" t="s">
        <v>214</v>
      </c>
      <c r="C14" s="239">
        <v>57948829</v>
      </c>
      <c r="D14" s="647"/>
      <c r="E14" s="646"/>
    </row>
    <row r="15" spans="1:5" s="230" customFormat="1" ht="18" customHeight="1">
      <c r="A15" s="237" t="s">
        <v>215</v>
      </c>
      <c r="B15" s="238" t="s">
        <v>216</v>
      </c>
      <c r="C15" s="239">
        <v>2099400</v>
      </c>
      <c r="D15" s="647"/>
    </row>
    <row r="16" spans="1:5" ht="18" customHeight="1">
      <c r="A16" s="237" t="s">
        <v>217</v>
      </c>
      <c r="B16" s="238" t="s">
        <v>218</v>
      </c>
      <c r="C16" s="239">
        <v>3321600</v>
      </c>
    </row>
    <row r="17" spans="1:4" ht="18" customHeight="1">
      <c r="A17" s="237" t="s">
        <v>219</v>
      </c>
      <c r="B17" s="238" t="s">
        <v>220</v>
      </c>
      <c r="C17" s="239">
        <v>4350000</v>
      </c>
    </row>
    <row r="18" spans="1:4" ht="18" customHeight="1">
      <c r="A18" s="237" t="s">
        <v>221</v>
      </c>
      <c r="B18" s="238" t="s">
        <v>222</v>
      </c>
      <c r="C18" s="239">
        <v>3270000</v>
      </c>
    </row>
    <row r="19" spans="1:4" ht="18" customHeight="1">
      <c r="A19" s="237" t="s">
        <v>223</v>
      </c>
      <c r="B19" s="238" t="s">
        <v>224</v>
      </c>
      <c r="C19" s="239">
        <v>5000000</v>
      </c>
    </row>
    <row r="20" spans="1:4" ht="18" customHeight="1">
      <c r="A20" s="237" t="s">
        <v>225</v>
      </c>
      <c r="B20" s="238" t="s">
        <v>226</v>
      </c>
      <c r="C20" s="239">
        <v>9300000</v>
      </c>
    </row>
    <row r="21" spans="1:4" ht="18" customHeight="1">
      <c r="A21" s="237" t="s">
        <v>227</v>
      </c>
      <c r="B21" s="238" t="s">
        <v>228</v>
      </c>
      <c r="C21" s="239">
        <v>64974150</v>
      </c>
    </row>
    <row r="22" spans="1:4" s="230" customFormat="1" ht="31.5" customHeight="1">
      <c r="A22" s="244" t="s">
        <v>113</v>
      </c>
      <c r="B22" s="241" t="s">
        <v>229</v>
      </c>
      <c r="C22" s="243">
        <f>SUM(C23:C24)</f>
        <v>37680480</v>
      </c>
      <c r="D22" s="647"/>
    </row>
    <row r="23" spans="1:4" ht="18" customHeight="1">
      <c r="A23" s="237" t="s">
        <v>230</v>
      </c>
      <c r="B23" s="238" t="s">
        <v>231</v>
      </c>
      <c r="C23" s="239">
        <v>31272480</v>
      </c>
    </row>
    <row r="24" spans="1:4" ht="18" customHeight="1">
      <c r="A24" s="237" t="s">
        <v>232</v>
      </c>
      <c r="B24" s="238" t="s">
        <v>233</v>
      </c>
      <c r="C24" s="239">
        <v>6408000</v>
      </c>
    </row>
    <row r="25" spans="1:4" ht="18" customHeight="1">
      <c r="A25" s="244" t="s">
        <v>115</v>
      </c>
      <c r="B25" s="241" t="s">
        <v>234</v>
      </c>
      <c r="C25" s="242">
        <v>158042439</v>
      </c>
    </row>
    <row r="26" spans="1:4" s="230" customFormat="1" ht="18" customHeight="1">
      <c r="A26" s="234" t="s">
        <v>11</v>
      </c>
      <c r="B26" s="235" t="s">
        <v>235</v>
      </c>
      <c r="C26" s="236">
        <f>SUM(C28)</f>
        <v>48032760</v>
      </c>
      <c r="D26" s="647"/>
    </row>
    <row r="27" spans="1:4" s="230" customFormat="1" ht="18" customHeight="1" thickBot="1">
      <c r="A27" s="643"/>
      <c r="B27" s="644"/>
      <c r="C27" s="645"/>
      <c r="D27" s="647"/>
    </row>
    <row r="28" spans="1:4" s="230" customFormat="1" ht="18" customHeight="1" thickBot="1">
      <c r="A28" s="245" t="s">
        <v>236</v>
      </c>
      <c r="B28" s="246" t="s">
        <v>237</v>
      </c>
      <c r="C28" s="247">
        <v>48032760</v>
      </c>
      <c r="D28" s="647"/>
    </row>
    <row r="29" spans="1:4" s="230" customFormat="1" ht="18" customHeight="1" thickBot="1">
      <c r="A29" s="245"/>
      <c r="B29" s="246" t="s">
        <v>556</v>
      </c>
      <c r="C29" s="247">
        <v>14534132</v>
      </c>
      <c r="D29" s="647"/>
    </row>
    <row r="30" spans="1:4" ht="15.75" thickBot="1">
      <c r="A30" s="248"/>
      <c r="B30" s="249" t="s">
        <v>238</v>
      </c>
      <c r="C30" s="250">
        <f>SUM(C4+C8+C11+C26+C29)</f>
        <v>1328531993</v>
      </c>
    </row>
    <row r="31" spans="1:4" ht="14.25">
      <c r="B31" s="252"/>
      <c r="C31" s="253"/>
      <c r="D31" s="648"/>
    </row>
    <row r="32" spans="1:4" ht="14.25">
      <c r="B32" s="252"/>
      <c r="C32" s="253"/>
      <c r="D32" s="648"/>
    </row>
    <row r="33" spans="2:4" ht="14.25">
      <c r="B33" s="252"/>
      <c r="C33" s="253"/>
      <c r="D33" s="648"/>
    </row>
    <row r="34" spans="2:4" ht="14.25">
      <c r="B34" s="252"/>
      <c r="C34" s="253"/>
      <c r="D34" s="648"/>
    </row>
    <row r="35" spans="2:4">
      <c r="B35" s="252"/>
      <c r="C35" s="254"/>
      <c r="D35" s="648"/>
    </row>
  </sheetData>
  <mergeCells count="1">
    <mergeCell ref="A3:B3"/>
  </mergeCells>
  <phoneticPr fontId="60" type="noConversion"/>
  <printOptions horizontalCentered="1"/>
  <pageMargins left="0.78740157480314965" right="0.78740157480314965" top="1.5748031496062993" bottom="0.78740157480314965" header="0.78740157480314965" footer="0"/>
  <pageSetup paperSize="9" scale="85" orientation="portrait" r:id="rId1"/>
  <headerFooter alignWithMargins="0">
    <oddHeader xml:space="preserve">&amp;L&amp;"Arial,Dőlt"Dunakeszi Város Önkormányzata&amp;C&amp;"Arial,Félkövér dőlt"&amp;12Állami támogatások
 2015.06.30. 
&amp;R4.sz. melléklet
adatok Ft-ban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BN112"/>
  <sheetViews>
    <sheetView topLeftCell="AB1" zoomScaleNormal="80" workbookViewId="0">
      <selection activeCell="AF19" sqref="AF19"/>
    </sheetView>
  </sheetViews>
  <sheetFormatPr defaultRowHeight="12.75"/>
  <cols>
    <col min="1" max="1" width="4.7109375" style="258" customWidth="1"/>
    <col min="2" max="2" width="7" style="258" hidden="1" customWidth="1"/>
    <col min="3" max="3" width="49" style="258" customWidth="1"/>
    <col min="4" max="4" width="13" style="551" customWidth="1"/>
    <col min="5" max="6" width="9.7109375" style="551" customWidth="1"/>
    <col min="7" max="9" width="10.140625" style="551" customWidth="1"/>
    <col min="10" max="12" width="9.140625" style="551"/>
    <col min="13" max="21" width="9.85546875" style="551" customWidth="1"/>
    <col min="22" max="23" width="9.140625" style="551"/>
    <col min="24" max="24" width="10.5703125" style="551" customWidth="1"/>
    <col min="25" max="25" width="10" style="551" customWidth="1"/>
    <col min="26" max="26" width="9.140625" style="551"/>
    <col min="27" max="27" width="9.5703125" style="551" customWidth="1"/>
    <col min="28" max="28" width="10" style="551" customWidth="1"/>
    <col min="29" max="31" width="9.7109375" style="551" customWidth="1"/>
    <col min="32" max="34" width="10.85546875" style="551" customWidth="1"/>
    <col min="35" max="37" width="9.7109375" style="551" customWidth="1"/>
    <col min="38" max="40" width="10" style="551" customWidth="1"/>
    <col min="41" max="41" width="8.42578125" style="551" customWidth="1"/>
    <col min="42" max="42" width="9.28515625" style="551" customWidth="1"/>
    <col min="43" max="43" width="9.5703125" style="551" customWidth="1"/>
    <col min="44" max="44" width="8.42578125" style="551" customWidth="1"/>
    <col min="45" max="45" width="10" style="551" customWidth="1"/>
    <col min="46" max="46" width="9.28515625" style="551" customWidth="1"/>
    <col min="47" max="49" width="9.5703125" style="551" customWidth="1"/>
    <col min="50" max="50" width="9" style="551" customWidth="1"/>
    <col min="51" max="51" width="10" style="551" customWidth="1"/>
    <col min="52" max="52" width="9.7109375" style="551" customWidth="1"/>
    <col min="53" max="55" width="9.28515625" style="551" customWidth="1"/>
    <col min="56" max="56" width="10.85546875" style="551" customWidth="1"/>
    <col min="57" max="58" width="8.7109375" style="551" hidden="1" customWidth="1"/>
    <col min="59" max="66" width="9.140625" style="551"/>
    <col min="67" max="16384" width="9.140625" style="258"/>
  </cols>
  <sheetData>
    <row r="1" spans="1:58" ht="12.75" customHeight="1">
      <c r="A1" s="256"/>
      <c r="B1" s="256"/>
      <c r="C1" s="257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  <c r="AQ1" s="272"/>
      <c r="AR1" s="272"/>
      <c r="AS1" s="272"/>
      <c r="AT1" s="272"/>
      <c r="AU1" s="272"/>
      <c r="AV1" s="272"/>
      <c r="AW1" s="272"/>
      <c r="AX1" s="272"/>
      <c r="AY1" s="272"/>
      <c r="AZ1" s="272"/>
      <c r="BA1" s="272"/>
      <c r="BB1" s="272"/>
      <c r="BC1" s="272"/>
      <c r="BD1" s="272"/>
      <c r="BE1" s="272"/>
      <c r="BF1" s="272"/>
    </row>
    <row r="2" spans="1:58" ht="15">
      <c r="A2" s="1405" t="s">
        <v>239</v>
      </c>
      <c r="B2" s="1405"/>
      <c r="C2" s="1405"/>
      <c r="D2" s="1405"/>
      <c r="E2" s="1405"/>
      <c r="F2" s="1405"/>
      <c r="G2" s="1405"/>
      <c r="H2" s="1405"/>
      <c r="I2" s="1405"/>
      <c r="J2" s="1405"/>
      <c r="K2" s="1405"/>
      <c r="L2" s="1405"/>
      <c r="M2" s="1405"/>
      <c r="N2" s="1405"/>
      <c r="O2" s="1405"/>
      <c r="P2" s="1405"/>
      <c r="Q2" s="1405"/>
      <c r="R2" s="1405"/>
      <c r="S2" s="1405"/>
      <c r="T2" s="1405"/>
      <c r="U2" s="1405"/>
      <c r="V2" s="1405"/>
      <c r="W2" s="1405"/>
      <c r="X2" s="1405"/>
      <c r="Y2" s="1405"/>
      <c r="Z2" s="1405"/>
      <c r="AA2" s="1405"/>
      <c r="AB2" s="1405"/>
      <c r="AC2" s="1405"/>
      <c r="AD2" s="1405"/>
      <c r="AE2" s="1405"/>
      <c r="AF2" s="1405"/>
      <c r="AG2" s="1405"/>
      <c r="AH2" s="1405"/>
      <c r="AI2" s="1405"/>
      <c r="AJ2" s="1405"/>
      <c r="AK2" s="1405"/>
      <c r="AL2" s="1405"/>
      <c r="AM2" s="1405"/>
      <c r="AN2" s="1405"/>
      <c r="AO2" s="1405"/>
      <c r="AP2" s="1405"/>
      <c r="AQ2" s="1405"/>
      <c r="AR2" s="1405"/>
      <c r="AS2" s="1405"/>
      <c r="AT2" s="1405"/>
      <c r="AU2" s="1405"/>
      <c r="AV2" s="1405"/>
      <c r="AW2" s="1405"/>
      <c r="AX2" s="1405"/>
      <c r="AY2" s="1405"/>
      <c r="AZ2" s="1405"/>
      <c r="BA2" s="1405"/>
      <c r="BB2" s="1405"/>
      <c r="BC2" s="1405"/>
      <c r="BD2" s="1405"/>
      <c r="BE2" s="1405"/>
      <c r="BF2" s="1405"/>
    </row>
    <row r="3" spans="1:58" ht="15.75">
      <c r="A3" s="1406" t="s">
        <v>240</v>
      </c>
      <c r="B3" s="1406"/>
      <c r="C3" s="1406"/>
      <c r="D3" s="1406"/>
      <c r="E3" s="1406"/>
      <c r="F3" s="1406"/>
      <c r="G3" s="1406"/>
      <c r="H3" s="1406"/>
      <c r="I3" s="1406"/>
      <c r="J3" s="1406"/>
      <c r="K3" s="1406"/>
      <c r="L3" s="1406"/>
      <c r="M3" s="1406"/>
      <c r="N3" s="1406"/>
      <c r="O3" s="1406"/>
      <c r="P3" s="1406"/>
      <c r="Q3" s="1406"/>
      <c r="R3" s="1406"/>
      <c r="S3" s="1406"/>
      <c r="T3" s="1406"/>
      <c r="U3" s="1406"/>
      <c r="V3" s="1406"/>
      <c r="W3" s="1406"/>
      <c r="X3" s="1406"/>
      <c r="Y3" s="1406"/>
      <c r="Z3" s="1406"/>
      <c r="AA3" s="1406"/>
      <c r="AB3" s="1406"/>
      <c r="AC3" s="1406"/>
      <c r="AD3" s="1406"/>
      <c r="AE3" s="1406"/>
      <c r="AF3" s="1406"/>
      <c r="AG3" s="1406"/>
      <c r="AH3" s="1406"/>
      <c r="AI3" s="1406"/>
      <c r="AJ3" s="1406"/>
      <c r="AK3" s="1406"/>
      <c r="AL3" s="1406"/>
      <c r="AM3" s="1406"/>
      <c r="AN3" s="1406"/>
      <c r="AO3" s="1406"/>
      <c r="AP3" s="1406"/>
      <c r="AQ3" s="1406"/>
      <c r="AR3" s="1406"/>
      <c r="AS3" s="1406"/>
      <c r="AT3" s="1406"/>
      <c r="AU3" s="1406"/>
      <c r="AV3" s="1406"/>
      <c r="AW3" s="1406"/>
      <c r="AX3" s="1406"/>
      <c r="AY3" s="1406"/>
      <c r="AZ3" s="1406"/>
      <c r="BA3" s="1406"/>
      <c r="BB3" s="1406"/>
      <c r="BC3" s="1406"/>
      <c r="BD3" s="1406"/>
      <c r="BE3" s="1406"/>
      <c r="BF3" s="1406"/>
    </row>
    <row r="4" spans="1:58" ht="14.25" customHeight="1">
      <c r="A4" s="259"/>
      <c r="B4" s="259"/>
      <c r="C4" s="259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574"/>
      <c r="S4" s="574"/>
      <c r="T4" s="574"/>
      <c r="U4" s="574"/>
      <c r="V4" s="574"/>
      <c r="W4" s="574" t="s">
        <v>84</v>
      </c>
      <c r="X4" s="574"/>
      <c r="Y4" s="574"/>
      <c r="Z4" s="574"/>
      <c r="AA4" s="574"/>
      <c r="AB4" s="574"/>
      <c r="AC4" s="574"/>
      <c r="AD4" s="574"/>
      <c r="AE4" s="574"/>
      <c r="AF4" s="574"/>
      <c r="AG4" s="574"/>
      <c r="AH4" s="574"/>
      <c r="AI4" s="574"/>
      <c r="AJ4" s="574"/>
      <c r="AK4" s="574"/>
      <c r="AL4" s="574"/>
      <c r="AM4" s="574"/>
      <c r="AN4" s="574"/>
      <c r="AO4" s="574"/>
      <c r="AP4" s="574"/>
      <c r="AQ4" s="574"/>
      <c r="AR4" s="574"/>
      <c r="AS4" s="574"/>
      <c r="AT4" s="574"/>
      <c r="AU4" s="574"/>
      <c r="AV4" s="574"/>
      <c r="AW4" s="574"/>
      <c r="AX4" s="574"/>
      <c r="AY4" s="574"/>
      <c r="AZ4" s="574"/>
      <c r="BA4" s="574"/>
      <c r="BB4" s="574"/>
      <c r="BC4" s="574"/>
      <c r="BD4" s="574" t="s">
        <v>241</v>
      </c>
      <c r="BE4" s="574"/>
      <c r="BF4" s="574"/>
    </row>
    <row r="5" spans="1:58" ht="12.75" customHeight="1" thickBot="1">
      <c r="A5" s="259"/>
      <c r="B5" s="259"/>
      <c r="C5" s="260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  <c r="O5" s="575"/>
      <c r="P5" s="575"/>
      <c r="Q5" s="575"/>
      <c r="R5" s="575"/>
      <c r="S5" s="575"/>
      <c r="T5" s="575"/>
      <c r="U5" s="575"/>
      <c r="V5" s="575"/>
      <c r="W5" s="575"/>
      <c r="X5" s="575"/>
      <c r="Y5" s="575"/>
      <c r="Z5" s="575"/>
      <c r="AA5" s="575"/>
      <c r="AB5" s="575"/>
      <c r="AC5" s="575"/>
      <c r="AD5" s="575"/>
      <c r="AE5" s="575"/>
      <c r="AF5" s="575"/>
      <c r="AG5" s="575"/>
      <c r="AH5" s="575"/>
      <c r="AI5" s="575"/>
      <c r="AJ5" s="575"/>
      <c r="AK5" s="575"/>
      <c r="AL5" s="575"/>
      <c r="AM5" s="575"/>
      <c r="AN5" s="575"/>
      <c r="AO5" s="575"/>
      <c r="AP5" s="575"/>
      <c r="AQ5" s="575"/>
      <c r="AR5" s="575"/>
      <c r="AS5" s="575"/>
      <c r="AT5" s="575"/>
      <c r="AU5" s="575"/>
      <c r="AV5" s="575"/>
      <c r="AW5" s="575"/>
      <c r="AX5" s="575"/>
      <c r="AY5" s="575"/>
      <c r="AZ5" s="575"/>
      <c r="BA5" s="575"/>
      <c r="BB5" s="575"/>
      <c r="BC5" s="575"/>
      <c r="BD5" s="575"/>
      <c r="BE5" s="272"/>
      <c r="BF5" s="272"/>
    </row>
    <row r="6" spans="1:58">
      <c r="A6" s="261"/>
      <c r="B6" s="1017"/>
      <c r="C6" s="1402" t="s">
        <v>245</v>
      </c>
      <c r="D6" s="1409" t="s">
        <v>586</v>
      </c>
      <c r="E6" s="1409"/>
      <c r="F6" s="1410"/>
      <c r="G6" s="1407" t="s">
        <v>242</v>
      </c>
      <c r="H6" s="1407"/>
      <c r="I6" s="1407"/>
      <c r="J6" s="1408"/>
      <c r="K6" s="1408"/>
      <c r="L6" s="1408"/>
      <c r="M6" s="1408"/>
      <c r="N6" s="1408"/>
      <c r="O6" s="1408"/>
      <c r="P6" s="1408"/>
      <c r="Q6" s="1408"/>
      <c r="R6" s="1408"/>
      <c r="S6" s="1408"/>
      <c r="T6" s="1408"/>
      <c r="U6" s="1408"/>
      <c r="V6" s="1408"/>
      <c r="W6" s="1408"/>
      <c r="X6" s="599"/>
      <c r="Y6" s="599"/>
      <c r="Z6" s="599"/>
      <c r="AA6" s="830"/>
      <c r="AB6" s="842"/>
      <c r="AC6" s="1393" t="s">
        <v>25</v>
      </c>
      <c r="AD6" s="1393"/>
      <c r="AE6" s="1393"/>
      <c r="AF6" s="1393"/>
      <c r="AG6" s="1393"/>
      <c r="AH6" s="1393"/>
      <c r="AI6" s="1393"/>
      <c r="AJ6" s="1393"/>
      <c r="AK6" s="1393"/>
      <c r="AL6" s="1393"/>
      <c r="AM6" s="1393"/>
      <c r="AN6" s="1393"/>
      <c r="AO6" s="1393"/>
      <c r="AP6" s="1393"/>
      <c r="AQ6" s="1393"/>
      <c r="AR6" s="1393"/>
      <c r="AS6" s="1393"/>
      <c r="AT6" s="1393"/>
      <c r="AU6" s="1394" t="s">
        <v>243</v>
      </c>
      <c r="AV6" s="1395"/>
      <c r="AW6" s="1395"/>
      <c r="AX6" s="1395"/>
      <c r="AY6" s="1395"/>
      <c r="AZ6" s="1395"/>
      <c r="BA6" s="1395"/>
      <c r="BB6" s="1395"/>
      <c r="BC6" s="1395"/>
      <c r="BD6" s="1413" t="s">
        <v>602</v>
      </c>
      <c r="BF6" s="576"/>
    </row>
    <row r="7" spans="1:58" ht="12.75" customHeight="1">
      <c r="A7" s="262"/>
      <c r="B7" s="259"/>
      <c r="C7" s="1403"/>
      <c r="D7" s="1411"/>
      <c r="E7" s="1411"/>
      <c r="F7" s="1412"/>
      <c r="G7" s="1384" t="s">
        <v>63</v>
      </c>
      <c r="H7" s="1382"/>
      <c r="I7" s="1385"/>
      <c r="J7" s="1381" t="s">
        <v>589</v>
      </c>
      <c r="K7" s="1382"/>
      <c r="L7" s="1383"/>
      <c r="M7" s="1384" t="s">
        <v>59</v>
      </c>
      <c r="N7" s="1382"/>
      <c r="O7" s="1385"/>
      <c r="P7" s="1386" t="s">
        <v>590</v>
      </c>
      <c r="Q7" s="1387"/>
      <c r="R7" s="1388"/>
      <c r="S7" s="1387" t="s">
        <v>591</v>
      </c>
      <c r="T7" s="1387"/>
      <c r="U7" s="1387"/>
      <c r="V7" s="1389" t="s">
        <v>592</v>
      </c>
      <c r="W7" s="1381" t="s">
        <v>57</v>
      </c>
      <c r="X7" s="1382"/>
      <c r="Y7" s="1383"/>
      <c r="Z7" s="1371" t="s">
        <v>593</v>
      </c>
      <c r="AA7" s="1372"/>
      <c r="AB7" s="1373"/>
      <c r="AC7" s="1374" t="s">
        <v>594</v>
      </c>
      <c r="AD7" s="1375"/>
      <c r="AE7" s="1376"/>
      <c r="AF7" s="1371" t="s">
        <v>595</v>
      </c>
      <c r="AG7" s="1372"/>
      <c r="AH7" s="1377"/>
      <c r="AI7" s="1378" t="s">
        <v>596</v>
      </c>
      <c r="AJ7" s="1379"/>
      <c r="AK7" s="1380"/>
      <c r="AL7" s="1416" t="s">
        <v>597</v>
      </c>
      <c r="AM7" s="1417"/>
      <c r="AN7" s="1418"/>
      <c r="AO7" s="1419" t="s">
        <v>598</v>
      </c>
      <c r="AP7" s="1417"/>
      <c r="AQ7" s="1420"/>
      <c r="AR7" s="1391" t="s">
        <v>599</v>
      </c>
      <c r="AS7" s="1379"/>
      <c r="AT7" s="1392"/>
      <c r="AU7" s="1396" t="s">
        <v>247</v>
      </c>
      <c r="AV7" s="1397"/>
      <c r="AW7" s="1398"/>
      <c r="AX7" s="1399" t="s">
        <v>600</v>
      </c>
      <c r="AY7" s="1397"/>
      <c r="AZ7" s="1400"/>
      <c r="BA7" s="1401" t="s">
        <v>601</v>
      </c>
      <c r="BB7" s="1397"/>
      <c r="BC7" s="1400"/>
      <c r="BD7" s="1414"/>
      <c r="BF7" s="577" t="s">
        <v>244</v>
      </c>
    </row>
    <row r="8" spans="1:58" ht="36.75" thickBot="1">
      <c r="A8" s="262" t="s">
        <v>78</v>
      </c>
      <c r="B8" s="259"/>
      <c r="C8" s="1404"/>
      <c r="D8" s="1026" t="s">
        <v>588</v>
      </c>
      <c r="E8" s="786" t="s">
        <v>473</v>
      </c>
      <c r="F8" s="846" t="s">
        <v>474</v>
      </c>
      <c r="G8" s="808" t="s">
        <v>588</v>
      </c>
      <c r="H8" s="796" t="s">
        <v>473</v>
      </c>
      <c r="I8" s="803" t="s">
        <v>474</v>
      </c>
      <c r="J8" s="795" t="s">
        <v>588</v>
      </c>
      <c r="K8" s="796" t="s">
        <v>473</v>
      </c>
      <c r="L8" s="812" t="s">
        <v>474</v>
      </c>
      <c r="M8" s="808" t="s">
        <v>588</v>
      </c>
      <c r="N8" s="796" t="s">
        <v>473</v>
      </c>
      <c r="O8" s="803" t="s">
        <v>474</v>
      </c>
      <c r="P8" s="815" t="s">
        <v>588</v>
      </c>
      <c r="Q8" s="816" t="s">
        <v>473</v>
      </c>
      <c r="R8" s="817" t="s">
        <v>474</v>
      </c>
      <c r="S8" s="815" t="s">
        <v>588</v>
      </c>
      <c r="T8" s="816" t="s">
        <v>473</v>
      </c>
      <c r="U8" s="821" t="s">
        <v>474</v>
      </c>
      <c r="V8" s="1390"/>
      <c r="W8" s="795" t="s">
        <v>588</v>
      </c>
      <c r="X8" s="796" t="s">
        <v>473</v>
      </c>
      <c r="Y8" s="812" t="s">
        <v>474</v>
      </c>
      <c r="Z8" s="808" t="s">
        <v>588</v>
      </c>
      <c r="AA8" s="796" t="s">
        <v>473</v>
      </c>
      <c r="AB8" s="797" t="s">
        <v>474</v>
      </c>
      <c r="AC8" s="808" t="s">
        <v>588</v>
      </c>
      <c r="AD8" s="796" t="s">
        <v>473</v>
      </c>
      <c r="AE8" s="832" t="s">
        <v>474</v>
      </c>
      <c r="AF8" s="808" t="s">
        <v>588</v>
      </c>
      <c r="AG8" s="796" t="s">
        <v>473</v>
      </c>
      <c r="AH8" s="803" t="s">
        <v>474</v>
      </c>
      <c r="AI8" s="831" t="s">
        <v>588</v>
      </c>
      <c r="AJ8" s="796" t="s">
        <v>473</v>
      </c>
      <c r="AK8" s="832" t="s">
        <v>474</v>
      </c>
      <c r="AL8" s="808" t="s">
        <v>588</v>
      </c>
      <c r="AM8" s="796" t="s">
        <v>473</v>
      </c>
      <c r="AN8" s="803" t="s">
        <v>474</v>
      </c>
      <c r="AO8" s="831" t="s">
        <v>588</v>
      </c>
      <c r="AP8" s="796" t="s">
        <v>473</v>
      </c>
      <c r="AQ8" s="832" t="s">
        <v>474</v>
      </c>
      <c r="AR8" s="808" t="s">
        <v>588</v>
      </c>
      <c r="AS8" s="796" t="s">
        <v>473</v>
      </c>
      <c r="AT8" s="803" t="s">
        <v>474</v>
      </c>
      <c r="AU8" s="853" t="s">
        <v>588</v>
      </c>
      <c r="AV8" s="796" t="s">
        <v>473</v>
      </c>
      <c r="AW8" s="812" t="s">
        <v>474</v>
      </c>
      <c r="AX8" s="808" t="s">
        <v>588</v>
      </c>
      <c r="AY8" s="796" t="s">
        <v>473</v>
      </c>
      <c r="AZ8" s="803" t="s">
        <v>474</v>
      </c>
      <c r="BA8" s="795" t="s">
        <v>588</v>
      </c>
      <c r="BB8" s="796" t="s">
        <v>473</v>
      </c>
      <c r="BC8" s="803" t="s">
        <v>474</v>
      </c>
      <c r="BD8" s="1415"/>
      <c r="BF8" s="577" t="s">
        <v>65</v>
      </c>
    </row>
    <row r="9" spans="1:58" ht="13.5" thickBot="1">
      <c r="A9" s="263">
        <v>1</v>
      </c>
      <c r="B9" s="1018"/>
      <c r="C9" s="1036">
        <v>2</v>
      </c>
      <c r="D9" s="809">
        <v>3</v>
      </c>
      <c r="E9" s="789"/>
      <c r="F9" s="848"/>
      <c r="G9" s="809">
        <v>4</v>
      </c>
      <c r="H9" s="789"/>
      <c r="I9" s="804"/>
      <c r="J9" s="788">
        <v>5</v>
      </c>
      <c r="K9" s="789"/>
      <c r="L9" s="790"/>
      <c r="M9" s="809">
        <v>6</v>
      </c>
      <c r="N9" s="789"/>
      <c r="O9" s="804"/>
      <c r="P9" s="788">
        <v>7</v>
      </c>
      <c r="Q9" s="789"/>
      <c r="R9" s="790"/>
      <c r="S9" s="788">
        <v>8</v>
      </c>
      <c r="T9" s="789"/>
      <c r="U9" s="804"/>
      <c r="V9" s="578">
        <v>9</v>
      </c>
      <c r="W9" s="788">
        <v>10</v>
      </c>
      <c r="X9" s="789"/>
      <c r="Y9" s="790"/>
      <c r="Z9" s="809">
        <v>11</v>
      </c>
      <c r="AA9" s="789"/>
      <c r="AB9" s="843"/>
      <c r="AC9" s="809">
        <v>12</v>
      </c>
      <c r="AD9" s="789"/>
      <c r="AE9" s="834"/>
      <c r="AF9" s="809">
        <v>13</v>
      </c>
      <c r="AG9" s="789"/>
      <c r="AH9" s="804"/>
      <c r="AI9" s="833">
        <v>14</v>
      </c>
      <c r="AJ9" s="789"/>
      <c r="AK9" s="834"/>
      <c r="AL9" s="809">
        <v>15</v>
      </c>
      <c r="AM9" s="789"/>
      <c r="AN9" s="804"/>
      <c r="AO9" s="833">
        <v>16</v>
      </c>
      <c r="AP9" s="789"/>
      <c r="AQ9" s="834"/>
      <c r="AR9" s="809">
        <v>17</v>
      </c>
      <c r="AS9" s="789"/>
      <c r="AT9" s="804"/>
      <c r="AU9" s="847">
        <v>18</v>
      </c>
      <c r="AV9" s="789"/>
      <c r="AW9" s="790"/>
      <c r="AX9" s="809">
        <v>19</v>
      </c>
      <c r="AY9" s="789"/>
      <c r="AZ9" s="804"/>
      <c r="BA9" s="788">
        <v>20</v>
      </c>
      <c r="BB9" s="789"/>
      <c r="BC9" s="804"/>
      <c r="BD9" s="1263">
        <v>21</v>
      </c>
      <c r="BF9" s="579"/>
    </row>
    <row r="10" spans="1:58">
      <c r="A10" s="264"/>
      <c r="B10" s="265"/>
      <c r="C10" s="1037"/>
      <c r="D10" s="1027"/>
      <c r="E10" s="791"/>
      <c r="F10" s="849"/>
      <c r="G10" s="810"/>
      <c r="H10" s="799"/>
      <c r="I10" s="805"/>
      <c r="J10" s="798"/>
      <c r="K10" s="799"/>
      <c r="L10" s="800"/>
      <c r="M10" s="810"/>
      <c r="N10" s="799"/>
      <c r="O10" s="805"/>
      <c r="P10" s="818"/>
      <c r="Q10" s="819"/>
      <c r="R10" s="820"/>
      <c r="S10" s="818"/>
      <c r="T10" s="819"/>
      <c r="U10" s="822"/>
      <c r="V10" s="580"/>
      <c r="W10" s="798"/>
      <c r="X10" s="826"/>
      <c r="Y10" s="829"/>
      <c r="Z10" s="828"/>
      <c r="AA10" s="827"/>
      <c r="AB10" s="844"/>
      <c r="AC10" s="810"/>
      <c r="AD10" s="799"/>
      <c r="AE10" s="836"/>
      <c r="AF10" s="810"/>
      <c r="AG10" s="799"/>
      <c r="AH10" s="805"/>
      <c r="AI10" s="835"/>
      <c r="AJ10" s="799"/>
      <c r="AK10" s="836"/>
      <c r="AL10" s="810"/>
      <c r="AM10" s="799"/>
      <c r="AN10" s="805"/>
      <c r="AO10" s="835"/>
      <c r="AP10" s="799"/>
      <c r="AQ10" s="836"/>
      <c r="AR10" s="810"/>
      <c r="AS10" s="799"/>
      <c r="AT10" s="805"/>
      <c r="AU10" s="854"/>
      <c r="AV10" s="799"/>
      <c r="AW10" s="800"/>
      <c r="AX10" s="810"/>
      <c r="AY10" s="799"/>
      <c r="AZ10" s="805"/>
      <c r="BA10" s="798"/>
      <c r="BB10" s="799"/>
      <c r="BC10" s="805"/>
      <c r="BD10" s="1264"/>
      <c r="BF10" s="582"/>
    </row>
    <row r="11" spans="1:58">
      <c r="A11" s="782"/>
      <c r="B11" s="1019">
        <v>52020</v>
      </c>
      <c r="C11" s="1038" t="s">
        <v>509</v>
      </c>
      <c r="D11" s="1028">
        <f>SUM(G11+J11+M11+P11+S11+W11+Z11+AC11+AF11+AI11+AL11+AO11+AR11+AU11+AX11+BA11+BD11)</f>
        <v>35560</v>
      </c>
      <c r="E11" s="787">
        <f>SUM(H11+K11+N11+Q11+T11+V11+X11+AA11+AD11+AG11+AJ11+AM11+AP11+AS11+AV11+AY11+BB11+BD11)</f>
        <v>40461</v>
      </c>
      <c r="F11" s="850">
        <f>SUM(I11+L11+O11+R11+U11+Y11+AB11+AE11+AH11+AK11+AN11+AQ11+AT11+AW11+AZ11+BC11)</f>
        <v>12295</v>
      </c>
      <c r="G11" s="811"/>
      <c r="H11" s="802"/>
      <c r="I11" s="806"/>
      <c r="J11" s="801"/>
      <c r="K11" s="802"/>
      <c r="L11" s="813"/>
      <c r="M11" s="811">
        <v>35560</v>
      </c>
      <c r="N11" s="802">
        <v>35560</v>
      </c>
      <c r="O11" s="806">
        <v>7394</v>
      </c>
      <c r="P11" s="793"/>
      <c r="Q11" s="783"/>
      <c r="R11" s="794"/>
      <c r="S11" s="792"/>
      <c r="T11" s="783"/>
      <c r="U11" s="807"/>
      <c r="V11" s="823"/>
      <c r="W11" s="801"/>
      <c r="X11" s="802"/>
      <c r="Y11" s="813"/>
      <c r="Z11" s="811"/>
      <c r="AA11" s="802"/>
      <c r="AB11" s="845"/>
      <c r="AC11" s="811"/>
      <c r="AD11" s="802"/>
      <c r="AE11" s="838"/>
      <c r="AF11" s="811"/>
      <c r="AG11" s="802"/>
      <c r="AH11" s="806"/>
      <c r="AI11" s="837"/>
      <c r="AJ11" s="802"/>
      <c r="AK11" s="838"/>
      <c r="AL11" s="811"/>
      <c r="AM11" s="802">
        <v>4901</v>
      </c>
      <c r="AN11" s="806">
        <v>4901</v>
      </c>
      <c r="AO11" s="837"/>
      <c r="AP11" s="802"/>
      <c r="AQ11" s="838"/>
      <c r="AR11" s="811"/>
      <c r="AS11" s="802"/>
      <c r="AT11" s="806"/>
      <c r="AU11" s="855"/>
      <c r="AV11" s="802"/>
      <c r="AW11" s="813"/>
      <c r="AX11" s="811"/>
      <c r="AY11" s="802"/>
      <c r="AZ11" s="806"/>
      <c r="BA11" s="801"/>
      <c r="BB11" s="802"/>
      <c r="BC11" s="806"/>
      <c r="BD11" s="1265"/>
      <c r="BF11" s="584"/>
    </row>
    <row r="12" spans="1:58">
      <c r="A12" s="782"/>
      <c r="B12" s="1019"/>
      <c r="C12" s="1016" t="s">
        <v>248</v>
      </c>
      <c r="D12" s="792">
        <f t="shared" ref="D12:D72" si="0">SUM(G12+J12+M12+P12+S12+W12+Z12+AC12+AF12+AI12+AL12+AO12+AR12+AU12+AX12+BA12+BD12)</f>
        <v>3866</v>
      </c>
      <c r="E12" s="783">
        <f t="shared" ref="E12:E72" si="1">SUM(H12+K12+N12+Q12+T12+V12+X12+AA12+AD12+AG12+AJ12+AM12+AP12+AS12+AV12+AY12+BB12+BD12)</f>
        <v>0</v>
      </c>
      <c r="F12" s="852">
        <f t="shared" ref="F12:F72" si="2">SUM(I12+L12+O12+R12+U12+Y12+AB12+AE12+AH12+AK12+AN12+AQ12+AT12+AW12+AZ12+BC12)</f>
        <v>0</v>
      </c>
      <c r="G12" s="811"/>
      <c r="H12" s="802"/>
      <c r="I12" s="806"/>
      <c r="J12" s="801"/>
      <c r="K12" s="802"/>
      <c r="L12" s="813"/>
      <c r="M12" s="811"/>
      <c r="N12" s="802"/>
      <c r="O12" s="806"/>
      <c r="P12" s="793"/>
      <c r="Q12" s="783"/>
      <c r="R12" s="794"/>
      <c r="S12" s="792">
        <v>3866</v>
      </c>
      <c r="T12" s="783"/>
      <c r="U12" s="807"/>
      <c r="V12" s="823"/>
      <c r="W12" s="801"/>
      <c r="X12" s="802"/>
      <c r="Y12" s="813"/>
      <c r="Z12" s="811"/>
      <c r="AA12" s="802"/>
      <c r="AB12" s="845"/>
      <c r="AC12" s="811"/>
      <c r="AD12" s="802"/>
      <c r="AE12" s="838"/>
      <c r="AF12" s="811"/>
      <c r="AG12" s="802"/>
      <c r="AH12" s="806"/>
      <c r="AI12" s="837"/>
      <c r="AJ12" s="802"/>
      <c r="AK12" s="838"/>
      <c r="AL12" s="811"/>
      <c r="AM12" s="802"/>
      <c r="AN12" s="806"/>
      <c r="AO12" s="837"/>
      <c r="AP12" s="802"/>
      <c r="AQ12" s="838"/>
      <c r="AR12" s="811"/>
      <c r="AS12" s="802"/>
      <c r="AT12" s="806"/>
      <c r="AU12" s="855"/>
      <c r="AV12" s="802"/>
      <c r="AW12" s="813"/>
      <c r="AX12" s="811"/>
      <c r="AY12" s="802"/>
      <c r="AZ12" s="806"/>
      <c r="BA12" s="801"/>
      <c r="BB12" s="802"/>
      <c r="BC12" s="806"/>
      <c r="BD12" s="1265"/>
      <c r="BF12" s="584"/>
    </row>
    <row r="13" spans="1:58">
      <c r="A13" s="782"/>
      <c r="B13" s="1019"/>
      <c r="C13" s="1038" t="s">
        <v>249</v>
      </c>
      <c r="D13" s="792">
        <f t="shared" si="0"/>
        <v>8000</v>
      </c>
      <c r="E13" s="783">
        <f t="shared" si="1"/>
        <v>0</v>
      </c>
      <c r="F13" s="852">
        <f t="shared" si="2"/>
        <v>0</v>
      </c>
      <c r="G13" s="811"/>
      <c r="H13" s="802"/>
      <c r="I13" s="806"/>
      <c r="J13" s="801"/>
      <c r="K13" s="802"/>
      <c r="L13" s="813"/>
      <c r="M13" s="811"/>
      <c r="N13" s="802"/>
      <c r="O13" s="806"/>
      <c r="P13" s="793"/>
      <c r="Q13" s="783"/>
      <c r="R13" s="794"/>
      <c r="S13" s="792">
        <v>8000</v>
      </c>
      <c r="T13" s="783"/>
      <c r="U13" s="807"/>
      <c r="V13" s="823"/>
      <c r="W13" s="801"/>
      <c r="X13" s="802"/>
      <c r="Y13" s="813"/>
      <c r="Z13" s="811"/>
      <c r="AA13" s="802"/>
      <c r="AB13" s="845"/>
      <c r="AC13" s="811"/>
      <c r="AD13" s="802"/>
      <c r="AE13" s="838"/>
      <c r="AF13" s="811"/>
      <c r="AG13" s="802"/>
      <c r="AH13" s="806"/>
      <c r="AI13" s="837"/>
      <c r="AJ13" s="802"/>
      <c r="AK13" s="838"/>
      <c r="AL13" s="811"/>
      <c r="AM13" s="802"/>
      <c r="AN13" s="806"/>
      <c r="AO13" s="837"/>
      <c r="AP13" s="802"/>
      <c r="AQ13" s="838"/>
      <c r="AR13" s="811"/>
      <c r="AS13" s="802"/>
      <c r="AT13" s="806"/>
      <c r="AU13" s="855"/>
      <c r="AV13" s="802"/>
      <c r="AW13" s="813"/>
      <c r="AX13" s="811"/>
      <c r="AY13" s="802"/>
      <c r="AZ13" s="806"/>
      <c r="BA13" s="801"/>
      <c r="BB13" s="802"/>
      <c r="BC13" s="806"/>
      <c r="BD13" s="1265"/>
      <c r="BF13" s="584"/>
    </row>
    <row r="14" spans="1:58">
      <c r="A14" s="782"/>
      <c r="B14" s="1019">
        <v>51030</v>
      </c>
      <c r="C14" s="1038" t="s">
        <v>508</v>
      </c>
      <c r="D14" s="792">
        <f t="shared" si="0"/>
        <v>6350</v>
      </c>
      <c r="E14" s="783">
        <f t="shared" si="1"/>
        <v>6350</v>
      </c>
      <c r="F14" s="852">
        <f t="shared" si="2"/>
        <v>0</v>
      </c>
      <c r="G14" s="811"/>
      <c r="H14" s="802"/>
      <c r="I14" s="806"/>
      <c r="J14" s="801"/>
      <c r="K14" s="802"/>
      <c r="L14" s="813"/>
      <c r="M14" s="811">
        <v>6350</v>
      </c>
      <c r="N14" s="802">
        <v>6350</v>
      </c>
      <c r="O14" s="806"/>
      <c r="P14" s="793"/>
      <c r="Q14" s="783"/>
      <c r="R14" s="794"/>
      <c r="S14" s="792"/>
      <c r="T14" s="783"/>
      <c r="U14" s="807"/>
      <c r="V14" s="823"/>
      <c r="W14" s="801"/>
      <c r="X14" s="802"/>
      <c r="Y14" s="813"/>
      <c r="Z14" s="811"/>
      <c r="AA14" s="802"/>
      <c r="AB14" s="845"/>
      <c r="AC14" s="811"/>
      <c r="AD14" s="802"/>
      <c r="AE14" s="838"/>
      <c r="AF14" s="811"/>
      <c r="AG14" s="802"/>
      <c r="AH14" s="806"/>
      <c r="AI14" s="837"/>
      <c r="AJ14" s="802"/>
      <c r="AK14" s="838"/>
      <c r="AL14" s="811"/>
      <c r="AM14" s="802"/>
      <c r="AN14" s="806"/>
      <c r="AO14" s="837"/>
      <c r="AP14" s="802"/>
      <c r="AQ14" s="838"/>
      <c r="AR14" s="811"/>
      <c r="AS14" s="802"/>
      <c r="AT14" s="806"/>
      <c r="AU14" s="855"/>
      <c r="AV14" s="802"/>
      <c r="AW14" s="813"/>
      <c r="AX14" s="811"/>
      <c r="AY14" s="802"/>
      <c r="AZ14" s="806"/>
      <c r="BA14" s="801"/>
      <c r="BB14" s="802"/>
      <c r="BC14" s="806"/>
      <c r="BD14" s="1265"/>
      <c r="BF14" s="577"/>
    </row>
    <row r="15" spans="1:58">
      <c r="A15" s="782"/>
      <c r="B15" s="1019">
        <v>45120</v>
      </c>
      <c r="C15" s="1038" t="s">
        <v>501</v>
      </c>
      <c r="D15" s="792">
        <f t="shared" si="0"/>
        <v>4200</v>
      </c>
      <c r="E15" s="783">
        <f t="shared" si="1"/>
        <v>17423</v>
      </c>
      <c r="F15" s="852">
        <f t="shared" si="2"/>
        <v>13747</v>
      </c>
      <c r="G15" s="811"/>
      <c r="H15" s="802"/>
      <c r="I15" s="806"/>
      <c r="J15" s="801"/>
      <c r="K15" s="802"/>
      <c r="L15" s="813"/>
      <c r="M15" s="811">
        <v>4200</v>
      </c>
      <c r="N15" s="802">
        <v>10643</v>
      </c>
      <c r="O15" s="806">
        <v>6967</v>
      </c>
      <c r="P15" s="793"/>
      <c r="Q15" s="783"/>
      <c r="R15" s="794"/>
      <c r="S15" s="792"/>
      <c r="T15" s="783"/>
      <c r="U15" s="807"/>
      <c r="V15" s="823"/>
      <c r="W15" s="793"/>
      <c r="X15" s="783"/>
      <c r="Y15" s="794"/>
      <c r="Z15" s="792"/>
      <c r="AA15" s="783"/>
      <c r="AB15" s="784"/>
      <c r="AC15" s="792"/>
      <c r="AD15" s="783"/>
      <c r="AE15" s="840"/>
      <c r="AF15" s="792"/>
      <c r="AG15" s="783"/>
      <c r="AH15" s="807"/>
      <c r="AI15" s="839"/>
      <c r="AJ15" s="783">
        <v>1524</v>
      </c>
      <c r="AK15" s="840">
        <v>1524</v>
      </c>
      <c r="AL15" s="792"/>
      <c r="AM15" s="783">
        <v>5256</v>
      </c>
      <c r="AN15" s="807">
        <v>5256</v>
      </c>
      <c r="AO15" s="839"/>
      <c r="AP15" s="783"/>
      <c r="AQ15" s="840"/>
      <c r="AR15" s="792"/>
      <c r="AS15" s="783"/>
      <c r="AT15" s="807"/>
      <c r="AU15" s="851"/>
      <c r="AV15" s="783"/>
      <c r="AW15" s="794"/>
      <c r="AX15" s="792"/>
      <c r="AY15" s="783"/>
      <c r="AZ15" s="807"/>
      <c r="BA15" s="793"/>
      <c r="BB15" s="783"/>
      <c r="BC15" s="807"/>
      <c r="BD15" s="1265"/>
      <c r="BF15" s="577"/>
    </row>
    <row r="16" spans="1:58">
      <c r="A16" s="782"/>
      <c r="B16" s="1019">
        <v>45140</v>
      </c>
      <c r="C16" s="1038" t="s">
        <v>503</v>
      </c>
      <c r="D16" s="792">
        <f t="shared" si="0"/>
        <v>31750</v>
      </c>
      <c r="E16" s="783">
        <f t="shared" si="1"/>
        <v>32029</v>
      </c>
      <c r="F16" s="852">
        <f t="shared" si="2"/>
        <v>12366</v>
      </c>
      <c r="G16" s="811"/>
      <c r="H16" s="802"/>
      <c r="I16" s="806"/>
      <c r="J16" s="801"/>
      <c r="K16" s="802"/>
      <c r="L16" s="813"/>
      <c r="M16" s="811">
        <v>31750</v>
      </c>
      <c r="N16" s="802">
        <v>32029</v>
      </c>
      <c r="O16" s="806">
        <v>12366</v>
      </c>
      <c r="P16" s="793"/>
      <c r="Q16" s="783"/>
      <c r="R16" s="794"/>
      <c r="S16" s="792"/>
      <c r="T16" s="783"/>
      <c r="U16" s="807"/>
      <c r="V16" s="823"/>
      <c r="W16" s="793"/>
      <c r="X16" s="783"/>
      <c r="Y16" s="794"/>
      <c r="Z16" s="792"/>
      <c r="AA16" s="783"/>
      <c r="AB16" s="784"/>
      <c r="AC16" s="792"/>
      <c r="AD16" s="783"/>
      <c r="AE16" s="840"/>
      <c r="AF16" s="792"/>
      <c r="AG16" s="783"/>
      <c r="AH16" s="807"/>
      <c r="AI16" s="839"/>
      <c r="AJ16" s="783"/>
      <c r="AK16" s="840"/>
      <c r="AL16" s="792"/>
      <c r="AM16" s="783"/>
      <c r="AN16" s="807"/>
      <c r="AO16" s="839"/>
      <c r="AP16" s="783"/>
      <c r="AQ16" s="840"/>
      <c r="AR16" s="792"/>
      <c r="AS16" s="783"/>
      <c r="AT16" s="807"/>
      <c r="AU16" s="851"/>
      <c r="AV16" s="783"/>
      <c r="AW16" s="794"/>
      <c r="AX16" s="792"/>
      <c r="AY16" s="783"/>
      <c r="AZ16" s="807"/>
      <c r="BA16" s="793"/>
      <c r="BB16" s="783"/>
      <c r="BC16" s="807"/>
      <c r="BD16" s="1265"/>
      <c r="BF16" s="577"/>
    </row>
    <row r="17" spans="1:58">
      <c r="A17" s="782"/>
      <c r="B17" s="1019">
        <v>45160</v>
      </c>
      <c r="C17" s="1038" t="s">
        <v>504</v>
      </c>
      <c r="D17" s="792">
        <f t="shared" si="0"/>
        <v>266800</v>
      </c>
      <c r="E17" s="783">
        <f t="shared" si="1"/>
        <v>23460</v>
      </c>
      <c r="F17" s="852">
        <f t="shared" si="2"/>
        <v>14693</v>
      </c>
      <c r="G17" s="811"/>
      <c r="H17" s="802"/>
      <c r="I17" s="806"/>
      <c r="J17" s="801"/>
      <c r="K17" s="802"/>
      <c r="L17" s="813"/>
      <c r="M17" s="811">
        <v>19800</v>
      </c>
      <c r="N17" s="802">
        <v>19521</v>
      </c>
      <c r="O17" s="806">
        <v>13783</v>
      </c>
      <c r="P17" s="793"/>
      <c r="Q17" s="783"/>
      <c r="R17" s="794"/>
      <c r="S17" s="792"/>
      <c r="T17" s="783"/>
      <c r="U17" s="807"/>
      <c r="V17" s="823"/>
      <c r="W17" s="793"/>
      <c r="X17" s="783"/>
      <c r="Y17" s="794"/>
      <c r="Z17" s="792"/>
      <c r="AA17" s="783"/>
      <c r="AB17" s="784"/>
      <c r="AC17" s="792"/>
      <c r="AD17" s="783"/>
      <c r="AE17" s="840"/>
      <c r="AF17" s="792"/>
      <c r="AG17" s="783"/>
      <c r="AH17" s="807"/>
      <c r="AI17" s="839">
        <v>132000</v>
      </c>
      <c r="AJ17" s="783"/>
      <c r="AK17" s="840"/>
      <c r="AL17" s="792">
        <v>115000</v>
      </c>
      <c r="AM17" s="783">
        <v>3939</v>
      </c>
      <c r="AN17" s="807">
        <v>910</v>
      </c>
      <c r="AO17" s="839"/>
      <c r="AP17" s="783"/>
      <c r="AQ17" s="840"/>
      <c r="AR17" s="792"/>
      <c r="AS17" s="783"/>
      <c r="AT17" s="807"/>
      <c r="AU17" s="851"/>
      <c r="AV17" s="783"/>
      <c r="AW17" s="794"/>
      <c r="AX17" s="792"/>
      <c r="AY17" s="783"/>
      <c r="AZ17" s="807"/>
      <c r="BA17" s="793"/>
      <c r="BB17" s="783"/>
      <c r="BC17" s="807"/>
      <c r="BD17" s="1265"/>
      <c r="BF17" s="577"/>
    </row>
    <row r="18" spans="1:58">
      <c r="A18" s="782"/>
      <c r="B18" s="1019">
        <v>45170</v>
      </c>
      <c r="C18" s="1038" t="s">
        <v>505</v>
      </c>
      <c r="D18" s="792">
        <f t="shared" si="0"/>
        <v>1270</v>
      </c>
      <c r="E18" s="783">
        <f t="shared" si="1"/>
        <v>44843</v>
      </c>
      <c r="F18" s="852">
        <f t="shared" si="2"/>
        <v>44123</v>
      </c>
      <c r="G18" s="792"/>
      <c r="H18" s="783"/>
      <c r="I18" s="807"/>
      <c r="J18" s="793"/>
      <c r="K18" s="783"/>
      <c r="L18" s="794"/>
      <c r="M18" s="792">
        <v>1270</v>
      </c>
      <c r="N18" s="783">
        <v>2343</v>
      </c>
      <c r="O18" s="807">
        <v>1623</v>
      </c>
      <c r="P18" s="793"/>
      <c r="Q18" s="783"/>
      <c r="R18" s="794"/>
      <c r="S18" s="792"/>
      <c r="T18" s="783"/>
      <c r="U18" s="807"/>
      <c r="V18" s="823"/>
      <c r="W18" s="793"/>
      <c r="X18" s="783"/>
      <c r="Y18" s="794"/>
      <c r="Z18" s="792"/>
      <c r="AA18" s="783"/>
      <c r="AB18" s="784"/>
      <c r="AC18" s="792"/>
      <c r="AD18" s="783"/>
      <c r="AE18" s="840"/>
      <c r="AF18" s="792"/>
      <c r="AG18" s="783"/>
      <c r="AH18" s="807"/>
      <c r="AI18" s="839"/>
      <c r="AJ18" s="783"/>
      <c r="AK18" s="840"/>
      <c r="AL18" s="792"/>
      <c r="AM18" s="783">
        <v>42500</v>
      </c>
      <c r="AN18" s="807">
        <v>42500</v>
      </c>
      <c r="AO18" s="839"/>
      <c r="AP18" s="783"/>
      <c r="AQ18" s="840"/>
      <c r="AR18" s="792"/>
      <c r="AS18" s="783"/>
      <c r="AT18" s="807"/>
      <c r="AU18" s="851"/>
      <c r="AV18" s="783"/>
      <c r="AW18" s="794"/>
      <c r="AX18" s="792"/>
      <c r="AY18" s="783"/>
      <c r="AZ18" s="807"/>
      <c r="BA18" s="793"/>
      <c r="BB18" s="783"/>
      <c r="BC18" s="807"/>
      <c r="BD18" s="1265"/>
      <c r="BF18" s="584"/>
    </row>
    <row r="19" spans="1:58">
      <c r="A19" s="782"/>
      <c r="B19" s="1019">
        <v>13350</v>
      </c>
      <c r="C19" s="1038" t="s">
        <v>493</v>
      </c>
      <c r="D19" s="792">
        <f t="shared" si="0"/>
        <v>188520</v>
      </c>
      <c r="E19" s="783">
        <f t="shared" si="1"/>
        <v>8409</v>
      </c>
      <c r="F19" s="852">
        <f t="shared" si="2"/>
        <v>3086</v>
      </c>
      <c r="G19" s="792"/>
      <c r="H19" s="783"/>
      <c r="I19" s="807"/>
      <c r="J19" s="793"/>
      <c r="K19" s="783"/>
      <c r="L19" s="794"/>
      <c r="M19" s="792">
        <v>8520</v>
      </c>
      <c r="N19" s="783">
        <v>8409</v>
      </c>
      <c r="O19" s="807">
        <v>3086</v>
      </c>
      <c r="P19" s="793"/>
      <c r="Q19" s="783"/>
      <c r="R19" s="794"/>
      <c r="S19" s="792"/>
      <c r="T19" s="783"/>
      <c r="U19" s="807"/>
      <c r="V19" s="823"/>
      <c r="W19" s="793"/>
      <c r="X19" s="783"/>
      <c r="Y19" s="794"/>
      <c r="Z19" s="792"/>
      <c r="AA19" s="783"/>
      <c r="AB19" s="784"/>
      <c r="AC19" s="792"/>
      <c r="AD19" s="783"/>
      <c r="AE19" s="840"/>
      <c r="AF19" s="792"/>
      <c r="AG19" s="783"/>
      <c r="AH19" s="807"/>
      <c r="AI19" s="839">
        <v>160000</v>
      </c>
      <c r="AJ19" s="783"/>
      <c r="AK19" s="840"/>
      <c r="AL19" s="792">
        <v>20000</v>
      </c>
      <c r="AM19" s="783"/>
      <c r="AN19" s="807"/>
      <c r="AO19" s="839"/>
      <c r="AP19" s="783"/>
      <c r="AQ19" s="840"/>
      <c r="AR19" s="792"/>
      <c r="AS19" s="783"/>
      <c r="AT19" s="807"/>
      <c r="AU19" s="851"/>
      <c r="AV19" s="783"/>
      <c r="AW19" s="794"/>
      <c r="AX19" s="792"/>
      <c r="AY19" s="783"/>
      <c r="AZ19" s="807"/>
      <c r="BA19" s="793"/>
      <c r="BB19" s="783"/>
      <c r="BC19" s="807"/>
      <c r="BD19" s="1265"/>
      <c r="BF19" s="584"/>
    </row>
    <row r="20" spans="1:58">
      <c r="A20" s="782"/>
      <c r="B20" s="1019">
        <v>66010</v>
      </c>
      <c r="C20" s="1038" t="s">
        <v>511</v>
      </c>
      <c r="D20" s="792">
        <f t="shared" si="0"/>
        <v>69533</v>
      </c>
      <c r="E20" s="783">
        <f t="shared" si="1"/>
        <v>129288</v>
      </c>
      <c r="F20" s="852">
        <f t="shared" si="2"/>
        <v>37519</v>
      </c>
      <c r="G20" s="792"/>
      <c r="H20" s="783"/>
      <c r="I20" s="807"/>
      <c r="J20" s="793"/>
      <c r="K20" s="783"/>
      <c r="L20" s="794"/>
      <c r="M20" s="792">
        <v>69533</v>
      </c>
      <c r="N20" s="783">
        <v>69449</v>
      </c>
      <c r="O20" s="807">
        <v>9814</v>
      </c>
      <c r="P20" s="793"/>
      <c r="Q20" s="783"/>
      <c r="R20" s="794"/>
      <c r="S20" s="792"/>
      <c r="T20" s="783"/>
      <c r="U20" s="807"/>
      <c r="V20" s="823"/>
      <c r="W20" s="793"/>
      <c r="X20" s="783"/>
      <c r="Y20" s="794"/>
      <c r="Z20" s="792"/>
      <c r="AA20" s="783"/>
      <c r="AB20" s="784"/>
      <c r="AC20" s="792"/>
      <c r="AD20" s="783"/>
      <c r="AE20" s="840"/>
      <c r="AF20" s="792"/>
      <c r="AG20" s="783"/>
      <c r="AH20" s="807"/>
      <c r="AI20" s="839"/>
      <c r="AJ20" s="783">
        <v>1489</v>
      </c>
      <c r="AK20" s="840">
        <v>1489</v>
      </c>
      <c r="AL20" s="792"/>
      <c r="AM20" s="783">
        <v>58350</v>
      </c>
      <c r="AN20" s="807">
        <v>26216</v>
      </c>
      <c r="AO20" s="839"/>
      <c r="AP20" s="783"/>
      <c r="AQ20" s="840"/>
      <c r="AR20" s="792"/>
      <c r="AS20" s="783"/>
      <c r="AT20" s="807"/>
      <c r="AU20" s="851"/>
      <c r="AV20" s="783"/>
      <c r="AW20" s="794"/>
      <c r="AX20" s="792"/>
      <c r="AY20" s="783"/>
      <c r="AZ20" s="807"/>
      <c r="BA20" s="793"/>
      <c r="BB20" s="783"/>
      <c r="BC20" s="807"/>
      <c r="BD20" s="1265"/>
      <c r="BF20" s="584"/>
    </row>
    <row r="21" spans="1:58">
      <c r="A21" s="782"/>
      <c r="B21" s="1019">
        <v>11130</v>
      </c>
      <c r="C21" s="1014" t="s">
        <v>490</v>
      </c>
      <c r="D21" s="792">
        <f t="shared" si="0"/>
        <v>147476</v>
      </c>
      <c r="E21" s="783">
        <f t="shared" si="1"/>
        <v>175657</v>
      </c>
      <c r="F21" s="852">
        <f t="shared" si="2"/>
        <v>68954</v>
      </c>
      <c r="G21" s="792">
        <v>75583</v>
      </c>
      <c r="H21" s="783">
        <v>76912</v>
      </c>
      <c r="I21" s="807">
        <v>30862</v>
      </c>
      <c r="J21" s="793">
        <v>20563</v>
      </c>
      <c r="K21" s="783">
        <v>20963</v>
      </c>
      <c r="L21" s="794">
        <v>7299</v>
      </c>
      <c r="M21" s="792">
        <v>51330</v>
      </c>
      <c r="N21" s="783">
        <v>52910</v>
      </c>
      <c r="O21" s="807">
        <v>24408</v>
      </c>
      <c r="P21" s="793"/>
      <c r="Q21" s="783">
        <v>12744</v>
      </c>
      <c r="R21" s="794">
        <v>6372</v>
      </c>
      <c r="S21" s="792"/>
      <c r="T21" s="783"/>
      <c r="U21" s="807"/>
      <c r="V21" s="823"/>
      <c r="W21" s="793"/>
      <c r="X21" s="783"/>
      <c r="Y21" s="794"/>
      <c r="Z21" s="792"/>
      <c r="AA21" s="783"/>
      <c r="AB21" s="784"/>
      <c r="AC21" s="792"/>
      <c r="AD21" s="783"/>
      <c r="AE21" s="840"/>
      <c r="AF21" s="792"/>
      <c r="AG21" s="783"/>
      <c r="AH21" s="807"/>
      <c r="AI21" s="839"/>
      <c r="AJ21" s="783">
        <v>892</v>
      </c>
      <c r="AK21" s="840"/>
      <c r="AL21" s="792"/>
      <c r="AM21" s="783">
        <v>11236</v>
      </c>
      <c r="AN21" s="807">
        <v>13</v>
      </c>
      <c r="AO21" s="839"/>
      <c r="AP21" s="783"/>
      <c r="AQ21" s="840"/>
      <c r="AR21" s="792"/>
      <c r="AS21" s="783"/>
      <c r="AT21" s="807"/>
      <c r="AU21" s="851"/>
      <c r="AV21" s="783"/>
      <c r="AW21" s="794"/>
      <c r="AX21" s="792"/>
      <c r="AY21" s="783"/>
      <c r="AZ21" s="807"/>
      <c r="BA21" s="793"/>
      <c r="BB21" s="783"/>
      <c r="BC21" s="807"/>
      <c r="BD21" s="1265"/>
      <c r="BF21" s="584"/>
    </row>
    <row r="22" spans="1:58">
      <c r="A22" s="782"/>
      <c r="B22" s="1019">
        <v>52020</v>
      </c>
      <c r="C22" s="1038" t="s">
        <v>510</v>
      </c>
      <c r="D22" s="792">
        <f t="shared" si="0"/>
        <v>82550</v>
      </c>
      <c r="E22" s="783">
        <f t="shared" si="1"/>
        <v>85788</v>
      </c>
      <c r="F22" s="852">
        <f t="shared" si="2"/>
        <v>43558</v>
      </c>
      <c r="G22" s="792"/>
      <c r="H22" s="783"/>
      <c r="I22" s="807"/>
      <c r="J22" s="793"/>
      <c r="K22" s="783"/>
      <c r="L22" s="794"/>
      <c r="M22" s="792">
        <v>82550</v>
      </c>
      <c r="N22" s="783">
        <v>82550</v>
      </c>
      <c r="O22" s="807">
        <v>40320</v>
      </c>
      <c r="P22" s="793"/>
      <c r="Q22" s="783"/>
      <c r="R22" s="794"/>
      <c r="S22" s="792"/>
      <c r="T22" s="783"/>
      <c r="U22" s="807"/>
      <c r="V22" s="823"/>
      <c r="W22" s="793"/>
      <c r="X22" s="783"/>
      <c r="Y22" s="794"/>
      <c r="Z22" s="792"/>
      <c r="AA22" s="783"/>
      <c r="AB22" s="784"/>
      <c r="AC22" s="792"/>
      <c r="AD22" s="783"/>
      <c r="AE22" s="840"/>
      <c r="AF22" s="792"/>
      <c r="AG22" s="783"/>
      <c r="AH22" s="807"/>
      <c r="AI22" s="839"/>
      <c r="AJ22" s="783"/>
      <c r="AK22" s="840"/>
      <c r="AL22" s="792"/>
      <c r="AM22" s="783">
        <v>3238</v>
      </c>
      <c r="AN22" s="807">
        <v>3238</v>
      </c>
      <c r="AO22" s="839"/>
      <c r="AP22" s="783"/>
      <c r="AQ22" s="840"/>
      <c r="AR22" s="792"/>
      <c r="AS22" s="783"/>
      <c r="AT22" s="807"/>
      <c r="AU22" s="851"/>
      <c r="AV22" s="783"/>
      <c r="AW22" s="794"/>
      <c r="AX22" s="792"/>
      <c r="AY22" s="783"/>
      <c r="AZ22" s="807"/>
      <c r="BA22" s="793"/>
      <c r="BB22" s="783"/>
      <c r="BC22" s="807"/>
      <c r="BD22" s="1265"/>
      <c r="BF22" s="584"/>
    </row>
    <row r="23" spans="1:58">
      <c r="A23" s="782"/>
      <c r="B23" s="1019">
        <v>66020</v>
      </c>
      <c r="C23" s="1014" t="s">
        <v>512</v>
      </c>
      <c r="D23" s="792">
        <f t="shared" si="0"/>
        <v>19530</v>
      </c>
      <c r="E23" s="783">
        <f t="shared" si="1"/>
        <v>1301819</v>
      </c>
      <c r="F23" s="852">
        <f t="shared" si="2"/>
        <v>15320</v>
      </c>
      <c r="G23" s="792">
        <v>4799</v>
      </c>
      <c r="H23" s="783">
        <v>5001</v>
      </c>
      <c r="I23" s="807">
        <v>1702</v>
      </c>
      <c r="J23" s="793">
        <v>1348</v>
      </c>
      <c r="K23" s="783">
        <v>1350</v>
      </c>
      <c r="L23" s="794">
        <v>1000</v>
      </c>
      <c r="M23" s="792">
        <v>13383</v>
      </c>
      <c r="N23" s="783">
        <v>53177</v>
      </c>
      <c r="O23" s="807">
        <v>10647</v>
      </c>
      <c r="P23" s="793"/>
      <c r="Q23" s="783">
        <v>3866</v>
      </c>
      <c r="R23" s="794">
        <v>1933</v>
      </c>
      <c r="S23" s="792"/>
      <c r="T23" s="783"/>
      <c r="U23" s="807"/>
      <c r="V23" s="823"/>
      <c r="W23" s="793"/>
      <c r="X23" s="783"/>
      <c r="Y23" s="794"/>
      <c r="Z23" s="792"/>
      <c r="AA23" s="783"/>
      <c r="AB23" s="784"/>
      <c r="AC23" s="792"/>
      <c r="AD23" s="783"/>
      <c r="AE23" s="840"/>
      <c r="AF23" s="792"/>
      <c r="AG23" s="783"/>
      <c r="AH23" s="807"/>
      <c r="AI23" s="839"/>
      <c r="AJ23" s="783">
        <v>126789</v>
      </c>
      <c r="AK23" s="840"/>
      <c r="AL23" s="792"/>
      <c r="AM23" s="783">
        <v>134292</v>
      </c>
      <c r="AN23" s="807">
        <v>38</v>
      </c>
      <c r="AO23" s="839"/>
      <c r="AP23" s="783"/>
      <c r="AQ23" s="840"/>
      <c r="AR23" s="792"/>
      <c r="AS23" s="783"/>
      <c r="AT23" s="807"/>
      <c r="AU23" s="851"/>
      <c r="AV23" s="783">
        <v>25000</v>
      </c>
      <c r="AW23" s="794"/>
      <c r="AX23" s="792"/>
      <c r="AY23" s="783">
        <v>175607</v>
      </c>
      <c r="AZ23" s="807"/>
      <c r="BA23" s="793"/>
      <c r="BB23" s="783">
        <v>776737</v>
      </c>
      <c r="BC23" s="807"/>
      <c r="BD23" s="1265"/>
      <c r="BF23" s="584"/>
    </row>
    <row r="24" spans="1:58">
      <c r="A24" s="782"/>
      <c r="B24" s="1019">
        <v>47410</v>
      </c>
      <c r="C24" s="1038" t="s">
        <v>507</v>
      </c>
      <c r="D24" s="792">
        <f t="shared" si="0"/>
        <v>234</v>
      </c>
      <c r="E24" s="783">
        <f t="shared" si="1"/>
        <v>8234</v>
      </c>
      <c r="F24" s="852">
        <f t="shared" si="2"/>
        <v>0</v>
      </c>
      <c r="G24" s="792"/>
      <c r="H24" s="783"/>
      <c r="I24" s="807"/>
      <c r="J24" s="793"/>
      <c r="K24" s="783"/>
      <c r="L24" s="794"/>
      <c r="M24" s="792">
        <v>234</v>
      </c>
      <c r="N24" s="783">
        <v>234</v>
      </c>
      <c r="O24" s="807"/>
      <c r="P24" s="793"/>
      <c r="Q24" s="783">
        <v>8000</v>
      </c>
      <c r="R24" s="794"/>
      <c r="S24" s="792"/>
      <c r="T24" s="783"/>
      <c r="U24" s="807"/>
      <c r="V24" s="823"/>
      <c r="W24" s="793"/>
      <c r="X24" s="783"/>
      <c r="Y24" s="794"/>
      <c r="Z24" s="792"/>
      <c r="AA24" s="783"/>
      <c r="AB24" s="784"/>
      <c r="AC24" s="792"/>
      <c r="AD24" s="783"/>
      <c r="AE24" s="840"/>
      <c r="AF24" s="792"/>
      <c r="AG24" s="783"/>
      <c r="AH24" s="807"/>
      <c r="AI24" s="839"/>
      <c r="AJ24" s="783"/>
      <c r="AK24" s="840"/>
      <c r="AL24" s="792"/>
      <c r="AM24" s="783"/>
      <c r="AN24" s="807"/>
      <c r="AO24" s="839"/>
      <c r="AP24" s="783"/>
      <c r="AQ24" s="840"/>
      <c r="AR24" s="792"/>
      <c r="AS24" s="783"/>
      <c r="AT24" s="807"/>
      <c r="AU24" s="851"/>
      <c r="AV24" s="783"/>
      <c r="AW24" s="794"/>
      <c r="AX24" s="792"/>
      <c r="AY24" s="783"/>
      <c r="AZ24" s="807"/>
      <c r="BA24" s="793"/>
      <c r="BB24" s="783"/>
      <c r="BC24" s="807"/>
      <c r="BD24" s="1265"/>
      <c r="BF24" s="584"/>
    </row>
    <row r="25" spans="1:58">
      <c r="A25" s="782"/>
      <c r="B25" s="1019"/>
      <c r="C25" s="1038" t="s">
        <v>527</v>
      </c>
      <c r="D25" s="792">
        <f t="shared" si="0"/>
        <v>0</v>
      </c>
      <c r="E25" s="783">
        <f t="shared" si="1"/>
        <v>38233</v>
      </c>
      <c r="F25" s="852">
        <f t="shared" si="2"/>
        <v>26377</v>
      </c>
      <c r="G25" s="792"/>
      <c r="H25" s="783"/>
      <c r="I25" s="807"/>
      <c r="J25" s="793"/>
      <c r="K25" s="783"/>
      <c r="L25" s="794"/>
      <c r="M25" s="792"/>
      <c r="N25" s="783">
        <v>519</v>
      </c>
      <c r="O25" s="807">
        <v>519</v>
      </c>
      <c r="P25" s="793"/>
      <c r="Q25" s="783">
        <v>12118</v>
      </c>
      <c r="R25" s="794">
        <v>6068</v>
      </c>
      <c r="S25" s="792"/>
      <c r="T25" s="783"/>
      <c r="U25" s="807"/>
      <c r="V25" s="823"/>
      <c r="W25" s="793"/>
      <c r="X25" s="783"/>
      <c r="Y25" s="794"/>
      <c r="Z25" s="792"/>
      <c r="AA25" s="783"/>
      <c r="AB25" s="784"/>
      <c r="AC25" s="792"/>
      <c r="AD25" s="783"/>
      <c r="AE25" s="840"/>
      <c r="AF25" s="792"/>
      <c r="AG25" s="783"/>
      <c r="AH25" s="807"/>
      <c r="AI25" s="839"/>
      <c r="AJ25" s="783">
        <v>25596</v>
      </c>
      <c r="AK25" s="840">
        <v>19790</v>
      </c>
      <c r="AL25" s="792"/>
      <c r="AM25" s="783"/>
      <c r="AN25" s="807"/>
      <c r="AO25" s="839"/>
      <c r="AP25" s="783"/>
      <c r="AQ25" s="840"/>
      <c r="AR25" s="792"/>
      <c r="AS25" s="783"/>
      <c r="AT25" s="807"/>
      <c r="AU25" s="851"/>
      <c r="AV25" s="783"/>
      <c r="AW25" s="794"/>
      <c r="AX25" s="792"/>
      <c r="AY25" s="783"/>
      <c r="AZ25" s="807"/>
      <c r="BA25" s="793"/>
      <c r="BB25" s="783"/>
      <c r="BC25" s="807"/>
      <c r="BD25" s="1265"/>
      <c r="BF25" s="584"/>
    </row>
    <row r="26" spans="1:58">
      <c r="A26" s="782"/>
      <c r="B26" s="1019">
        <v>92120</v>
      </c>
      <c r="C26" s="1038" t="s">
        <v>529</v>
      </c>
      <c r="D26" s="792">
        <f t="shared" si="0"/>
        <v>158242</v>
      </c>
      <c r="E26" s="783">
        <f t="shared" si="1"/>
        <v>160753</v>
      </c>
      <c r="F26" s="852">
        <f t="shared" si="2"/>
        <v>43774</v>
      </c>
      <c r="G26" s="792"/>
      <c r="H26" s="783">
        <v>536</v>
      </c>
      <c r="I26" s="807">
        <v>536</v>
      </c>
      <c r="J26" s="793"/>
      <c r="K26" s="783"/>
      <c r="L26" s="794"/>
      <c r="M26" s="792">
        <v>158242</v>
      </c>
      <c r="N26" s="783">
        <v>159921</v>
      </c>
      <c r="O26" s="807">
        <v>42942</v>
      </c>
      <c r="P26" s="793"/>
      <c r="Q26" s="783"/>
      <c r="R26" s="794"/>
      <c r="S26" s="792"/>
      <c r="T26" s="783"/>
      <c r="U26" s="807"/>
      <c r="V26" s="823"/>
      <c r="W26" s="793"/>
      <c r="X26" s="783"/>
      <c r="Y26" s="794"/>
      <c r="Z26" s="792"/>
      <c r="AA26" s="783"/>
      <c r="AB26" s="784"/>
      <c r="AC26" s="792"/>
      <c r="AD26" s="783"/>
      <c r="AE26" s="840"/>
      <c r="AF26" s="792"/>
      <c r="AG26" s="783"/>
      <c r="AH26" s="807"/>
      <c r="AI26" s="839"/>
      <c r="AJ26" s="783"/>
      <c r="AK26" s="840"/>
      <c r="AL26" s="792"/>
      <c r="AM26" s="783">
        <v>296</v>
      </c>
      <c r="AN26" s="807">
        <v>296</v>
      </c>
      <c r="AO26" s="839"/>
      <c r="AP26" s="783"/>
      <c r="AQ26" s="840"/>
      <c r="AR26" s="792"/>
      <c r="AS26" s="783"/>
      <c r="AT26" s="807"/>
      <c r="AU26" s="851"/>
      <c r="AV26" s="783"/>
      <c r="AW26" s="794"/>
      <c r="AX26" s="792"/>
      <c r="AY26" s="783"/>
      <c r="AZ26" s="807"/>
      <c r="BA26" s="793"/>
      <c r="BB26" s="783"/>
      <c r="BC26" s="807"/>
      <c r="BD26" s="1265"/>
      <c r="BF26" s="584"/>
    </row>
    <row r="27" spans="1:58">
      <c r="A27" s="782"/>
      <c r="B27" s="1019">
        <v>91250</v>
      </c>
      <c r="C27" s="1038" t="s">
        <v>518</v>
      </c>
      <c r="D27" s="792">
        <f t="shared" si="0"/>
        <v>7747</v>
      </c>
      <c r="E27" s="783">
        <f t="shared" si="1"/>
        <v>8193</v>
      </c>
      <c r="F27" s="852">
        <f t="shared" si="2"/>
        <v>454</v>
      </c>
      <c r="G27" s="792"/>
      <c r="H27" s="783">
        <v>82</v>
      </c>
      <c r="I27" s="807">
        <v>82</v>
      </c>
      <c r="J27" s="793"/>
      <c r="K27" s="783"/>
      <c r="L27" s="794"/>
      <c r="M27" s="792">
        <v>7747</v>
      </c>
      <c r="N27" s="783">
        <v>7797</v>
      </c>
      <c r="O27" s="807">
        <v>58</v>
      </c>
      <c r="P27" s="793"/>
      <c r="Q27" s="783"/>
      <c r="R27" s="794"/>
      <c r="S27" s="792"/>
      <c r="T27" s="783"/>
      <c r="U27" s="807"/>
      <c r="V27" s="823"/>
      <c r="W27" s="793"/>
      <c r="X27" s="783"/>
      <c r="Y27" s="794"/>
      <c r="Z27" s="792"/>
      <c r="AA27" s="783"/>
      <c r="AB27" s="784"/>
      <c r="AC27" s="792"/>
      <c r="AD27" s="783"/>
      <c r="AE27" s="840"/>
      <c r="AF27" s="792"/>
      <c r="AG27" s="783"/>
      <c r="AH27" s="807"/>
      <c r="AI27" s="839"/>
      <c r="AJ27" s="783"/>
      <c r="AK27" s="840"/>
      <c r="AL27" s="792"/>
      <c r="AM27" s="783">
        <v>314</v>
      </c>
      <c r="AN27" s="807">
        <v>314</v>
      </c>
      <c r="AO27" s="839"/>
      <c r="AP27" s="783"/>
      <c r="AQ27" s="840"/>
      <c r="AR27" s="792"/>
      <c r="AS27" s="783"/>
      <c r="AT27" s="807"/>
      <c r="AU27" s="851"/>
      <c r="AV27" s="783"/>
      <c r="AW27" s="794"/>
      <c r="AX27" s="792"/>
      <c r="AY27" s="783"/>
      <c r="AZ27" s="807"/>
      <c r="BA27" s="793"/>
      <c r="BB27" s="783"/>
      <c r="BC27" s="807"/>
      <c r="BD27" s="1265"/>
      <c r="BF27" s="584"/>
    </row>
    <row r="28" spans="1:58">
      <c r="A28" s="782"/>
      <c r="B28" s="1019">
        <v>92260</v>
      </c>
      <c r="C28" s="1038" t="s">
        <v>531</v>
      </c>
      <c r="D28" s="792">
        <f t="shared" si="0"/>
        <v>16256</v>
      </c>
      <c r="E28" s="783">
        <f t="shared" si="1"/>
        <v>16353</v>
      </c>
      <c r="F28" s="852">
        <f t="shared" si="2"/>
        <v>23032</v>
      </c>
      <c r="G28" s="792"/>
      <c r="H28" s="783">
        <v>16</v>
      </c>
      <c r="I28" s="807">
        <v>28</v>
      </c>
      <c r="J28" s="793"/>
      <c r="K28" s="783"/>
      <c r="L28" s="794"/>
      <c r="M28" s="792">
        <v>16256</v>
      </c>
      <c r="N28" s="783">
        <v>16337</v>
      </c>
      <c r="O28" s="807">
        <v>23004</v>
      </c>
      <c r="P28" s="793"/>
      <c r="Q28" s="783"/>
      <c r="R28" s="794"/>
      <c r="S28" s="792"/>
      <c r="T28" s="783"/>
      <c r="U28" s="807"/>
      <c r="V28" s="823"/>
      <c r="W28" s="793"/>
      <c r="X28" s="783"/>
      <c r="Y28" s="794"/>
      <c r="Z28" s="792"/>
      <c r="AA28" s="783"/>
      <c r="AB28" s="784"/>
      <c r="AC28" s="792"/>
      <c r="AD28" s="783"/>
      <c r="AE28" s="840"/>
      <c r="AF28" s="792"/>
      <c r="AG28" s="783"/>
      <c r="AH28" s="807"/>
      <c r="AI28" s="839"/>
      <c r="AJ28" s="783"/>
      <c r="AK28" s="840"/>
      <c r="AL28" s="792"/>
      <c r="AM28" s="783"/>
      <c r="AN28" s="807"/>
      <c r="AO28" s="839"/>
      <c r="AP28" s="783"/>
      <c r="AQ28" s="840"/>
      <c r="AR28" s="792"/>
      <c r="AS28" s="783"/>
      <c r="AT28" s="807"/>
      <c r="AU28" s="851"/>
      <c r="AV28" s="783"/>
      <c r="AW28" s="794"/>
      <c r="AX28" s="792"/>
      <c r="AY28" s="783"/>
      <c r="AZ28" s="807"/>
      <c r="BA28" s="793"/>
      <c r="BB28" s="783"/>
      <c r="BC28" s="807"/>
      <c r="BD28" s="1265"/>
      <c r="BF28" s="584"/>
    </row>
    <row r="29" spans="1:58">
      <c r="A29" s="782"/>
      <c r="B29" s="1019">
        <v>104012</v>
      </c>
      <c r="C29" s="1038" t="s">
        <v>536</v>
      </c>
      <c r="D29" s="792">
        <f t="shared" si="0"/>
        <v>700</v>
      </c>
      <c r="E29" s="783">
        <f t="shared" si="1"/>
        <v>700</v>
      </c>
      <c r="F29" s="852">
        <f t="shared" si="2"/>
        <v>700</v>
      </c>
      <c r="G29" s="792"/>
      <c r="H29" s="783"/>
      <c r="I29" s="807"/>
      <c r="J29" s="793"/>
      <c r="K29" s="783"/>
      <c r="L29" s="794"/>
      <c r="M29" s="792">
        <v>700</v>
      </c>
      <c r="N29" s="783"/>
      <c r="O29" s="807"/>
      <c r="P29" s="793"/>
      <c r="Q29" s="783">
        <v>700</v>
      </c>
      <c r="R29" s="794">
        <v>700</v>
      </c>
      <c r="S29" s="792"/>
      <c r="T29" s="783"/>
      <c r="U29" s="807"/>
      <c r="V29" s="823"/>
      <c r="W29" s="793"/>
      <c r="X29" s="783"/>
      <c r="Y29" s="794"/>
      <c r="Z29" s="792"/>
      <c r="AA29" s="783"/>
      <c r="AB29" s="784"/>
      <c r="AC29" s="792"/>
      <c r="AD29" s="783"/>
      <c r="AE29" s="840"/>
      <c r="AF29" s="792"/>
      <c r="AG29" s="783"/>
      <c r="AH29" s="807"/>
      <c r="AI29" s="839"/>
      <c r="AJ29" s="783"/>
      <c r="AK29" s="840"/>
      <c r="AL29" s="792"/>
      <c r="AM29" s="783"/>
      <c r="AN29" s="807"/>
      <c r="AO29" s="839"/>
      <c r="AP29" s="783"/>
      <c r="AQ29" s="840"/>
      <c r="AR29" s="792"/>
      <c r="AS29" s="783"/>
      <c r="AT29" s="807"/>
      <c r="AU29" s="851"/>
      <c r="AV29" s="783"/>
      <c r="AW29" s="794"/>
      <c r="AX29" s="792"/>
      <c r="AY29" s="783"/>
      <c r="AZ29" s="807"/>
      <c r="BA29" s="793"/>
      <c r="BB29" s="783"/>
      <c r="BC29" s="807"/>
      <c r="BD29" s="1265"/>
      <c r="BF29" s="584"/>
    </row>
    <row r="30" spans="1:58">
      <c r="A30" s="782"/>
      <c r="B30" s="1019">
        <v>41233</v>
      </c>
      <c r="C30" s="1014" t="s">
        <v>500</v>
      </c>
      <c r="D30" s="792">
        <f t="shared" si="0"/>
        <v>6780</v>
      </c>
      <c r="E30" s="783">
        <f t="shared" si="1"/>
        <v>19050</v>
      </c>
      <c r="F30" s="852">
        <f t="shared" si="2"/>
        <v>17268</v>
      </c>
      <c r="G30" s="792">
        <v>3000</v>
      </c>
      <c r="H30" s="783">
        <v>15230</v>
      </c>
      <c r="I30" s="807">
        <v>15089</v>
      </c>
      <c r="J30" s="793">
        <v>3650</v>
      </c>
      <c r="K30" s="783">
        <v>3650</v>
      </c>
      <c r="L30" s="794">
        <v>2139</v>
      </c>
      <c r="M30" s="792">
        <v>130</v>
      </c>
      <c r="N30" s="783">
        <v>170</v>
      </c>
      <c r="O30" s="807">
        <v>40</v>
      </c>
      <c r="P30" s="793"/>
      <c r="Q30" s="783"/>
      <c r="R30" s="794"/>
      <c r="S30" s="792"/>
      <c r="T30" s="783"/>
      <c r="U30" s="807"/>
      <c r="V30" s="823"/>
      <c r="W30" s="793"/>
      <c r="X30" s="783"/>
      <c r="Y30" s="794"/>
      <c r="Z30" s="792"/>
      <c r="AA30" s="783"/>
      <c r="AB30" s="784"/>
      <c r="AC30" s="792"/>
      <c r="AD30" s="783"/>
      <c r="AE30" s="840"/>
      <c r="AF30" s="792"/>
      <c r="AG30" s="783"/>
      <c r="AH30" s="807"/>
      <c r="AI30" s="839"/>
      <c r="AJ30" s="783"/>
      <c r="AK30" s="840"/>
      <c r="AL30" s="792"/>
      <c r="AM30" s="783"/>
      <c r="AN30" s="807"/>
      <c r="AO30" s="839"/>
      <c r="AP30" s="783"/>
      <c r="AQ30" s="840"/>
      <c r="AR30" s="792"/>
      <c r="AS30" s="783"/>
      <c r="AT30" s="807"/>
      <c r="AU30" s="851"/>
      <c r="AV30" s="783"/>
      <c r="AW30" s="794"/>
      <c r="AX30" s="792"/>
      <c r="AY30" s="783"/>
      <c r="AZ30" s="807"/>
      <c r="BA30" s="793"/>
      <c r="BB30" s="783"/>
      <c r="BC30" s="807"/>
      <c r="BD30" s="1265"/>
      <c r="BF30" s="584"/>
    </row>
    <row r="31" spans="1:58">
      <c r="A31" s="782"/>
      <c r="B31" s="1019">
        <v>107060</v>
      </c>
      <c r="C31" s="1038" t="s">
        <v>250</v>
      </c>
      <c r="D31" s="792">
        <f t="shared" si="0"/>
        <v>42200</v>
      </c>
      <c r="E31" s="783">
        <f t="shared" si="1"/>
        <v>0</v>
      </c>
      <c r="F31" s="852">
        <f t="shared" si="2"/>
        <v>0</v>
      </c>
      <c r="G31" s="792"/>
      <c r="H31" s="783"/>
      <c r="I31" s="807"/>
      <c r="J31" s="793"/>
      <c r="K31" s="783"/>
      <c r="L31" s="794"/>
      <c r="M31" s="792"/>
      <c r="N31" s="783"/>
      <c r="O31" s="807"/>
      <c r="P31" s="793"/>
      <c r="Q31" s="783"/>
      <c r="R31" s="794"/>
      <c r="S31" s="792"/>
      <c r="T31" s="783"/>
      <c r="U31" s="807"/>
      <c r="V31" s="823"/>
      <c r="W31" s="793">
        <v>42200</v>
      </c>
      <c r="X31" s="783"/>
      <c r="Y31" s="794"/>
      <c r="Z31" s="792"/>
      <c r="AA31" s="783"/>
      <c r="AB31" s="784"/>
      <c r="AC31" s="792"/>
      <c r="AD31" s="783"/>
      <c r="AE31" s="840"/>
      <c r="AF31" s="792"/>
      <c r="AG31" s="783"/>
      <c r="AH31" s="807"/>
      <c r="AI31" s="839"/>
      <c r="AJ31" s="783"/>
      <c r="AK31" s="840"/>
      <c r="AL31" s="792"/>
      <c r="AM31" s="783"/>
      <c r="AN31" s="807"/>
      <c r="AO31" s="839"/>
      <c r="AP31" s="783"/>
      <c r="AQ31" s="840"/>
      <c r="AR31" s="792"/>
      <c r="AS31" s="783"/>
      <c r="AT31" s="807"/>
      <c r="AU31" s="851"/>
      <c r="AV31" s="783"/>
      <c r="AW31" s="794"/>
      <c r="AX31" s="792"/>
      <c r="AY31" s="783"/>
      <c r="AZ31" s="807"/>
      <c r="BA31" s="793"/>
      <c r="BB31" s="783"/>
      <c r="BC31" s="807"/>
      <c r="BD31" s="1265"/>
      <c r="BF31" s="584"/>
    </row>
    <row r="32" spans="1:58">
      <c r="A32" s="782"/>
      <c r="B32" s="1019"/>
      <c r="C32" s="1038" t="s">
        <v>538</v>
      </c>
      <c r="D32" s="792">
        <f t="shared" si="0"/>
        <v>0</v>
      </c>
      <c r="E32" s="783">
        <f t="shared" si="1"/>
        <v>44431</v>
      </c>
      <c r="F32" s="852">
        <f t="shared" si="2"/>
        <v>44431</v>
      </c>
      <c r="G32" s="792"/>
      <c r="H32" s="783"/>
      <c r="I32" s="807"/>
      <c r="J32" s="793"/>
      <c r="K32" s="783"/>
      <c r="L32" s="794"/>
      <c r="M32" s="792"/>
      <c r="N32" s="783"/>
      <c r="O32" s="807"/>
      <c r="P32" s="793"/>
      <c r="Q32" s="783"/>
      <c r="R32" s="794"/>
      <c r="S32" s="792"/>
      <c r="T32" s="783"/>
      <c r="U32" s="807"/>
      <c r="V32" s="823"/>
      <c r="W32" s="793"/>
      <c r="X32" s="783"/>
      <c r="Y32" s="794"/>
      <c r="Z32" s="792"/>
      <c r="AA32" s="783"/>
      <c r="AB32" s="784"/>
      <c r="AC32" s="792"/>
      <c r="AD32" s="783"/>
      <c r="AE32" s="840"/>
      <c r="AF32" s="792"/>
      <c r="AG32" s="783"/>
      <c r="AH32" s="807"/>
      <c r="AI32" s="839"/>
      <c r="AJ32" s="783"/>
      <c r="AK32" s="840"/>
      <c r="AL32" s="792"/>
      <c r="AM32" s="783"/>
      <c r="AN32" s="807"/>
      <c r="AO32" s="839"/>
      <c r="AP32" s="783">
        <v>44431</v>
      </c>
      <c r="AQ32" s="840">
        <v>44431</v>
      </c>
      <c r="AR32" s="792"/>
      <c r="AS32" s="783"/>
      <c r="AT32" s="807"/>
      <c r="AU32" s="851"/>
      <c r="AV32" s="783"/>
      <c r="AW32" s="794"/>
      <c r="AX32" s="792"/>
      <c r="AY32" s="783"/>
      <c r="AZ32" s="807"/>
      <c r="BA32" s="793"/>
      <c r="BB32" s="783"/>
      <c r="BC32" s="807"/>
      <c r="BD32" s="1265"/>
      <c r="BF32" s="584"/>
    </row>
    <row r="33" spans="1:66">
      <c r="A33" s="782"/>
      <c r="B33" s="1019"/>
      <c r="C33" s="1038" t="s">
        <v>497</v>
      </c>
      <c r="D33" s="792"/>
      <c r="E33" s="783">
        <f t="shared" si="1"/>
        <v>2014</v>
      </c>
      <c r="F33" s="852">
        <f t="shared" si="2"/>
        <v>2014</v>
      </c>
      <c r="G33" s="792"/>
      <c r="H33" s="783"/>
      <c r="I33" s="807"/>
      <c r="J33" s="793"/>
      <c r="K33" s="783"/>
      <c r="L33" s="794"/>
      <c r="M33" s="792"/>
      <c r="N33" s="783">
        <v>777</v>
      </c>
      <c r="O33" s="807">
        <v>777</v>
      </c>
      <c r="P33" s="793"/>
      <c r="Q33" s="783"/>
      <c r="R33" s="794"/>
      <c r="S33" s="792"/>
      <c r="T33" s="783"/>
      <c r="U33" s="807"/>
      <c r="V33" s="823"/>
      <c r="W33" s="793"/>
      <c r="X33" s="783"/>
      <c r="Y33" s="794"/>
      <c r="Z33" s="792"/>
      <c r="AA33" s="783"/>
      <c r="AB33" s="784"/>
      <c r="AC33" s="792"/>
      <c r="AD33" s="783"/>
      <c r="AE33" s="840"/>
      <c r="AF33" s="792"/>
      <c r="AG33" s="783"/>
      <c r="AH33" s="807"/>
      <c r="AI33" s="839"/>
      <c r="AJ33" s="783"/>
      <c r="AK33" s="840"/>
      <c r="AL33" s="792"/>
      <c r="AM33" s="783"/>
      <c r="AN33" s="807"/>
      <c r="AO33" s="839"/>
      <c r="AP33" s="783">
        <v>1237</v>
      </c>
      <c r="AQ33" s="840">
        <v>1237</v>
      </c>
      <c r="AR33" s="792"/>
      <c r="AS33" s="783"/>
      <c r="AT33" s="807"/>
      <c r="AU33" s="851"/>
      <c r="AV33" s="783"/>
      <c r="AW33" s="794"/>
      <c r="AX33" s="792"/>
      <c r="AY33" s="783"/>
      <c r="AZ33" s="807"/>
      <c r="BA33" s="793"/>
      <c r="BB33" s="783"/>
      <c r="BC33" s="807"/>
      <c r="BD33" s="1265"/>
      <c r="BF33" s="584"/>
    </row>
    <row r="34" spans="1:66">
      <c r="A34" s="782"/>
      <c r="B34" s="1019"/>
      <c r="C34" s="1038" t="s">
        <v>251</v>
      </c>
      <c r="D34" s="792">
        <f t="shared" si="0"/>
        <v>1146067</v>
      </c>
      <c r="E34" s="783">
        <f t="shared" si="1"/>
        <v>0</v>
      </c>
      <c r="F34" s="852">
        <f t="shared" si="2"/>
        <v>0</v>
      </c>
      <c r="G34" s="792"/>
      <c r="H34" s="783"/>
      <c r="I34" s="807"/>
      <c r="J34" s="793"/>
      <c r="K34" s="783"/>
      <c r="L34" s="794"/>
      <c r="M34" s="792">
        <f>40000+2800</f>
        <v>42800</v>
      </c>
      <c r="N34" s="783"/>
      <c r="O34" s="807"/>
      <c r="P34" s="793"/>
      <c r="Q34" s="783"/>
      <c r="R34" s="794"/>
      <c r="S34" s="792"/>
      <c r="T34" s="783"/>
      <c r="U34" s="807"/>
      <c r="V34" s="823"/>
      <c r="W34" s="793"/>
      <c r="X34" s="783"/>
      <c r="Y34" s="794"/>
      <c r="Z34" s="792"/>
      <c r="AA34" s="783"/>
      <c r="AB34" s="784"/>
      <c r="AC34" s="792"/>
      <c r="AD34" s="783"/>
      <c r="AE34" s="840"/>
      <c r="AF34" s="792"/>
      <c r="AG34" s="783"/>
      <c r="AH34" s="807"/>
      <c r="AI34" s="839"/>
      <c r="AJ34" s="783"/>
      <c r="AK34" s="840"/>
      <c r="AL34" s="792">
        <v>45000</v>
      </c>
      <c r="AM34" s="783"/>
      <c r="AN34" s="807"/>
      <c r="AO34" s="839"/>
      <c r="AP34" s="783"/>
      <c r="AQ34" s="840"/>
      <c r="AR34" s="792"/>
      <c r="AS34" s="783"/>
      <c r="AT34" s="807"/>
      <c r="AU34" s="851">
        <v>25000</v>
      </c>
      <c r="AV34" s="783"/>
      <c r="AW34" s="794"/>
      <c r="AX34" s="792">
        <v>268267</v>
      </c>
      <c r="AY34" s="783"/>
      <c r="AZ34" s="807"/>
      <c r="BA34" s="793">
        <v>765000</v>
      </c>
      <c r="BB34" s="783"/>
      <c r="BC34" s="807"/>
      <c r="BD34" s="1265"/>
      <c r="BF34" s="584"/>
    </row>
    <row r="35" spans="1:66">
      <c r="A35" s="782"/>
      <c r="B35" s="1019"/>
      <c r="C35" s="1015" t="s">
        <v>514</v>
      </c>
      <c r="D35" s="792">
        <f t="shared" si="0"/>
        <v>100000</v>
      </c>
      <c r="E35" s="783">
        <f t="shared" si="1"/>
        <v>154416</v>
      </c>
      <c r="F35" s="852">
        <f t="shared" si="2"/>
        <v>53083</v>
      </c>
      <c r="G35" s="792"/>
      <c r="H35" s="783"/>
      <c r="I35" s="807"/>
      <c r="J35" s="793"/>
      <c r="K35" s="783"/>
      <c r="L35" s="794"/>
      <c r="M35" s="792"/>
      <c r="N35" s="783">
        <v>364</v>
      </c>
      <c r="O35" s="807">
        <v>574</v>
      </c>
      <c r="P35" s="793"/>
      <c r="Q35" s="783">
        <v>100361</v>
      </c>
      <c r="R35" s="794">
        <v>15050</v>
      </c>
      <c r="S35" s="792"/>
      <c r="T35" s="783"/>
      <c r="U35" s="807"/>
      <c r="V35" s="823"/>
      <c r="W35" s="793"/>
      <c r="X35" s="783"/>
      <c r="Y35" s="794"/>
      <c r="Z35" s="792"/>
      <c r="AA35" s="783"/>
      <c r="AB35" s="784"/>
      <c r="AC35" s="792"/>
      <c r="AD35" s="783">
        <v>17639</v>
      </c>
      <c r="AE35" s="840">
        <v>7659</v>
      </c>
      <c r="AF35" s="792"/>
      <c r="AG35" s="783"/>
      <c r="AH35" s="807"/>
      <c r="AI35" s="839"/>
      <c r="AJ35" s="783"/>
      <c r="AK35" s="840"/>
      <c r="AL35" s="792">
        <v>100000</v>
      </c>
      <c r="AM35" s="783">
        <v>36052</v>
      </c>
      <c r="AN35" s="807">
        <v>29800</v>
      </c>
      <c r="AO35" s="839"/>
      <c r="AP35" s="783"/>
      <c r="AQ35" s="840"/>
      <c r="AR35" s="792"/>
      <c r="AS35" s="783"/>
      <c r="AT35" s="807"/>
      <c r="AU35" s="851"/>
      <c r="AV35" s="783"/>
      <c r="AW35" s="794"/>
      <c r="AX35" s="792"/>
      <c r="AY35" s="783"/>
      <c r="AZ35" s="807"/>
      <c r="BA35" s="793"/>
      <c r="BB35" s="783"/>
      <c r="BC35" s="807"/>
      <c r="BD35" s="1265"/>
      <c r="BF35" s="584"/>
    </row>
    <row r="36" spans="1:66">
      <c r="A36" s="782"/>
      <c r="B36" s="1019">
        <v>13320</v>
      </c>
      <c r="C36" s="1015" t="s">
        <v>492</v>
      </c>
      <c r="D36" s="792">
        <f t="shared" si="0"/>
        <v>8255</v>
      </c>
      <c r="E36" s="783">
        <f t="shared" si="1"/>
        <v>8255</v>
      </c>
      <c r="F36" s="852">
        <f t="shared" si="2"/>
        <v>0</v>
      </c>
      <c r="G36" s="792"/>
      <c r="H36" s="783"/>
      <c r="I36" s="807"/>
      <c r="J36" s="793"/>
      <c r="K36" s="783"/>
      <c r="L36" s="794"/>
      <c r="M36" s="792">
        <v>8255</v>
      </c>
      <c r="N36" s="783">
        <v>8255</v>
      </c>
      <c r="O36" s="807"/>
      <c r="P36" s="793"/>
      <c r="Q36" s="783"/>
      <c r="R36" s="794"/>
      <c r="S36" s="792"/>
      <c r="T36" s="783"/>
      <c r="U36" s="807"/>
      <c r="V36" s="823"/>
      <c r="W36" s="793"/>
      <c r="X36" s="783"/>
      <c r="Y36" s="794"/>
      <c r="Z36" s="792"/>
      <c r="AA36" s="783"/>
      <c r="AB36" s="784"/>
      <c r="AC36" s="792"/>
      <c r="AD36" s="783"/>
      <c r="AE36" s="840"/>
      <c r="AF36" s="792"/>
      <c r="AG36" s="783"/>
      <c r="AH36" s="807"/>
      <c r="AI36" s="839"/>
      <c r="AJ36" s="783"/>
      <c r="AK36" s="840"/>
      <c r="AL36" s="792"/>
      <c r="AM36" s="783"/>
      <c r="AN36" s="807"/>
      <c r="AO36" s="839"/>
      <c r="AP36" s="783"/>
      <c r="AQ36" s="840"/>
      <c r="AR36" s="792"/>
      <c r="AS36" s="783"/>
      <c r="AT36" s="807"/>
      <c r="AU36" s="851"/>
      <c r="AV36" s="783"/>
      <c r="AW36" s="794"/>
      <c r="AX36" s="792"/>
      <c r="AY36" s="783"/>
      <c r="AZ36" s="807"/>
      <c r="BA36" s="793"/>
      <c r="BB36" s="783"/>
      <c r="BC36" s="807"/>
      <c r="BD36" s="1265"/>
      <c r="BF36" s="584"/>
    </row>
    <row r="37" spans="1:66">
      <c r="A37" s="782"/>
      <c r="B37" s="1019">
        <v>98022</v>
      </c>
      <c r="C37" s="1015" t="s">
        <v>522</v>
      </c>
      <c r="D37" s="792">
        <f t="shared" si="0"/>
        <v>1588</v>
      </c>
      <c r="E37" s="783">
        <f t="shared" si="1"/>
        <v>1588</v>
      </c>
      <c r="F37" s="852">
        <f t="shared" si="2"/>
        <v>-7</v>
      </c>
      <c r="G37" s="792"/>
      <c r="H37" s="783"/>
      <c r="I37" s="807"/>
      <c r="J37" s="793"/>
      <c r="K37" s="783"/>
      <c r="L37" s="794"/>
      <c r="M37" s="792">
        <v>1588</v>
      </c>
      <c r="N37" s="783">
        <v>1588</v>
      </c>
      <c r="O37" s="814">
        <v>-7</v>
      </c>
      <c r="P37" s="793"/>
      <c r="Q37" s="783"/>
      <c r="R37" s="794"/>
      <c r="S37" s="792"/>
      <c r="T37" s="783"/>
      <c r="U37" s="807"/>
      <c r="V37" s="823"/>
      <c r="W37" s="793"/>
      <c r="X37" s="783"/>
      <c r="Y37" s="794"/>
      <c r="Z37" s="792"/>
      <c r="AA37" s="783"/>
      <c r="AB37" s="784"/>
      <c r="AC37" s="792"/>
      <c r="AD37" s="783"/>
      <c r="AE37" s="840"/>
      <c r="AF37" s="792"/>
      <c r="AG37" s="783"/>
      <c r="AH37" s="807"/>
      <c r="AI37" s="839"/>
      <c r="AJ37" s="783"/>
      <c r="AK37" s="840"/>
      <c r="AL37" s="792"/>
      <c r="AM37" s="783"/>
      <c r="AN37" s="807"/>
      <c r="AO37" s="839"/>
      <c r="AP37" s="783"/>
      <c r="AQ37" s="840"/>
      <c r="AR37" s="792"/>
      <c r="AS37" s="783"/>
      <c r="AT37" s="807"/>
      <c r="AU37" s="851"/>
      <c r="AV37" s="783"/>
      <c r="AW37" s="794"/>
      <c r="AX37" s="792"/>
      <c r="AY37" s="783"/>
      <c r="AZ37" s="807"/>
      <c r="BA37" s="793"/>
      <c r="BB37" s="783"/>
      <c r="BC37" s="807"/>
      <c r="BD37" s="1265"/>
      <c r="BF37" s="584"/>
    </row>
    <row r="38" spans="1:66">
      <c r="A38" s="782"/>
      <c r="B38" s="1019">
        <v>101231</v>
      </c>
      <c r="C38" s="1015" t="s">
        <v>535</v>
      </c>
      <c r="D38" s="792">
        <f t="shared" si="0"/>
        <v>300</v>
      </c>
      <c r="E38" s="783">
        <f t="shared" si="1"/>
        <v>4774</v>
      </c>
      <c r="F38" s="852">
        <f t="shared" si="2"/>
        <v>3659</v>
      </c>
      <c r="G38" s="792"/>
      <c r="H38" s="783"/>
      <c r="I38" s="807"/>
      <c r="J38" s="793"/>
      <c r="K38" s="783"/>
      <c r="L38" s="794"/>
      <c r="M38" s="792"/>
      <c r="N38" s="783">
        <v>305</v>
      </c>
      <c r="O38" s="807">
        <v>466</v>
      </c>
      <c r="P38" s="793"/>
      <c r="Q38" s="783">
        <v>525</v>
      </c>
      <c r="R38" s="794"/>
      <c r="S38" s="792"/>
      <c r="T38" s="783"/>
      <c r="U38" s="807"/>
      <c r="V38" s="823"/>
      <c r="W38" s="793">
        <v>300</v>
      </c>
      <c r="X38" s="783">
        <v>1300</v>
      </c>
      <c r="Y38" s="794">
        <v>549</v>
      </c>
      <c r="Z38" s="792"/>
      <c r="AA38" s="783"/>
      <c r="AB38" s="784"/>
      <c r="AC38" s="792"/>
      <c r="AD38" s="783"/>
      <c r="AE38" s="840"/>
      <c r="AF38" s="792"/>
      <c r="AG38" s="783"/>
      <c r="AH38" s="807"/>
      <c r="AI38" s="839"/>
      <c r="AJ38" s="783">
        <v>2644</v>
      </c>
      <c r="AK38" s="840">
        <v>2644</v>
      </c>
      <c r="AL38" s="792"/>
      <c r="AM38" s="783"/>
      <c r="AN38" s="807"/>
      <c r="AO38" s="839"/>
      <c r="AP38" s="783"/>
      <c r="AQ38" s="840"/>
      <c r="AR38" s="792"/>
      <c r="AS38" s="783"/>
      <c r="AT38" s="807"/>
      <c r="AU38" s="851"/>
      <c r="AV38" s="783"/>
      <c r="AW38" s="794"/>
      <c r="AX38" s="792"/>
      <c r="AY38" s="783"/>
      <c r="AZ38" s="807"/>
      <c r="BA38" s="793"/>
      <c r="BB38" s="783"/>
      <c r="BC38" s="807"/>
      <c r="BD38" s="1265"/>
      <c r="BF38" s="584"/>
    </row>
    <row r="39" spans="1:66">
      <c r="A39" s="782"/>
      <c r="B39" s="1019"/>
      <c r="C39" s="1015" t="s">
        <v>537</v>
      </c>
      <c r="D39" s="792">
        <f t="shared" si="0"/>
        <v>0</v>
      </c>
      <c r="E39" s="783">
        <f t="shared" si="1"/>
        <v>92257</v>
      </c>
      <c r="F39" s="852">
        <f t="shared" si="2"/>
        <v>36222</v>
      </c>
      <c r="G39" s="792"/>
      <c r="H39" s="783"/>
      <c r="I39" s="807"/>
      <c r="J39" s="793"/>
      <c r="K39" s="783"/>
      <c r="L39" s="794"/>
      <c r="M39" s="792"/>
      <c r="N39" s="783">
        <v>257</v>
      </c>
      <c r="O39" s="807">
        <v>301</v>
      </c>
      <c r="P39" s="793"/>
      <c r="Q39" s="783"/>
      <c r="R39" s="794"/>
      <c r="S39" s="792"/>
      <c r="T39" s="783"/>
      <c r="U39" s="807"/>
      <c r="V39" s="823"/>
      <c r="W39" s="793"/>
      <c r="X39" s="783">
        <v>92000</v>
      </c>
      <c r="Y39" s="794">
        <v>35921</v>
      </c>
      <c r="Z39" s="792"/>
      <c r="AA39" s="783"/>
      <c r="AB39" s="784"/>
      <c r="AC39" s="792"/>
      <c r="AD39" s="783"/>
      <c r="AE39" s="840"/>
      <c r="AF39" s="792"/>
      <c r="AG39" s="783"/>
      <c r="AH39" s="807"/>
      <c r="AI39" s="839"/>
      <c r="AJ39" s="783"/>
      <c r="AK39" s="840"/>
      <c r="AL39" s="792"/>
      <c r="AM39" s="783"/>
      <c r="AN39" s="807"/>
      <c r="AO39" s="839"/>
      <c r="AP39" s="783"/>
      <c r="AQ39" s="840"/>
      <c r="AR39" s="792"/>
      <c r="AS39" s="783"/>
      <c r="AT39" s="807"/>
      <c r="AU39" s="851"/>
      <c r="AV39" s="783"/>
      <c r="AW39" s="794"/>
      <c r="AX39" s="792"/>
      <c r="AY39" s="783"/>
      <c r="AZ39" s="807"/>
      <c r="BA39" s="793"/>
      <c r="BB39" s="783"/>
      <c r="BC39" s="807"/>
      <c r="BD39" s="1265"/>
      <c r="BF39" s="584"/>
    </row>
    <row r="40" spans="1:66">
      <c r="A40" s="782"/>
      <c r="B40" s="1019"/>
      <c r="C40" s="1015" t="s">
        <v>539</v>
      </c>
      <c r="D40" s="792">
        <f t="shared" si="0"/>
        <v>0</v>
      </c>
      <c r="E40" s="783">
        <f t="shared" si="1"/>
        <v>3703</v>
      </c>
      <c r="F40" s="852">
        <f t="shared" si="2"/>
        <v>1657</v>
      </c>
      <c r="G40" s="792"/>
      <c r="H40" s="783"/>
      <c r="I40" s="807"/>
      <c r="J40" s="793"/>
      <c r="K40" s="783"/>
      <c r="L40" s="794"/>
      <c r="M40" s="792"/>
      <c r="N40" s="783">
        <v>3</v>
      </c>
      <c r="O40" s="807">
        <v>2</v>
      </c>
      <c r="P40" s="793"/>
      <c r="Q40" s="783"/>
      <c r="R40" s="794"/>
      <c r="S40" s="792"/>
      <c r="T40" s="783"/>
      <c r="U40" s="807"/>
      <c r="V40" s="823"/>
      <c r="W40" s="793"/>
      <c r="X40" s="783">
        <v>3700</v>
      </c>
      <c r="Y40" s="794">
        <v>1655</v>
      </c>
      <c r="Z40" s="792"/>
      <c r="AA40" s="783"/>
      <c r="AB40" s="784"/>
      <c r="AC40" s="792"/>
      <c r="AD40" s="783"/>
      <c r="AE40" s="840"/>
      <c r="AF40" s="792"/>
      <c r="AG40" s="783"/>
      <c r="AH40" s="807"/>
      <c r="AI40" s="839"/>
      <c r="AJ40" s="783"/>
      <c r="AK40" s="840"/>
      <c r="AL40" s="792"/>
      <c r="AM40" s="783"/>
      <c r="AN40" s="807"/>
      <c r="AO40" s="839"/>
      <c r="AP40" s="783"/>
      <c r="AQ40" s="840"/>
      <c r="AR40" s="792"/>
      <c r="AS40" s="783"/>
      <c r="AT40" s="807"/>
      <c r="AU40" s="851"/>
      <c r="AV40" s="783"/>
      <c r="AW40" s="794"/>
      <c r="AX40" s="792"/>
      <c r="AY40" s="783"/>
      <c r="AZ40" s="807"/>
      <c r="BA40" s="793"/>
      <c r="BB40" s="783"/>
      <c r="BC40" s="807"/>
      <c r="BD40" s="1265"/>
      <c r="BF40" s="584"/>
    </row>
    <row r="41" spans="1:66">
      <c r="A41" s="782"/>
      <c r="B41" s="1019">
        <v>104035</v>
      </c>
      <c r="C41" s="1015" t="s">
        <v>253</v>
      </c>
      <c r="D41" s="792">
        <f t="shared" si="0"/>
        <v>5000</v>
      </c>
      <c r="E41" s="783">
        <f t="shared" si="1"/>
        <v>0</v>
      </c>
      <c r="F41" s="852">
        <f t="shared" si="2"/>
        <v>0</v>
      </c>
      <c r="G41" s="792"/>
      <c r="H41" s="783"/>
      <c r="I41" s="807"/>
      <c r="J41" s="793"/>
      <c r="K41" s="783"/>
      <c r="L41" s="794"/>
      <c r="M41" s="792"/>
      <c r="N41" s="783"/>
      <c r="O41" s="807"/>
      <c r="P41" s="793"/>
      <c r="Q41" s="783"/>
      <c r="R41" s="794"/>
      <c r="S41" s="792"/>
      <c r="T41" s="783"/>
      <c r="U41" s="807"/>
      <c r="V41" s="823"/>
      <c r="W41" s="793">
        <v>5000</v>
      </c>
      <c r="X41" s="783"/>
      <c r="Y41" s="794"/>
      <c r="Z41" s="792"/>
      <c r="AA41" s="783"/>
      <c r="AB41" s="784"/>
      <c r="AC41" s="792"/>
      <c r="AD41" s="783"/>
      <c r="AE41" s="840"/>
      <c r="AF41" s="792"/>
      <c r="AG41" s="783"/>
      <c r="AH41" s="807"/>
      <c r="AI41" s="839"/>
      <c r="AJ41" s="783"/>
      <c r="AK41" s="840"/>
      <c r="AL41" s="792"/>
      <c r="AM41" s="783"/>
      <c r="AN41" s="807"/>
      <c r="AO41" s="839"/>
      <c r="AP41" s="783"/>
      <c r="AQ41" s="840"/>
      <c r="AR41" s="792"/>
      <c r="AS41" s="783"/>
      <c r="AT41" s="807"/>
      <c r="AU41" s="851"/>
      <c r="AV41" s="783"/>
      <c r="AW41" s="794"/>
      <c r="AX41" s="792"/>
      <c r="AY41" s="783"/>
      <c r="AZ41" s="807"/>
      <c r="BA41" s="793"/>
      <c r="BB41" s="783"/>
      <c r="BC41" s="807"/>
      <c r="BD41" s="1265"/>
      <c r="BF41" s="584"/>
    </row>
    <row r="42" spans="1:66">
      <c r="A42" s="782"/>
      <c r="B42" s="1019"/>
      <c r="C42" s="1038" t="s">
        <v>255</v>
      </c>
      <c r="D42" s="792">
        <f t="shared" si="0"/>
        <v>30000</v>
      </c>
      <c r="E42" s="783">
        <f t="shared" si="1"/>
        <v>0</v>
      </c>
      <c r="F42" s="852">
        <f t="shared" si="2"/>
        <v>0</v>
      </c>
      <c r="G42" s="792"/>
      <c r="H42" s="783"/>
      <c r="I42" s="807"/>
      <c r="J42" s="793"/>
      <c r="K42" s="783"/>
      <c r="L42" s="794"/>
      <c r="M42" s="792"/>
      <c r="N42" s="783"/>
      <c r="O42" s="807"/>
      <c r="P42" s="793"/>
      <c r="Q42" s="783"/>
      <c r="R42" s="794"/>
      <c r="S42" s="792"/>
      <c r="T42" s="783"/>
      <c r="U42" s="807"/>
      <c r="V42" s="823"/>
      <c r="W42" s="793"/>
      <c r="X42" s="783"/>
      <c r="Y42" s="794"/>
      <c r="Z42" s="792"/>
      <c r="AA42" s="783"/>
      <c r="AB42" s="784"/>
      <c r="AC42" s="792"/>
      <c r="AD42" s="783"/>
      <c r="AE42" s="840"/>
      <c r="AF42" s="792"/>
      <c r="AG42" s="783"/>
      <c r="AH42" s="807"/>
      <c r="AI42" s="839">
        <v>10000</v>
      </c>
      <c r="AJ42" s="783"/>
      <c r="AK42" s="840"/>
      <c r="AL42" s="792">
        <v>20000</v>
      </c>
      <c r="AM42" s="783"/>
      <c r="AN42" s="807"/>
      <c r="AO42" s="839"/>
      <c r="AP42" s="783"/>
      <c r="AQ42" s="840"/>
      <c r="AR42" s="792"/>
      <c r="AS42" s="783"/>
      <c r="AT42" s="807"/>
      <c r="AU42" s="851"/>
      <c r="AV42" s="783"/>
      <c r="AW42" s="794"/>
      <c r="AX42" s="792"/>
      <c r="AY42" s="783"/>
      <c r="AZ42" s="807"/>
      <c r="BA42" s="793"/>
      <c r="BB42" s="783"/>
      <c r="BC42" s="807"/>
      <c r="BD42" s="1265"/>
      <c r="BF42" s="584"/>
    </row>
    <row r="43" spans="1:66" s="266" customFormat="1">
      <c r="A43" s="782"/>
      <c r="B43" s="1019">
        <v>31030</v>
      </c>
      <c r="C43" s="1038" t="s">
        <v>499</v>
      </c>
      <c r="D43" s="792">
        <f t="shared" si="0"/>
        <v>42000</v>
      </c>
      <c r="E43" s="783">
        <f t="shared" si="1"/>
        <v>7051</v>
      </c>
      <c r="F43" s="852">
        <f>SUM(I43+L43+O43+R43+U43+Y43+AB43+AE43+AH43+AK43+AN43+AQ43+AT43+AS49+AZ43+BC43)</f>
        <v>501</v>
      </c>
      <c r="G43" s="792"/>
      <c r="H43" s="783">
        <v>213</v>
      </c>
      <c r="I43" s="807">
        <v>152</v>
      </c>
      <c r="J43" s="793"/>
      <c r="K43" s="783"/>
      <c r="L43" s="794"/>
      <c r="M43" s="792"/>
      <c r="N43" s="783">
        <v>323</v>
      </c>
      <c r="O43" s="807">
        <v>316</v>
      </c>
      <c r="P43" s="793"/>
      <c r="Q43" s="783">
        <v>3482</v>
      </c>
      <c r="R43" s="794"/>
      <c r="S43" s="792">
        <v>4000</v>
      </c>
      <c r="T43" s="783"/>
      <c r="U43" s="807"/>
      <c r="V43" s="823"/>
      <c r="W43" s="793"/>
      <c r="X43" s="783"/>
      <c r="Y43" s="794"/>
      <c r="Z43" s="792"/>
      <c r="AA43" s="783"/>
      <c r="AB43" s="784"/>
      <c r="AC43" s="792"/>
      <c r="AD43" s="783">
        <v>3000</v>
      </c>
      <c r="AE43" s="840"/>
      <c r="AF43" s="792">
        <v>3000</v>
      </c>
      <c r="AG43" s="783"/>
      <c r="AH43" s="807"/>
      <c r="AI43" s="839"/>
      <c r="AJ43" s="783"/>
      <c r="AK43" s="840"/>
      <c r="AL43" s="792">
        <v>35000</v>
      </c>
      <c r="AM43" s="783">
        <v>33</v>
      </c>
      <c r="AN43" s="807">
        <v>33</v>
      </c>
      <c r="AO43" s="839"/>
      <c r="AP43" s="783"/>
      <c r="AQ43" s="840"/>
      <c r="AR43" s="792"/>
      <c r="AS43" s="783"/>
      <c r="AT43" s="807"/>
      <c r="AU43" s="851"/>
      <c r="AV43" s="783"/>
      <c r="AW43" s="841"/>
      <c r="AX43" s="792"/>
      <c r="AY43" s="783"/>
      <c r="AZ43" s="807"/>
      <c r="BA43" s="793"/>
      <c r="BB43" s="783"/>
      <c r="BC43" s="807"/>
      <c r="BD43" s="1265"/>
      <c r="BE43" s="581"/>
      <c r="BF43" s="584"/>
      <c r="BG43" s="581"/>
      <c r="BH43" s="581"/>
      <c r="BI43" s="581"/>
      <c r="BJ43" s="581"/>
      <c r="BK43" s="581"/>
      <c r="BL43" s="581"/>
      <c r="BM43" s="581"/>
      <c r="BN43" s="581"/>
    </row>
    <row r="44" spans="1:66" s="266" customFormat="1">
      <c r="A44" s="782"/>
      <c r="B44" s="1019"/>
      <c r="C44" s="1038" t="s">
        <v>491</v>
      </c>
      <c r="D44" s="792"/>
      <c r="E44" s="783">
        <f t="shared" si="1"/>
        <v>111</v>
      </c>
      <c r="F44" s="852">
        <f t="shared" si="2"/>
        <v>111</v>
      </c>
      <c r="G44" s="792"/>
      <c r="H44" s="783"/>
      <c r="I44" s="807"/>
      <c r="J44" s="793"/>
      <c r="K44" s="783"/>
      <c r="L44" s="794"/>
      <c r="M44" s="792"/>
      <c r="N44" s="783">
        <v>111</v>
      </c>
      <c r="O44" s="807">
        <v>111</v>
      </c>
      <c r="P44" s="793"/>
      <c r="Q44" s="783"/>
      <c r="R44" s="794"/>
      <c r="S44" s="792"/>
      <c r="T44" s="783"/>
      <c r="U44" s="807"/>
      <c r="V44" s="823"/>
      <c r="W44" s="793"/>
      <c r="X44" s="783"/>
      <c r="Y44" s="794"/>
      <c r="Z44" s="792"/>
      <c r="AA44" s="783"/>
      <c r="AB44" s="784"/>
      <c r="AC44" s="792"/>
      <c r="AD44" s="783"/>
      <c r="AE44" s="840"/>
      <c r="AF44" s="792"/>
      <c r="AG44" s="783"/>
      <c r="AH44" s="807"/>
      <c r="AI44" s="839"/>
      <c r="AJ44" s="783"/>
      <c r="AK44" s="840"/>
      <c r="AL44" s="792"/>
      <c r="AM44" s="783"/>
      <c r="AN44" s="807"/>
      <c r="AO44" s="839"/>
      <c r="AP44" s="783"/>
      <c r="AQ44" s="840"/>
      <c r="AR44" s="792"/>
      <c r="AS44" s="783"/>
      <c r="AT44" s="807"/>
      <c r="AU44" s="851"/>
      <c r="AV44" s="783"/>
      <c r="AW44" s="794"/>
      <c r="AX44" s="792"/>
      <c r="AY44" s="783"/>
      <c r="AZ44" s="807"/>
      <c r="BA44" s="793"/>
      <c r="BB44" s="783"/>
      <c r="BC44" s="807"/>
      <c r="BD44" s="1265"/>
      <c r="BE44" s="581"/>
      <c r="BF44" s="584"/>
      <c r="BG44" s="581"/>
      <c r="BH44" s="581"/>
      <c r="BI44" s="581"/>
      <c r="BJ44" s="581"/>
      <c r="BK44" s="581"/>
      <c r="BL44" s="581"/>
      <c r="BM44" s="581"/>
      <c r="BN44" s="581"/>
    </row>
    <row r="45" spans="1:66">
      <c r="A45" s="782"/>
      <c r="B45" s="1019"/>
      <c r="C45" s="1038" t="s">
        <v>256</v>
      </c>
      <c r="D45" s="792">
        <f t="shared" si="0"/>
        <v>5000</v>
      </c>
      <c r="E45" s="783">
        <f t="shared" si="1"/>
        <v>0</v>
      </c>
      <c r="F45" s="852">
        <f t="shared" si="2"/>
        <v>0</v>
      </c>
      <c r="G45" s="792"/>
      <c r="H45" s="783"/>
      <c r="I45" s="807"/>
      <c r="J45" s="793"/>
      <c r="K45" s="783"/>
      <c r="L45" s="794"/>
      <c r="M45" s="792"/>
      <c r="N45" s="783"/>
      <c r="O45" s="807"/>
      <c r="P45" s="793"/>
      <c r="Q45" s="783"/>
      <c r="R45" s="794"/>
      <c r="S45" s="792"/>
      <c r="T45" s="783"/>
      <c r="U45" s="807"/>
      <c r="V45" s="823"/>
      <c r="W45" s="793">
        <v>5000</v>
      </c>
      <c r="X45" s="783"/>
      <c r="Y45" s="794"/>
      <c r="Z45" s="792"/>
      <c r="AA45" s="783"/>
      <c r="AB45" s="784"/>
      <c r="AC45" s="792"/>
      <c r="AD45" s="783"/>
      <c r="AE45" s="840"/>
      <c r="AF45" s="792"/>
      <c r="AG45" s="783"/>
      <c r="AH45" s="807"/>
      <c r="AI45" s="839"/>
      <c r="AJ45" s="783"/>
      <c r="AK45" s="840"/>
      <c r="AL45" s="792"/>
      <c r="AM45" s="783"/>
      <c r="AN45" s="807"/>
      <c r="AO45" s="839"/>
      <c r="AP45" s="783"/>
      <c r="AQ45" s="840"/>
      <c r="AR45" s="792"/>
      <c r="AS45" s="783"/>
      <c r="AT45" s="807"/>
      <c r="AU45" s="851"/>
      <c r="AV45" s="783"/>
      <c r="AW45" s="794"/>
      <c r="AX45" s="792"/>
      <c r="AY45" s="783"/>
      <c r="AZ45" s="807"/>
      <c r="BA45" s="793"/>
      <c r="BB45" s="783"/>
      <c r="BC45" s="807"/>
      <c r="BD45" s="1265"/>
      <c r="BF45" s="585"/>
    </row>
    <row r="46" spans="1:66">
      <c r="A46" s="782"/>
      <c r="B46" s="1019">
        <v>101150</v>
      </c>
      <c r="C46" s="1038" t="s">
        <v>534</v>
      </c>
      <c r="D46" s="792">
        <f t="shared" si="0"/>
        <v>700</v>
      </c>
      <c r="E46" s="783">
        <f t="shared" si="1"/>
        <v>2730</v>
      </c>
      <c r="F46" s="852">
        <f t="shared" si="2"/>
        <v>730</v>
      </c>
      <c r="G46" s="792"/>
      <c r="H46" s="783"/>
      <c r="I46" s="807"/>
      <c r="J46" s="793"/>
      <c r="K46" s="783"/>
      <c r="L46" s="794"/>
      <c r="M46" s="792"/>
      <c r="N46" s="783">
        <v>30</v>
      </c>
      <c r="O46" s="807">
        <v>21</v>
      </c>
      <c r="P46" s="793"/>
      <c r="Q46" s="783"/>
      <c r="R46" s="794"/>
      <c r="S46" s="792"/>
      <c r="T46" s="783"/>
      <c r="U46" s="807"/>
      <c r="V46" s="823"/>
      <c r="W46" s="793">
        <v>700</v>
      </c>
      <c r="X46" s="783">
        <v>2700</v>
      </c>
      <c r="Y46" s="794">
        <v>709</v>
      </c>
      <c r="Z46" s="792"/>
      <c r="AA46" s="783"/>
      <c r="AB46" s="784"/>
      <c r="AC46" s="792"/>
      <c r="AD46" s="783"/>
      <c r="AE46" s="840"/>
      <c r="AF46" s="792"/>
      <c r="AG46" s="783"/>
      <c r="AH46" s="807"/>
      <c r="AI46" s="839"/>
      <c r="AJ46" s="783"/>
      <c r="AK46" s="840"/>
      <c r="AL46" s="792"/>
      <c r="AM46" s="783"/>
      <c r="AN46" s="807"/>
      <c r="AO46" s="839"/>
      <c r="AP46" s="783"/>
      <c r="AQ46" s="840"/>
      <c r="AR46" s="792"/>
      <c r="AS46" s="783"/>
      <c r="AT46" s="807"/>
      <c r="AU46" s="851"/>
      <c r="AV46" s="783"/>
      <c r="AW46" s="794"/>
      <c r="AX46" s="792"/>
      <c r="AY46" s="783"/>
      <c r="AZ46" s="807"/>
      <c r="BA46" s="793"/>
      <c r="BB46" s="783"/>
      <c r="BC46" s="807"/>
      <c r="BD46" s="1265"/>
      <c r="BF46" s="585"/>
    </row>
    <row r="47" spans="1:66">
      <c r="A47" s="782"/>
      <c r="B47" s="1019"/>
      <c r="C47" s="1038" t="s">
        <v>513</v>
      </c>
      <c r="D47" s="792"/>
      <c r="E47" s="783">
        <f t="shared" si="1"/>
        <v>20983</v>
      </c>
      <c r="F47" s="852">
        <f t="shared" si="2"/>
        <v>18223</v>
      </c>
      <c r="G47" s="792"/>
      <c r="H47" s="783"/>
      <c r="I47" s="807"/>
      <c r="J47" s="793"/>
      <c r="K47" s="783"/>
      <c r="L47" s="794"/>
      <c r="M47" s="792"/>
      <c r="N47" s="783">
        <v>310</v>
      </c>
      <c r="O47" s="807">
        <v>312</v>
      </c>
      <c r="P47" s="793"/>
      <c r="Q47" s="783">
        <v>5523</v>
      </c>
      <c r="R47" s="794">
        <v>2761</v>
      </c>
      <c r="S47" s="792"/>
      <c r="T47" s="783"/>
      <c r="U47" s="807"/>
      <c r="V47" s="823"/>
      <c r="W47" s="793"/>
      <c r="X47" s="783"/>
      <c r="Y47" s="794"/>
      <c r="Z47" s="792"/>
      <c r="AA47" s="783"/>
      <c r="AB47" s="784"/>
      <c r="AC47" s="921"/>
      <c r="AD47" s="783"/>
      <c r="AE47" s="840"/>
      <c r="AF47" s="792"/>
      <c r="AG47" s="783"/>
      <c r="AH47" s="807"/>
      <c r="AI47" s="839"/>
      <c r="AJ47" s="783"/>
      <c r="AK47" s="840"/>
      <c r="AL47" s="792"/>
      <c r="AM47" s="783">
        <v>15150</v>
      </c>
      <c r="AN47" s="807">
        <v>15150</v>
      </c>
      <c r="AO47" s="839"/>
      <c r="AP47" s="783"/>
      <c r="AQ47" s="840"/>
      <c r="AR47" s="792"/>
      <c r="AS47" s="783"/>
      <c r="AT47" s="807"/>
      <c r="AU47" s="851"/>
      <c r="AV47" s="783"/>
      <c r="AW47" s="794"/>
      <c r="AX47" s="792"/>
      <c r="AY47" s="783"/>
      <c r="AZ47" s="807"/>
      <c r="BA47" s="793"/>
      <c r="BB47" s="783"/>
      <c r="BC47" s="807"/>
      <c r="BD47" s="1265"/>
      <c r="BF47" s="585"/>
    </row>
    <row r="48" spans="1:66">
      <c r="A48" s="782"/>
      <c r="B48" s="1019">
        <v>107013</v>
      </c>
      <c r="C48" s="1038" t="s">
        <v>521</v>
      </c>
      <c r="D48" s="792">
        <f t="shared" si="0"/>
        <v>1960</v>
      </c>
      <c r="E48" s="783">
        <f t="shared" si="1"/>
        <v>960</v>
      </c>
      <c r="F48" s="852">
        <f>SUM(I48+L48+O48+R48+U48+Y48+AB48+AE48+AH48+AK48+AN48+AQ48+AT48+AW48+AZ48+BC48)</f>
        <v>1980</v>
      </c>
      <c r="G48" s="792"/>
      <c r="H48" s="783"/>
      <c r="I48" s="807"/>
      <c r="J48" s="793"/>
      <c r="K48" s="783"/>
      <c r="L48" s="794"/>
      <c r="M48" s="792">
        <v>960</v>
      </c>
      <c r="N48" s="783">
        <v>0</v>
      </c>
      <c r="O48" s="807"/>
      <c r="P48" s="793"/>
      <c r="Q48" s="783">
        <v>960</v>
      </c>
      <c r="R48" s="794">
        <v>1980</v>
      </c>
      <c r="S48" s="792">
        <v>1000</v>
      </c>
      <c r="T48" s="783"/>
      <c r="U48" s="807"/>
      <c r="V48" s="823"/>
      <c r="W48" s="793"/>
      <c r="X48" s="783"/>
      <c r="Y48" s="794"/>
      <c r="Z48" s="792"/>
      <c r="AA48" s="783"/>
      <c r="AB48" s="784"/>
      <c r="AC48" s="921"/>
      <c r="AD48" s="783"/>
      <c r="AE48" s="840"/>
      <c r="AF48" s="792"/>
      <c r="AG48" s="783"/>
      <c r="AH48" s="807"/>
      <c r="AI48" s="839"/>
      <c r="AJ48" s="783"/>
      <c r="AK48" s="840"/>
      <c r="AL48" s="792"/>
      <c r="AM48" s="783"/>
      <c r="AN48" s="807"/>
      <c r="AO48" s="839"/>
      <c r="AP48" s="783"/>
      <c r="AQ48" s="840"/>
      <c r="AR48" s="792"/>
      <c r="AS48" s="783"/>
      <c r="AT48" s="807"/>
      <c r="AU48" s="851"/>
      <c r="AV48" s="783"/>
      <c r="AW48" s="794"/>
      <c r="AX48" s="792"/>
      <c r="AY48" s="783"/>
      <c r="AZ48" s="807"/>
      <c r="BA48" s="793"/>
      <c r="BB48" s="783"/>
      <c r="BC48" s="807"/>
      <c r="BD48" s="1265"/>
      <c r="BF48" s="585"/>
    </row>
    <row r="49" spans="1:66">
      <c r="A49" s="782"/>
      <c r="B49" s="1019">
        <v>72112</v>
      </c>
      <c r="C49" s="1038" t="s">
        <v>257</v>
      </c>
      <c r="D49" s="792">
        <f t="shared" si="0"/>
        <v>5523</v>
      </c>
      <c r="E49" s="783">
        <f t="shared" si="1"/>
        <v>0</v>
      </c>
      <c r="F49" s="852">
        <f t="shared" si="2"/>
        <v>0</v>
      </c>
      <c r="G49" s="792"/>
      <c r="H49" s="783"/>
      <c r="I49" s="807"/>
      <c r="J49" s="793"/>
      <c r="K49" s="783"/>
      <c r="L49" s="794"/>
      <c r="M49" s="792"/>
      <c r="N49" s="783"/>
      <c r="O49" s="807"/>
      <c r="P49" s="793"/>
      <c r="Q49" s="783"/>
      <c r="R49" s="794"/>
      <c r="S49" s="792">
        <v>5523</v>
      </c>
      <c r="T49" s="783"/>
      <c r="U49" s="807"/>
      <c r="V49" s="823"/>
      <c r="W49" s="793"/>
      <c r="X49" s="783"/>
      <c r="Y49" s="794"/>
      <c r="Z49" s="801"/>
      <c r="AA49" s="802"/>
      <c r="AB49" s="845"/>
      <c r="AC49" s="921"/>
      <c r="AD49" s="783"/>
      <c r="AE49" s="840"/>
      <c r="AF49" s="839"/>
      <c r="AG49" s="783"/>
      <c r="AH49" s="840"/>
      <c r="AI49" s="839"/>
      <c r="AJ49" s="783"/>
      <c r="AK49" s="840"/>
      <c r="AL49" s="792"/>
      <c r="AM49" s="783"/>
      <c r="AN49" s="807"/>
      <c r="AO49" s="839"/>
      <c r="AP49" s="783"/>
      <c r="AQ49" s="840"/>
      <c r="AR49" s="839"/>
      <c r="AS49" s="783"/>
      <c r="AT49" s="852"/>
      <c r="AU49" s="855"/>
      <c r="AV49" s="802"/>
      <c r="AW49" s="813"/>
      <c r="AX49" s="801"/>
      <c r="AY49" s="802"/>
      <c r="AZ49" s="813"/>
      <c r="BA49" s="793"/>
      <c r="BB49" s="783"/>
      <c r="BC49" s="807"/>
      <c r="BD49" s="1265"/>
      <c r="BF49" s="585"/>
    </row>
    <row r="50" spans="1:66">
      <c r="A50" s="267"/>
      <c r="B50" s="1020">
        <v>96015</v>
      </c>
      <c r="C50" s="1039" t="s">
        <v>532</v>
      </c>
      <c r="D50" s="1029">
        <f t="shared" si="0"/>
        <v>80000</v>
      </c>
      <c r="E50" s="860">
        <f t="shared" si="1"/>
        <v>290</v>
      </c>
      <c r="F50" s="886">
        <f t="shared" si="2"/>
        <v>290</v>
      </c>
      <c r="G50" s="859"/>
      <c r="H50" s="860"/>
      <c r="I50" s="861"/>
      <c r="J50" s="897"/>
      <c r="K50" s="860"/>
      <c r="L50" s="861"/>
      <c r="M50" s="897"/>
      <c r="N50" s="860">
        <v>290</v>
      </c>
      <c r="O50" s="861">
        <v>290</v>
      </c>
      <c r="P50" s="897"/>
      <c r="Q50" s="860"/>
      <c r="R50" s="861"/>
      <c r="S50" s="897"/>
      <c r="T50" s="860"/>
      <c r="U50" s="861"/>
      <c r="V50" s="583"/>
      <c r="W50" s="897">
        <v>80000</v>
      </c>
      <c r="X50" s="860"/>
      <c r="Y50" s="861"/>
      <c r="Z50" s="899"/>
      <c r="AA50" s="866"/>
      <c r="AB50" s="912"/>
      <c r="AC50" s="922"/>
      <c r="AD50" s="923"/>
      <c r="AE50" s="924"/>
      <c r="AF50" s="946"/>
      <c r="AG50" s="923"/>
      <c r="AH50" s="924"/>
      <c r="AI50" s="946"/>
      <c r="AJ50" s="923"/>
      <c r="AK50" s="924"/>
      <c r="AL50" s="954"/>
      <c r="AM50" s="955"/>
      <c r="AN50" s="956"/>
      <c r="AO50" s="946"/>
      <c r="AP50" s="923"/>
      <c r="AQ50" s="924"/>
      <c r="AR50" s="946"/>
      <c r="AS50" s="923"/>
      <c r="AT50" s="957"/>
      <c r="AU50" s="865"/>
      <c r="AV50" s="866"/>
      <c r="AW50" s="867"/>
      <c r="AX50" s="899"/>
      <c r="AY50" s="866"/>
      <c r="AZ50" s="867"/>
      <c r="BA50" s="897"/>
      <c r="BB50" s="860"/>
      <c r="BC50" s="1251"/>
      <c r="BD50" s="1266"/>
      <c r="BF50" s="585"/>
    </row>
    <row r="51" spans="1:66" s="560" customFormat="1" ht="13.5" thickBot="1">
      <c r="A51" s="563"/>
      <c r="B51" s="564"/>
      <c r="C51" s="1040" t="s">
        <v>258</v>
      </c>
      <c r="D51" s="1030">
        <f>SUM(D11:D50)</f>
        <v>2523957</v>
      </c>
      <c r="E51" s="863">
        <f t="shared" ref="E51:AI51" si="3">SUM(E11:E50)</f>
        <v>2460606</v>
      </c>
      <c r="F51" s="889">
        <f t="shared" si="3"/>
        <v>540160</v>
      </c>
      <c r="G51" s="862">
        <f t="shared" si="3"/>
        <v>83382</v>
      </c>
      <c r="H51" s="863">
        <f>SUM(H11:H50)</f>
        <v>97990</v>
      </c>
      <c r="I51" s="864">
        <f t="shared" si="3"/>
        <v>48451</v>
      </c>
      <c r="J51" s="898">
        <f t="shared" si="3"/>
        <v>25561</v>
      </c>
      <c r="K51" s="863">
        <f t="shared" si="3"/>
        <v>25963</v>
      </c>
      <c r="L51" s="864">
        <f t="shared" si="3"/>
        <v>10438</v>
      </c>
      <c r="M51" s="906">
        <f t="shared" si="3"/>
        <v>561158</v>
      </c>
      <c r="N51" s="907">
        <f t="shared" si="3"/>
        <v>570532</v>
      </c>
      <c r="O51" s="908">
        <f t="shared" si="3"/>
        <v>200134</v>
      </c>
      <c r="P51" s="906">
        <f t="shared" si="3"/>
        <v>0</v>
      </c>
      <c r="Q51" s="907">
        <f t="shared" si="3"/>
        <v>148279</v>
      </c>
      <c r="R51" s="908">
        <f t="shared" si="3"/>
        <v>34864</v>
      </c>
      <c r="S51" s="906">
        <f t="shared" si="3"/>
        <v>22389</v>
      </c>
      <c r="T51" s="907">
        <f t="shared" si="3"/>
        <v>0</v>
      </c>
      <c r="U51" s="908">
        <f t="shared" si="3"/>
        <v>0</v>
      </c>
      <c r="V51" s="680">
        <f t="shared" si="3"/>
        <v>0</v>
      </c>
      <c r="W51" s="898">
        <f t="shared" si="3"/>
        <v>133200</v>
      </c>
      <c r="X51" s="863">
        <f t="shared" si="3"/>
        <v>99700</v>
      </c>
      <c r="Y51" s="864">
        <f t="shared" si="3"/>
        <v>38834</v>
      </c>
      <c r="Z51" s="898">
        <f t="shared" si="3"/>
        <v>0</v>
      </c>
      <c r="AA51" s="863">
        <f t="shared" si="3"/>
        <v>0</v>
      </c>
      <c r="AB51" s="913">
        <f t="shared" si="3"/>
        <v>0</v>
      </c>
      <c r="AC51" s="925">
        <f t="shared" si="3"/>
        <v>0</v>
      </c>
      <c r="AD51" s="926">
        <f t="shared" si="3"/>
        <v>20639</v>
      </c>
      <c r="AE51" s="927">
        <f t="shared" si="3"/>
        <v>7659</v>
      </c>
      <c r="AF51" s="947">
        <f t="shared" si="3"/>
        <v>3000</v>
      </c>
      <c r="AG51" s="926">
        <f t="shared" si="3"/>
        <v>0</v>
      </c>
      <c r="AH51" s="927">
        <f t="shared" si="3"/>
        <v>0</v>
      </c>
      <c r="AI51" s="947">
        <f t="shared" si="3"/>
        <v>302000</v>
      </c>
      <c r="AJ51" s="926">
        <f t="shared" ref="AJ51:BD51" si="4">SUM(AJ11:AJ50)</f>
        <v>158934</v>
      </c>
      <c r="AK51" s="927">
        <f t="shared" si="4"/>
        <v>25447</v>
      </c>
      <c r="AL51" s="947">
        <f t="shared" si="4"/>
        <v>335000</v>
      </c>
      <c r="AM51" s="926">
        <f t="shared" si="4"/>
        <v>315557</v>
      </c>
      <c r="AN51" s="927">
        <f t="shared" si="4"/>
        <v>128665</v>
      </c>
      <c r="AO51" s="947">
        <f t="shared" si="4"/>
        <v>0</v>
      </c>
      <c r="AP51" s="926">
        <f t="shared" si="4"/>
        <v>45668</v>
      </c>
      <c r="AQ51" s="927">
        <f t="shared" si="4"/>
        <v>45668</v>
      </c>
      <c r="AR51" s="947">
        <f t="shared" si="4"/>
        <v>0</v>
      </c>
      <c r="AS51" s="926">
        <f t="shared" si="4"/>
        <v>0</v>
      </c>
      <c r="AT51" s="958">
        <f t="shared" si="4"/>
        <v>0</v>
      </c>
      <c r="AU51" s="862">
        <f t="shared" si="4"/>
        <v>25000</v>
      </c>
      <c r="AV51" s="863">
        <f t="shared" si="4"/>
        <v>25000</v>
      </c>
      <c r="AW51" s="864">
        <f t="shared" si="4"/>
        <v>0</v>
      </c>
      <c r="AX51" s="898">
        <f t="shared" si="4"/>
        <v>268267</v>
      </c>
      <c r="AY51" s="863">
        <f t="shared" si="4"/>
        <v>175607</v>
      </c>
      <c r="AZ51" s="864">
        <f t="shared" si="4"/>
        <v>0</v>
      </c>
      <c r="BA51" s="898">
        <f t="shared" si="4"/>
        <v>765000</v>
      </c>
      <c r="BB51" s="863">
        <f t="shared" si="4"/>
        <v>776737</v>
      </c>
      <c r="BC51" s="1252">
        <f t="shared" si="4"/>
        <v>0</v>
      </c>
      <c r="BD51" s="1267">
        <f t="shared" si="4"/>
        <v>0</v>
      </c>
      <c r="BE51" s="586">
        <f>SUM(BE12:BE44)</f>
        <v>0</v>
      </c>
      <c r="BF51" s="587">
        <f>SUM(BF12:BF44)</f>
        <v>0</v>
      </c>
      <c r="BG51" s="588"/>
      <c r="BH51" s="588"/>
      <c r="BI51" s="588"/>
      <c r="BJ51" s="588"/>
      <c r="BK51" s="588"/>
      <c r="BL51" s="588"/>
      <c r="BM51" s="588"/>
      <c r="BN51" s="588"/>
    </row>
    <row r="52" spans="1:66">
      <c r="A52" s="262"/>
      <c r="B52" s="259"/>
      <c r="C52" s="1041"/>
      <c r="D52" s="1031">
        <f t="shared" si="0"/>
        <v>0</v>
      </c>
      <c r="E52" s="866">
        <f>SUM(H52+K52+N52+Q52+T52+V52+X52+AA52+AD52+AG52+AJ52+AM52+AP52+AS52+AV52+AY52+BB52+BD52)</f>
        <v>0</v>
      </c>
      <c r="F52" s="887">
        <f t="shared" si="2"/>
        <v>0</v>
      </c>
      <c r="G52" s="865"/>
      <c r="H52" s="866"/>
      <c r="I52" s="867"/>
      <c r="J52" s="899"/>
      <c r="K52" s="866"/>
      <c r="L52" s="867"/>
      <c r="M52" s="899"/>
      <c r="N52" s="866"/>
      <c r="O52" s="867"/>
      <c r="P52" s="899"/>
      <c r="Q52" s="866"/>
      <c r="R52" s="867"/>
      <c r="S52" s="899"/>
      <c r="T52" s="866"/>
      <c r="U52" s="867"/>
      <c r="V52" s="583"/>
      <c r="W52" s="899"/>
      <c r="X52" s="866"/>
      <c r="Y52" s="867"/>
      <c r="Z52" s="899"/>
      <c r="AA52" s="866"/>
      <c r="AB52" s="912"/>
      <c r="AC52" s="922"/>
      <c r="AD52" s="923"/>
      <c r="AE52" s="924"/>
      <c r="AF52" s="946"/>
      <c r="AG52" s="923"/>
      <c r="AH52" s="924"/>
      <c r="AI52" s="946"/>
      <c r="AJ52" s="923"/>
      <c r="AK52" s="924"/>
      <c r="AL52" s="946"/>
      <c r="AM52" s="923"/>
      <c r="AN52" s="924"/>
      <c r="AO52" s="946"/>
      <c r="AP52" s="923"/>
      <c r="AQ52" s="924"/>
      <c r="AR52" s="946"/>
      <c r="AS52" s="923"/>
      <c r="AT52" s="957"/>
      <c r="AU52" s="865"/>
      <c r="AV52" s="866"/>
      <c r="AW52" s="867"/>
      <c r="AX52" s="899"/>
      <c r="AY52" s="866"/>
      <c r="AZ52" s="867"/>
      <c r="BA52" s="899"/>
      <c r="BB52" s="866"/>
      <c r="BC52" s="1253"/>
      <c r="BD52" s="1266"/>
      <c r="BF52" s="584"/>
    </row>
    <row r="53" spans="1:66" s="560" customFormat="1">
      <c r="A53" s="268" t="s">
        <v>259</v>
      </c>
      <c r="B53" s="269"/>
      <c r="C53" s="1042" t="s">
        <v>260</v>
      </c>
      <c r="D53" s="1032">
        <f t="shared" si="0"/>
        <v>0</v>
      </c>
      <c r="E53" s="856">
        <f t="shared" si="1"/>
        <v>0</v>
      </c>
      <c r="F53" s="857">
        <f t="shared" si="2"/>
        <v>0</v>
      </c>
      <c r="G53" s="1050"/>
      <c r="H53" s="1051"/>
      <c r="I53" s="1052"/>
      <c r="J53" s="1053"/>
      <c r="K53" s="986"/>
      <c r="L53" s="987"/>
      <c r="M53" s="988"/>
      <c r="N53" s="989"/>
      <c r="O53" s="990"/>
      <c r="P53" s="988"/>
      <c r="Q53" s="989"/>
      <c r="R53" s="990"/>
      <c r="S53" s="988"/>
      <c r="T53" s="989"/>
      <c r="U53" s="990"/>
      <c r="V53" s="991"/>
      <c r="W53" s="992"/>
      <c r="X53" s="986"/>
      <c r="Y53" s="987"/>
      <c r="Z53" s="992"/>
      <c r="AA53" s="986"/>
      <c r="AB53" s="993"/>
      <c r="AC53" s="994"/>
      <c r="AD53" s="995"/>
      <c r="AE53" s="996"/>
      <c r="AF53" s="997"/>
      <c r="AG53" s="995"/>
      <c r="AH53" s="996"/>
      <c r="AI53" s="973"/>
      <c r="AJ53" s="974"/>
      <c r="AK53" s="975"/>
      <c r="AL53" s="973"/>
      <c r="AM53" s="974"/>
      <c r="AN53" s="975"/>
      <c r="AO53" s="973"/>
      <c r="AP53" s="974"/>
      <c r="AQ53" s="975"/>
      <c r="AR53" s="973"/>
      <c r="AS53" s="974"/>
      <c r="AT53" s="976"/>
      <c r="AU53" s="977"/>
      <c r="AV53" s="978"/>
      <c r="AW53" s="979"/>
      <c r="AX53" s="966"/>
      <c r="AY53" s="856"/>
      <c r="AZ53" s="970"/>
      <c r="BA53" s="966"/>
      <c r="BB53" s="856"/>
      <c r="BC53" s="1254"/>
      <c r="BD53" s="1268"/>
      <c r="BE53" s="588"/>
      <c r="BF53" s="589"/>
      <c r="BG53" s="588"/>
      <c r="BH53" s="588"/>
      <c r="BI53" s="588"/>
      <c r="BJ53" s="588"/>
      <c r="BK53" s="588"/>
      <c r="BL53" s="588"/>
      <c r="BM53" s="588"/>
      <c r="BN53" s="588"/>
    </row>
    <row r="54" spans="1:66">
      <c r="A54" s="1057"/>
      <c r="B54" s="1011">
        <v>16080</v>
      </c>
      <c r="C54" s="1014" t="s">
        <v>495</v>
      </c>
      <c r="D54" s="1013">
        <f t="shared" si="0"/>
        <v>25650</v>
      </c>
      <c r="E54" s="1001">
        <f t="shared" si="1"/>
        <v>29853</v>
      </c>
      <c r="F54" s="1049">
        <f t="shared" si="2"/>
        <v>10056</v>
      </c>
      <c r="G54" s="921">
        <v>3200</v>
      </c>
      <c r="H54" s="783">
        <v>3200</v>
      </c>
      <c r="I54" s="840">
        <v>2068</v>
      </c>
      <c r="J54" s="811"/>
      <c r="K54" s="858"/>
      <c r="L54" s="971"/>
      <c r="M54" s="967">
        <v>22450</v>
      </c>
      <c r="N54" s="858">
        <v>26653</v>
      </c>
      <c r="O54" s="971">
        <v>7988</v>
      </c>
      <c r="P54" s="967"/>
      <c r="Q54" s="858"/>
      <c r="R54" s="971"/>
      <c r="S54" s="967"/>
      <c r="T54" s="858"/>
      <c r="U54" s="971"/>
      <c r="V54" s="998"/>
      <c r="W54" s="967"/>
      <c r="X54" s="858"/>
      <c r="Y54" s="971"/>
      <c r="Z54" s="967"/>
      <c r="AA54" s="858"/>
      <c r="AB54" s="999"/>
      <c r="AC54" s="1000"/>
      <c r="AD54" s="1001"/>
      <c r="AE54" s="1002"/>
      <c r="AF54" s="1003"/>
      <c r="AG54" s="1001"/>
      <c r="AH54" s="1002"/>
      <c r="AI54" s="839"/>
      <c r="AJ54" s="783"/>
      <c r="AK54" s="840"/>
      <c r="AL54" s="839"/>
      <c r="AM54" s="783"/>
      <c r="AN54" s="840"/>
      <c r="AO54" s="839"/>
      <c r="AP54" s="783"/>
      <c r="AQ54" s="840"/>
      <c r="AR54" s="839"/>
      <c r="AS54" s="783"/>
      <c r="AT54" s="852"/>
      <c r="AU54" s="855"/>
      <c r="AV54" s="802"/>
      <c r="AW54" s="813"/>
      <c r="AX54" s="967"/>
      <c r="AY54" s="858"/>
      <c r="AZ54" s="971"/>
      <c r="BA54" s="967"/>
      <c r="BB54" s="858"/>
      <c r="BC54" s="1255"/>
      <c r="BD54" s="1269"/>
      <c r="BF54" s="584"/>
    </row>
    <row r="55" spans="1:66">
      <c r="A55" s="1058"/>
      <c r="B55" s="1012">
        <v>81071</v>
      </c>
      <c r="C55" s="1015" t="s">
        <v>516</v>
      </c>
      <c r="D55" s="1013">
        <f t="shared" si="0"/>
        <v>2800</v>
      </c>
      <c r="E55" s="1001">
        <f t="shared" si="1"/>
        <v>152800</v>
      </c>
      <c r="F55" s="1049">
        <f t="shared" si="2"/>
        <v>151240</v>
      </c>
      <c r="G55" s="1054"/>
      <c r="H55" s="785"/>
      <c r="I55" s="981"/>
      <c r="J55" s="1055"/>
      <c r="K55" s="969"/>
      <c r="L55" s="972"/>
      <c r="M55" s="968">
        <v>2800</v>
      </c>
      <c r="N55" s="969">
        <v>2800</v>
      </c>
      <c r="O55" s="972">
        <v>1240</v>
      </c>
      <c r="P55" s="968"/>
      <c r="Q55" s="969"/>
      <c r="R55" s="972"/>
      <c r="S55" s="968"/>
      <c r="T55" s="969"/>
      <c r="U55" s="972"/>
      <c r="V55" s="1004"/>
      <c r="W55" s="968"/>
      <c r="X55" s="969"/>
      <c r="Y55" s="972"/>
      <c r="Z55" s="968"/>
      <c r="AA55" s="969"/>
      <c r="AB55" s="1005"/>
      <c r="AC55" s="1006"/>
      <c r="AD55" s="1007"/>
      <c r="AE55" s="1008"/>
      <c r="AF55" s="1009"/>
      <c r="AG55" s="1007"/>
      <c r="AH55" s="1008"/>
      <c r="AI55" s="980"/>
      <c r="AJ55" s="785"/>
      <c r="AK55" s="981"/>
      <c r="AL55" s="980"/>
      <c r="AM55" s="785">
        <v>150000</v>
      </c>
      <c r="AN55" s="981">
        <v>150000</v>
      </c>
      <c r="AO55" s="980"/>
      <c r="AP55" s="785"/>
      <c r="AQ55" s="981"/>
      <c r="AR55" s="980"/>
      <c r="AS55" s="785"/>
      <c r="AT55" s="982"/>
      <c r="AU55" s="983"/>
      <c r="AV55" s="984"/>
      <c r="AW55" s="985"/>
      <c r="AX55" s="968"/>
      <c r="AY55" s="969"/>
      <c r="AZ55" s="972"/>
      <c r="BA55" s="968"/>
      <c r="BB55" s="969"/>
      <c r="BC55" s="1256"/>
      <c r="BD55" s="1270"/>
    </row>
    <row r="56" spans="1:66">
      <c r="A56" s="1058"/>
      <c r="B56" s="1012"/>
      <c r="C56" s="1015" t="s">
        <v>523</v>
      </c>
      <c r="D56" s="1013">
        <f t="shared" si="0"/>
        <v>0</v>
      </c>
      <c r="E56" s="1001">
        <f t="shared" si="1"/>
        <v>13564</v>
      </c>
      <c r="F56" s="1049">
        <f t="shared" si="2"/>
        <v>8359</v>
      </c>
      <c r="G56" s="1054"/>
      <c r="H56" s="785"/>
      <c r="I56" s="981"/>
      <c r="J56" s="1055"/>
      <c r="K56" s="969"/>
      <c r="L56" s="972"/>
      <c r="M56" s="968"/>
      <c r="N56" s="969">
        <v>2709</v>
      </c>
      <c r="O56" s="972">
        <v>2709</v>
      </c>
      <c r="P56" s="968"/>
      <c r="Q56" s="969">
        <v>10855</v>
      </c>
      <c r="R56" s="972">
        <v>5650</v>
      </c>
      <c r="S56" s="968"/>
      <c r="T56" s="969"/>
      <c r="U56" s="972"/>
      <c r="V56" s="1004"/>
      <c r="W56" s="968"/>
      <c r="X56" s="969"/>
      <c r="Y56" s="972"/>
      <c r="Z56" s="968"/>
      <c r="AA56" s="969"/>
      <c r="AB56" s="1005"/>
      <c r="AC56" s="1006"/>
      <c r="AD56" s="1007"/>
      <c r="AE56" s="1008"/>
      <c r="AF56" s="1009"/>
      <c r="AG56" s="1007"/>
      <c r="AH56" s="1008"/>
      <c r="AI56" s="980"/>
      <c r="AJ56" s="785"/>
      <c r="AK56" s="981"/>
      <c r="AL56" s="980"/>
      <c r="AM56" s="785"/>
      <c r="AN56" s="981"/>
      <c r="AO56" s="980"/>
      <c r="AP56" s="785"/>
      <c r="AQ56" s="981"/>
      <c r="AR56" s="980"/>
      <c r="AS56" s="785"/>
      <c r="AT56" s="982"/>
      <c r="AU56" s="983"/>
      <c r="AV56" s="984"/>
      <c r="AW56" s="985"/>
      <c r="AX56" s="968"/>
      <c r="AY56" s="969"/>
      <c r="AZ56" s="972"/>
      <c r="BA56" s="968"/>
      <c r="BB56" s="969"/>
      <c r="BC56" s="1256"/>
      <c r="BD56" s="1270"/>
    </row>
    <row r="57" spans="1:66">
      <c r="A57" s="1057"/>
      <c r="B57" s="1011">
        <v>66020</v>
      </c>
      <c r="C57" s="1014" t="s">
        <v>512</v>
      </c>
      <c r="D57" s="1013">
        <f t="shared" si="0"/>
        <v>81915</v>
      </c>
      <c r="E57" s="1001">
        <f t="shared" si="1"/>
        <v>94714</v>
      </c>
      <c r="F57" s="1049">
        <f t="shared" si="2"/>
        <v>56410</v>
      </c>
      <c r="G57" s="921">
        <v>14500</v>
      </c>
      <c r="H57" s="783">
        <v>26568</v>
      </c>
      <c r="I57" s="840">
        <v>23861</v>
      </c>
      <c r="J57" s="811">
        <v>3915</v>
      </c>
      <c r="K57" s="858">
        <v>7153</v>
      </c>
      <c r="L57" s="971">
        <v>13009</v>
      </c>
      <c r="M57" s="967">
        <v>63500</v>
      </c>
      <c r="N57" s="858">
        <v>60993</v>
      </c>
      <c r="O57" s="971">
        <v>19540</v>
      </c>
      <c r="P57" s="967"/>
      <c r="Q57" s="858"/>
      <c r="R57" s="971"/>
      <c r="S57" s="967"/>
      <c r="T57" s="858"/>
      <c r="U57" s="971"/>
      <c r="V57" s="998"/>
      <c r="W57" s="967"/>
      <c r="X57" s="858"/>
      <c r="Y57" s="971"/>
      <c r="Z57" s="967"/>
      <c r="AA57" s="858"/>
      <c r="AB57" s="999"/>
      <c r="AC57" s="1000"/>
      <c r="AD57" s="1001"/>
      <c r="AE57" s="1002"/>
      <c r="AF57" s="1003"/>
      <c r="AG57" s="1001"/>
      <c r="AH57" s="1002"/>
      <c r="AI57" s="839"/>
      <c r="AJ57" s="783"/>
      <c r="AK57" s="840"/>
      <c r="AL57" s="839"/>
      <c r="AM57" s="783"/>
      <c r="AN57" s="840"/>
      <c r="AO57" s="839"/>
      <c r="AP57" s="783"/>
      <c r="AQ57" s="840"/>
      <c r="AR57" s="839"/>
      <c r="AS57" s="783"/>
      <c r="AT57" s="852"/>
      <c r="AU57" s="855"/>
      <c r="AV57" s="802"/>
      <c r="AW57" s="813"/>
      <c r="AX57" s="967"/>
      <c r="AY57" s="858"/>
      <c r="AZ57" s="971"/>
      <c r="BA57" s="967"/>
      <c r="BB57" s="858"/>
      <c r="BC57" s="1255"/>
      <c r="BD57" s="1269"/>
      <c r="BF57" s="584"/>
    </row>
    <row r="58" spans="1:66">
      <c r="A58" s="1057"/>
      <c r="B58" s="1011"/>
      <c r="C58" s="1014" t="s">
        <v>524</v>
      </c>
      <c r="D58" s="1013">
        <f t="shared" si="0"/>
        <v>0</v>
      </c>
      <c r="E58" s="1001">
        <f t="shared" si="1"/>
        <v>20156</v>
      </c>
      <c r="F58" s="1049">
        <f t="shared" si="2"/>
        <v>15765</v>
      </c>
      <c r="G58" s="921"/>
      <c r="H58" s="783"/>
      <c r="I58" s="840"/>
      <c r="J58" s="811"/>
      <c r="K58" s="858"/>
      <c r="L58" s="971"/>
      <c r="M58" s="967"/>
      <c r="N58" s="858"/>
      <c r="O58" s="971"/>
      <c r="P58" s="967"/>
      <c r="Q58" s="858">
        <v>17746</v>
      </c>
      <c r="R58" s="971">
        <v>13355</v>
      </c>
      <c r="S58" s="967"/>
      <c r="T58" s="858"/>
      <c r="U58" s="971"/>
      <c r="V58" s="998"/>
      <c r="W58" s="967"/>
      <c r="X58" s="858"/>
      <c r="Y58" s="971"/>
      <c r="Z58" s="967"/>
      <c r="AA58" s="858"/>
      <c r="AB58" s="999"/>
      <c r="AC58" s="1000"/>
      <c r="AD58" s="1001">
        <v>2300</v>
      </c>
      <c r="AE58" s="1002">
        <v>2300</v>
      </c>
      <c r="AF58" s="1003"/>
      <c r="AG58" s="1001"/>
      <c r="AH58" s="1002"/>
      <c r="AI58" s="839"/>
      <c r="AJ58" s="783"/>
      <c r="AK58" s="840"/>
      <c r="AL58" s="839"/>
      <c r="AM58" s="783">
        <v>110</v>
      </c>
      <c r="AN58" s="840">
        <v>110</v>
      </c>
      <c r="AO58" s="839"/>
      <c r="AP58" s="783"/>
      <c r="AQ58" s="840"/>
      <c r="AR58" s="839"/>
      <c r="AS58" s="783"/>
      <c r="AT58" s="852"/>
      <c r="AU58" s="855"/>
      <c r="AV58" s="802"/>
      <c r="AW58" s="813"/>
      <c r="AX58" s="967"/>
      <c r="AY58" s="858"/>
      <c r="AZ58" s="971"/>
      <c r="BA58" s="967"/>
      <c r="BB58" s="858"/>
      <c r="BC58" s="1255"/>
      <c r="BD58" s="1269"/>
      <c r="BF58" s="584"/>
    </row>
    <row r="59" spans="1:66">
      <c r="A59" s="1010"/>
      <c r="B59" s="1011">
        <v>86030</v>
      </c>
      <c r="C59" s="1015" t="s">
        <v>525</v>
      </c>
      <c r="D59" s="1013">
        <f t="shared" si="0"/>
        <v>6580</v>
      </c>
      <c r="E59" s="1001">
        <f t="shared" si="1"/>
        <v>6580</v>
      </c>
      <c r="F59" s="1049">
        <f t="shared" si="2"/>
        <v>1076</v>
      </c>
      <c r="G59" s="921"/>
      <c r="H59" s="783">
        <v>198</v>
      </c>
      <c r="I59" s="840">
        <v>214</v>
      </c>
      <c r="J59" s="811"/>
      <c r="K59" s="858">
        <v>37</v>
      </c>
      <c r="L59" s="971">
        <v>21</v>
      </c>
      <c r="M59" s="967">
        <v>5080</v>
      </c>
      <c r="N59" s="858">
        <v>5793</v>
      </c>
      <c r="O59" s="971">
        <v>841</v>
      </c>
      <c r="P59" s="967"/>
      <c r="Q59" s="858">
        <v>552</v>
      </c>
      <c r="R59" s="971"/>
      <c r="S59" s="967">
        <v>1500</v>
      </c>
      <c r="T59" s="858"/>
      <c r="U59" s="971"/>
      <c r="V59" s="998"/>
      <c r="W59" s="967"/>
      <c r="X59" s="858"/>
      <c r="Y59" s="971"/>
      <c r="Z59" s="967"/>
      <c r="AA59" s="858"/>
      <c r="AB59" s="999"/>
      <c r="AC59" s="1000"/>
      <c r="AD59" s="1001"/>
      <c r="AE59" s="1002"/>
      <c r="AF59" s="1003"/>
      <c r="AG59" s="1001"/>
      <c r="AH59" s="1002"/>
      <c r="AI59" s="839"/>
      <c r="AJ59" s="783"/>
      <c r="AK59" s="840"/>
      <c r="AL59" s="839"/>
      <c r="AM59" s="783"/>
      <c r="AN59" s="840"/>
      <c r="AO59" s="839"/>
      <c r="AP59" s="783"/>
      <c r="AQ59" s="840"/>
      <c r="AR59" s="839"/>
      <c r="AS59" s="783"/>
      <c r="AT59" s="852"/>
      <c r="AU59" s="855"/>
      <c r="AV59" s="802"/>
      <c r="AW59" s="813"/>
      <c r="AX59" s="967"/>
      <c r="AY59" s="858"/>
      <c r="AZ59" s="971"/>
      <c r="BA59" s="967"/>
      <c r="BB59" s="858"/>
      <c r="BC59" s="1255"/>
      <c r="BD59" s="1269"/>
      <c r="BF59" s="584"/>
    </row>
    <row r="60" spans="1:66">
      <c r="A60" s="1010"/>
      <c r="B60" s="1011"/>
      <c r="C60" s="1015" t="s">
        <v>533</v>
      </c>
      <c r="D60" s="1013">
        <f t="shared" si="0"/>
        <v>0</v>
      </c>
      <c r="E60" s="1001">
        <f t="shared" si="1"/>
        <v>250</v>
      </c>
      <c r="F60" s="1049">
        <f t="shared" si="2"/>
        <v>125</v>
      </c>
      <c r="G60" s="921"/>
      <c r="H60" s="783"/>
      <c r="I60" s="840"/>
      <c r="J60" s="811"/>
      <c r="K60" s="858"/>
      <c r="L60" s="971"/>
      <c r="M60" s="967"/>
      <c r="N60" s="858"/>
      <c r="O60" s="971"/>
      <c r="P60" s="967"/>
      <c r="Q60" s="858">
        <v>250</v>
      </c>
      <c r="R60" s="971">
        <v>125</v>
      </c>
      <c r="S60" s="967"/>
      <c r="T60" s="858"/>
      <c r="U60" s="971"/>
      <c r="V60" s="998"/>
      <c r="W60" s="967"/>
      <c r="X60" s="858"/>
      <c r="Y60" s="971"/>
      <c r="Z60" s="967"/>
      <c r="AA60" s="858"/>
      <c r="AB60" s="999"/>
      <c r="AC60" s="1000"/>
      <c r="AD60" s="1001"/>
      <c r="AE60" s="1002"/>
      <c r="AF60" s="1003"/>
      <c r="AG60" s="1001"/>
      <c r="AH60" s="1002"/>
      <c r="AI60" s="839"/>
      <c r="AJ60" s="783"/>
      <c r="AK60" s="840"/>
      <c r="AL60" s="839"/>
      <c r="AM60" s="783"/>
      <c r="AN60" s="840"/>
      <c r="AO60" s="839"/>
      <c r="AP60" s="783"/>
      <c r="AQ60" s="840"/>
      <c r="AR60" s="839"/>
      <c r="AS60" s="783"/>
      <c r="AT60" s="852"/>
      <c r="AU60" s="855"/>
      <c r="AV60" s="802"/>
      <c r="AW60" s="813"/>
      <c r="AX60" s="967"/>
      <c r="AY60" s="858"/>
      <c r="AZ60" s="971"/>
      <c r="BA60" s="967"/>
      <c r="BB60" s="858"/>
      <c r="BC60" s="1255"/>
      <c r="BD60" s="1269"/>
      <c r="BF60" s="584"/>
    </row>
    <row r="61" spans="1:66">
      <c r="A61" s="1010"/>
      <c r="B61" s="1011">
        <v>107060</v>
      </c>
      <c r="C61" s="1015" t="s">
        <v>540</v>
      </c>
      <c r="D61" s="1013">
        <f t="shared" si="0"/>
        <v>445</v>
      </c>
      <c r="E61" s="1001">
        <f t="shared" si="1"/>
        <v>33808</v>
      </c>
      <c r="F61" s="1049">
        <f t="shared" si="2"/>
        <v>2095</v>
      </c>
      <c r="G61" s="921"/>
      <c r="H61" s="783"/>
      <c r="I61" s="840">
        <v>15</v>
      </c>
      <c r="J61" s="811"/>
      <c r="K61" s="858"/>
      <c r="L61" s="971"/>
      <c r="M61" s="967">
        <v>445</v>
      </c>
      <c r="N61" s="858">
        <v>308</v>
      </c>
      <c r="O61" s="971">
        <v>145</v>
      </c>
      <c r="P61" s="967"/>
      <c r="Q61" s="858"/>
      <c r="R61" s="971"/>
      <c r="S61" s="967"/>
      <c r="T61" s="858"/>
      <c r="U61" s="971"/>
      <c r="V61" s="998"/>
      <c r="W61" s="967"/>
      <c r="X61" s="858">
        <v>33500</v>
      </c>
      <c r="Y61" s="971">
        <v>1935</v>
      </c>
      <c r="Z61" s="967"/>
      <c r="AA61" s="858"/>
      <c r="AB61" s="999"/>
      <c r="AC61" s="1000"/>
      <c r="AD61" s="1001"/>
      <c r="AE61" s="1002"/>
      <c r="AF61" s="1003"/>
      <c r="AG61" s="1001"/>
      <c r="AH61" s="1002"/>
      <c r="AI61" s="839"/>
      <c r="AJ61" s="783"/>
      <c r="AK61" s="840"/>
      <c r="AL61" s="839"/>
      <c r="AM61" s="783"/>
      <c r="AN61" s="840"/>
      <c r="AO61" s="839"/>
      <c r="AP61" s="783"/>
      <c r="AQ61" s="840"/>
      <c r="AR61" s="839"/>
      <c r="AS61" s="783"/>
      <c r="AT61" s="852"/>
      <c r="AU61" s="855"/>
      <c r="AV61" s="802"/>
      <c r="AW61" s="813"/>
      <c r="AX61" s="967"/>
      <c r="AY61" s="858"/>
      <c r="AZ61" s="971"/>
      <c r="BA61" s="967"/>
      <c r="BB61" s="858"/>
      <c r="BC61" s="1255"/>
      <c r="BD61" s="1269"/>
      <c r="BF61" s="584"/>
    </row>
    <row r="62" spans="1:66">
      <c r="A62" s="1010"/>
      <c r="B62" s="1011"/>
      <c r="C62" s="1015" t="s">
        <v>542</v>
      </c>
      <c r="D62" s="1013">
        <f t="shared" si="0"/>
        <v>0</v>
      </c>
      <c r="E62" s="1001">
        <f t="shared" si="1"/>
        <v>1950172</v>
      </c>
      <c r="F62" s="1049">
        <f t="shared" si="2"/>
        <v>6375172</v>
      </c>
      <c r="G62" s="921"/>
      <c r="H62" s="783"/>
      <c r="I62" s="840"/>
      <c r="J62" s="811"/>
      <c r="K62" s="858"/>
      <c r="L62" s="971"/>
      <c r="M62" s="967"/>
      <c r="N62" s="858"/>
      <c r="O62" s="971"/>
      <c r="P62" s="967"/>
      <c r="Q62" s="858"/>
      <c r="R62" s="971"/>
      <c r="S62" s="967"/>
      <c r="T62" s="858"/>
      <c r="U62" s="971"/>
      <c r="V62" s="998"/>
      <c r="W62" s="967"/>
      <c r="X62" s="858"/>
      <c r="Y62" s="971"/>
      <c r="Z62" s="967"/>
      <c r="AA62" s="858"/>
      <c r="AB62" s="999"/>
      <c r="AC62" s="1000"/>
      <c r="AD62" s="1001"/>
      <c r="AE62" s="1002"/>
      <c r="AF62" s="1003"/>
      <c r="AG62" s="1001"/>
      <c r="AH62" s="1002"/>
      <c r="AI62" s="839"/>
      <c r="AJ62" s="783"/>
      <c r="AK62" s="840"/>
      <c r="AL62" s="839"/>
      <c r="AM62" s="783"/>
      <c r="AN62" s="840"/>
      <c r="AO62" s="839"/>
      <c r="AP62" s="783">
        <v>1950172</v>
      </c>
      <c r="AQ62" s="840">
        <v>6375172</v>
      </c>
      <c r="AR62" s="839"/>
      <c r="AS62" s="783"/>
      <c r="AT62" s="852"/>
      <c r="AU62" s="855"/>
      <c r="AV62" s="802"/>
      <c r="AW62" s="813"/>
      <c r="AX62" s="967"/>
      <c r="AY62" s="858"/>
      <c r="AZ62" s="971"/>
      <c r="BA62" s="967"/>
      <c r="BB62" s="858"/>
      <c r="BC62" s="1255"/>
      <c r="BD62" s="1269"/>
      <c r="BF62" s="584"/>
    </row>
    <row r="63" spans="1:66" s="266" customFormat="1">
      <c r="A63" s="1010"/>
      <c r="B63" s="1011"/>
      <c r="C63" s="1014" t="s">
        <v>262</v>
      </c>
      <c r="D63" s="1013">
        <f t="shared" si="0"/>
        <v>55344</v>
      </c>
      <c r="E63" s="1001">
        <f t="shared" si="1"/>
        <v>0</v>
      </c>
      <c r="F63" s="1049">
        <f t="shared" si="2"/>
        <v>0</v>
      </c>
      <c r="G63" s="921"/>
      <c r="H63" s="783"/>
      <c r="I63" s="840"/>
      <c r="J63" s="811"/>
      <c r="K63" s="858"/>
      <c r="L63" s="971"/>
      <c r="M63" s="967"/>
      <c r="N63" s="858"/>
      <c r="O63" s="971"/>
      <c r="P63" s="967">
        <v>12744</v>
      </c>
      <c r="Q63" s="858"/>
      <c r="R63" s="971"/>
      <c r="S63" s="967">
        <v>40600</v>
      </c>
      <c r="T63" s="858"/>
      <c r="U63" s="971"/>
      <c r="V63" s="998"/>
      <c r="W63" s="967"/>
      <c r="X63" s="858"/>
      <c r="Y63" s="971"/>
      <c r="Z63" s="967"/>
      <c r="AA63" s="858"/>
      <c r="AB63" s="999"/>
      <c r="AC63" s="1000"/>
      <c r="AD63" s="1001"/>
      <c r="AE63" s="1002"/>
      <c r="AF63" s="1003">
        <v>2000</v>
      </c>
      <c r="AG63" s="1001"/>
      <c r="AH63" s="1002"/>
      <c r="AI63" s="839"/>
      <c r="AJ63" s="783"/>
      <c r="AK63" s="840"/>
      <c r="AL63" s="839"/>
      <c r="AM63" s="783"/>
      <c r="AN63" s="840"/>
      <c r="AO63" s="839"/>
      <c r="AP63" s="783"/>
      <c r="AQ63" s="840"/>
      <c r="AR63" s="839"/>
      <c r="AS63" s="783"/>
      <c r="AT63" s="852"/>
      <c r="AU63" s="855"/>
      <c r="AV63" s="802"/>
      <c r="AW63" s="813"/>
      <c r="AX63" s="967"/>
      <c r="AY63" s="858"/>
      <c r="AZ63" s="971"/>
      <c r="BA63" s="967"/>
      <c r="BB63" s="858"/>
      <c r="BC63" s="1255"/>
      <c r="BD63" s="1269"/>
      <c r="BE63" s="581"/>
      <c r="BF63" s="584"/>
      <c r="BG63" s="581"/>
      <c r="BH63" s="581"/>
      <c r="BI63" s="581"/>
      <c r="BJ63" s="581"/>
      <c r="BK63" s="581"/>
      <c r="BL63" s="581"/>
      <c r="BM63" s="581"/>
      <c r="BN63" s="581"/>
    </row>
    <row r="64" spans="1:66" s="266" customFormat="1">
      <c r="A64" s="1010"/>
      <c r="B64" s="1011"/>
      <c r="C64" s="1014" t="s">
        <v>252</v>
      </c>
      <c r="D64" s="1013">
        <f t="shared" si="0"/>
        <v>112350</v>
      </c>
      <c r="E64" s="1001">
        <f t="shared" si="1"/>
        <v>0</v>
      </c>
      <c r="F64" s="1049">
        <f t="shared" si="2"/>
        <v>0</v>
      </c>
      <c r="G64" s="921"/>
      <c r="H64" s="783"/>
      <c r="I64" s="840"/>
      <c r="J64" s="811"/>
      <c r="K64" s="858"/>
      <c r="L64" s="971"/>
      <c r="M64" s="967"/>
      <c r="N64" s="858"/>
      <c r="O64" s="971"/>
      <c r="P64" s="967"/>
      <c r="Q64" s="858"/>
      <c r="R64" s="971"/>
      <c r="S64" s="967">
        <v>112350</v>
      </c>
      <c r="T64" s="858"/>
      <c r="U64" s="971"/>
      <c r="V64" s="998"/>
      <c r="W64" s="967"/>
      <c r="X64" s="858"/>
      <c r="Y64" s="971"/>
      <c r="Z64" s="967"/>
      <c r="AA64" s="858"/>
      <c r="AB64" s="999"/>
      <c r="AC64" s="1000"/>
      <c r="AD64" s="1001"/>
      <c r="AE64" s="1002"/>
      <c r="AF64" s="1003"/>
      <c r="AG64" s="1001"/>
      <c r="AH64" s="1002"/>
      <c r="AI64" s="839"/>
      <c r="AJ64" s="783"/>
      <c r="AK64" s="840"/>
      <c r="AL64" s="839"/>
      <c r="AM64" s="783"/>
      <c r="AN64" s="840"/>
      <c r="AO64" s="839"/>
      <c r="AP64" s="783"/>
      <c r="AQ64" s="840"/>
      <c r="AR64" s="839"/>
      <c r="AS64" s="783"/>
      <c r="AT64" s="852"/>
      <c r="AU64" s="855"/>
      <c r="AV64" s="802"/>
      <c r="AW64" s="813"/>
      <c r="AX64" s="967"/>
      <c r="AY64" s="858"/>
      <c r="AZ64" s="971"/>
      <c r="BA64" s="967"/>
      <c r="BB64" s="858"/>
      <c r="BC64" s="1255"/>
      <c r="BD64" s="1269"/>
      <c r="BE64" s="581"/>
      <c r="BF64" s="584"/>
      <c r="BG64" s="581"/>
      <c r="BH64" s="581"/>
      <c r="BI64" s="581"/>
      <c r="BJ64" s="581"/>
      <c r="BK64" s="581"/>
      <c r="BL64" s="581"/>
      <c r="BM64" s="581"/>
      <c r="BN64" s="581"/>
    </row>
    <row r="65" spans="1:66" s="266" customFormat="1">
      <c r="A65" s="1010"/>
      <c r="B65" s="1011"/>
      <c r="C65" s="1016"/>
      <c r="D65" s="1013"/>
      <c r="E65" s="1001"/>
      <c r="F65" s="1049"/>
      <c r="G65" s="921"/>
      <c r="H65" s="783"/>
      <c r="I65" s="840"/>
      <c r="J65" s="811"/>
      <c r="K65" s="858"/>
      <c r="L65" s="971"/>
      <c r="M65" s="967"/>
      <c r="N65" s="858"/>
      <c r="O65" s="971"/>
      <c r="P65" s="967"/>
      <c r="Q65" s="858"/>
      <c r="R65" s="971"/>
      <c r="S65" s="967"/>
      <c r="T65" s="858"/>
      <c r="U65" s="971"/>
      <c r="V65" s="998"/>
      <c r="W65" s="967"/>
      <c r="X65" s="858"/>
      <c r="Y65" s="971"/>
      <c r="Z65" s="967"/>
      <c r="AA65" s="858"/>
      <c r="AB65" s="999"/>
      <c r="AC65" s="1000"/>
      <c r="AD65" s="1001"/>
      <c r="AE65" s="1002"/>
      <c r="AF65" s="1003"/>
      <c r="AG65" s="1001"/>
      <c r="AH65" s="1002"/>
      <c r="AI65" s="839"/>
      <c r="AJ65" s="783"/>
      <c r="AK65" s="840"/>
      <c r="AL65" s="839"/>
      <c r="AM65" s="783"/>
      <c r="AN65" s="840"/>
      <c r="AO65" s="839"/>
      <c r="AP65" s="783"/>
      <c r="AQ65" s="840"/>
      <c r="AR65" s="839"/>
      <c r="AS65" s="783"/>
      <c r="AT65" s="852"/>
      <c r="AU65" s="855"/>
      <c r="AV65" s="802"/>
      <c r="AW65" s="813"/>
      <c r="AX65" s="967"/>
      <c r="AY65" s="858"/>
      <c r="AZ65" s="971"/>
      <c r="BA65" s="967"/>
      <c r="BB65" s="858"/>
      <c r="BC65" s="1255"/>
      <c r="BD65" s="1269"/>
      <c r="BE65" s="581"/>
      <c r="BF65" s="590"/>
      <c r="BG65" s="581"/>
      <c r="BH65" s="581"/>
      <c r="BI65" s="581"/>
      <c r="BJ65" s="581"/>
      <c r="BK65" s="581"/>
      <c r="BL65" s="581"/>
      <c r="BM65" s="581"/>
      <c r="BN65" s="581"/>
    </row>
    <row r="66" spans="1:66" s="561" customFormat="1" ht="13.5" thickBot="1">
      <c r="A66" s="565"/>
      <c r="B66" s="566"/>
      <c r="C66" s="1043" t="s">
        <v>263</v>
      </c>
      <c r="D66" s="1030">
        <f t="shared" ref="D66:AI66" si="5">SUM(D54:D65)</f>
        <v>285084</v>
      </c>
      <c r="E66" s="863">
        <f t="shared" si="5"/>
        <v>2301897</v>
      </c>
      <c r="F66" s="889">
        <f t="shared" si="5"/>
        <v>6620298</v>
      </c>
      <c r="G66" s="862">
        <f t="shared" si="5"/>
        <v>17700</v>
      </c>
      <c r="H66" s="863">
        <f t="shared" si="5"/>
        <v>29966</v>
      </c>
      <c r="I66" s="864">
        <f t="shared" si="5"/>
        <v>26158</v>
      </c>
      <c r="J66" s="898">
        <f t="shared" si="5"/>
        <v>3915</v>
      </c>
      <c r="K66" s="863">
        <f t="shared" si="5"/>
        <v>7190</v>
      </c>
      <c r="L66" s="864">
        <f t="shared" si="5"/>
        <v>13030</v>
      </c>
      <c r="M66" s="906">
        <f t="shared" si="5"/>
        <v>94275</v>
      </c>
      <c r="N66" s="907">
        <f t="shared" si="5"/>
        <v>99256</v>
      </c>
      <c r="O66" s="908">
        <f t="shared" si="5"/>
        <v>32463</v>
      </c>
      <c r="P66" s="906">
        <f t="shared" si="5"/>
        <v>12744</v>
      </c>
      <c r="Q66" s="907">
        <f t="shared" si="5"/>
        <v>29403</v>
      </c>
      <c r="R66" s="908">
        <f t="shared" si="5"/>
        <v>19130</v>
      </c>
      <c r="S66" s="906">
        <f t="shared" si="5"/>
        <v>154450</v>
      </c>
      <c r="T66" s="907">
        <f t="shared" si="5"/>
        <v>0</v>
      </c>
      <c r="U66" s="908">
        <f t="shared" si="5"/>
        <v>0</v>
      </c>
      <c r="V66" s="680">
        <f t="shared" si="5"/>
        <v>0</v>
      </c>
      <c r="W66" s="898">
        <f t="shared" si="5"/>
        <v>0</v>
      </c>
      <c r="X66" s="863">
        <f t="shared" si="5"/>
        <v>33500</v>
      </c>
      <c r="Y66" s="864">
        <f t="shared" si="5"/>
        <v>1935</v>
      </c>
      <c r="Z66" s="898">
        <f t="shared" si="5"/>
        <v>0</v>
      </c>
      <c r="AA66" s="863">
        <f t="shared" si="5"/>
        <v>0</v>
      </c>
      <c r="AB66" s="913">
        <f t="shared" si="5"/>
        <v>0</v>
      </c>
      <c r="AC66" s="925">
        <f t="shared" si="5"/>
        <v>0</v>
      </c>
      <c r="AD66" s="926">
        <f t="shared" si="5"/>
        <v>2300</v>
      </c>
      <c r="AE66" s="927">
        <f t="shared" si="5"/>
        <v>2300</v>
      </c>
      <c r="AF66" s="947">
        <f t="shared" si="5"/>
        <v>2000</v>
      </c>
      <c r="AG66" s="926">
        <f t="shared" si="5"/>
        <v>0</v>
      </c>
      <c r="AH66" s="927">
        <f t="shared" si="5"/>
        <v>0</v>
      </c>
      <c r="AI66" s="947">
        <f t="shared" si="5"/>
        <v>0</v>
      </c>
      <c r="AJ66" s="926">
        <f t="shared" ref="AJ66:BD66" si="6">SUM(AJ54:AJ65)</f>
        <v>0</v>
      </c>
      <c r="AK66" s="927">
        <f t="shared" si="6"/>
        <v>0</v>
      </c>
      <c r="AL66" s="947">
        <f t="shared" si="6"/>
        <v>0</v>
      </c>
      <c r="AM66" s="926">
        <f t="shared" si="6"/>
        <v>150110</v>
      </c>
      <c r="AN66" s="927">
        <f t="shared" si="6"/>
        <v>150110</v>
      </c>
      <c r="AO66" s="947">
        <f t="shared" si="6"/>
        <v>0</v>
      </c>
      <c r="AP66" s="926">
        <f t="shared" si="6"/>
        <v>1950172</v>
      </c>
      <c r="AQ66" s="927">
        <f t="shared" si="6"/>
        <v>6375172</v>
      </c>
      <c r="AR66" s="947">
        <f t="shared" si="6"/>
        <v>0</v>
      </c>
      <c r="AS66" s="926">
        <f t="shared" si="6"/>
        <v>0</v>
      </c>
      <c r="AT66" s="958">
        <f t="shared" si="6"/>
        <v>0</v>
      </c>
      <c r="AU66" s="862">
        <f t="shared" si="6"/>
        <v>0</v>
      </c>
      <c r="AV66" s="863">
        <f t="shared" si="6"/>
        <v>0</v>
      </c>
      <c r="AW66" s="864">
        <f t="shared" si="6"/>
        <v>0</v>
      </c>
      <c r="AX66" s="898">
        <f t="shared" si="6"/>
        <v>0</v>
      </c>
      <c r="AY66" s="863">
        <f t="shared" si="6"/>
        <v>0</v>
      </c>
      <c r="AZ66" s="864">
        <f t="shared" si="6"/>
        <v>0</v>
      </c>
      <c r="BA66" s="898">
        <f t="shared" si="6"/>
        <v>0</v>
      </c>
      <c r="BB66" s="863">
        <f t="shared" si="6"/>
        <v>0</v>
      </c>
      <c r="BC66" s="1252">
        <f t="shared" si="6"/>
        <v>0</v>
      </c>
      <c r="BD66" s="1271">
        <f t="shared" si="6"/>
        <v>0</v>
      </c>
      <c r="BE66" s="591"/>
      <c r="BF66" s="592"/>
      <c r="BG66" s="591"/>
      <c r="BH66" s="591"/>
      <c r="BI66" s="591"/>
      <c r="BJ66" s="591"/>
      <c r="BK66" s="591"/>
      <c r="BL66" s="591"/>
      <c r="BM66" s="591"/>
      <c r="BN66" s="591"/>
    </row>
    <row r="67" spans="1:66" s="266" customFormat="1" ht="13.5" thickBot="1">
      <c r="A67" s="262"/>
      <c r="B67" s="259"/>
      <c r="C67" s="1041"/>
      <c r="D67" s="1031">
        <f t="shared" si="0"/>
        <v>0</v>
      </c>
      <c r="E67" s="866">
        <f t="shared" si="1"/>
        <v>0</v>
      </c>
      <c r="F67" s="887">
        <f t="shared" si="2"/>
        <v>0</v>
      </c>
      <c r="G67" s="865"/>
      <c r="H67" s="866"/>
      <c r="I67" s="867"/>
      <c r="J67" s="899"/>
      <c r="K67" s="866"/>
      <c r="L67" s="867"/>
      <c r="M67" s="899"/>
      <c r="N67" s="866"/>
      <c r="O67" s="867"/>
      <c r="P67" s="899"/>
      <c r="Q67" s="866"/>
      <c r="R67" s="867"/>
      <c r="S67" s="899"/>
      <c r="T67" s="866"/>
      <c r="U67" s="867"/>
      <c r="V67" s="583"/>
      <c r="W67" s="899"/>
      <c r="X67" s="866"/>
      <c r="Y67" s="867"/>
      <c r="Z67" s="914"/>
      <c r="AA67" s="827"/>
      <c r="AB67" s="844"/>
      <c r="AC67" s="922"/>
      <c r="AD67" s="923"/>
      <c r="AE67" s="924"/>
      <c r="AF67" s="946"/>
      <c r="AG67" s="923"/>
      <c r="AH67" s="924"/>
      <c r="AI67" s="946"/>
      <c r="AJ67" s="923"/>
      <c r="AK67" s="924"/>
      <c r="AL67" s="946"/>
      <c r="AM67" s="923"/>
      <c r="AN67" s="924"/>
      <c r="AO67" s="946"/>
      <c r="AP67" s="923"/>
      <c r="AQ67" s="924"/>
      <c r="AR67" s="946"/>
      <c r="AS67" s="923"/>
      <c r="AT67" s="957"/>
      <c r="AU67" s="865"/>
      <c r="AV67" s="866"/>
      <c r="AW67" s="867"/>
      <c r="AX67" s="899"/>
      <c r="AY67" s="866"/>
      <c r="AZ67" s="867"/>
      <c r="BA67" s="899"/>
      <c r="BB67" s="866"/>
      <c r="BC67" s="1253"/>
      <c r="BD67" s="1266"/>
      <c r="BE67" s="581"/>
      <c r="BF67" s="584"/>
      <c r="BG67" s="581"/>
      <c r="BH67" s="581"/>
      <c r="BI67" s="581"/>
      <c r="BJ67" s="581"/>
      <c r="BK67" s="581"/>
      <c r="BL67" s="581"/>
      <c r="BM67" s="581"/>
      <c r="BN67" s="581"/>
    </row>
    <row r="68" spans="1:66" s="266" customFormat="1" ht="20.100000000000001" customHeight="1" thickBot="1">
      <c r="A68" s="562" t="s">
        <v>42</v>
      </c>
      <c r="B68" s="1021"/>
      <c r="C68" s="1044" t="s">
        <v>264</v>
      </c>
      <c r="D68" s="1056">
        <f t="shared" ref="D68:AI68" si="7">SUM(D51+D66)</f>
        <v>2809041</v>
      </c>
      <c r="E68" s="869">
        <f t="shared" si="7"/>
        <v>4762503</v>
      </c>
      <c r="F68" s="965">
        <f t="shared" si="7"/>
        <v>7160458</v>
      </c>
      <c r="G68" s="868">
        <f t="shared" si="7"/>
        <v>101082</v>
      </c>
      <c r="H68" s="869">
        <f t="shared" si="7"/>
        <v>127956</v>
      </c>
      <c r="I68" s="870">
        <f t="shared" si="7"/>
        <v>74609</v>
      </c>
      <c r="J68" s="900">
        <f t="shared" si="7"/>
        <v>29476</v>
      </c>
      <c r="K68" s="869">
        <f t="shared" si="7"/>
        <v>33153</v>
      </c>
      <c r="L68" s="870">
        <f t="shared" si="7"/>
        <v>23468</v>
      </c>
      <c r="M68" s="909">
        <f t="shared" si="7"/>
        <v>655433</v>
      </c>
      <c r="N68" s="910">
        <f t="shared" si="7"/>
        <v>669788</v>
      </c>
      <c r="O68" s="911">
        <f t="shared" si="7"/>
        <v>232597</v>
      </c>
      <c r="P68" s="909">
        <f t="shared" si="7"/>
        <v>12744</v>
      </c>
      <c r="Q68" s="910">
        <f t="shared" si="7"/>
        <v>177682</v>
      </c>
      <c r="R68" s="911">
        <f t="shared" si="7"/>
        <v>53994</v>
      </c>
      <c r="S68" s="909">
        <f t="shared" si="7"/>
        <v>176839</v>
      </c>
      <c r="T68" s="910">
        <f t="shared" si="7"/>
        <v>0</v>
      </c>
      <c r="U68" s="911">
        <f t="shared" si="7"/>
        <v>0</v>
      </c>
      <c r="V68" s="681">
        <f t="shared" si="7"/>
        <v>0</v>
      </c>
      <c r="W68" s="900">
        <f t="shared" si="7"/>
        <v>133200</v>
      </c>
      <c r="X68" s="869">
        <f t="shared" si="7"/>
        <v>133200</v>
      </c>
      <c r="Y68" s="870">
        <f t="shared" si="7"/>
        <v>40769</v>
      </c>
      <c r="Z68" s="900">
        <f t="shared" si="7"/>
        <v>0</v>
      </c>
      <c r="AA68" s="869">
        <f t="shared" si="7"/>
        <v>0</v>
      </c>
      <c r="AB68" s="915">
        <f t="shared" si="7"/>
        <v>0</v>
      </c>
      <c r="AC68" s="928">
        <f t="shared" si="7"/>
        <v>0</v>
      </c>
      <c r="AD68" s="929">
        <f t="shared" si="7"/>
        <v>22939</v>
      </c>
      <c r="AE68" s="930">
        <f t="shared" si="7"/>
        <v>9959</v>
      </c>
      <c r="AF68" s="948">
        <f t="shared" si="7"/>
        <v>5000</v>
      </c>
      <c r="AG68" s="929">
        <f t="shared" si="7"/>
        <v>0</v>
      </c>
      <c r="AH68" s="930">
        <f t="shared" si="7"/>
        <v>0</v>
      </c>
      <c r="AI68" s="948">
        <f t="shared" si="7"/>
        <v>302000</v>
      </c>
      <c r="AJ68" s="929">
        <f t="shared" ref="AJ68:BF68" si="8">SUM(AJ51+AJ66)</f>
        <v>158934</v>
      </c>
      <c r="AK68" s="930">
        <f t="shared" si="8"/>
        <v>25447</v>
      </c>
      <c r="AL68" s="948">
        <f t="shared" si="8"/>
        <v>335000</v>
      </c>
      <c r="AM68" s="929">
        <f t="shared" si="8"/>
        <v>465667</v>
      </c>
      <c r="AN68" s="930">
        <f t="shared" si="8"/>
        <v>278775</v>
      </c>
      <c r="AO68" s="948">
        <f t="shared" si="8"/>
        <v>0</v>
      </c>
      <c r="AP68" s="929">
        <f t="shared" si="8"/>
        <v>1995840</v>
      </c>
      <c r="AQ68" s="930">
        <f t="shared" si="8"/>
        <v>6420840</v>
      </c>
      <c r="AR68" s="948">
        <f t="shared" si="8"/>
        <v>0</v>
      </c>
      <c r="AS68" s="929">
        <f t="shared" si="8"/>
        <v>0</v>
      </c>
      <c r="AT68" s="959">
        <f t="shared" si="8"/>
        <v>0</v>
      </c>
      <c r="AU68" s="868">
        <f t="shared" si="8"/>
        <v>25000</v>
      </c>
      <c r="AV68" s="869">
        <f t="shared" si="8"/>
        <v>25000</v>
      </c>
      <c r="AW68" s="870">
        <f t="shared" si="8"/>
        <v>0</v>
      </c>
      <c r="AX68" s="900">
        <f t="shared" si="8"/>
        <v>268267</v>
      </c>
      <c r="AY68" s="869">
        <f t="shared" si="8"/>
        <v>175607</v>
      </c>
      <c r="AZ68" s="870">
        <f t="shared" si="8"/>
        <v>0</v>
      </c>
      <c r="BA68" s="900">
        <f t="shared" si="8"/>
        <v>765000</v>
      </c>
      <c r="BB68" s="869">
        <f t="shared" si="8"/>
        <v>776737</v>
      </c>
      <c r="BC68" s="1257">
        <f t="shared" si="8"/>
        <v>0</v>
      </c>
      <c r="BD68" s="1272">
        <f t="shared" si="8"/>
        <v>0</v>
      </c>
      <c r="BE68" s="781">
        <f t="shared" si="8"/>
        <v>0</v>
      </c>
      <c r="BF68" s="593">
        <f t="shared" si="8"/>
        <v>0</v>
      </c>
      <c r="BG68" s="581"/>
      <c r="BH68" s="581"/>
      <c r="BI68" s="581"/>
      <c r="BJ68" s="581"/>
      <c r="BK68" s="581"/>
      <c r="BL68" s="581"/>
      <c r="BM68" s="581"/>
      <c r="BN68" s="581"/>
    </row>
    <row r="69" spans="1:66" s="266" customFormat="1" ht="20.100000000000001" customHeight="1">
      <c r="A69" s="779" t="s">
        <v>265</v>
      </c>
      <c r="B69" s="1022"/>
      <c r="C69" s="1045" t="s">
        <v>266</v>
      </c>
      <c r="D69" s="1033">
        <f t="shared" si="0"/>
        <v>464977</v>
      </c>
      <c r="E69" s="890">
        <f t="shared" si="1"/>
        <v>498216</v>
      </c>
      <c r="F69" s="891">
        <f t="shared" si="2"/>
        <v>208655</v>
      </c>
      <c r="G69" s="871">
        <v>288093</v>
      </c>
      <c r="H69" s="872">
        <v>292911</v>
      </c>
      <c r="I69" s="873">
        <v>125295</v>
      </c>
      <c r="J69" s="901">
        <v>81837</v>
      </c>
      <c r="K69" s="872">
        <v>82134</v>
      </c>
      <c r="L69" s="873">
        <v>33308</v>
      </c>
      <c r="M69" s="901">
        <v>92287</v>
      </c>
      <c r="N69" s="872">
        <v>97567</v>
      </c>
      <c r="O69" s="873">
        <v>29929</v>
      </c>
      <c r="P69" s="901"/>
      <c r="Q69" s="872"/>
      <c r="R69" s="873"/>
      <c r="S69" s="901"/>
      <c r="T69" s="872"/>
      <c r="U69" s="873"/>
      <c r="V69" s="824"/>
      <c r="W69" s="901">
        <v>2760</v>
      </c>
      <c r="X69" s="872">
        <v>21309</v>
      </c>
      <c r="Y69" s="873">
        <v>15828</v>
      </c>
      <c r="Z69" s="901"/>
      <c r="AA69" s="872"/>
      <c r="AB69" s="916"/>
      <c r="AC69" s="931"/>
      <c r="AD69" s="932"/>
      <c r="AE69" s="933"/>
      <c r="AF69" s="949"/>
      <c r="AG69" s="932"/>
      <c r="AH69" s="933"/>
      <c r="AI69" s="949"/>
      <c r="AJ69" s="932"/>
      <c r="AK69" s="933"/>
      <c r="AL69" s="949"/>
      <c r="AM69" s="932">
        <v>4295</v>
      </c>
      <c r="AN69" s="933">
        <v>4295</v>
      </c>
      <c r="AO69" s="949"/>
      <c r="AP69" s="932"/>
      <c r="AQ69" s="933"/>
      <c r="AR69" s="949"/>
      <c r="AS69" s="932"/>
      <c r="AT69" s="960"/>
      <c r="AU69" s="871"/>
      <c r="AV69" s="872"/>
      <c r="AW69" s="873"/>
      <c r="AX69" s="901"/>
      <c r="AY69" s="872"/>
      <c r="AZ69" s="873"/>
      <c r="BA69" s="901"/>
      <c r="BB69" s="872"/>
      <c r="BC69" s="1258"/>
      <c r="BD69" s="1273"/>
      <c r="BE69" s="581"/>
      <c r="BF69" s="594"/>
      <c r="BG69" s="581"/>
      <c r="BH69" s="581"/>
      <c r="BI69" s="581"/>
      <c r="BJ69" s="581"/>
      <c r="BK69" s="581"/>
      <c r="BL69" s="581"/>
      <c r="BM69" s="581"/>
      <c r="BN69" s="581"/>
    </row>
    <row r="70" spans="1:66" s="266" customFormat="1" ht="20.100000000000001" customHeight="1" thickBot="1">
      <c r="A70" s="780" t="s">
        <v>24</v>
      </c>
      <c r="B70" s="1023"/>
      <c r="C70" s="1046" t="s">
        <v>267</v>
      </c>
      <c r="D70" s="1034">
        <f t="shared" si="0"/>
        <v>464977</v>
      </c>
      <c r="E70" s="875">
        <f t="shared" ref="E70:AJ70" si="9">SUM(E69)</f>
        <v>498216</v>
      </c>
      <c r="F70" s="892">
        <f t="shared" si="9"/>
        <v>208655</v>
      </c>
      <c r="G70" s="874">
        <f t="shared" si="9"/>
        <v>288093</v>
      </c>
      <c r="H70" s="875">
        <f t="shared" si="9"/>
        <v>292911</v>
      </c>
      <c r="I70" s="876">
        <f t="shared" si="9"/>
        <v>125295</v>
      </c>
      <c r="J70" s="902">
        <f t="shared" si="9"/>
        <v>81837</v>
      </c>
      <c r="K70" s="875">
        <f t="shared" si="9"/>
        <v>82134</v>
      </c>
      <c r="L70" s="876">
        <f t="shared" si="9"/>
        <v>33308</v>
      </c>
      <c r="M70" s="902">
        <f t="shared" si="9"/>
        <v>92287</v>
      </c>
      <c r="N70" s="875">
        <f t="shared" si="9"/>
        <v>97567</v>
      </c>
      <c r="O70" s="876">
        <f t="shared" si="9"/>
        <v>29929</v>
      </c>
      <c r="P70" s="902">
        <f t="shared" si="9"/>
        <v>0</v>
      </c>
      <c r="Q70" s="875">
        <f t="shared" si="9"/>
        <v>0</v>
      </c>
      <c r="R70" s="876">
        <f t="shared" si="9"/>
        <v>0</v>
      </c>
      <c r="S70" s="902">
        <f t="shared" si="9"/>
        <v>0</v>
      </c>
      <c r="T70" s="875">
        <f t="shared" si="9"/>
        <v>0</v>
      </c>
      <c r="U70" s="876">
        <f t="shared" si="9"/>
        <v>0</v>
      </c>
      <c r="V70" s="825">
        <f t="shared" si="9"/>
        <v>0</v>
      </c>
      <c r="W70" s="902">
        <f t="shared" si="9"/>
        <v>2760</v>
      </c>
      <c r="X70" s="875">
        <f t="shared" si="9"/>
        <v>21309</v>
      </c>
      <c r="Y70" s="876">
        <f t="shared" si="9"/>
        <v>15828</v>
      </c>
      <c r="Z70" s="902">
        <f t="shared" si="9"/>
        <v>0</v>
      </c>
      <c r="AA70" s="875">
        <f t="shared" si="9"/>
        <v>0</v>
      </c>
      <c r="AB70" s="917">
        <f t="shared" si="9"/>
        <v>0</v>
      </c>
      <c r="AC70" s="934">
        <f t="shared" si="9"/>
        <v>0</v>
      </c>
      <c r="AD70" s="935">
        <f t="shared" si="9"/>
        <v>0</v>
      </c>
      <c r="AE70" s="936">
        <f t="shared" si="9"/>
        <v>0</v>
      </c>
      <c r="AF70" s="950">
        <f t="shared" si="9"/>
        <v>0</v>
      </c>
      <c r="AG70" s="935">
        <f t="shared" si="9"/>
        <v>0</v>
      </c>
      <c r="AH70" s="936">
        <f t="shared" si="9"/>
        <v>0</v>
      </c>
      <c r="AI70" s="950">
        <f t="shared" si="9"/>
        <v>0</v>
      </c>
      <c r="AJ70" s="935">
        <f t="shared" si="9"/>
        <v>0</v>
      </c>
      <c r="AK70" s="936">
        <f t="shared" ref="AK70:BD70" si="10">SUM(AK69)</f>
        <v>0</v>
      </c>
      <c r="AL70" s="950">
        <f t="shared" si="10"/>
        <v>0</v>
      </c>
      <c r="AM70" s="935">
        <f t="shared" si="10"/>
        <v>4295</v>
      </c>
      <c r="AN70" s="936">
        <f t="shared" si="10"/>
        <v>4295</v>
      </c>
      <c r="AO70" s="950">
        <f t="shared" si="10"/>
        <v>0</v>
      </c>
      <c r="AP70" s="935">
        <f t="shared" si="10"/>
        <v>0</v>
      </c>
      <c r="AQ70" s="936">
        <f t="shared" si="10"/>
        <v>0</v>
      </c>
      <c r="AR70" s="950">
        <f t="shared" si="10"/>
        <v>0</v>
      </c>
      <c r="AS70" s="935">
        <f t="shared" si="10"/>
        <v>0</v>
      </c>
      <c r="AT70" s="961">
        <f t="shared" si="10"/>
        <v>0</v>
      </c>
      <c r="AU70" s="874">
        <f t="shared" si="10"/>
        <v>0</v>
      </c>
      <c r="AV70" s="875">
        <f t="shared" si="10"/>
        <v>0</v>
      </c>
      <c r="AW70" s="876">
        <f t="shared" si="10"/>
        <v>0</v>
      </c>
      <c r="AX70" s="902">
        <f t="shared" si="10"/>
        <v>0</v>
      </c>
      <c r="AY70" s="875">
        <f t="shared" si="10"/>
        <v>0</v>
      </c>
      <c r="AZ70" s="876">
        <f t="shared" si="10"/>
        <v>0</v>
      </c>
      <c r="BA70" s="902">
        <f t="shared" si="10"/>
        <v>0</v>
      </c>
      <c r="BB70" s="875">
        <f t="shared" si="10"/>
        <v>0</v>
      </c>
      <c r="BC70" s="1259">
        <f t="shared" si="10"/>
        <v>0</v>
      </c>
      <c r="BD70" s="1274">
        <f t="shared" si="10"/>
        <v>0</v>
      </c>
      <c r="BE70" s="581"/>
      <c r="BF70" s="596">
        <v>373</v>
      </c>
      <c r="BG70" s="581"/>
      <c r="BH70" s="581"/>
      <c r="BI70" s="581"/>
      <c r="BJ70" s="581"/>
      <c r="BK70" s="581"/>
      <c r="BL70" s="581"/>
      <c r="BM70" s="581"/>
      <c r="BN70" s="581"/>
    </row>
    <row r="71" spans="1:66" s="266" customFormat="1" ht="20.100000000000001" customHeight="1" thickBot="1">
      <c r="A71" s="555" t="s">
        <v>20</v>
      </c>
      <c r="B71" s="1024"/>
      <c r="C71" s="1047" t="s">
        <v>268</v>
      </c>
      <c r="D71" s="1035">
        <f t="shared" si="0"/>
        <v>1944476</v>
      </c>
      <c r="E71" s="893">
        <f>SUM(H71+K71+N71+Q71+T71+V71+X71+AA71+AD71+AG71+AJ71+AM71+AP71+AS71+AV71+AY71+BB71+BD71)</f>
        <v>2022193</v>
      </c>
      <c r="F71" s="894">
        <f t="shared" si="2"/>
        <v>924916</v>
      </c>
      <c r="G71" s="877">
        <v>891080</v>
      </c>
      <c r="H71" s="878">
        <v>923254</v>
      </c>
      <c r="I71" s="879">
        <v>457486</v>
      </c>
      <c r="J71" s="903">
        <v>261064</v>
      </c>
      <c r="K71" s="878">
        <v>269461</v>
      </c>
      <c r="L71" s="879">
        <v>122799</v>
      </c>
      <c r="M71" s="903">
        <v>788332</v>
      </c>
      <c r="N71" s="878">
        <v>808499</v>
      </c>
      <c r="O71" s="879">
        <v>340018</v>
      </c>
      <c r="P71" s="903"/>
      <c r="Q71" s="878"/>
      <c r="R71" s="879"/>
      <c r="S71" s="903"/>
      <c r="T71" s="878"/>
      <c r="U71" s="879"/>
      <c r="V71" s="778"/>
      <c r="W71" s="903"/>
      <c r="X71" s="878"/>
      <c r="Y71" s="879"/>
      <c r="Z71" s="903"/>
      <c r="AA71" s="878"/>
      <c r="AB71" s="918"/>
      <c r="AC71" s="937"/>
      <c r="AD71" s="938"/>
      <c r="AE71" s="939"/>
      <c r="AF71" s="951"/>
      <c r="AG71" s="938"/>
      <c r="AH71" s="939"/>
      <c r="AI71" s="951"/>
      <c r="AJ71" s="938"/>
      <c r="AK71" s="939"/>
      <c r="AL71" s="951">
        <v>4000</v>
      </c>
      <c r="AM71" s="938">
        <v>20979</v>
      </c>
      <c r="AN71" s="939">
        <v>4613</v>
      </c>
      <c r="AO71" s="951"/>
      <c r="AP71" s="938"/>
      <c r="AQ71" s="939"/>
      <c r="AR71" s="951"/>
      <c r="AS71" s="938"/>
      <c r="AT71" s="962"/>
      <c r="AU71" s="877"/>
      <c r="AV71" s="878"/>
      <c r="AW71" s="879"/>
      <c r="AX71" s="903"/>
      <c r="AY71" s="878"/>
      <c r="AZ71" s="879"/>
      <c r="BA71" s="903"/>
      <c r="BB71" s="878"/>
      <c r="BC71" s="1260"/>
      <c r="BD71" s="1275"/>
      <c r="BE71" s="581"/>
      <c r="BF71" s="597">
        <v>676.5</v>
      </c>
      <c r="BG71" s="581"/>
      <c r="BH71" s="581"/>
      <c r="BI71" s="581"/>
      <c r="BJ71" s="581"/>
      <c r="BK71" s="581"/>
      <c r="BL71" s="581"/>
      <c r="BM71" s="581"/>
      <c r="BN71" s="581"/>
    </row>
    <row r="72" spans="1:66" s="266" customFormat="1" ht="20.100000000000001" customHeight="1" thickBot="1">
      <c r="A72" s="600" t="s">
        <v>269</v>
      </c>
      <c r="B72" s="601"/>
      <c r="C72" s="1044" t="s">
        <v>270</v>
      </c>
      <c r="D72" s="1035">
        <f t="shared" si="0"/>
        <v>116092</v>
      </c>
      <c r="E72" s="895">
        <f t="shared" si="1"/>
        <v>128859</v>
      </c>
      <c r="F72" s="896">
        <f t="shared" si="2"/>
        <v>51998</v>
      </c>
      <c r="G72" s="880">
        <v>49191</v>
      </c>
      <c r="H72" s="881">
        <v>50786</v>
      </c>
      <c r="I72" s="882">
        <v>24832</v>
      </c>
      <c r="J72" s="904">
        <v>14334</v>
      </c>
      <c r="K72" s="881">
        <v>14755</v>
      </c>
      <c r="L72" s="882">
        <v>6508</v>
      </c>
      <c r="M72" s="904">
        <v>47360</v>
      </c>
      <c r="N72" s="881">
        <v>56575</v>
      </c>
      <c r="O72" s="882">
        <v>20650</v>
      </c>
      <c r="P72" s="904"/>
      <c r="Q72" s="881"/>
      <c r="R72" s="882"/>
      <c r="S72" s="904"/>
      <c r="T72" s="881"/>
      <c r="U72" s="882"/>
      <c r="V72" s="598"/>
      <c r="W72" s="904"/>
      <c r="X72" s="881"/>
      <c r="Y72" s="882"/>
      <c r="Z72" s="904"/>
      <c r="AA72" s="881"/>
      <c r="AB72" s="919"/>
      <c r="AC72" s="940"/>
      <c r="AD72" s="941"/>
      <c r="AE72" s="942"/>
      <c r="AF72" s="952"/>
      <c r="AG72" s="941"/>
      <c r="AH72" s="942"/>
      <c r="AI72" s="952"/>
      <c r="AJ72" s="941"/>
      <c r="AK72" s="942"/>
      <c r="AL72" s="952">
        <v>5207</v>
      </c>
      <c r="AM72" s="941">
        <v>6743</v>
      </c>
      <c r="AN72" s="942">
        <v>8</v>
      </c>
      <c r="AO72" s="952"/>
      <c r="AP72" s="941"/>
      <c r="AQ72" s="942"/>
      <c r="AR72" s="952"/>
      <c r="AS72" s="941"/>
      <c r="AT72" s="963"/>
      <c r="AU72" s="880"/>
      <c r="AV72" s="881"/>
      <c r="AW72" s="882"/>
      <c r="AX72" s="904"/>
      <c r="AY72" s="881"/>
      <c r="AZ72" s="882"/>
      <c r="BA72" s="904"/>
      <c r="BB72" s="881"/>
      <c r="BC72" s="1261"/>
      <c r="BD72" s="1276"/>
      <c r="BE72" s="581"/>
      <c r="BF72" s="597"/>
      <c r="BG72" s="581"/>
      <c r="BH72" s="581"/>
      <c r="BI72" s="581"/>
      <c r="BJ72" s="581"/>
      <c r="BK72" s="581"/>
      <c r="BL72" s="581"/>
      <c r="BM72" s="581"/>
      <c r="BN72" s="581"/>
    </row>
    <row r="73" spans="1:66" s="201" customFormat="1" ht="20.100000000000001" customHeight="1" thickBot="1">
      <c r="A73" s="270" t="s">
        <v>8</v>
      </c>
      <c r="B73" s="1025"/>
      <c r="C73" s="1048" t="s">
        <v>271</v>
      </c>
      <c r="D73" s="1035">
        <f t="shared" ref="D73:AI73" si="11">SUM(D68+D70+D71+D72)</f>
        <v>5334586</v>
      </c>
      <c r="E73" s="884">
        <f t="shared" si="11"/>
        <v>7411771</v>
      </c>
      <c r="F73" s="888">
        <f t="shared" si="11"/>
        <v>8346027</v>
      </c>
      <c r="G73" s="883">
        <f t="shared" si="11"/>
        <v>1329446</v>
      </c>
      <c r="H73" s="884">
        <f t="shared" si="11"/>
        <v>1394907</v>
      </c>
      <c r="I73" s="885">
        <f t="shared" si="11"/>
        <v>682222</v>
      </c>
      <c r="J73" s="905">
        <f t="shared" si="11"/>
        <v>386711</v>
      </c>
      <c r="K73" s="884">
        <f t="shared" si="11"/>
        <v>399503</v>
      </c>
      <c r="L73" s="885">
        <f t="shared" si="11"/>
        <v>186083</v>
      </c>
      <c r="M73" s="905">
        <f t="shared" si="11"/>
        <v>1583412</v>
      </c>
      <c r="N73" s="884">
        <f t="shared" si="11"/>
        <v>1632429</v>
      </c>
      <c r="O73" s="885">
        <f t="shared" si="11"/>
        <v>623194</v>
      </c>
      <c r="P73" s="905">
        <f t="shared" si="11"/>
        <v>12744</v>
      </c>
      <c r="Q73" s="884">
        <f t="shared" si="11"/>
        <v>177682</v>
      </c>
      <c r="R73" s="885">
        <f t="shared" si="11"/>
        <v>53994</v>
      </c>
      <c r="S73" s="905">
        <f t="shared" si="11"/>
        <v>176839</v>
      </c>
      <c r="T73" s="884">
        <f t="shared" si="11"/>
        <v>0</v>
      </c>
      <c r="U73" s="885">
        <f t="shared" si="11"/>
        <v>0</v>
      </c>
      <c r="V73" s="595">
        <f t="shared" si="11"/>
        <v>0</v>
      </c>
      <c r="W73" s="905">
        <f t="shared" si="11"/>
        <v>135960</v>
      </c>
      <c r="X73" s="884">
        <f t="shared" si="11"/>
        <v>154509</v>
      </c>
      <c r="Y73" s="885">
        <f t="shared" si="11"/>
        <v>56597</v>
      </c>
      <c r="Z73" s="905">
        <f t="shared" si="11"/>
        <v>0</v>
      </c>
      <c r="AA73" s="884">
        <f t="shared" si="11"/>
        <v>0</v>
      </c>
      <c r="AB73" s="920">
        <f t="shared" si="11"/>
        <v>0</v>
      </c>
      <c r="AC73" s="943">
        <f t="shared" si="11"/>
        <v>0</v>
      </c>
      <c r="AD73" s="944">
        <f t="shared" si="11"/>
        <v>22939</v>
      </c>
      <c r="AE73" s="945">
        <f t="shared" si="11"/>
        <v>9959</v>
      </c>
      <c r="AF73" s="953">
        <f t="shared" si="11"/>
        <v>5000</v>
      </c>
      <c r="AG73" s="944">
        <f t="shared" si="11"/>
        <v>0</v>
      </c>
      <c r="AH73" s="945">
        <f t="shared" si="11"/>
        <v>0</v>
      </c>
      <c r="AI73" s="953">
        <f t="shared" si="11"/>
        <v>302000</v>
      </c>
      <c r="AJ73" s="944">
        <f t="shared" ref="AJ73:BD73" si="12">SUM(AJ68+AJ70+AJ71+AJ72)</f>
        <v>158934</v>
      </c>
      <c r="AK73" s="945">
        <f t="shared" si="12"/>
        <v>25447</v>
      </c>
      <c r="AL73" s="953">
        <f t="shared" si="12"/>
        <v>344207</v>
      </c>
      <c r="AM73" s="944">
        <f t="shared" si="12"/>
        <v>497684</v>
      </c>
      <c r="AN73" s="945">
        <f t="shared" si="12"/>
        <v>287691</v>
      </c>
      <c r="AO73" s="953">
        <f t="shared" si="12"/>
        <v>0</v>
      </c>
      <c r="AP73" s="944">
        <f t="shared" si="12"/>
        <v>1995840</v>
      </c>
      <c r="AQ73" s="945">
        <f t="shared" si="12"/>
        <v>6420840</v>
      </c>
      <c r="AR73" s="953">
        <f t="shared" si="12"/>
        <v>0</v>
      </c>
      <c r="AS73" s="944">
        <f t="shared" si="12"/>
        <v>0</v>
      </c>
      <c r="AT73" s="964">
        <f t="shared" si="12"/>
        <v>0</v>
      </c>
      <c r="AU73" s="883">
        <f t="shared" si="12"/>
        <v>25000</v>
      </c>
      <c r="AV73" s="884">
        <f t="shared" si="12"/>
        <v>25000</v>
      </c>
      <c r="AW73" s="885">
        <f t="shared" si="12"/>
        <v>0</v>
      </c>
      <c r="AX73" s="905">
        <f t="shared" si="12"/>
        <v>268267</v>
      </c>
      <c r="AY73" s="884">
        <f t="shared" si="12"/>
        <v>175607</v>
      </c>
      <c r="AZ73" s="885">
        <f t="shared" si="12"/>
        <v>0</v>
      </c>
      <c r="BA73" s="905">
        <f t="shared" si="12"/>
        <v>765000</v>
      </c>
      <c r="BB73" s="884">
        <f t="shared" si="12"/>
        <v>776737</v>
      </c>
      <c r="BC73" s="1262">
        <f t="shared" si="12"/>
        <v>0</v>
      </c>
      <c r="BD73" s="1277">
        <f t="shared" si="12"/>
        <v>0</v>
      </c>
      <c r="BE73" s="213"/>
      <c r="BF73" s="597">
        <v>1342.5</v>
      </c>
      <c r="BG73" s="213"/>
      <c r="BH73" s="213"/>
      <c r="BI73" s="213"/>
      <c r="BJ73" s="213"/>
      <c r="BK73" s="213"/>
      <c r="BL73" s="213"/>
      <c r="BM73" s="213"/>
      <c r="BN73" s="213"/>
    </row>
    <row r="75" spans="1:66">
      <c r="A75" s="256"/>
      <c r="B75" s="256"/>
      <c r="C75" s="271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/>
      <c r="O75" s="272"/>
      <c r="P75" s="272"/>
      <c r="Q75" s="272"/>
      <c r="R75" s="272"/>
      <c r="S75" s="272"/>
      <c r="T75" s="272"/>
      <c r="U75" s="272"/>
      <c r="V75" s="272"/>
      <c r="W75" s="272"/>
      <c r="X75" s="272"/>
      <c r="Y75" s="272"/>
      <c r="Z75" s="272"/>
      <c r="AA75" s="272"/>
      <c r="AB75" s="272"/>
      <c r="AC75" s="272"/>
      <c r="AD75" s="272"/>
      <c r="AE75" s="272"/>
      <c r="AF75" s="272"/>
      <c r="AG75" s="272"/>
      <c r="AH75" s="272"/>
      <c r="AI75" s="272"/>
      <c r="AJ75" s="272"/>
      <c r="AK75" s="272"/>
      <c r="AL75" s="272"/>
      <c r="AM75" s="272"/>
      <c r="AN75" s="272"/>
      <c r="AO75" s="272"/>
      <c r="AP75" s="272"/>
      <c r="AQ75" s="272"/>
      <c r="AR75" s="272"/>
      <c r="AS75" s="272"/>
      <c r="AT75" s="272"/>
      <c r="AU75" s="272"/>
      <c r="AV75" s="272"/>
      <c r="AW75" s="272"/>
      <c r="AX75" s="272"/>
      <c r="AY75" s="272"/>
      <c r="AZ75" s="272"/>
      <c r="BA75" s="272"/>
      <c r="BB75" s="272"/>
      <c r="BC75" s="272"/>
      <c r="BD75" s="272"/>
      <c r="BE75" s="272"/>
    </row>
    <row r="76" spans="1:66">
      <c r="A76" s="256"/>
      <c r="B76" s="256"/>
      <c r="C76" s="271"/>
      <c r="D76" s="272"/>
      <c r="E76" s="272"/>
      <c r="F76" s="272"/>
      <c r="G76" s="272"/>
      <c r="H76" s="272"/>
      <c r="I76" s="272"/>
      <c r="J76" s="272"/>
      <c r="K76" s="272"/>
      <c r="L76" s="272"/>
      <c r="M76" s="272"/>
      <c r="N76" s="272"/>
      <c r="O76" s="272"/>
      <c r="P76" s="272"/>
      <c r="Q76" s="272"/>
      <c r="R76" s="272"/>
      <c r="S76" s="272"/>
      <c r="T76" s="272"/>
      <c r="U76" s="272"/>
      <c r="V76" s="272"/>
      <c r="W76" s="272"/>
      <c r="X76" s="272"/>
      <c r="Y76" s="272"/>
      <c r="Z76" s="272"/>
      <c r="AA76" s="272"/>
      <c r="AB76" s="272"/>
      <c r="AC76" s="272"/>
      <c r="AD76" s="272"/>
      <c r="AE76" s="272"/>
      <c r="AF76" s="272"/>
      <c r="AG76" s="272"/>
      <c r="AH76" s="272"/>
      <c r="AI76" s="272"/>
      <c r="AJ76" s="272"/>
      <c r="AK76" s="272"/>
      <c r="AL76" s="272"/>
      <c r="AM76" s="272"/>
      <c r="AN76" s="272"/>
      <c r="AO76" s="272"/>
      <c r="AP76" s="272"/>
      <c r="AQ76" s="272"/>
      <c r="AR76" s="272"/>
      <c r="AS76" s="272"/>
      <c r="AT76" s="272"/>
      <c r="AU76" s="272"/>
      <c r="AV76" s="272"/>
      <c r="AW76" s="272"/>
      <c r="AX76" s="272"/>
      <c r="AY76" s="272"/>
      <c r="AZ76" s="272"/>
      <c r="BA76" s="272"/>
      <c r="BB76" s="272"/>
      <c r="BC76" s="272"/>
      <c r="BD76" s="272"/>
      <c r="BE76" s="272"/>
    </row>
    <row r="77" spans="1:66" s="560" customFormat="1">
      <c r="A77" s="636"/>
      <c r="B77" s="636"/>
      <c r="C77" s="637"/>
      <c r="D77" s="638"/>
      <c r="E77" s="638"/>
      <c r="F77" s="638"/>
      <c r="G77" s="638"/>
      <c r="H77" s="638"/>
      <c r="I77" s="638"/>
      <c r="J77" s="638"/>
      <c r="K77" s="638"/>
      <c r="L77" s="638"/>
      <c r="M77" s="638"/>
      <c r="N77" s="638"/>
      <c r="O77" s="638"/>
      <c r="P77" s="638"/>
      <c r="Q77" s="638"/>
      <c r="R77" s="638"/>
      <c r="S77" s="638"/>
      <c r="T77" s="638"/>
      <c r="U77" s="638"/>
      <c r="V77" s="638"/>
      <c r="W77" s="638"/>
      <c r="X77" s="638"/>
      <c r="Y77" s="638"/>
      <c r="Z77" s="638"/>
      <c r="AA77" s="638"/>
      <c r="AB77" s="638"/>
      <c r="AC77" s="638"/>
      <c r="AD77" s="638"/>
      <c r="AE77" s="638"/>
      <c r="AF77" s="638"/>
      <c r="AG77" s="638"/>
      <c r="AH77" s="638"/>
      <c r="AI77" s="638"/>
      <c r="AJ77" s="638"/>
      <c r="AK77" s="638"/>
      <c r="AL77" s="638"/>
      <c r="AM77" s="638"/>
      <c r="AN77" s="638"/>
      <c r="AO77" s="638"/>
      <c r="AP77" s="638"/>
      <c r="AQ77" s="638"/>
      <c r="AR77" s="638"/>
      <c r="AS77" s="638"/>
      <c r="AT77" s="638"/>
      <c r="AU77" s="638"/>
      <c r="AV77" s="638"/>
      <c r="AW77" s="638"/>
      <c r="AX77" s="638"/>
      <c r="AY77" s="638"/>
      <c r="AZ77" s="638"/>
      <c r="BA77" s="638"/>
      <c r="BB77" s="638"/>
      <c r="BC77" s="638"/>
      <c r="BD77" s="638"/>
      <c r="BE77" s="638"/>
      <c r="BF77" s="638"/>
      <c r="BG77" s="588"/>
      <c r="BH77" s="588"/>
      <c r="BI77" s="588"/>
      <c r="BJ77" s="588"/>
      <c r="BK77" s="588"/>
      <c r="BL77" s="588"/>
      <c r="BM77" s="588"/>
      <c r="BN77" s="588"/>
    </row>
    <row r="78" spans="1:66">
      <c r="A78" s="256"/>
      <c r="B78" s="256"/>
      <c r="C78" s="257"/>
      <c r="D78" s="272"/>
      <c r="E78" s="272"/>
      <c r="F78" s="272"/>
      <c r="G78" s="272"/>
      <c r="H78" s="272"/>
      <c r="I78" s="272"/>
      <c r="J78" s="272"/>
      <c r="K78" s="272"/>
      <c r="L78" s="272"/>
      <c r="M78" s="272"/>
      <c r="N78" s="272"/>
      <c r="O78" s="272"/>
      <c r="P78" s="272"/>
      <c r="Q78" s="272"/>
      <c r="R78" s="272"/>
      <c r="S78" s="272"/>
      <c r="T78" s="272"/>
      <c r="U78" s="272"/>
      <c r="V78" s="272"/>
      <c r="W78" s="272"/>
      <c r="X78" s="272"/>
      <c r="Y78" s="272"/>
      <c r="Z78" s="272"/>
      <c r="AA78" s="272"/>
      <c r="AB78" s="272"/>
      <c r="AC78" s="272"/>
      <c r="AD78" s="272"/>
      <c r="AE78" s="272"/>
      <c r="AF78" s="272"/>
      <c r="AG78" s="272"/>
      <c r="AH78" s="272"/>
      <c r="AI78" s="272"/>
      <c r="AJ78" s="272"/>
      <c r="AK78" s="272"/>
      <c r="AL78" s="272"/>
      <c r="AM78" s="272"/>
      <c r="AN78" s="272"/>
      <c r="AO78" s="272"/>
      <c r="AP78" s="272"/>
      <c r="AQ78" s="272"/>
      <c r="AR78" s="272"/>
      <c r="AS78" s="272"/>
      <c r="AT78" s="272"/>
      <c r="AU78" s="272"/>
      <c r="AV78" s="272"/>
      <c r="AW78" s="272"/>
      <c r="AX78" s="272"/>
      <c r="AY78" s="272"/>
      <c r="AZ78" s="272"/>
      <c r="BA78" s="272"/>
      <c r="BB78" s="272"/>
      <c r="BC78" s="272"/>
      <c r="BD78" s="272"/>
      <c r="BE78" s="272"/>
      <c r="BF78" s="272"/>
    </row>
    <row r="79" spans="1:66">
      <c r="A79" s="256"/>
      <c r="B79" s="256"/>
      <c r="C79" s="257"/>
      <c r="D79" s="272"/>
      <c r="E79" s="272"/>
      <c r="F79" s="272"/>
      <c r="G79" s="272"/>
      <c r="H79" s="272"/>
      <c r="I79" s="272"/>
      <c r="J79" s="272"/>
      <c r="K79" s="272"/>
      <c r="L79" s="272"/>
      <c r="M79" s="272"/>
      <c r="N79" s="272"/>
      <c r="O79" s="272"/>
      <c r="P79" s="272"/>
      <c r="Q79" s="272"/>
      <c r="R79" s="272"/>
      <c r="S79" s="272"/>
      <c r="T79" s="272"/>
      <c r="U79" s="272"/>
      <c r="V79" s="272"/>
      <c r="W79" s="272"/>
      <c r="X79" s="272"/>
      <c r="Y79" s="272"/>
      <c r="Z79" s="272"/>
      <c r="AA79" s="272"/>
      <c r="AB79" s="272"/>
      <c r="AC79" s="272"/>
      <c r="AD79" s="272"/>
      <c r="AE79" s="272"/>
      <c r="AF79" s="272"/>
      <c r="AG79" s="272"/>
      <c r="AH79" s="272"/>
      <c r="AI79" s="272"/>
      <c r="AJ79" s="272"/>
      <c r="AK79" s="272"/>
      <c r="AL79" s="272"/>
      <c r="AM79" s="272"/>
      <c r="AN79" s="272"/>
      <c r="AO79" s="272"/>
      <c r="AP79" s="272"/>
      <c r="AQ79" s="272"/>
      <c r="AR79" s="272"/>
      <c r="AS79" s="272"/>
      <c r="AT79" s="272"/>
      <c r="AU79" s="272"/>
      <c r="AV79" s="272"/>
      <c r="AW79" s="272"/>
      <c r="AX79" s="272"/>
      <c r="AY79" s="272"/>
      <c r="AZ79" s="272"/>
      <c r="BA79" s="272"/>
      <c r="BB79" s="272"/>
      <c r="BC79" s="272"/>
      <c r="BD79" s="272"/>
      <c r="BE79" s="272"/>
      <c r="BF79" s="272"/>
    </row>
    <row r="80" spans="1:66">
      <c r="A80" s="256"/>
      <c r="B80" s="256"/>
      <c r="C80" s="257" t="s">
        <v>64</v>
      </c>
      <c r="D80" s="272"/>
      <c r="E80" s="272"/>
      <c r="F80" s="272"/>
      <c r="G80" s="272"/>
      <c r="H80" s="272"/>
      <c r="I80" s="272"/>
      <c r="J80" s="272"/>
      <c r="K80" s="272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  <c r="AM80" s="272"/>
      <c r="AN80" s="272"/>
      <c r="AO80" s="272"/>
      <c r="AP80" s="272"/>
      <c r="AQ80" s="272"/>
      <c r="AR80" s="272"/>
      <c r="AS80" s="272"/>
      <c r="AT80" s="272"/>
      <c r="AU80" s="272"/>
      <c r="AV80" s="272"/>
      <c r="AW80" s="272"/>
      <c r="AX80" s="272"/>
      <c r="AY80" s="272"/>
      <c r="AZ80" s="272"/>
      <c r="BA80" s="272"/>
      <c r="BB80" s="272"/>
      <c r="BC80" s="272"/>
      <c r="BD80" s="272"/>
      <c r="BE80" s="272"/>
      <c r="BF80" s="272"/>
    </row>
    <row r="81" spans="1:58">
      <c r="A81" s="256"/>
      <c r="B81" s="256"/>
      <c r="C81" s="257"/>
      <c r="D81" s="272"/>
      <c r="E81" s="272"/>
      <c r="F81" s="272"/>
      <c r="G81" s="272"/>
      <c r="H81" s="272"/>
      <c r="I81" s="272"/>
      <c r="J81" s="272"/>
      <c r="K81" s="272"/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  <c r="AM81" s="272"/>
      <c r="AN81" s="272"/>
      <c r="AO81" s="272"/>
      <c r="AP81" s="272"/>
      <c r="AQ81" s="272"/>
      <c r="AR81" s="272"/>
      <c r="AS81" s="272"/>
      <c r="AT81" s="272"/>
      <c r="AU81" s="272"/>
      <c r="AV81" s="272"/>
      <c r="AW81" s="272"/>
      <c r="AX81" s="272"/>
      <c r="AY81" s="272"/>
      <c r="AZ81" s="272"/>
      <c r="BA81" s="272"/>
      <c r="BB81" s="272"/>
      <c r="BC81" s="272"/>
      <c r="BD81" s="272"/>
      <c r="BE81" s="272"/>
      <c r="BF81" s="272"/>
    </row>
    <row r="82" spans="1:58">
      <c r="A82" s="256"/>
      <c r="B82" s="256"/>
      <c r="C82" s="257"/>
      <c r="D82" s="272"/>
      <c r="E82" s="272"/>
      <c r="F82" s="272"/>
      <c r="G82" s="272"/>
      <c r="H82" s="272"/>
      <c r="I82" s="272"/>
      <c r="J82" s="272"/>
      <c r="K82" s="272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  <c r="AM82" s="272"/>
      <c r="AN82" s="272"/>
      <c r="AO82" s="272"/>
      <c r="AP82" s="272"/>
      <c r="AQ82" s="272"/>
      <c r="AR82" s="272"/>
      <c r="AS82" s="272"/>
      <c r="AT82" s="272"/>
      <c r="AU82" s="272"/>
      <c r="AV82" s="272"/>
      <c r="AW82" s="272"/>
      <c r="AX82" s="272"/>
      <c r="AY82" s="272"/>
      <c r="AZ82" s="272"/>
      <c r="BA82" s="272"/>
      <c r="BB82" s="272"/>
      <c r="BC82" s="272"/>
      <c r="BD82" s="272"/>
      <c r="BE82" s="272"/>
      <c r="BF82" s="272"/>
    </row>
    <row r="83" spans="1:58">
      <c r="A83" s="256"/>
      <c r="B83" s="256"/>
      <c r="C83" s="257"/>
      <c r="D83" s="272"/>
      <c r="E83" s="272"/>
      <c r="F83" s="272"/>
      <c r="G83" s="272"/>
      <c r="H83" s="272"/>
      <c r="I83" s="272"/>
      <c r="J83" s="272"/>
      <c r="K83" s="272"/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  <c r="AM83" s="272"/>
      <c r="AN83" s="272"/>
      <c r="AO83" s="272"/>
      <c r="AP83" s="272"/>
      <c r="AQ83" s="272"/>
      <c r="AR83" s="272"/>
      <c r="AS83" s="272"/>
      <c r="AT83" s="272"/>
      <c r="AU83" s="272"/>
      <c r="AV83" s="272"/>
      <c r="AW83" s="272"/>
      <c r="AX83" s="272"/>
      <c r="AY83" s="272"/>
      <c r="AZ83" s="272"/>
      <c r="BA83" s="272"/>
      <c r="BB83" s="272"/>
      <c r="BC83" s="272"/>
      <c r="BD83" s="272"/>
      <c r="BE83" s="272"/>
      <c r="BF83" s="272"/>
    </row>
    <row r="84" spans="1:58">
      <c r="A84" s="256"/>
      <c r="B84" s="256"/>
      <c r="C84" s="257"/>
      <c r="D84" s="272"/>
      <c r="E84" s="272"/>
      <c r="F84" s="272"/>
      <c r="G84" s="272"/>
      <c r="H84" s="272"/>
      <c r="I84" s="272"/>
      <c r="J84" s="272"/>
      <c r="K84" s="272"/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  <c r="AM84" s="272"/>
      <c r="AN84" s="272"/>
      <c r="AO84" s="272"/>
      <c r="AP84" s="272"/>
      <c r="AQ84" s="272"/>
      <c r="AR84" s="272"/>
      <c r="AS84" s="272"/>
      <c r="AT84" s="272"/>
      <c r="AU84" s="272"/>
      <c r="AV84" s="272"/>
      <c r="AW84" s="272"/>
      <c r="AX84" s="272"/>
      <c r="AY84" s="272"/>
      <c r="AZ84" s="272"/>
      <c r="BA84" s="272"/>
      <c r="BB84" s="272"/>
      <c r="BC84" s="272"/>
      <c r="BD84" s="272"/>
      <c r="BE84" s="272"/>
      <c r="BF84" s="272"/>
    </row>
    <row r="85" spans="1:58">
      <c r="A85" s="256"/>
      <c r="B85" s="256"/>
      <c r="C85" s="257"/>
      <c r="D85" s="272"/>
      <c r="E85" s="272"/>
      <c r="F85" s="272"/>
      <c r="G85" s="272"/>
      <c r="H85" s="272"/>
      <c r="I85" s="272"/>
      <c r="J85" s="272"/>
      <c r="K85" s="272"/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  <c r="AM85" s="272"/>
      <c r="AN85" s="272"/>
      <c r="AO85" s="272"/>
      <c r="AP85" s="272"/>
      <c r="AQ85" s="272"/>
      <c r="AR85" s="272"/>
      <c r="AS85" s="272"/>
      <c r="AT85" s="272"/>
      <c r="AU85" s="272"/>
      <c r="AV85" s="272"/>
      <c r="AW85" s="272"/>
      <c r="AX85" s="272"/>
      <c r="AY85" s="272"/>
      <c r="AZ85" s="272"/>
      <c r="BA85" s="272"/>
      <c r="BB85" s="272"/>
      <c r="BC85" s="272"/>
      <c r="BD85" s="272"/>
      <c r="BE85" s="272"/>
      <c r="BF85" s="272"/>
    </row>
    <row r="86" spans="1:58">
      <c r="A86" s="256"/>
      <c r="B86" s="256"/>
      <c r="C86" s="257"/>
      <c r="D86" s="272"/>
      <c r="E86" s="272"/>
      <c r="F86" s="272"/>
      <c r="G86" s="272"/>
      <c r="H86" s="272"/>
      <c r="I86" s="272"/>
      <c r="J86" s="272"/>
      <c r="K86" s="272"/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  <c r="AM86" s="272"/>
      <c r="AN86" s="272"/>
      <c r="AO86" s="272"/>
      <c r="AP86" s="272"/>
      <c r="AQ86" s="272"/>
      <c r="AR86" s="272"/>
      <c r="AS86" s="272"/>
      <c r="AT86" s="272"/>
      <c r="AU86" s="272"/>
      <c r="AV86" s="272"/>
      <c r="AW86" s="272"/>
      <c r="AX86" s="272"/>
      <c r="AY86" s="272"/>
      <c r="AZ86" s="272"/>
      <c r="BA86" s="272"/>
      <c r="BB86" s="272"/>
      <c r="BC86" s="272"/>
      <c r="BD86" s="272"/>
      <c r="BE86" s="272"/>
      <c r="BF86" s="272"/>
    </row>
    <row r="87" spans="1:58">
      <c r="A87" s="256"/>
      <c r="B87" s="256"/>
      <c r="C87" s="257"/>
      <c r="D87" s="272"/>
      <c r="E87" s="272"/>
      <c r="F87" s="272"/>
      <c r="G87" s="272"/>
      <c r="H87" s="272"/>
      <c r="I87" s="272"/>
      <c r="J87" s="272"/>
      <c r="K87" s="272"/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  <c r="AM87" s="272"/>
      <c r="AN87" s="272"/>
      <c r="AO87" s="272"/>
      <c r="AP87" s="272"/>
      <c r="AQ87" s="272"/>
      <c r="AR87" s="272"/>
      <c r="AS87" s="272"/>
      <c r="AT87" s="272"/>
      <c r="AU87" s="272"/>
      <c r="AV87" s="272"/>
      <c r="AW87" s="272"/>
      <c r="AX87" s="272"/>
      <c r="AY87" s="272"/>
      <c r="AZ87" s="272"/>
      <c r="BA87" s="272"/>
      <c r="BB87" s="272"/>
      <c r="BC87" s="272"/>
      <c r="BD87" s="272"/>
      <c r="BE87" s="272"/>
      <c r="BF87" s="272"/>
    </row>
    <row r="88" spans="1:58">
      <c r="A88" s="256"/>
      <c r="B88" s="256"/>
      <c r="C88" s="257"/>
      <c r="D88" s="272"/>
      <c r="E88" s="272"/>
      <c r="F88" s="272"/>
      <c r="G88" s="272"/>
      <c r="H88" s="272"/>
      <c r="I88" s="272"/>
      <c r="J88" s="272"/>
      <c r="K88" s="272"/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  <c r="AM88" s="272"/>
      <c r="AN88" s="272"/>
      <c r="AO88" s="272"/>
      <c r="AP88" s="272"/>
      <c r="AQ88" s="272"/>
      <c r="AR88" s="272"/>
      <c r="AS88" s="272"/>
      <c r="AT88" s="272"/>
      <c r="AU88" s="272"/>
      <c r="AV88" s="272"/>
      <c r="AW88" s="272"/>
      <c r="AX88" s="272"/>
      <c r="AY88" s="272"/>
      <c r="AZ88" s="272"/>
      <c r="BA88" s="272"/>
      <c r="BB88" s="272"/>
      <c r="BC88" s="272"/>
      <c r="BD88" s="272"/>
      <c r="BE88" s="272"/>
      <c r="BF88" s="272"/>
    </row>
    <row r="89" spans="1:58">
      <c r="A89" s="256"/>
      <c r="B89" s="256"/>
      <c r="C89" s="257"/>
      <c r="D89" s="272"/>
      <c r="E89" s="272"/>
      <c r="F89" s="272"/>
      <c r="G89" s="272"/>
      <c r="H89" s="272"/>
      <c r="I89" s="272"/>
      <c r="J89" s="272"/>
      <c r="K89" s="272"/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  <c r="AM89" s="272"/>
      <c r="AN89" s="272"/>
      <c r="AO89" s="272"/>
      <c r="AP89" s="272"/>
      <c r="AQ89" s="272"/>
      <c r="AR89" s="272"/>
      <c r="AS89" s="272"/>
      <c r="AT89" s="272"/>
      <c r="AU89" s="272"/>
      <c r="AV89" s="272"/>
      <c r="AW89" s="272"/>
      <c r="AX89" s="272"/>
      <c r="AY89" s="272"/>
      <c r="AZ89" s="272"/>
      <c r="BA89" s="272"/>
      <c r="BB89" s="272"/>
      <c r="BC89" s="272"/>
      <c r="BD89" s="272"/>
      <c r="BE89" s="272"/>
      <c r="BF89" s="272"/>
    </row>
    <row r="90" spans="1:58">
      <c r="A90" s="256"/>
      <c r="B90" s="256"/>
      <c r="C90" s="257"/>
      <c r="D90" s="272"/>
      <c r="E90" s="272"/>
      <c r="F90" s="272"/>
      <c r="G90" s="272"/>
      <c r="H90" s="272"/>
      <c r="I90" s="272"/>
      <c r="J90" s="272"/>
      <c r="K90" s="272"/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  <c r="AM90" s="272"/>
      <c r="AN90" s="272"/>
      <c r="AO90" s="272"/>
      <c r="AP90" s="272"/>
      <c r="AQ90" s="272"/>
      <c r="AR90" s="272"/>
      <c r="AS90" s="272"/>
      <c r="AT90" s="272"/>
      <c r="AU90" s="272"/>
      <c r="AV90" s="272"/>
      <c r="AW90" s="272"/>
      <c r="AX90" s="272"/>
      <c r="AY90" s="272"/>
      <c r="AZ90" s="272"/>
      <c r="BA90" s="272"/>
      <c r="BB90" s="272"/>
      <c r="BC90" s="272"/>
      <c r="BD90" s="272"/>
      <c r="BE90" s="272"/>
      <c r="BF90" s="272"/>
    </row>
    <row r="91" spans="1:58">
      <c r="A91" s="256"/>
      <c r="B91" s="256"/>
      <c r="C91" s="257"/>
      <c r="D91" s="272"/>
      <c r="E91" s="272"/>
      <c r="F91" s="272"/>
      <c r="G91" s="272"/>
      <c r="H91" s="272"/>
      <c r="I91" s="272"/>
      <c r="J91" s="272"/>
      <c r="K91" s="272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  <c r="AM91" s="272"/>
      <c r="AN91" s="272"/>
      <c r="AO91" s="272"/>
      <c r="AP91" s="272"/>
      <c r="AQ91" s="272"/>
      <c r="AR91" s="272"/>
      <c r="AS91" s="272"/>
      <c r="AT91" s="272"/>
      <c r="AU91" s="272"/>
      <c r="AV91" s="272"/>
      <c r="AW91" s="272"/>
      <c r="AX91" s="272"/>
      <c r="AY91" s="272"/>
      <c r="AZ91" s="272"/>
      <c r="BA91" s="272"/>
      <c r="BB91" s="272"/>
      <c r="BC91" s="272"/>
      <c r="BD91" s="272"/>
      <c r="BE91" s="272"/>
      <c r="BF91" s="272"/>
    </row>
    <row r="92" spans="1:58">
      <c r="A92" s="256"/>
      <c r="B92" s="256"/>
      <c r="C92" s="257"/>
      <c r="D92" s="272"/>
      <c r="E92" s="272"/>
      <c r="F92" s="272"/>
      <c r="G92" s="272"/>
      <c r="H92" s="272"/>
      <c r="I92" s="272"/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  <c r="AM92" s="272"/>
      <c r="AN92" s="272"/>
      <c r="AO92" s="272"/>
      <c r="AP92" s="272"/>
      <c r="AQ92" s="272"/>
      <c r="AR92" s="272"/>
      <c r="AS92" s="272"/>
      <c r="AT92" s="272"/>
      <c r="AU92" s="272"/>
      <c r="AV92" s="272"/>
      <c r="AW92" s="272"/>
      <c r="AX92" s="272"/>
      <c r="AY92" s="272"/>
      <c r="AZ92" s="272"/>
      <c r="BA92" s="272"/>
      <c r="BB92" s="272"/>
      <c r="BC92" s="272"/>
      <c r="BD92" s="272"/>
      <c r="BE92" s="272"/>
      <c r="BF92" s="272"/>
    </row>
    <row r="93" spans="1:58">
      <c r="A93" s="256"/>
      <c r="B93" s="256"/>
      <c r="C93" s="257"/>
      <c r="D93" s="272"/>
      <c r="E93" s="272"/>
      <c r="F93" s="272"/>
      <c r="G93" s="272"/>
      <c r="H93" s="272"/>
      <c r="I93" s="272"/>
      <c r="J93" s="272"/>
      <c r="K93" s="272"/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  <c r="AM93" s="272"/>
      <c r="AN93" s="272"/>
      <c r="AO93" s="272"/>
      <c r="AP93" s="272"/>
      <c r="AQ93" s="272"/>
      <c r="AR93" s="272"/>
      <c r="AS93" s="272"/>
      <c r="AT93" s="272"/>
      <c r="AU93" s="272"/>
      <c r="AV93" s="272"/>
      <c r="AW93" s="272"/>
      <c r="AX93" s="272"/>
      <c r="AY93" s="272"/>
      <c r="AZ93" s="272"/>
      <c r="BA93" s="272"/>
      <c r="BB93" s="272"/>
      <c r="BC93" s="272"/>
      <c r="BD93" s="272"/>
      <c r="BE93" s="272"/>
      <c r="BF93" s="272"/>
    </row>
    <row r="94" spans="1:58">
      <c r="A94" s="256"/>
      <c r="B94" s="256"/>
      <c r="C94" s="257"/>
      <c r="D94" s="272"/>
      <c r="E94" s="272"/>
      <c r="F94" s="272"/>
      <c r="G94" s="272"/>
      <c r="H94" s="272"/>
      <c r="I94" s="272"/>
      <c r="J94" s="272"/>
      <c r="K94" s="272"/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  <c r="AM94" s="272"/>
      <c r="AN94" s="272"/>
      <c r="AO94" s="272"/>
      <c r="AP94" s="272"/>
      <c r="AQ94" s="272"/>
      <c r="AR94" s="272"/>
      <c r="AS94" s="272"/>
      <c r="AT94" s="272"/>
      <c r="AU94" s="272"/>
      <c r="AV94" s="272"/>
      <c r="AW94" s="272"/>
      <c r="AX94" s="272"/>
      <c r="AY94" s="272"/>
      <c r="AZ94" s="272"/>
      <c r="BA94" s="272"/>
      <c r="BB94" s="272"/>
      <c r="BC94" s="272"/>
      <c r="BD94" s="272"/>
      <c r="BE94" s="272"/>
      <c r="BF94" s="272"/>
    </row>
    <row r="95" spans="1:58">
      <c r="A95" s="256"/>
      <c r="B95" s="256"/>
      <c r="C95" s="257"/>
      <c r="D95" s="272"/>
      <c r="E95" s="272"/>
      <c r="F95" s="272"/>
      <c r="G95" s="272"/>
      <c r="H95" s="272"/>
      <c r="I95" s="272"/>
      <c r="J95" s="272"/>
      <c r="K95" s="272"/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  <c r="AM95" s="272"/>
      <c r="AN95" s="272"/>
      <c r="AO95" s="272"/>
      <c r="AP95" s="272"/>
      <c r="AQ95" s="272"/>
      <c r="AR95" s="272"/>
      <c r="AS95" s="272"/>
      <c r="AT95" s="272"/>
      <c r="AU95" s="272"/>
      <c r="AV95" s="272"/>
      <c r="AW95" s="272"/>
      <c r="AX95" s="272"/>
      <c r="AY95" s="272"/>
      <c r="AZ95" s="272"/>
      <c r="BA95" s="272"/>
      <c r="BB95" s="272"/>
      <c r="BC95" s="272"/>
      <c r="BD95" s="272"/>
      <c r="BE95" s="272"/>
      <c r="BF95" s="272"/>
    </row>
    <row r="96" spans="1:58">
      <c r="A96" s="256"/>
      <c r="B96" s="256"/>
      <c r="C96" s="257"/>
      <c r="D96" s="272"/>
      <c r="E96" s="272"/>
      <c r="F96" s="272"/>
      <c r="G96" s="272"/>
      <c r="H96" s="272"/>
      <c r="I96" s="272"/>
      <c r="J96" s="272"/>
      <c r="K96" s="272"/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  <c r="AM96" s="272"/>
      <c r="AN96" s="272"/>
      <c r="AO96" s="272"/>
      <c r="AP96" s="272"/>
      <c r="AQ96" s="272"/>
      <c r="AR96" s="272"/>
      <c r="AS96" s="272"/>
      <c r="AT96" s="272"/>
      <c r="AU96" s="272"/>
      <c r="AV96" s="272"/>
      <c r="AW96" s="272"/>
      <c r="AX96" s="272"/>
      <c r="AY96" s="272"/>
      <c r="AZ96" s="272"/>
      <c r="BA96" s="272"/>
      <c r="BB96" s="272"/>
      <c r="BC96" s="272"/>
      <c r="BD96" s="272"/>
      <c r="BE96" s="272"/>
      <c r="BF96" s="272"/>
    </row>
    <row r="97" spans="1:58">
      <c r="A97" s="256"/>
      <c r="B97" s="256"/>
      <c r="C97" s="257"/>
      <c r="D97" s="272"/>
      <c r="E97" s="272"/>
      <c r="F97" s="272"/>
      <c r="G97" s="272"/>
      <c r="H97" s="272"/>
      <c r="I97" s="272"/>
      <c r="J97" s="272"/>
      <c r="K97" s="272"/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  <c r="AM97" s="272"/>
      <c r="AN97" s="272"/>
      <c r="AO97" s="272"/>
      <c r="AP97" s="272"/>
      <c r="AQ97" s="272"/>
      <c r="AR97" s="272"/>
      <c r="AS97" s="272"/>
      <c r="AT97" s="272"/>
      <c r="AU97" s="272"/>
      <c r="AV97" s="272"/>
      <c r="AW97" s="272"/>
      <c r="AX97" s="272"/>
      <c r="AY97" s="272"/>
      <c r="AZ97" s="272"/>
      <c r="BA97" s="272"/>
      <c r="BB97" s="272"/>
      <c r="BC97" s="272"/>
      <c r="BD97" s="272"/>
      <c r="BE97" s="272"/>
      <c r="BF97" s="272"/>
    </row>
    <row r="98" spans="1:58">
      <c r="A98" s="256"/>
      <c r="B98" s="256"/>
      <c r="C98" s="257"/>
      <c r="D98" s="272"/>
      <c r="E98" s="272"/>
      <c r="F98" s="272"/>
      <c r="G98" s="272"/>
      <c r="H98" s="272"/>
      <c r="I98" s="272"/>
      <c r="J98" s="272"/>
      <c r="K98" s="272"/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  <c r="AM98" s="272"/>
      <c r="AN98" s="272"/>
      <c r="AO98" s="272"/>
      <c r="AP98" s="272"/>
      <c r="AQ98" s="272"/>
      <c r="AR98" s="272"/>
      <c r="AS98" s="272"/>
      <c r="AT98" s="272"/>
      <c r="AU98" s="272"/>
      <c r="AV98" s="272"/>
      <c r="AW98" s="272"/>
      <c r="AX98" s="272"/>
      <c r="AY98" s="272"/>
      <c r="AZ98" s="272"/>
      <c r="BA98" s="272"/>
      <c r="BB98" s="272"/>
      <c r="BC98" s="272"/>
      <c r="BD98" s="272"/>
      <c r="BE98" s="272"/>
      <c r="BF98" s="272"/>
    </row>
    <row r="99" spans="1:58">
      <c r="A99" s="256"/>
      <c r="B99" s="256"/>
      <c r="C99" s="257"/>
      <c r="D99" s="272"/>
      <c r="E99" s="272"/>
      <c r="F99" s="272"/>
      <c r="G99" s="272"/>
      <c r="H99" s="272"/>
      <c r="I99" s="272"/>
      <c r="J99" s="272"/>
      <c r="K99" s="272"/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  <c r="AM99" s="272"/>
      <c r="AN99" s="272"/>
      <c r="AO99" s="272"/>
      <c r="AP99" s="272"/>
      <c r="AQ99" s="272"/>
      <c r="AR99" s="272"/>
      <c r="AS99" s="272"/>
      <c r="AT99" s="272"/>
      <c r="AU99" s="272"/>
      <c r="AV99" s="272"/>
      <c r="AW99" s="272"/>
      <c r="AX99" s="272"/>
      <c r="AY99" s="272"/>
      <c r="AZ99" s="272"/>
      <c r="BA99" s="272"/>
      <c r="BB99" s="272"/>
      <c r="BC99" s="272"/>
      <c r="BD99" s="272"/>
      <c r="BE99" s="272"/>
      <c r="BF99" s="272"/>
    </row>
    <row r="100" spans="1:58">
      <c r="A100" s="256"/>
      <c r="B100" s="256"/>
      <c r="C100" s="257"/>
      <c r="D100" s="272"/>
      <c r="E100" s="272"/>
      <c r="F100" s="272"/>
      <c r="G100" s="272"/>
      <c r="H100" s="272"/>
      <c r="I100" s="272"/>
      <c r="J100" s="272"/>
      <c r="K100" s="272"/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  <c r="AM100" s="272"/>
      <c r="AN100" s="272"/>
      <c r="AO100" s="272"/>
      <c r="AP100" s="272"/>
      <c r="AQ100" s="272"/>
      <c r="AR100" s="272"/>
      <c r="AS100" s="272"/>
      <c r="AT100" s="272"/>
      <c r="AU100" s="272"/>
      <c r="AV100" s="272"/>
      <c r="AW100" s="272"/>
      <c r="AX100" s="272"/>
      <c r="AY100" s="272"/>
      <c r="AZ100" s="272"/>
      <c r="BA100" s="272"/>
      <c r="BB100" s="272"/>
      <c r="BC100" s="272"/>
      <c r="BD100" s="272"/>
      <c r="BE100" s="272"/>
      <c r="BF100" s="272"/>
    </row>
    <row r="101" spans="1:58">
      <c r="A101" s="256"/>
      <c r="B101" s="256"/>
      <c r="C101" s="257"/>
      <c r="D101" s="272"/>
      <c r="E101" s="272"/>
      <c r="F101" s="272"/>
      <c r="G101" s="272"/>
      <c r="H101" s="272"/>
      <c r="I101" s="272"/>
      <c r="J101" s="272"/>
      <c r="K101" s="272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  <c r="AM101" s="272"/>
      <c r="AN101" s="272"/>
      <c r="AO101" s="272"/>
      <c r="AP101" s="272"/>
      <c r="AQ101" s="272"/>
      <c r="AR101" s="272"/>
      <c r="AS101" s="272"/>
      <c r="AT101" s="272"/>
      <c r="AU101" s="272"/>
      <c r="AV101" s="272"/>
      <c r="AW101" s="272"/>
      <c r="AX101" s="272"/>
      <c r="AY101" s="272"/>
      <c r="AZ101" s="272"/>
      <c r="BA101" s="272"/>
      <c r="BB101" s="272"/>
      <c r="BC101" s="272"/>
      <c r="BD101" s="272"/>
      <c r="BE101" s="272"/>
      <c r="BF101" s="272"/>
    </row>
    <row r="102" spans="1:58">
      <c r="A102" s="256"/>
      <c r="B102" s="256"/>
      <c r="C102" s="257"/>
      <c r="D102" s="272"/>
      <c r="E102" s="272"/>
      <c r="F102" s="272"/>
      <c r="G102" s="272"/>
      <c r="H102" s="272"/>
      <c r="I102" s="272"/>
      <c r="J102" s="272"/>
      <c r="K102" s="272"/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  <c r="AM102" s="272"/>
      <c r="AN102" s="272"/>
      <c r="AO102" s="272"/>
      <c r="AP102" s="272"/>
      <c r="AQ102" s="272"/>
      <c r="AR102" s="272"/>
      <c r="AS102" s="272"/>
      <c r="AT102" s="272"/>
      <c r="AU102" s="272"/>
      <c r="AV102" s="272"/>
      <c r="AW102" s="272"/>
      <c r="AX102" s="272"/>
      <c r="AY102" s="272"/>
      <c r="AZ102" s="272"/>
      <c r="BA102" s="272"/>
      <c r="BB102" s="272"/>
      <c r="BC102" s="272"/>
      <c r="BD102" s="272"/>
      <c r="BE102" s="272"/>
      <c r="BF102" s="272"/>
    </row>
    <row r="103" spans="1:58">
      <c r="A103" s="256"/>
      <c r="B103" s="256"/>
      <c r="C103" s="257"/>
      <c r="D103" s="272"/>
      <c r="E103" s="272"/>
      <c r="F103" s="272"/>
      <c r="G103" s="272"/>
      <c r="H103" s="272"/>
      <c r="I103" s="272"/>
      <c r="J103" s="272"/>
      <c r="K103" s="272"/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  <c r="AM103" s="272"/>
      <c r="AN103" s="272"/>
      <c r="AO103" s="272"/>
      <c r="AP103" s="272"/>
      <c r="AQ103" s="272"/>
      <c r="AR103" s="272"/>
      <c r="AS103" s="272"/>
      <c r="AT103" s="272"/>
      <c r="AU103" s="272"/>
      <c r="AV103" s="272"/>
      <c r="AW103" s="272"/>
      <c r="AX103" s="272"/>
      <c r="AY103" s="272"/>
      <c r="AZ103" s="272"/>
      <c r="BA103" s="272"/>
      <c r="BB103" s="272"/>
      <c r="BC103" s="272"/>
      <c r="BD103" s="272"/>
      <c r="BE103" s="272"/>
      <c r="BF103" s="272"/>
    </row>
    <row r="104" spans="1:58">
      <c r="A104" s="256"/>
      <c r="B104" s="256"/>
      <c r="C104" s="257"/>
      <c r="D104" s="272"/>
      <c r="E104" s="272"/>
      <c r="F104" s="272"/>
      <c r="G104" s="272"/>
      <c r="H104" s="272"/>
      <c r="I104" s="272"/>
      <c r="J104" s="272"/>
      <c r="K104" s="272"/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  <c r="AM104" s="272"/>
      <c r="AN104" s="272"/>
      <c r="AO104" s="272"/>
      <c r="AP104" s="272"/>
      <c r="AQ104" s="272"/>
      <c r="AR104" s="272"/>
      <c r="AS104" s="272"/>
      <c r="AT104" s="272"/>
      <c r="AU104" s="272"/>
      <c r="AV104" s="272"/>
      <c r="AW104" s="272"/>
      <c r="AX104" s="272"/>
      <c r="AY104" s="272"/>
      <c r="AZ104" s="272"/>
      <c r="BA104" s="272"/>
      <c r="BB104" s="272"/>
      <c r="BC104" s="272"/>
      <c r="BD104" s="272"/>
      <c r="BE104" s="272"/>
      <c r="BF104" s="272"/>
    </row>
    <row r="105" spans="1:58">
      <c r="A105" s="256"/>
      <c r="B105" s="256"/>
      <c r="C105" s="257"/>
      <c r="D105" s="272"/>
      <c r="E105" s="272"/>
      <c r="F105" s="272"/>
      <c r="G105" s="272"/>
      <c r="H105" s="272"/>
      <c r="I105" s="272"/>
      <c r="J105" s="272"/>
      <c r="K105" s="272"/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  <c r="AM105" s="272"/>
      <c r="AN105" s="272"/>
      <c r="AO105" s="272"/>
      <c r="AP105" s="272"/>
      <c r="AQ105" s="272"/>
      <c r="AR105" s="272"/>
      <c r="AS105" s="272"/>
      <c r="AT105" s="272"/>
      <c r="AU105" s="272"/>
      <c r="AV105" s="272"/>
      <c r="AW105" s="272"/>
      <c r="AX105" s="272"/>
      <c r="AY105" s="272"/>
      <c r="AZ105" s="272"/>
      <c r="BA105" s="272"/>
      <c r="BB105" s="272"/>
      <c r="BC105" s="272"/>
      <c r="BD105" s="272"/>
      <c r="BE105" s="272"/>
      <c r="BF105" s="272"/>
    </row>
    <row r="106" spans="1:58">
      <c r="A106" s="256"/>
      <c r="B106" s="256"/>
      <c r="C106" s="257"/>
      <c r="D106" s="272"/>
      <c r="E106" s="272"/>
      <c r="F106" s="272"/>
      <c r="G106" s="272"/>
      <c r="H106" s="272"/>
      <c r="I106" s="272"/>
      <c r="J106" s="272"/>
      <c r="K106" s="272"/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  <c r="AM106" s="272"/>
      <c r="AN106" s="272"/>
      <c r="AO106" s="272"/>
      <c r="AP106" s="272"/>
      <c r="AQ106" s="272"/>
      <c r="AR106" s="272"/>
      <c r="AS106" s="272"/>
      <c r="AT106" s="272"/>
      <c r="AU106" s="272"/>
      <c r="AV106" s="272"/>
      <c r="AW106" s="272"/>
      <c r="AX106" s="272"/>
      <c r="AY106" s="272"/>
      <c r="AZ106" s="272"/>
      <c r="BA106" s="272"/>
      <c r="BB106" s="272"/>
      <c r="BC106" s="272"/>
      <c r="BD106" s="272"/>
      <c r="BE106" s="272"/>
      <c r="BF106" s="272"/>
    </row>
    <row r="107" spans="1:58">
      <c r="A107" s="256"/>
      <c r="B107" s="256"/>
      <c r="C107" s="257"/>
      <c r="D107" s="272"/>
      <c r="E107" s="272"/>
      <c r="F107" s="272"/>
      <c r="G107" s="272"/>
      <c r="H107" s="272"/>
      <c r="I107" s="272"/>
      <c r="J107" s="272"/>
      <c r="K107" s="272"/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  <c r="AM107" s="272"/>
      <c r="AN107" s="272"/>
      <c r="AO107" s="272"/>
      <c r="AP107" s="272"/>
      <c r="AQ107" s="272"/>
      <c r="AR107" s="272"/>
      <c r="AS107" s="272"/>
      <c r="AT107" s="272"/>
      <c r="AU107" s="272"/>
      <c r="AV107" s="272"/>
      <c r="AW107" s="272"/>
      <c r="AX107" s="272"/>
      <c r="AY107" s="272"/>
      <c r="AZ107" s="272"/>
      <c r="BA107" s="272"/>
      <c r="BB107" s="272"/>
      <c r="BC107" s="272"/>
      <c r="BD107" s="272"/>
      <c r="BE107" s="272"/>
      <c r="BF107" s="272"/>
    </row>
    <row r="108" spans="1:58">
      <c r="A108" s="256"/>
      <c r="B108" s="256"/>
      <c r="C108" s="257"/>
      <c r="D108" s="272"/>
      <c r="E108" s="272"/>
      <c r="F108" s="272"/>
      <c r="G108" s="272"/>
      <c r="H108" s="272"/>
      <c r="I108" s="272"/>
      <c r="J108" s="272"/>
      <c r="K108" s="272"/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  <c r="AM108" s="272"/>
      <c r="AN108" s="272"/>
      <c r="AO108" s="272"/>
      <c r="AP108" s="272"/>
      <c r="AQ108" s="272"/>
      <c r="AR108" s="272"/>
      <c r="AS108" s="272"/>
      <c r="AT108" s="272"/>
      <c r="AU108" s="272"/>
      <c r="AV108" s="272"/>
      <c r="AW108" s="272"/>
      <c r="AX108" s="272"/>
      <c r="AY108" s="272"/>
      <c r="AZ108" s="272"/>
      <c r="BA108" s="272"/>
      <c r="BB108" s="272"/>
      <c r="BC108" s="272"/>
      <c r="BD108" s="272"/>
      <c r="BE108" s="272"/>
      <c r="BF108" s="272"/>
    </row>
    <row r="109" spans="1:58">
      <c r="A109" s="256"/>
      <c r="B109" s="256"/>
      <c r="C109" s="257"/>
      <c r="D109" s="272"/>
      <c r="E109" s="272"/>
      <c r="F109" s="272"/>
      <c r="G109" s="272"/>
      <c r="H109" s="272"/>
      <c r="I109" s="272"/>
      <c r="J109" s="272"/>
      <c r="K109" s="272"/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  <c r="AM109" s="272"/>
      <c r="AN109" s="272"/>
      <c r="AO109" s="272"/>
      <c r="AP109" s="272"/>
      <c r="AQ109" s="272"/>
      <c r="AR109" s="272"/>
      <c r="AS109" s="272"/>
      <c r="AT109" s="272"/>
      <c r="AU109" s="272"/>
      <c r="AV109" s="272"/>
      <c r="AW109" s="272"/>
      <c r="AX109" s="272"/>
      <c r="AY109" s="272"/>
      <c r="AZ109" s="272"/>
      <c r="BA109" s="272"/>
      <c r="BB109" s="272"/>
      <c r="BC109" s="272"/>
      <c r="BD109" s="272"/>
      <c r="BE109" s="272"/>
      <c r="BF109" s="272"/>
    </row>
    <row r="110" spans="1:58">
      <c r="A110" s="256"/>
      <c r="B110" s="256"/>
      <c r="C110" s="257"/>
      <c r="D110" s="272"/>
      <c r="E110" s="272"/>
      <c r="F110" s="272"/>
      <c r="G110" s="272"/>
      <c r="H110" s="272"/>
      <c r="I110" s="272"/>
      <c r="J110" s="272"/>
      <c r="K110" s="272"/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  <c r="AM110" s="272"/>
      <c r="AN110" s="272"/>
      <c r="AO110" s="272"/>
      <c r="AP110" s="272"/>
      <c r="AQ110" s="272"/>
      <c r="AR110" s="272"/>
      <c r="AS110" s="272"/>
      <c r="AT110" s="272"/>
      <c r="AU110" s="272"/>
      <c r="AV110" s="272"/>
      <c r="AW110" s="272"/>
      <c r="AX110" s="272"/>
      <c r="AY110" s="272"/>
      <c r="AZ110" s="272"/>
      <c r="BA110" s="272"/>
      <c r="BB110" s="272"/>
      <c r="BC110" s="272"/>
      <c r="BD110" s="272"/>
      <c r="BE110" s="272"/>
      <c r="BF110" s="272"/>
    </row>
    <row r="111" spans="1:58">
      <c r="A111" s="256"/>
      <c r="B111" s="256"/>
      <c r="C111" s="257"/>
      <c r="D111" s="272"/>
      <c r="E111" s="272"/>
      <c r="F111" s="272"/>
      <c r="G111" s="272"/>
      <c r="H111" s="272"/>
      <c r="I111" s="272"/>
      <c r="J111" s="272"/>
      <c r="K111" s="272"/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  <c r="AM111" s="272"/>
      <c r="AN111" s="272"/>
      <c r="AO111" s="272"/>
      <c r="AP111" s="272"/>
      <c r="AQ111" s="272"/>
      <c r="AR111" s="272"/>
      <c r="AS111" s="272"/>
      <c r="AT111" s="272"/>
      <c r="AU111" s="272"/>
      <c r="AV111" s="272"/>
      <c r="AW111" s="272"/>
      <c r="AX111" s="272"/>
      <c r="AY111" s="272"/>
      <c r="AZ111" s="272"/>
      <c r="BA111" s="272"/>
      <c r="BB111" s="272"/>
      <c r="BC111" s="272"/>
      <c r="BD111" s="272"/>
      <c r="BE111" s="272"/>
      <c r="BF111" s="272"/>
    </row>
    <row r="112" spans="1:58">
      <c r="A112" s="256"/>
      <c r="B112" s="256"/>
      <c r="C112" s="257"/>
      <c r="D112" s="272"/>
      <c r="E112" s="272"/>
      <c r="F112" s="272"/>
      <c r="G112" s="272"/>
      <c r="H112" s="272"/>
      <c r="I112" s="272"/>
      <c r="J112" s="272"/>
      <c r="K112" s="272"/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  <c r="AM112" s="272"/>
      <c r="AN112" s="272"/>
      <c r="AO112" s="272"/>
      <c r="AP112" s="272"/>
      <c r="AQ112" s="272"/>
      <c r="AR112" s="272"/>
      <c r="AS112" s="272"/>
      <c r="AT112" s="272"/>
      <c r="AU112" s="272"/>
      <c r="AV112" s="272"/>
      <c r="AW112" s="272"/>
      <c r="AX112" s="272"/>
      <c r="AY112" s="272"/>
      <c r="AZ112" s="272"/>
      <c r="BA112" s="272"/>
      <c r="BB112" s="272"/>
      <c r="BC112" s="272"/>
      <c r="BD112" s="272"/>
      <c r="BE112" s="272"/>
      <c r="BF112" s="272"/>
    </row>
  </sheetData>
  <mergeCells count="25">
    <mergeCell ref="C6:C8"/>
    <mergeCell ref="A2:BF2"/>
    <mergeCell ref="A3:BF3"/>
    <mergeCell ref="G6:W6"/>
    <mergeCell ref="D6:F7"/>
    <mergeCell ref="G7:I7"/>
    <mergeCell ref="BD6:BD8"/>
    <mergeCell ref="J7:L7"/>
    <mergeCell ref="AL7:AN7"/>
    <mergeCell ref="AO7:AQ7"/>
    <mergeCell ref="AR7:AT7"/>
    <mergeCell ref="AC6:AT6"/>
    <mergeCell ref="AU6:BC6"/>
    <mergeCell ref="AU7:AW7"/>
    <mergeCell ref="AX7:AZ7"/>
    <mergeCell ref="BA7:BC7"/>
    <mergeCell ref="Z7:AB7"/>
    <mergeCell ref="AC7:AE7"/>
    <mergeCell ref="AF7:AH7"/>
    <mergeCell ref="AI7:AK7"/>
    <mergeCell ref="W7:Y7"/>
    <mergeCell ref="M7:O7"/>
    <mergeCell ref="P7:R7"/>
    <mergeCell ref="S7:U7"/>
    <mergeCell ref="V7:V8"/>
  </mergeCells>
  <phoneticPr fontId="60" type="noConversion"/>
  <printOptions horizontalCentered="1" verticalCentered="1"/>
  <pageMargins left="0" right="0" top="0.37" bottom="0.52" header="0.17" footer="0.37"/>
  <pageSetup paperSize="8" scale="59" firstPageNumber="0" orientation="landscape" horizontalDpi="300" verticalDpi="300" r:id="rId1"/>
  <headerFooter alignWithMargins="0"/>
  <colBreaks count="1" manualBreakCount="1">
    <brk id="3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BO57"/>
  <sheetViews>
    <sheetView topLeftCell="B1" zoomScaleNormal="100" workbookViewId="0">
      <selection activeCell="G57" sqref="G57"/>
    </sheetView>
  </sheetViews>
  <sheetFormatPr defaultRowHeight="12.75"/>
  <cols>
    <col min="1" max="1" width="4.140625" style="156" customWidth="1"/>
    <col min="2" max="2" width="53.42578125" style="156" customWidth="1"/>
    <col min="3" max="3" width="11.7109375" style="156" customWidth="1"/>
    <col min="4" max="5" width="10.5703125" style="258" bestFit="1" customWidth="1"/>
    <col min="6" max="6" width="10" style="258" customWidth="1"/>
    <col min="7" max="8" width="9.5703125" style="258" customWidth="1"/>
    <col min="9" max="9" width="9.140625" style="258"/>
    <col min="10" max="10" width="9.7109375" style="258" customWidth="1"/>
    <col min="11" max="11" width="9.85546875" style="258" customWidth="1"/>
    <col min="12" max="12" width="9.140625" style="258"/>
    <col min="13" max="13" width="10.7109375" style="258" customWidth="1"/>
    <col min="14" max="14" width="10.5703125" style="258" customWidth="1"/>
    <col min="15" max="15" width="11.7109375" style="258" bestFit="1" customWidth="1"/>
    <col min="16" max="17" width="11.7109375" style="258" customWidth="1"/>
    <col min="18" max="18" width="10.7109375" style="258" bestFit="1" customWidth="1"/>
    <col min="19" max="20" width="10.7109375" style="258" customWidth="1"/>
    <col min="21" max="21" width="9.140625" style="258"/>
    <col min="22" max="22" width="11.28515625" style="258" bestFit="1" customWidth="1"/>
    <col min="23" max="23" width="9.5703125" style="258" bestFit="1" customWidth="1"/>
    <col min="24" max="24" width="9.140625" style="258"/>
    <col min="25" max="25" width="10.42578125" style="258" customWidth="1"/>
    <col min="26" max="26" width="11" style="258" customWidth="1"/>
    <col min="27" max="27" width="12.85546875" style="258" bestFit="1" customWidth="1"/>
    <col min="28" max="29" width="12.85546875" style="258" customWidth="1"/>
    <col min="30" max="31" width="9.5703125" style="258" customWidth="1"/>
    <col min="32" max="32" width="11" style="258" customWidth="1"/>
    <col min="33" max="33" width="10.140625" style="258" customWidth="1"/>
    <col min="34" max="36" width="9.5703125" style="258" customWidth="1"/>
    <col min="37" max="37" width="9.140625" style="258"/>
    <col min="38" max="38" width="10.140625" style="258" customWidth="1"/>
    <col min="39" max="39" width="9.85546875" style="258" customWidth="1"/>
    <col min="40" max="40" width="9.140625" style="258"/>
    <col min="41" max="41" width="9.7109375" style="258" customWidth="1"/>
    <col min="42" max="42" width="10.42578125" style="258" customWidth="1"/>
    <col min="43" max="43" width="12.42578125" style="258" bestFit="1" customWidth="1"/>
    <col min="44" max="45" width="12.42578125" style="258" customWidth="1"/>
    <col min="46" max="54" width="13.28515625" style="258" customWidth="1"/>
    <col min="55" max="55" width="12" style="156" bestFit="1" customWidth="1"/>
    <col min="56" max="56" width="10.28515625" style="166" bestFit="1" customWidth="1"/>
    <col min="57" max="57" width="9.140625" style="166"/>
    <col min="58" max="16384" width="9.140625" style="156"/>
  </cols>
  <sheetData>
    <row r="1" spans="1:67" ht="22.5">
      <c r="A1" s="273"/>
      <c r="F1" s="1434"/>
      <c r="G1" s="1434"/>
      <c r="H1" s="1434"/>
      <c r="I1" s="1434"/>
      <c r="J1" s="1434"/>
      <c r="K1" s="1434"/>
      <c r="L1" s="1434"/>
      <c r="M1" s="1434"/>
      <c r="N1" s="1434"/>
      <c r="O1" s="1434"/>
      <c r="P1" s="1434"/>
      <c r="Q1" s="1434"/>
      <c r="R1" s="1434"/>
      <c r="S1" s="602"/>
      <c r="T1" s="602"/>
    </row>
    <row r="2" spans="1:67">
      <c r="A2" s="196"/>
      <c r="F2" s="1435"/>
      <c r="G2" s="1435"/>
      <c r="H2" s="1435"/>
      <c r="I2" s="1435"/>
      <c r="J2" s="1435"/>
      <c r="K2" s="1435"/>
      <c r="L2" s="1435"/>
      <c r="M2" s="1435"/>
      <c r="N2" s="1435"/>
      <c r="O2" s="1435"/>
      <c r="P2" s="1435"/>
      <c r="Q2" s="1435"/>
      <c r="R2" s="1435"/>
      <c r="S2" s="550"/>
      <c r="T2" s="550"/>
    </row>
    <row r="3" spans="1:67" ht="15.75" customHeight="1">
      <c r="A3" s="196"/>
      <c r="B3" s="1059" t="s">
        <v>239</v>
      </c>
      <c r="F3" s="603"/>
      <c r="G3" s="603"/>
      <c r="H3" s="603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</row>
    <row r="4" spans="1:67" ht="15.75" customHeight="1">
      <c r="A4" s="1436"/>
      <c r="B4" s="1436"/>
      <c r="C4" s="1436"/>
      <c r="D4" s="1436"/>
      <c r="E4" s="1436"/>
      <c r="F4" s="1436"/>
      <c r="G4" s="1436"/>
      <c r="H4" s="1436"/>
      <c r="I4" s="1436"/>
      <c r="J4" s="1436"/>
      <c r="K4" s="1436"/>
      <c r="L4" s="1436"/>
      <c r="M4" s="1436"/>
      <c r="N4" s="1436"/>
      <c r="O4" s="1436"/>
      <c r="P4" s="1436"/>
      <c r="Q4" s="1436"/>
      <c r="R4" s="1436"/>
      <c r="S4" s="1436"/>
      <c r="T4" s="1436"/>
      <c r="U4" s="1436"/>
      <c r="V4" s="1436"/>
      <c r="W4" s="1436"/>
      <c r="X4" s="1436"/>
      <c r="Y4" s="1436"/>
      <c r="Z4" s="1436"/>
      <c r="AA4" s="1436"/>
      <c r="AB4" s="1436"/>
      <c r="AC4" s="1436"/>
      <c r="AD4" s="1436"/>
      <c r="AE4" s="1436"/>
      <c r="AF4" s="1436"/>
      <c r="AG4" s="1436"/>
      <c r="AH4" s="1436"/>
      <c r="AI4" s="1436"/>
      <c r="AJ4" s="1436"/>
      <c r="AK4" s="1436"/>
      <c r="AL4" s="1436"/>
      <c r="AM4" s="1436"/>
      <c r="AN4" s="1436"/>
      <c r="AO4" s="1436"/>
      <c r="AP4" s="1436"/>
      <c r="AQ4" s="1436"/>
      <c r="AR4" s="491"/>
      <c r="AS4" s="491"/>
      <c r="AT4" s="491"/>
      <c r="AU4" s="491"/>
      <c r="AV4" s="491"/>
      <c r="AW4" s="491"/>
      <c r="AX4" s="491"/>
      <c r="AY4" s="491"/>
      <c r="AZ4" s="491"/>
      <c r="BA4" s="491"/>
      <c r="BB4" s="491"/>
      <c r="BC4" s="274"/>
    </row>
    <row r="5" spans="1:67" ht="15.75">
      <c r="A5" s="1436" t="s">
        <v>272</v>
      </c>
      <c r="B5" s="1436"/>
      <c r="C5" s="1436"/>
      <c r="D5" s="1436"/>
      <c r="E5" s="1436"/>
      <c r="F5" s="1436"/>
      <c r="G5" s="1436"/>
      <c r="H5" s="1436"/>
      <c r="I5" s="1436"/>
      <c r="J5" s="1436"/>
      <c r="K5" s="1436"/>
      <c r="L5" s="1436"/>
      <c r="M5" s="1436"/>
      <c r="N5" s="1436"/>
      <c r="O5" s="1436"/>
      <c r="P5" s="1436"/>
      <c r="Q5" s="1436"/>
      <c r="R5" s="1436"/>
      <c r="S5" s="1436"/>
      <c r="T5" s="1436"/>
      <c r="U5" s="1436"/>
      <c r="V5" s="1436"/>
      <c r="W5" s="1436"/>
      <c r="X5" s="1436"/>
      <c r="Y5" s="1436"/>
      <c r="Z5" s="1436"/>
      <c r="AA5" s="1436"/>
      <c r="AB5" s="1436"/>
      <c r="AC5" s="1436"/>
      <c r="AD5" s="1436"/>
      <c r="AE5" s="1436"/>
      <c r="AF5" s="1436"/>
      <c r="AG5" s="1436"/>
      <c r="AH5" s="1436"/>
      <c r="AI5" s="1436"/>
      <c r="AJ5" s="1436"/>
      <c r="AK5" s="1436"/>
      <c r="AL5" s="1436"/>
      <c r="AM5" s="1436"/>
      <c r="AN5" s="1436"/>
      <c r="AO5" s="1436"/>
      <c r="AP5" s="1436"/>
      <c r="AQ5" s="1436"/>
      <c r="AR5" s="491"/>
      <c r="AS5" s="491"/>
      <c r="AT5" s="491"/>
      <c r="AU5" s="491"/>
      <c r="AV5" s="491"/>
      <c r="AW5" s="491"/>
      <c r="AX5" s="491"/>
      <c r="AY5" s="491"/>
      <c r="AZ5" s="491"/>
      <c r="BA5" s="491"/>
      <c r="BB5" s="491"/>
      <c r="BC5" s="274"/>
    </row>
    <row r="6" spans="1:67">
      <c r="A6" s="1424" t="s">
        <v>84</v>
      </c>
      <c r="B6" s="1424"/>
      <c r="C6" s="1424"/>
      <c r="D6" s="1424"/>
      <c r="E6" s="1424"/>
      <c r="F6" s="1424"/>
      <c r="G6" s="1424"/>
      <c r="H6" s="1424"/>
      <c r="I6" s="1424"/>
      <c r="J6" s="1424"/>
      <c r="K6" s="1424"/>
      <c r="L6" s="1424"/>
      <c r="M6" s="1424"/>
      <c r="N6" s="1424"/>
      <c r="O6" s="1424"/>
      <c r="P6" s="1424"/>
      <c r="Q6" s="1424"/>
      <c r="R6" s="1424"/>
      <c r="S6" s="1424"/>
      <c r="T6" s="1424"/>
      <c r="U6" s="1424"/>
      <c r="V6" s="1424"/>
      <c r="W6" s="1424"/>
      <c r="X6" s="1424"/>
      <c r="Y6" s="1424"/>
      <c r="Z6" s="1424"/>
      <c r="AA6" s="1424"/>
      <c r="AB6" s="1424"/>
      <c r="AC6" s="1424"/>
      <c r="AD6" s="1424"/>
      <c r="AE6" s="1424"/>
      <c r="AF6" s="1424"/>
      <c r="AG6" s="1424"/>
      <c r="AH6" s="1424"/>
      <c r="AI6" s="1424"/>
      <c r="AJ6" s="1424"/>
      <c r="AK6" s="1424"/>
      <c r="AL6" s="1424"/>
      <c r="AM6" s="1424"/>
      <c r="AN6" s="1424"/>
      <c r="AO6" s="1424"/>
      <c r="AP6" s="1424"/>
      <c r="AQ6" s="1424"/>
      <c r="AR6" s="550"/>
      <c r="AS6" s="550"/>
      <c r="AT6" s="550"/>
      <c r="AU6" s="550"/>
      <c r="AV6" s="550"/>
      <c r="AW6" s="550"/>
      <c r="AX6" s="550"/>
      <c r="AY6" s="550"/>
      <c r="AZ6" s="197" t="s">
        <v>273</v>
      </c>
      <c r="BA6" s="550"/>
      <c r="BB6" s="550"/>
    </row>
    <row r="7" spans="1:67" ht="15.75" customHeight="1" thickBot="1">
      <c r="A7" s="275"/>
      <c r="B7" s="275"/>
      <c r="C7" s="275"/>
      <c r="D7" s="553"/>
      <c r="E7" s="553"/>
      <c r="F7" s="553"/>
      <c r="G7" s="553"/>
      <c r="H7" s="553"/>
      <c r="I7" s="553"/>
      <c r="J7" s="553"/>
      <c r="K7" s="553"/>
      <c r="L7" s="553"/>
      <c r="M7" s="553"/>
      <c r="N7" s="553"/>
      <c r="O7" s="553"/>
      <c r="P7" s="553"/>
      <c r="Q7" s="553"/>
      <c r="BC7" s="275"/>
    </row>
    <row r="8" spans="1:67" ht="15.75" customHeight="1">
      <c r="A8" s="1106"/>
      <c r="B8" s="1440" t="s">
        <v>245</v>
      </c>
      <c r="C8" s="1444" t="s">
        <v>62</v>
      </c>
      <c r="D8" s="1445"/>
      <c r="E8" s="1445"/>
      <c r="F8" s="1445"/>
      <c r="G8" s="1445"/>
      <c r="H8" s="1445"/>
      <c r="I8" s="1445"/>
      <c r="J8" s="1445"/>
      <c r="K8" s="1445"/>
      <c r="L8" s="1445"/>
      <c r="M8" s="1445"/>
      <c r="N8" s="1446"/>
      <c r="O8" s="1447" t="s">
        <v>60</v>
      </c>
      <c r="P8" s="1448"/>
      <c r="Q8" s="1448"/>
      <c r="R8" s="1448"/>
      <c r="S8" s="1448"/>
      <c r="T8" s="1448"/>
      <c r="U8" s="1448"/>
      <c r="V8" s="1448"/>
      <c r="W8" s="1448"/>
      <c r="X8" s="1448"/>
      <c r="Y8" s="1448"/>
      <c r="Z8" s="1449"/>
      <c r="AA8" s="1425" t="s">
        <v>274</v>
      </c>
      <c r="AB8" s="1425"/>
      <c r="AC8" s="1425"/>
      <c r="AD8" s="1425"/>
      <c r="AE8" s="1425"/>
      <c r="AF8" s="1425"/>
      <c r="AG8" s="1425"/>
      <c r="AH8" s="1071"/>
      <c r="AI8" s="1071"/>
      <c r="AJ8" s="1071"/>
      <c r="AK8" s="1071"/>
      <c r="AL8" s="1071"/>
      <c r="AM8" s="1071"/>
      <c r="AN8" s="1071"/>
      <c r="AO8" s="1071"/>
      <c r="AP8" s="1071"/>
      <c r="AQ8" s="1071"/>
      <c r="AR8" s="1071"/>
      <c r="AS8" s="1071"/>
      <c r="AT8" s="1072"/>
      <c r="AU8" s="1073"/>
      <c r="AV8" s="1073"/>
      <c r="AW8" s="1072"/>
      <c r="AX8" s="1073"/>
      <c r="AY8" s="1073"/>
      <c r="AZ8" s="1074"/>
      <c r="BA8" s="1074"/>
      <c r="BB8" s="1075"/>
      <c r="BD8" s="626"/>
      <c r="BE8" s="626"/>
      <c r="BF8" s="276"/>
      <c r="BG8" s="276"/>
      <c r="BH8" s="276"/>
      <c r="BI8" s="276"/>
      <c r="BJ8" s="276"/>
      <c r="BK8" s="276"/>
      <c r="BL8" s="276"/>
      <c r="BM8" s="276"/>
      <c r="BN8" s="276"/>
      <c r="BO8" s="276"/>
    </row>
    <row r="9" spans="1:67" ht="15" customHeight="1">
      <c r="A9" s="1107"/>
      <c r="B9" s="1441"/>
      <c r="C9" s="1421" t="s">
        <v>603</v>
      </c>
      <c r="D9" s="1422"/>
      <c r="E9" s="1422"/>
      <c r="F9" s="1422" t="s">
        <v>604</v>
      </c>
      <c r="G9" s="1422"/>
      <c r="H9" s="1431"/>
      <c r="I9" s="1432" t="s">
        <v>605</v>
      </c>
      <c r="J9" s="1422"/>
      <c r="K9" s="1433"/>
      <c r="L9" s="1432" t="s">
        <v>606</v>
      </c>
      <c r="M9" s="1422"/>
      <c r="N9" s="1433"/>
      <c r="O9" s="1421" t="s">
        <v>607</v>
      </c>
      <c r="P9" s="1422"/>
      <c r="Q9" s="1422"/>
      <c r="R9" s="1422" t="s">
        <v>608</v>
      </c>
      <c r="S9" s="1422"/>
      <c r="T9" s="1422"/>
      <c r="U9" s="1426" t="s">
        <v>609</v>
      </c>
      <c r="V9" s="1426"/>
      <c r="W9" s="1426"/>
      <c r="X9" s="1427" t="s">
        <v>276</v>
      </c>
      <c r="Y9" s="1428"/>
      <c r="Z9" s="1429"/>
      <c r="AA9" s="1422" t="s">
        <v>610</v>
      </c>
      <c r="AB9" s="1422"/>
      <c r="AC9" s="1422"/>
      <c r="AD9" s="1426" t="s">
        <v>611</v>
      </c>
      <c r="AE9" s="1426"/>
      <c r="AF9" s="1426"/>
      <c r="AG9" s="1439" t="s">
        <v>615</v>
      </c>
      <c r="AH9" s="1422" t="s">
        <v>612</v>
      </c>
      <c r="AI9" s="1422"/>
      <c r="AJ9" s="1422"/>
      <c r="AK9" s="1422" t="s">
        <v>613</v>
      </c>
      <c r="AL9" s="1422"/>
      <c r="AM9" s="1422"/>
      <c r="AN9" s="1422" t="s">
        <v>614</v>
      </c>
      <c r="AO9" s="1422"/>
      <c r="AP9" s="1422"/>
      <c r="AQ9" s="1430" t="s">
        <v>616</v>
      </c>
      <c r="AR9" s="1430"/>
      <c r="AS9" s="1430"/>
      <c r="AT9" s="1423" t="s">
        <v>617</v>
      </c>
      <c r="AU9" s="1423"/>
      <c r="AV9" s="1423"/>
      <c r="AW9" s="1423" t="s">
        <v>618</v>
      </c>
      <c r="AX9" s="1423"/>
      <c r="AY9" s="1423"/>
      <c r="AZ9" s="1437" t="s">
        <v>619</v>
      </c>
      <c r="BA9" s="1437"/>
      <c r="BB9" s="1438"/>
      <c r="BD9" s="626"/>
      <c r="BE9" s="626"/>
      <c r="BF9" s="276"/>
      <c r="BG9" s="276"/>
      <c r="BH9" s="276"/>
      <c r="BI9" s="276"/>
      <c r="BJ9" s="276"/>
      <c r="BK9" s="276"/>
      <c r="BL9" s="276"/>
      <c r="BM9" s="276"/>
      <c r="BN9" s="276"/>
      <c r="BO9" s="276"/>
    </row>
    <row r="10" spans="1:67" ht="24">
      <c r="A10" s="1108" t="s">
        <v>78</v>
      </c>
      <c r="B10" s="1442"/>
      <c r="C10" s="1139" t="s">
        <v>587</v>
      </c>
      <c r="D10" s="1078" t="s">
        <v>473</v>
      </c>
      <c r="E10" s="1140" t="s">
        <v>474</v>
      </c>
      <c r="F10" s="1116" t="s">
        <v>587</v>
      </c>
      <c r="G10" s="1078" t="s">
        <v>473</v>
      </c>
      <c r="H10" s="1156" t="s">
        <v>474</v>
      </c>
      <c r="I10" s="1139" t="s">
        <v>587</v>
      </c>
      <c r="J10" s="1078" t="s">
        <v>473</v>
      </c>
      <c r="K10" s="1140" t="s">
        <v>474</v>
      </c>
      <c r="L10" s="1139" t="s">
        <v>587</v>
      </c>
      <c r="M10" s="1078" t="s">
        <v>473</v>
      </c>
      <c r="N10" s="1140" t="s">
        <v>474</v>
      </c>
      <c r="O10" s="1116" t="s">
        <v>587</v>
      </c>
      <c r="P10" s="1078" t="s">
        <v>473</v>
      </c>
      <c r="Q10" s="1078" t="s">
        <v>474</v>
      </c>
      <c r="R10" s="1077" t="s">
        <v>587</v>
      </c>
      <c r="S10" s="1078" t="s">
        <v>473</v>
      </c>
      <c r="T10" s="1078" t="s">
        <v>474</v>
      </c>
      <c r="U10" s="1077" t="s">
        <v>587</v>
      </c>
      <c r="V10" s="1078" t="s">
        <v>473</v>
      </c>
      <c r="W10" s="1078" t="s">
        <v>474</v>
      </c>
      <c r="X10" s="1077" t="s">
        <v>587</v>
      </c>
      <c r="Y10" s="1078" t="s">
        <v>473</v>
      </c>
      <c r="Z10" s="1078" t="s">
        <v>474</v>
      </c>
      <c r="AA10" s="1077" t="s">
        <v>587</v>
      </c>
      <c r="AB10" s="1078" t="s">
        <v>473</v>
      </c>
      <c r="AC10" s="1078" t="s">
        <v>474</v>
      </c>
      <c r="AD10" s="1077" t="s">
        <v>587</v>
      </c>
      <c r="AE10" s="1078" t="s">
        <v>473</v>
      </c>
      <c r="AF10" s="1078" t="s">
        <v>474</v>
      </c>
      <c r="AG10" s="1439"/>
      <c r="AH10" s="1077" t="s">
        <v>587</v>
      </c>
      <c r="AI10" s="1078" t="s">
        <v>473</v>
      </c>
      <c r="AJ10" s="1078" t="s">
        <v>474</v>
      </c>
      <c r="AK10" s="1077" t="s">
        <v>587</v>
      </c>
      <c r="AL10" s="1078" t="s">
        <v>473</v>
      </c>
      <c r="AM10" s="1078" t="s">
        <v>474</v>
      </c>
      <c r="AN10" s="1077" t="s">
        <v>587</v>
      </c>
      <c r="AO10" s="1078" t="s">
        <v>473</v>
      </c>
      <c r="AP10" s="1078" t="s">
        <v>474</v>
      </c>
      <c r="AQ10" s="1077" t="s">
        <v>587</v>
      </c>
      <c r="AR10" s="1078" t="s">
        <v>473</v>
      </c>
      <c r="AS10" s="1078" t="s">
        <v>474</v>
      </c>
      <c r="AT10" s="1077" t="s">
        <v>587</v>
      </c>
      <c r="AU10" s="1078" t="s">
        <v>473</v>
      </c>
      <c r="AV10" s="1078" t="s">
        <v>474</v>
      </c>
      <c r="AW10" s="1077" t="s">
        <v>587</v>
      </c>
      <c r="AX10" s="1077" t="s">
        <v>473</v>
      </c>
      <c r="AY10" s="1077" t="s">
        <v>474</v>
      </c>
      <c r="AZ10" s="1077" t="s">
        <v>587</v>
      </c>
      <c r="BA10" s="1078" t="s">
        <v>473</v>
      </c>
      <c r="BB10" s="1079" t="s">
        <v>474</v>
      </c>
      <c r="BD10" s="626"/>
      <c r="BE10" s="626"/>
      <c r="BF10" s="276"/>
      <c r="BG10" s="276"/>
      <c r="BH10" s="276"/>
      <c r="BI10" s="276"/>
      <c r="BJ10" s="276"/>
      <c r="BK10" s="276"/>
      <c r="BL10" s="276"/>
      <c r="BM10" s="276"/>
      <c r="BN10" s="276"/>
      <c r="BO10" s="276"/>
    </row>
    <row r="11" spans="1:67" ht="15">
      <c r="A11" s="1107"/>
      <c r="B11" s="1443"/>
      <c r="C11" s="1141"/>
      <c r="D11" s="1076"/>
      <c r="E11" s="1142"/>
      <c r="F11" s="1133"/>
      <c r="G11" s="1076"/>
      <c r="H11" s="1157"/>
      <c r="I11" s="1141"/>
      <c r="J11" s="1076"/>
      <c r="K11" s="1142"/>
      <c r="L11" s="1141"/>
      <c r="M11" s="1076"/>
      <c r="N11" s="1142"/>
      <c r="O11" s="1117"/>
      <c r="P11" s="1076"/>
      <c r="Q11" s="1076"/>
      <c r="R11" s="1076"/>
      <c r="S11" s="1076"/>
      <c r="T11" s="1076"/>
      <c r="U11" s="1080"/>
      <c r="V11" s="1080"/>
      <c r="W11" s="1080"/>
      <c r="X11" s="1081"/>
      <c r="Y11" s="1082"/>
      <c r="Z11" s="1082"/>
      <c r="AA11" s="1080"/>
      <c r="AB11" s="1080"/>
      <c r="AC11" s="1080"/>
      <c r="AD11" s="1080"/>
      <c r="AE11" s="1080"/>
      <c r="AF11" s="1080"/>
      <c r="AG11" s="1439"/>
      <c r="AH11" s="1080"/>
      <c r="AI11" s="1080"/>
      <c r="AJ11" s="1080"/>
      <c r="AK11" s="1076"/>
      <c r="AL11" s="1076"/>
      <c r="AM11" s="1076"/>
      <c r="AN11" s="1080"/>
      <c r="AO11" s="1080"/>
      <c r="AP11" s="1080"/>
      <c r="AQ11" s="1080"/>
      <c r="AR11" s="1080"/>
      <c r="AS11" s="1080"/>
      <c r="AT11" s="1081"/>
      <c r="AU11" s="1082"/>
      <c r="AV11" s="1082"/>
      <c r="AW11" s="1081"/>
      <c r="AX11" s="1082"/>
      <c r="AY11" s="1082"/>
      <c r="AZ11" s="1076"/>
      <c r="BA11" s="1076"/>
      <c r="BB11" s="1083"/>
      <c r="BD11" s="626"/>
      <c r="BE11" s="626"/>
      <c r="BF11" s="276"/>
      <c r="BG11" s="276"/>
      <c r="BH11" s="276"/>
      <c r="BI11" s="276"/>
      <c r="BJ11" s="276"/>
      <c r="BK11" s="276"/>
      <c r="BL11" s="276"/>
      <c r="BM11" s="276"/>
      <c r="BN11" s="276"/>
      <c r="BO11" s="276"/>
    </row>
    <row r="12" spans="1:67" ht="15.75" thickBot="1">
      <c r="A12" s="1109">
        <v>1</v>
      </c>
      <c r="B12" s="1120">
        <v>2</v>
      </c>
      <c r="C12" s="1143">
        <v>3</v>
      </c>
      <c r="D12" s="1084"/>
      <c r="E12" s="1144"/>
      <c r="F12" s="1134">
        <v>4</v>
      </c>
      <c r="G12" s="1084"/>
      <c r="H12" s="1158"/>
      <c r="I12" s="1165">
        <v>5</v>
      </c>
      <c r="J12" s="1084">
        <v>6</v>
      </c>
      <c r="K12" s="1144"/>
      <c r="L12" s="1165">
        <v>6</v>
      </c>
      <c r="M12" s="1084"/>
      <c r="N12" s="1144"/>
      <c r="O12" s="1134">
        <v>7</v>
      </c>
      <c r="P12" s="1084"/>
      <c r="Q12" s="1084"/>
      <c r="R12" s="1084">
        <v>8</v>
      </c>
      <c r="S12" s="1084"/>
      <c r="T12" s="1084"/>
      <c r="U12" s="1084">
        <v>9</v>
      </c>
      <c r="V12" s="1084"/>
      <c r="W12" s="1084"/>
      <c r="X12" s="1084">
        <v>10</v>
      </c>
      <c r="Y12" s="1084"/>
      <c r="Z12" s="1084"/>
      <c r="AA12" s="1084">
        <v>11</v>
      </c>
      <c r="AB12" s="1084"/>
      <c r="AC12" s="1084"/>
      <c r="AD12" s="1084">
        <v>12</v>
      </c>
      <c r="AE12" s="1084"/>
      <c r="AF12" s="1084"/>
      <c r="AG12" s="1084">
        <v>13</v>
      </c>
      <c r="AH12" s="1084">
        <v>14</v>
      </c>
      <c r="AI12" s="1084"/>
      <c r="AJ12" s="1084"/>
      <c r="AK12" s="1084">
        <v>15</v>
      </c>
      <c r="AL12" s="1084"/>
      <c r="AM12" s="1084"/>
      <c r="AN12" s="1084">
        <v>16</v>
      </c>
      <c r="AO12" s="1084"/>
      <c r="AP12" s="1084"/>
      <c r="AQ12" s="1084">
        <v>17</v>
      </c>
      <c r="AR12" s="1084"/>
      <c r="AS12" s="1084"/>
      <c r="AT12" s="1084">
        <v>18</v>
      </c>
      <c r="AU12" s="1084"/>
      <c r="AV12" s="1084"/>
      <c r="AW12" s="1084">
        <v>19</v>
      </c>
      <c r="AX12" s="1084"/>
      <c r="AY12" s="1084"/>
      <c r="AZ12" s="1084">
        <v>20</v>
      </c>
      <c r="BA12" s="1084"/>
      <c r="BB12" s="1085"/>
      <c r="BD12" s="626"/>
      <c r="BE12" s="626"/>
      <c r="BF12" s="276"/>
      <c r="BG12" s="276"/>
      <c r="BH12" s="276"/>
      <c r="BI12" s="276"/>
      <c r="BJ12" s="276"/>
      <c r="BK12" s="276"/>
      <c r="BL12" s="276"/>
      <c r="BM12" s="276"/>
      <c r="BN12" s="276"/>
      <c r="BO12" s="276"/>
    </row>
    <row r="13" spans="1:67" ht="15">
      <c r="A13" s="1110"/>
      <c r="B13" s="1121"/>
      <c r="C13" s="1145"/>
      <c r="D13" s="1060"/>
      <c r="E13" s="1062"/>
      <c r="F13" s="1118"/>
      <c r="G13" s="1060"/>
      <c r="H13" s="1159"/>
      <c r="I13" s="1145"/>
      <c r="J13" s="1060"/>
      <c r="K13" s="1062"/>
      <c r="L13" s="1145"/>
      <c r="M13" s="1060"/>
      <c r="N13" s="1062"/>
      <c r="O13" s="1118"/>
      <c r="P13" s="1060"/>
      <c r="Q13" s="1060"/>
      <c r="R13" s="1060"/>
      <c r="S13" s="1060"/>
      <c r="T13" s="1060"/>
      <c r="U13" s="1060"/>
      <c r="V13" s="1060"/>
      <c r="W13" s="1060"/>
      <c r="X13" s="1060"/>
      <c r="Y13" s="1060"/>
      <c r="Z13" s="1060"/>
      <c r="AA13" s="1060"/>
      <c r="AB13" s="1060"/>
      <c r="AC13" s="1060"/>
      <c r="AD13" s="1060"/>
      <c r="AE13" s="1060"/>
      <c r="AF13" s="1060"/>
      <c r="AG13" s="1060"/>
      <c r="AH13" s="1060"/>
      <c r="AI13" s="1060"/>
      <c r="AJ13" s="1060"/>
      <c r="AK13" s="1060"/>
      <c r="AL13" s="1060"/>
      <c r="AM13" s="1060"/>
      <c r="AN13" s="1060"/>
      <c r="AO13" s="1060"/>
      <c r="AP13" s="1060"/>
      <c r="AQ13" s="1060"/>
      <c r="AR13" s="1060"/>
      <c r="AS13" s="1060"/>
      <c r="AT13" s="1060"/>
      <c r="AU13" s="1060"/>
      <c r="AV13" s="1060"/>
      <c r="AW13" s="1060"/>
      <c r="AX13" s="1060"/>
      <c r="AY13" s="1060"/>
      <c r="AZ13" s="1061"/>
      <c r="BA13" s="1061"/>
      <c r="BB13" s="1068"/>
      <c r="BD13" s="626"/>
      <c r="BE13" s="626"/>
      <c r="BF13" s="276"/>
      <c r="BG13" s="276"/>
      <c r="BH13" s="276"/>
      <c r="BI13" s="276"/>
      <c r="BJ13" s="276"/>
      <c r="BK13" s="276"/>
      <c r="BL13" s="276"/>
      <c r="BM13" s="276"/>
      <c r="BN13" s="276"/>
      <c r="BO13" s="276"/>
    </row>
    <row r="14" spans="1:67" ht="15">
      <c r="A14" s="1111" t="s">
        <v>190</v>
      </c>
      <c r="B14" s="1122" t="s">
        <v>254</v>
      </c>
      <c r="C14" s="1146"/>
      <c r="D14" s="1063"/>
      <c r="E14" s="1065"/>
      <c r="F14" s="1135"/>
      <c r="G14" s="1063"/>
      <c r="H14" s="1160"/>
      <c r="I14" s="1166"/>
      <c r="J14" s="1063"/>
      <c r="K14" s="1065"/>
      <c r="L14" s="1166"/>
      <c r="M14" s="1063"/>
      <c r="N14" s="1065"/>
      <c r="O14" s="1135"/>
      <c r="P14" s="1063"/>
      <c r="Q14" s="1063"/>
      <c r="R14" s="1063"/>
      <c r="S14" s="1063"/>
      <c r="T14" s="1063"/>
      <c r="U14" s="1063"/>
      <c r="V14" s="1063"/>
      <c r="W14" s="1063"/>
      <c r="X14" s="1063"/>
      <c r="Y14" s="1063"/>
      <c r="Z14" s="1063"/>
      <c r="AA14" s="1063"/>
      <c r="AB14" s="1063"/>
      <c r="AC14" s="1063"/>
      <c r="AD14" s="1063"/>
      <c r="AE14" s="1063"/>
      <c r="AF14" s="1063"/>
      <c r="AG14" s="1063"/>
      <c r="AH14" s="1063"/>
      <c r="AI14" s="1063"/>
      <c r="AJ14" s="1063"/>
      <c r="AK14" s="1063"/>
      <c r="AL14" s="1063"/>
      <c r="AM14" s="1063"/>
      <c r="AN14" s="1063"/>
      <c r="AO14" s="1063"/>
      <c r="AP14" s="1063"/>
      <c r="AQ14" s="1063"/>
      <c r="AR14" s="1063"/>
      <c r="AS14" s="1063"/>
      <c r="AT14" s="1063"/>
      <c r="AU14" s="1063"/>
      <c r="AV14" s="1063"/>
      <c r="AW14" s="1063"/>
      <c r="AX14" s="1063"/>
      <c r="AY14" s="1063"/>
      <c r="AZ14" s="1064"/>
      <c r="BA14" s="1064"/>
      <c r="BB14" s="1069"/>
      <c r="BD14" s="626"/>
      <c r="BE14" s="626"/>
      <c r="BF14" s="276"/>
      <c r="BG14" s="276"/>
      <c r="BH14" s="276"/>
      <c r="BI14" s="276"/>
      <c r="BJ14" s="276"/>
      <c r="BK14" s="276"/>
      <c r="BL14" s="276"/>
      <c r="BM14" s="276"/>
      <c r="BN14" s="276"/>
      <c r="BO14" s="276"/>
    </row>
    <row r="15" spans="1:67" ht="15">
      <c r="A15" s="1112"/>
      <c r="B15" s="1123"/>
      <c r="C15" s="1146"/>
      <c r="D15" s="1063"/>
      <c r="E15" s="1065"/>
      <c r="F15" s="1135"/>
      <c r="G15" s="1063"/>
      <c r="H15" s="1160"/>
      <c r="I15" s="1166"/>
      <c r="J15" s="1063"/>
      <c r="K15" s="1065"/>
      <c r="L15" s="1166"/>
      <c r="M15" s="1063"/>
      <c r="N15" s="1065"/>
      <c r="O15" s="1135"/>
      <c r="P15" s="1063"/>
      <c r="Q15" s="1063"/>
      <c r="R15" s="1063"/>
      <c r="S15" s="1063"/>
      <c r="T15" s="1063"/>
      <c r="U15" s="1063"/>
      <c r="V15" s="1063"/>
      <c r="W15" s="1063"/>
      <c r="X15" s="1063"/>
      <c r="Y15" s="1063"/>
      <c r="Z15" s="1063"/>
      <c r="AA15" s="1063"/>
      <c r="AB15" s="1063"/>
      <c r="AC15" s="1063"/>
      <c r="AD15" s="1063"/>
      <c r="AE15" s="1063"/>
      <c r="AF15" s="1063"/>
      <c r="AG15" s="1063"/>
      <c r="AH15" s="1063"/>
      <c r="AI15" s="1063"/>
      <c r="AJ15" s="1063"/>
      <c r="AK15" s="1063"/>
      <c r="AL15" s="1063"/>
      <c r="AM15" s="1063"/>
      <c r="AN15" s="1063"/>
      <c r="AO15" s="1063"/>
      <c r="AP15" s="1063"/>
      <c r="AQ15" s="1063"/>
      <c r="AR15" s="1063"/>
      <c r="AS15" s="1063"/>
      <c r="AT15" s="1063"/>
      <c r="AU15" s="1063"/>
      <c r="AV15" s="1063"/>
      <c r="AW15" s="1063"/>
      <c r="AX15" s="1063"/>
      <c r="AY15" s="1063"/>
      <c r="AZ15" s="1064"/>
      <c r="BA15" s="1064"/>
      <c r="BB15" s="1069"/>
      <c r="BD15" s="626"/>
      <c r="BE15" s="626"/>
      <c r="BF15" s="276"/>
      <c r="BG15" s="276"/>
      <c r="BH15" s="276"/>
      <c r="BI15" s="276"/>
      <c r="BJ15" s="276"/>
      <c r="BK15" s="276"/>
      <c r="BL15" s="276"/>
      <c r="BM15" s="276"/>
      <c r="BN15" s="276"/>
      <c r="BO15" s="276"/>
    </row>
    <row r="16" spans="1:67" ht="15">
      <c r="A16" s="1112"/>
      <c r="B16" s="1124" t="s">
        <v>502</v>
      </c>
      <c r="C16" s="1146"/>
      <c r="D16" s="1063"/>
      <c r="E16" s="1065"/>
      <c r="F16" s="1135"/>
      <c r="G16" s="1063"/>
      <c r="H16" s="1160"/>
      <c r="I16" s="1166"/>
      <c r="J16" s="1063"/>
      <c r="K16" s="1065"/>
      <c r="L16" s="1166"/>
      <c r="M16" s="1063"/>
      <c r="N16" s="1065"/>
      <c r="O16" s="1135"/>
      <c r="P16" s="1063"/>
      <c r="Q16" s="1063"/>
      <c r="R16" s="1063"/>
      <c r="S16" s="1063"/>
      <c r="T16" s="1063"/>
      <c r="U16" s="1063"/>
      <c r="V16" s="1063"/>
      <c r="W16" s="1063"/>
      <c r="X16" s="1063"/>
      <c r="Y16" s="1063"/>
      <c r="Z16" s="1063"/>
      <c r="AA16" s="1063"/>
      <c r="AB16" s="1063"/>
      <c r="AC16" s="1063"/>
      <c r="AD16" s="1063"/>
      <c r="AE16" s="1063"/>
      <c r="AF16" s="1063"/>
      <c r="AG16" s="1063"/>
      <c r="AH16" s="1063"/>
      <c r="AI16" s="1063"/>
      <c r="AJ16" s="1063"/>
      <c r="AK16" s="1063"/>
      <c r="AL16" s="1063"/>
      <c r="AM16" s="1063"/>
      <c r="AN16" s="1063"/>
      <c r="AO16" s="1063"/>
      <c r="AP16" s="1063"/>
      <c r="AQ16" s="1063">
        <v>4000</v>
      </c>
      <c r="AR16" s="1063">
        <v>4000</v>
      </c>
      <c r="AS16" s="1063">
        <v>1430</v>
      </c>
      <c r="AT16" s="1063"/>
      <c r="AU16" s="1063"/>
      <c r="AV16" s="1063"/>
      <c r="AW16" s="1063"/>
      <c r="AX16" s="1063"/>
      <c r="AY16" s="1063"/>
      <c r="AZ16" s="1064">
        <f t="shared" ref="AZ16:AZ26" si="0">SUM(C16+F16+I16+L16+O16+R16+U16+X16+AA16+AD16+AG16+AH16+AK16+AN16+AQ16+AT16+AW1+AW16)</f>
        <v>4000</v>
      </c>
      <c r="BA16" s="1064">
        <f>SUM(D16+G16+J16+M16+P16+S16+V16+Y16+AB16+AE16+AI16+AL16+AO16+AR16+AU16+AW16)</f>
        <v>4000</v>
      </c>
      <c r="BB16" s="1069">
        <f>SUM(E16+H16+K16+N16+Q16+T16+W16+Z16+AC16+AF16+AJ16+AM16+AP16+AS16+AV16)</f>
        <v>1430</v>
      </c>
      <c r="BD16" s="627"/>
      <c r="BE16" s="626"/>
      <c r="BF16" s="276"/>
      <c r="BG16" s="276"/>
      <c r="BH16" s="276"/>
      <c r="BI16" s="276"/>
      <c r="BJ16" s="276"/>
      <c r="BK16" s="276"/>
      <c r="BL16" s="276"/>
      <c r="BM16" s="276"/>
      <c r="BN16" s="276"/>
      <c r="BO16" s="276"/>
    </row>
    <row r="17" spans="1:67" ht="15">
      <c r="A17" s="1112"/>
      <c r="B17" s="1125" t="s">
        <v>494</v>
      </c>
      <c r="C17" s="1146"/>
      <c r="D17" s="1063"/>
      <c r="E17" s="1065"/>
      <c r="F17" s="1135"/>
      <c r="G17" s="1063"/>
      <c r="H17" s="1160"/>
      <c r="I17" s="1166"/>
      <c r="J17" s="1063"/>
      <c r="K17" s="1065">
        <v>104</v>
      </c>
      <c r="L17" s="1166"/>
      <c r="M17" s="1063"/>
      <c r="N17" s="1065"/>
      <c r="O17" s="1135"/>
      <c r="P17" s="1063"/>
      <c r="Q17" s="1063"/>
      <c r="R17" s="1063"/>
      <c r="S17" s="1063"/>
      <c r="T17" s="1063"/>
      <c r="U17" s="1063">
        <v>10000</v>
      </c>
      <c r="V17" s="1063">
        <v>6000</v>
      </c>
      <c r="W17" s="1063">
        <v>7128</v>
      </c>
      <c r="X17" s="1063"/>
      <c r="Y17" s="1063"/>
      <c r="Z17" s="1063"/>
      <c r="AA17" s="1063"/>
      <c r="AB17" s="1063"/>
      <c r="AC17" s="1063"/>
      <c r="AD17" s="1063"/>
      <c r="AE17" s="1063"/>
      <c r="AF17" s="1063"/>
      <c r="AG17" s="1063"/>
      <c r="AH17" s="1063"/>
      <c r="AI17" s="1063"/>
      <c r="AJ17" s="1063"/>
      <c r="AK17" s="1063">
        <v>5000</v>
      </c>
      <c r="AL17" s="1063">
        <v>5000</v>
      </c>
      <c r="AM17" s="1063">
        <v>3544</v>
      </c>
      <c r="AN17" s="1063"/>
      <c r="AO17" s="1063"/>
      <c r="AP17" s="1063"/>
      <c r="AQ17" s="1063"/>
      <c r="AR17" s="1063"/>
      <c r="AS17" s="1063"/>
      <c r="AT17" s="1063"/>
      <c r="AU17" s="1063"/>
      <c r="AV17" s="1063"/>
      <c r="AW17" s="1063"/>
      <c r="AX17" s="1063"/>
      <c r="AY17" s="1063"/>
      <c r="AZ17" s="1064">
        <f t="shared" si="0"/>
        <v>15000</v>
      </c>
      <c r="BA17" s="1064">
        <f t="shared" ref="BA17:BA36" si="1">SUM(D17+G17+J17+M17+P17+S17+V17+Y17+AB17+AE17+AI17+AL17+AO17+AR17+AU17+AW17)</f>
        <v>11000</v>
      </c>
      <c r="BB17" s="1069">
        <f t="shared" ref="BB17:BB36" si="2">SUM(E17+H17+K17+N17+Q17+T17+W17+Z17+AC17+AF17+AJ17+AM17+AP17+AS17+AV17)</f>
        <v>10776</v>
      </c>
      <c r="BD17" s="627"/>
      <c r="BE17" s="626"/>
      <c r="BF17" s="276"/>
      <c r="BG17" s="276"/>
      <c r="BH17" s="276"/>
      <c r="BI17" s="276"/>
      <c r="BJ17" s="276"/>
      <c r="BK17" s="276"/>
      <c r="BL17" s="276"/>
      <c r="BM17" s="276"/>
      <c r="BN17" s="276"/>
      <c r="BO17" s="276"/>
    </row>
    <row r="18" spans="1:67" ht="15">
      <c r="A18" s="1112"/>
      <c r="B18" s="1126" t="s">
        <v>517</v>
      </c>
      <c r="C18" s="1146"/>
      <c r="D18" s="1063"/>
      <c r="E18" s="1065"/>
      <c r="F18" s="1135">
        <v>2000</v>
      </c>
      <c r="G18" s="1063"/>
      <c r="H18" s="1160"/>
      <c r="I18" s="1166"/>
      <c r="J18" s="1063"/>
      <c r="K18" s="1065"/>
      <c r="L18" s="1166"/>
      <c r="M18" s="1063"/>
      <c r="N18" s="1065"/>
      <c r="O18" s="1135"/>
      <c r="P18" s="1063"/>
      <c r="Q18" s="1063"/>
      <c r="R18" s="1063"/>
      <c r="S18" s="1063"/>
      <c r="T18" s="1063"/>
      <c r="U18" s="1063"/>
      <c r="V18" s="1063"/>
      <c r="W18" s="1063"/>
      <c r="X18" s="1063"/>
      <c r="Y18" s="1063"/>
      <c r="Z18" s="1063"/>
      <c r="AA18" s="1063"/>
      <c r="AB18" s="1063"/>
      <c r="AC18" s="1063"/>
      <c r="AD18" s="1063"/>
      <c r="AE18" s="1063"/>
      <c r="AF18" s="1063"/>
      <c r="AG18" s="1063"/>
      <c r="AH18" s="1063"/>
      <c r="AI18" s="1063">
        <v>2000</v>
      </c>
      <c r="AJ18" s="1063"/>
      <c r="AK18" s="1063"/>
      <c r="AL18" s="1063"/>
      <c r="AM18" s="1063"/>
      <c r="AN18" s="1063"/>
      <c r="AO18" s="1063"/>
      <c r="AP18" s="1063"/>
      <c r="AQ18" s="1063"/>
      <c r="AR18" s="1063"/>
      <c r="AS18" s="1063"/>
      <c r="AT18" s="1063"/>
      <c r="AU18" s="1063"/>
      <c r="AV18" s="1063"/>
      <c r="AW18" s="1063"/>
      <c r="AX18" s="1063"/>
      <c r="AY18" s="1063"/>
      <c r="AZ18" s="1064">
        <f t="shared" si="0"/>
        <v>2000</v>
      </c>
      <c r="BA18" s="1064">
        <f t="shared" si="1"/>
        <v>2000</v>
      </c>
      <c r="BB18" s="1069">
        <f t="shared" si="2"/>
        <v>0</v>
      </c>
      <c r="BD18" s="627"/>
      <c r="BE18" s="626"/>
      <c r="BF18" s="276"/>
      <c r="BG18" s="276"/>
      <c r="BH18" s="276"/>
      <c r="BI18" s="276"/>
      <c r="BJ18" s="276"/>
      <c r="BK18" s="276"/>
      <c r="BL18" s="276"/>
      <c r="BM18" s="276"/>
      <c r="BN18" s="276"/>
      <c r="BO18" s="276"/>
    </row>
    <row r="19" spans="1:67" ht="15">
      <c r="A19" s="1112"/>
      <c r="B19" s="1127" t="s">
        <v>519</v>
      </c>
      <c r="C19" s="1146"/>
      <c r="D19" s="1063"/>
      <c r="E19" s="1065"/>
      <c r="F19" s="1135"/>
      <c r="G19" s="1063"/>
      <c r="H19" s="1160"/>
      <c r="I19" s="1166"/>
      <c r="J19" s="1063"/>
      <c r="K19" s="1065"/>
      <c r="L19" s="1166"/>
      <c r="M19" s="1063"/>
      <c r="N19" s="1065"/>
      <c r="O19" s="1135">
        <v>2450050</v>
      </c>
      <c r="P19" s="1063">
        <v>2450050</v>
      </c>
      <c r="Q19" s="1063">
        <v>1411341</v>
      </c>
      <c r="R19" s="1063"/>
      <c r="S19" s="1063">
        <v>130000</v>
      </c>
      <c r="T19" s="1063">
        <v>78436</v>
      </c>
      <c r="U19" s="1063"/>
      <c r="V19" s="1063"/>
      <c r="W19" s="1063"/>
      <c r="X19" s="1063">
        <v>26000</v>
      </c>
      <c r="Y19" s="1063">
        <v>35100</v>
      </c>
      <c r="Z19" s="1063">
        <v>20329</v>
      </c>
      <c r="AA19" s="1063"/>
      <c r="AB19" s="1063"/>
      <c r="AC19" s="1063"/>
      <c r="AD19" s="1063"/>
      <c r="AE19" s="1063"/>
      <c r="AF19" s="1063"/>
      <c r="AG19" s="1063"/>
      <c r="AH19" s="1063"/>
      <c r="AI19" s="1063"/>
      <c r="AJ19" s="1063"/>
      <c r="AK19" s="1063"/>
      <c r="AL19" s="1063"/>
      <c r="AM19" s="1063"/>
      <c r="AN19" s="1063"/>
      <c r="AO19" s="1063"/>
      <c r="AP19" s="1063"/>
      <c r="AQ19" s="1063"/>
      <c r="AR19" s="1063"/>
      <c r="AS19" s="1063"/>
      <c r="AT19" s="1063"/>
      <c r="AU19" s="1063"/>
      <c r="AV19" s="1063"/>
      <c r="AW19" s="1063"/>
      <c r="AX19" s="1063"/>
      <c r="AY19" s="1063"/>
      <c r="AZ19" s="1064">
        <f t="shared" si="0"/>
        <v>2476050</v>
      </c>
      <c r="BA19" s="1064">
        <f t="shared" si="1"/>
        <v>2615150</v>
      </c>
      <c r="BB19" s="1069">
        <f t="shared" si="2"/>
        <v>1510106</v>
      </c>
      <c r="BD19" s="627"/>
      <c r="BE19" s="626"/>
      <c r="BF19" s="276"/>
      <c r="BG19" s="276"/>
      <c r="BH19" s="276"/>
      <c r="BI19" s="276"/>
      <c r="BJ19" s="276"/>
      <c r="BK19" s="276"/>
      <c r="BL19" s="276"/>
      <c r="BM19" s="276"/>
      <c r="BN19" s="276"/>
      <c r="BO19" s="276"/>
    </row>
    <row r="20" spans="1:67" ht="15">
      <c r="A20" s="1112"/>
      <c r="B20" s="1127" t="s">
        <v>490</v>
      </c>
      <c r="C20" s="1146"/>
      <c r="D20" s="1063"/>
      <c r="E20" s="1065"/>
      <c r="F20" s="1135"/>
      <c r="G20" s="1063"/>
      <c r="H20" s="1160"/>
      <c r="I20" s="1166"/>
      <c r="J20" s="1063"/>
      <c r="K20" s="1065">
        <v>7</v>
      </c>
      <c r="L20" s="1166"/>
      <c r="M20" s="1063">
        <v>150</v>
      </c>
      <c r="N20" s="1065">
        <v>1357</v>
      </c>
      <c r="O20" s="1135"/>
      <c r="P20" s="1063"/>
      <c r="Q20" s="1063"/>
      <c r="R20" s="1063"/>
      <c r="S20" s="1063"/>
      <c r="T20" s="1063"/>
      <c r="U20" s="1063"/>
      <c r="V20" s="1063"/>
      <c r="W20" s="1063">
        <v>26</v>
      </c>
      <c r="X20" s="1063"/>
      <c r="Y20" s="1063"/>
      <c r="Z20" s="1063"/>
      <c r="AA20" s="1063"/>
      <c r="AB20" s="1063">
        <v>14724</v>
      </c>
      <c r="AC20" s="1063">
        <v>14724</v>
      </c>
      <c r="AD20" s="1063"/>
      <c r="AE20" s="1063"/>
      <c r="AF20" s="1063"/>
      <c r="AG20" s="1063"/>
      <c r="AH20" s="1063"/>
      <c r="AI20" s="1063"/>
      <c r="AJ20" s="1063"/>
      <c r="AK20" s="1063"/>
      <c r="AL20" s="1063"/>
      <c r="AM20" s="1063">
        <v>24</v>
      </c>
      <c r="AN20" s="1063"/>
      <c r="AO20" s="1063"/>
      <c r="AP20" s="1063"/>
      <c r="AQ20" s="1063"/>
      <c r="AR20" s="1063"/>
      <c r="AS20" s="1063"/>
      <c r="AT20" s="1063"/>
      <c r="AU20" s="1063"/>
      <c r="AV20" s="1063"/>
      <c r="AW20" s="1063"/>
      <c r="AX20" s="1063"/>
      <c r="AY20" s="1063"/>
      <c r="AZ20" s="1064">
        <f t="shared" si="0"/>
        <v>0</v>
      </c>
      <c r="BA20" s="1064">
        <f t="shared" si="1"/>
        <v>14874</v>
      </c>
      <c r="BB20" s="1069">
        <f t="shared" si="2"/>
        <v>16138</v>
      </c>
      <c r="BD20" s="627"/>
      <c r="BE20" s="626"/>
      <c r="BF20" s="276"/>
      <c r="BG20" s="276"/>
      <c r="BH20" s="276"/>
      <c r="BI20" s="276"/>
      <c r="BJ20" s="276"/>
      <c r="BK20" s="276"/>
      <c r="BL20" s="276"/>
      <c r="BM20" s="276"/>
      <c r="BN20" s="276"/>
      <c r="BO20" s="276"/>
    </row>
    <row r="21" spans="1:67" ht="15">
      <c r="A21" s="1112"/>
      <c r="B21" s="1127" t="s">
        <v>491</v>
      </c>
      <c r="C21" s="1146"/>
      <c r="D21" s="1063"/>
      <c r="E21" s="1065"/>
      <c r="F21" s="1135"/>
      <c r="G21" s="1063"/>
      <c r="H21" s="1160"/>
      <c r="I21" s="1166"/>
      <c r="J21" s="1063"/>
      <c r="K21" s="1065"/>
      <c r="L21" s="1166"/>
      <c r="M21" s="1063"/>
      <c r="N21" s="1065"/>
      <c r="O21" s="1135"/>
      <c r="P21" s="1063"/>
      <c r="Q21" s="1063"/>
      <c r="R21" s="1063"/>
      <c r="S21" s="1063"/>
      <c r="T21" s="1063"/>
      <c r="U21" s="1063"/>
      <c r="V21" s="1063"/>
      <c r="W21" s="1063"/>
      <c r="X21" s="1063"/>
      <c r="Y21" s="1063"/>
      <c r="Z21" s="1063"/>
      <c r="AA21" s="1063"/>
      <c r="AB21" s="1063"/>
      <c r="AC21" s="1063">
        <v>45</v>
      </c>
      <c r="AD21" s="1063"/>
      <c r="AE21" s="1063"/>
      <c r="AF21" s="1063"/>
      <c r="AG21" s="1063"/>
      <c r="AH21" s="1063"/>
      <c r="AI21" s="1063"/>
      <c r="AJ21" s="1063"/>
      <c r="AK21" s="1063"/>
      <c r="AL21" s="1063"/>
      <c r="AM21" s="1063"/>
      <c r="AN21" s="1063"/>
      <c r="AO21" s="1063"/>
      <c r="AP21" s="1063"/>
      <c r="AQ21" s="1063"/>
      <c r="AR21" s="1063"/>
      <c r="AS21" s="1063"/>
      <c r="AT21" s="1063"/>
      <c r="AU21" s="1063"/>
      <c r="AV21" s="1063"/>
      <c r="AW21" s="1063"/>
      <c r="AX21" s="1063"/>
      <c r="AY21" s="1063"/>
      <c r="AZ21" s="1064">
        <f t="shared" si="0"/>
        <v>0</v>
      </c>
      <c r="BA21" s="1064">
        <f t="shared" si="1"/>
        <v>0</v>
      </c>
      <c r="BB21" s="1069">
        <f t="shared" si="2"/>
        <v>45</v>
      </c>
      <c r="BD21" s="627"/>
      <c r="BE21" s="626"/>
      <c r="BF21" s="276"/>
      <c r="BG21" s="276"/>
      <c r="BH21" s="276"/>
      <c r="BI21" s="276"/>
      <c r="BJ21" s="276"/>
      <c r="BK21" s="276"/>
      <c r="BL21" s="276"/>
      <c r="BM21" s="276"/>
      <c r="BN21" s="276"/>
      <c r="BO21" s="276"/>
    </row>
    <row r="22" spans="1:67" ht="15">
      <c r="A22" s="1112"/>
      <c r="B22" s="1126" t="s">
        <v>496</v>
      </c>
      <c r="C22" s="1146"/>
      <c r="D22" s="1063"/>
      <c r="E22" s="1065"/>
      <c r="F22" s="1135"/>
      <c r="G22" s="1063"/>
      <c r="H22" s="1160"/>
      <c r="I22" s="1166"/>
      <c r="J22" s="1063"/>
      <c r="K22" s="1065"/>
      <c r="L22" s="1166"/>
      <c r="M22" s="1063"/>
      <c r="N22" s="1065"/>
      <c r="O22" s="1135"/>
      <c r="P22" s="1063"/>
      <c r="Q22" s="1063"/>
      <c r="R22" s="1063">
        <v>130000</v>
      </c>
      <c r="S22" s="1063">
        <v>0</v>
      </c>
      <c r="T22" s="1063"/>
      <c r="U22" s="1063">
        <v>1000</v>
      </c>
      <c r="V22" s="1063">
        <v>0</v>
      </c>
      <c r="W22" s="1063"/>
      <c r="X22" s="1063">
        <v>8100</v>
      </c>
      <c r="Y22" s="1063">
        <v>0</v>
      </c>
      <c r="Z22" s="1063"/>
      <c r="AA22" s="1063">
        <v>1289334</v>
      </c>
      <c r="AB22" s="1063">
        <v>1328532</v>
      </c>
      <c r="AC22" s="1063">
        <v>702276</v>
      </c>
      <c r="AD22" s="1063"/>
      <c r="AE22" s="1063"/>
      <c r="AF22" s="1063"/>
      <c r="AG22" s="1063"/>
      <c r="AH22" s="1063"/>
      <c r="AI22" s="1063"/>
      <c r="AJ22" s="1063"/>
      <c r="AK22" s="1063"/>
      <c r="AL22" s="1063"/>
      <c r="AM22" s="1063"/>
      <c r="AN22" s="1063"/>
      <c r="AO22" s="1063">
        <v>15328</v>
      </c>
      <c r="AP22" s="1063">
        <v>15328</v>
      </c>
      <c r="AQ22" s="1063"/>
      <c r="AR22" s="1063"/>
      <c r="AS22" s="1063"/>
      <c r="AT22" s="1063"/>
      <c r="AU22" s="1063"/>
      <c r="AV22" s="1063"/>
      <c r="AW22" s="1063"/>
      <c r="AX22" s="1063"/>
      <c r="AY22" s="1063"/>
      <c r="AZ22" s="1064">
        <f t="shared" si="0"/>
        <v>1428434</v>
      </c>
      <c r="BA22" s="1064">
        <f t="shared" si="1"/>
        <v>1343860</v>
      </c>
      <c r="BB22" s="1069">
        <f t="shared" si="2"/>
        <v>717604</v>
      </c>
      <c r="BD22" s="627"/>
      <c r="BE22" s="626"/>
      <c r="BF22" s="276"/>
      <c r="BG22" s="276"/>
      <c r="BH22" s="276"/>
      <c r="BI22" s="276"/>
      <c r="BJ22" s="276"/>
      <c r="BK22" s="276"/>
      <c r="BL22" s="276"/>
      <c r="BM22" s="276"/>
      <c r="BN22" s="276"/>
      <c r="BO22" s="276"/>
    </row>
    <row r="23" spans="1:67" ht="15">
      <c r="A23" s="1112"/>
      <c r="B23" s="1126" t="s">
        <v>505</v>
      </c>
      <c r="C23" s="1146"/>
      <c r="D23" s="1063"/>
      <c r="E23" s="1065"/>
      <c r="F23" s="1135"/>
      <c r="G23" s="1063"/>
      <c r="H23" s="1160"/>
      <c r="I23" s="1166"/>
      <c r="J23" s="1063">
        <v>536</v>
      </c>
      <c r="K23" s="1065">
        <v>1081</v>
      </c>
      <c r="L23" s="1166"/>
      <c r="M23" s="1063"/>
      <c r="N23" s="1065"/>
      <c r="O23" s="1135"/>
      <c r="P23" s="1063"/>
      <c r="Q23" s="1063"/>
      <c r="R23" s="1063"/>
      <c r="S23" s="1063"/>
      <c r="T23" s="1063"/>
      <c r="U23" s="1063"/>
      <c r="V23" s="1063">
        <v>4000</v>
      </c>
      <c r="W23" s="1063">
        <v>4270</v>
      </c>
      <c r="X23" s="1063"/>
      <c r="Y23" s="1063"/>
      <c r="Z23" s="1063"/>
      <c r="AA23" s="1063"/>
      <c r="AB23" s="1063"/>
      <c r="AC23" s="1063"/>
      <c r="AD23" s="1063"/>
      <c r="AE23" s="1063"/>
      <c r="AF23" s="1063"/>
      <c r="AG23" s="1063"/>
      <c r="AH23" s="1063"/>
      <c r="AI23" s="1063"/>
      <c r="AJ23" s="1063"/>
      <c r="AK23" s="1063"/>
      <c r="AL23" s="1063"/>
      <c r="AM23" s="1063"/>
      <c r="AN23" s="1063"/>
      <c r="AO23" s="1063"/>
      <c r="AP23" s="1063"/>
      <c r="AQ23" s="1063"/>
      <c r="AR23" s="1063"/>
      <c r="AS23" s="1063"/>
      <c r="AT23" s="1063"/>
      <c r="AU23" s="1063"/>
      <c r="AV23" s="1063"/>
      <c r="AW23" s="1063"/>
      <c r="AX23" s="1063"/>
      <c r="AY23" s="1063"/>
      <c r="AZ23" s="1064">
        <f t="shared" si="0"/>
        <v>0</v>
      </c>
      <c r="BA23" s="1064">
        <f t="shared" si="1"/>
        <v>4536</v>
      </c>
      <c r="BB23" s="1069">
        <f t="shared" si="2"/>
        <v>5351</v>
      </c>
      <c r="BD23" s="627"/>
      <c r="BE23" s="626"/>
      <c r="BF23" s="276"/>
      <c r="BG23" s="276"/>
      <c r="BH23" s="276"/>
      <c r="BI23" s="276"/>
      <c r="BJ23" s="276"/>
      <c r="BK23" s="276"/>
      <c r="BL23" s="276"/>
      <c r="BM23" s="276"/>
      <c r="BN23" s="276"/>
      <c r="BO23" s="276"/>
    </row>
    <row r="24" spans="1:67" ht="15">
      <c r="A24" s="1112"/>
      <c r="B24" s="1124" t="s">
        <v>509</v>
      </c>
      <c r="C24" s="1146"/>
      <c r="D24" s="1063"/>
      <c r="E24" s="1065"/>
      <c r="F24" s="1135"/>
      <c r="G24" s="1063"/>
      <c r="H24" s="1160"/>
      <c r="I24" s="1166"/>
      <c r="J24" s="1063"/>
      <c r="K24" s="1065"/>
      <c r="L24" s="1166"/>
      <c r="M24" s="1063"/>
      <c r="N24" s="1065"/>
      <c r="O24" s="1135"/>
      <c r="P24" s="1063"/>
      <c r="Q24" s="1063"/>
      <c r="R24" s="1063"/>
      <c r="S24" s="1063"/>
      <c r="T24" s="1063"/>
      <c r="U24" s="1063"/>
      <c r="V24" s="1063"/>
      <c r="W24" s="1063">
        <v>22</v>
      </c>
      <c r="X24" s="1063"/>
      <c r="Y24" s="1063"/>
      <c r="Z24" s="1063"/>
      <c r="AA24" s="1063"/>
      <c r="AB24" s="1063"/>
      <c r="AC24" s="1063"/>
      <c r="AD24" s="1063"/>
      <c r="AE24" s="1063"/>
      <c r="AF24" s="1063"/>
      <c r="AG24" s="1063"/>
      <c r="AH24" s="1063"/>
      <c r="AI24" s="1063"/>
      <c r="AJ24" s="1063"/>
      <c r="AK24" s="1063"/>
      <c r="AL24" s="1063"/>
      <c r="AM24" s="1063"/>
      <c r="AN24" s="1063"/>
      <c r="AO24" s="1063"/>
      <c r="AP24" s="1063"/>
      <c r="AQ24" s="1063"/>
      <c r="AR24" s="1063">
        <v>700</v>
      </c>
      <c r="AS24" s="1063">
        <v>638</v>
      </c>
      <c r="AT24" s="1063"/>
      <c r="AU24" s="1063"/>
      <c r="AV24" s="1063"/>
      <c r="AW24" s="1063"/>
      <c r="AX24" s="1063"/>
      <c r="AY24" s="1063"/>
      <c r="AZ24" s="1064">
        <v>0</v>
      </c>
      <c r="BA24" s="1064">
        <f t="shared" si="1"/>
        <v>700</v>
      </c>
      <c r="BB24" s="1069">
        <f t="shared" si="2"/>
        <v>660</v>
      </c>
      <c r="BD24" s="627"/>
      <c r="BE24" s="626"/>
      <c r="BF24" s="276"/>
      <c r="BG24" s="276"/>
      <c r="BH24" s="276"/>
      <c r="BI24" s="276"/>
      <c r="BJ24" s="276"/>
      <c r="BK24" s="276"/>
      <c r="BL24" s="276"/>
      <c r="BM24" s="276"/>
      <c r="BN24" s="276"/>
      <c r="BO24" s="276"/>
    </row>
    <row r="25" spans="1:67" ht="15">
      <c r="A25" s="1112"/>
      <c r="B25" s="1128" t="s">
        <v>530</v>
      </c>
      <c r="C25" s="1146"/>
      <c r="D25" s="1063"/>
      <c r="E25" s="1065"/>
      <c r="F25" s="1135"/>
      <c r="G25" s="1063"/>
      <c r="H25" s="1160"/>
      <c r="I25" s="1166"/>
      <c r="J25" s="1063"/>
      <c r="K25" s="1065"/>
      <c r="L25" s="1166"/>
      <c r="M25" s="1063"/>
      <c r="N25" s="1065"/>
      <c r="O25" s="1135"/>
      <c r="P25" s="1063"/>
      <c r="Q25" s="1063"/>
      <c r="R25" s="1063"/>
      <c r="S25" s="1063"/>
      <c r="T25" s="1063"/>
      <c r="U25" s="1063"/>
      <c r="V25" s="1063"/>
      <c r="W25" s="1063"/>
      <c r="X25" s="1063"/>
      <c r="Y25" s="1063"/>
      <c r="Z25" s="1063"/>
      <c r="AA25" s="1063"/>
      <c r="AB25" s="1063"/>
      <c r="AC25" s="1063"/>
      <c r="AD25" s="1063"/>
      <c r="AE25" s="1063"/>
      <c r="AF25" s="1063"/>
      <c r="AG25" s="1063"/>
      <c r="AH25" s="1063"/>
      <c r="AI25" s="1063"/>
      <c r="AJ25" s="1063"/>
      <c r="AK25" s="1063"/>
      <c r="AL25" s="1063"/>
      <c r="AM25" s="1063"/>
      <c r="AN25" s="1063"/>
      <c r="AO25" s="1063"/>
      <c r="AP25" s="1063">
        <v>4</v>
      </c>
      <c r="AQ25" s="1063"/>
      <c r="AR25" s="1063"/>
      <c r="AS25" s="1063"/>
      <c r="AT25" s="1063"/>
      <c r="AU25" s="1063"/>
      <c r="AV25" s="1063"/>
      <c r="AW25" s="1063"/>
      <c r="AX25" s="1063"/>
      <c r="AY25" s="1063"/>
      <c r="AZ25" s="1064">
        <v>0</v>
      </c>
      <c r="BA25" s="1064">
        <f t="shared" si="1"/>
        <v>0</v>
      </c>
      <c r="BB25" s="1069">
        <f t="shared" si="2"/>
        <v>4</v>
      </c>
      <c r="BD25" s="627"/>
      <c r="BE25" s="626"/>
      <c r="BF25" s="276"/>
      <c r="BG25" s="276"/>
      <c r="BH25" s="276"/>
      <c r="BI25" s="276"/>
      <c r="BJ25" s="276"/>
      <c r="BK25" s="276"/>
      <c r="BL25" s="276"/>
      <c r="BM25" s="276"/>
      <c r="BN25" s="276"/>
      <c r="BO25" s="276"/>
    </row>
    <row r="26" spans="1:67" ht="15">
      <c r="A26" s="1112"/>
      <c r="B26" s="1127" t="s">
        <v>528</v>
      </c>
      <c r="C26" s="1146"/>
      <c r="D26" s="1063"/>
      <c r="E26" s="1065"/>
      <c r="F26" s="1135"/>
      <c r="G26" s="1063"/>
      <c r="H26" s="1160"/>
      <c r="I26" s="1166"/>
      <c r="J26" s="1063"/>
      <c r="K26" s="1065"/>
      <c r="L26" s="1166"/>
      <c r="M26" s="1063"/>
      <c r="N26" s="1065"/>
      <c r="O26" s="1135"/>
      <c r="P26" s="1063"/>
      <c r="Q26" s="1063"/>
      <c r="R26" s="1063"/>
      <c r="S26" s="1063"/>
      <c r="T26" s="1063"/>
      <c r="U26" s="1063"/>
      <c r="V26" s="1063"/>
      <c r="W26" s="1063"/>
      <c r="X26" s="1063"/>
      <c r="Y26" s="1063"/>
      <c r="Z26" s="1063"/>
      <c r="AA26" s="1063"/>
      <c r="AB26" s="1063"/>
      <c r="AC26" s="1063"/>
      <c r="AD26" s="1063"/>
      <c r="AE26" s="1063"/>
      <c r="AF26" s="1063"/>
      <c r="AG26" s="1063"/>
      <c r="AH26" s="1063"/>
      <c r="AI26" s="1063"/>
      <c r="AJ26" s="1063"/>
      <c r="AK26" s="1063">
        <v>100</v>
      </c>
      <c r="AL26" s="1063"/>
      <c r="AM26" s="1063"/>
      <c r="AN26" s="1063">
        <v>700</v>
      </c>
      <c r="AO26" s="1063">
        <v>11737</v>
      </c>
      <c r="AP26" s="1063">
        <v>11737</v>
      </c>
      <c r="AQ26" s="1063">
        <v>9900</v>
      </c>
      <c r="AR26" s="1063"/>
      <c r="AS26" s="1063"/>
      <c r="AT26" s="1063"/>
      <c r="AU26" s="1063"/>
      <c r="AV26" s="1063"/>
      <c r="AW26" s="1063"/>
      <c r="AX26" s="1063"/>
      <c r="AY26" s="1063"/>
      <c r="AZ26" s="1064">
        <f t="shared" si="0"/>
        <v>10700</v>
      </c>
      <c r="BA26" s="1064">
        <f t="shared" si="1"/>
        <v>11737</v>
      </c>
      <c r="BB26" s="1069">
        <f t="shared" si="2"/>
        <v>11737</v>
      </c>
      <c r="BD26" s="627"/>
      <c r="BE26" s="626"/>
      <c r="BF26" s="276"/>
      <c r="BG26" s="276"/>
      <c r="BH26" s="276"/>
      <c r="BI26" s="276"/>
      <c r="BJ26" s="276"/>
      <c r="BK26" s="276"/>
      <c r="BL26" s="276"/>
      <c r="BM26" s="276"/>
      <c r="BN26" s="276"/>
      <c r="BO26" s="276"/>
    </row>
    <row r="27" spans="1:67" ht="15">
      <c r="A27" s="1112"/>
      <c r="B27" s="1129" t="s">
        <v>541</v>
      </c>
      <c r="C27" s="1146"/>
      <c r="D27" s="1063"/>
      <c r="E27" s="1065"/>
      <c r="F27" s="1135"/>
      <c r="G27" s="1063"/>
      <c r="H27" s="1160"/>
      <c r="I27" s="1166"/>
      <c r="J27" s="1063"/>
      <c r="K27" s="1065"/>
      <c r="L27" s="1166"/>
      <c r="M27" s="1063"/>
      <c r="N27" s="1065"/>
      <c r="O27" s="1135"/>
      <c r="P27" s="1063"/>
      <c r="Q27" s="1063"/>
      <c r="R27" s="1063"/>
      <c r="S27" s="1063"/>
      <c r="T27" s="1063"/>
      <c r="U27" s="1063"/>
      <c r="V27" s="1063"/>
      <c r="W27" s="1063"/>
      <c r="X27" s="1063"/>
      <c r="Y27" s="1063"/>
      <c r="Z27" s="1063"/>
      <c r="AA27" s="1063"/>
      <c r="AB27" s="1063">
        <v>37</v>
      </c>
      <c r="AC27" s="1063">
        <v>38</v>
      </c>
      <c r="AD27" s="1063"/>
      <c r="AE27" s="1063"/>
      <c r="AF27" s="1063"/>
      <c r="AG27" s="1063"/>
      <c r="AH27" s="1063"/>
      <c r="AI27" s="1063"/>
      <c r="AJ27" s="1063"/>
      <c r="AK27" s="1063"/>
      <c r="AL27" s="1063"/>
      <c r="AM27" s="1063"/>
      <c r="AN27" s="1063"/>
      <c r="AO27" s="1063"/>
      <c r="AP27" s="1063"/>
      <c r="AQ27" s="1066"/>
      <c r="AR27" s="1063"/>
      <c r="AS27" s="1063"/>
      <c r="AT27" s="1063"/>
      <c r="AU27" s="1063"/>
      <c r="AV27" s="1063"/>
      <c r="AW27" s="1063"/>
      <c r="AX27" s="1063"/>
      <c r="AY27" s="1063"/>
      <c r="AZ27" s="1064"/>
      <c r="BA27" s="1064">
        <f t="shared" si="1"/>
        <v>37</v>
      </c>
      <c r="BB27" s="1069">
        <f t="shared" si="2"/>
        <v>38</v>
      </c>
      <c r="BD27" s="627"/>
      <c r="BE27" s="626"/>
      <c r="BF27" s="276"/>
      <c r="BG27" s="276"/>
      <c r="BH27" s="276"/>
      <c r="BI27" s="276"/>
      <c r="BJ27" s="276"/>
      <c r="BK27" s="276"/>
      <c r="BL27" s="276"/>
      <c r="BM27" s="276"/>
      <c r="BN27" s="276"/>
      <c r="BO27" s="276"/>
    </row>
    <row r="28" spans="1:67" ht="15">
      <c r="A28" s="1112"/>
      <c r="B28" s="1127" t="s">
        <v>520</v>
      </c>
      <c r="C28" s="1146"/>
      <c r="D28" s="1063"/>
      <c r="E28" s="1065"/>
      <c r="F28" s="1135"/>
      <c r="G28" s="1063">
        <v>99</v>
      </c>
      <c r="H28" s="1160">
        <v>99</v>
      </c>
      <c r="I28" s="1166"/>
      <c r="J28" s="1063"/>
      <c r="K28" s="1065"/>
      <c r="L28" s="1166">
        <v>40000</v>
      </c>
      <c r="M28" s="1063">
        <v>40000</v>
      </c>
      <c r="N28" s="1065">
        <v>13417</v>
      </c>
      <c r="O28" s="1135"/>
      <c r="P28" s="1063"/>
      <c r="Q28" s="1063"/>
      <c r="R28" s="1063"/>
      <c r="S28" s="1063"/>
      <c r="T28" s="1063"/>
      <c r="U28" s="1063"/>
      <c r="V28" s="1063"/>
      <c r="W28" s="1063"/>
      <c r="X28" s="1063"/>
      <c r="Y28" s="1063"/>
      <c r="Z28" s="1063"/>
      <c r="AA28" s="1063"/>
      <c r="AB28" s="1063"/>
      <c r="AC28" s="1063"/>
      <c r="AD28" s="1063"/>
      <c r="AE28" s="1063"/>
      <c r="AF28" s="1063"/>
      <c r="AG28" s="1063"/>
      <c r="AH28" s="1063"/>
      <c r="AI28" s="1063"/>
      <c r="AJ28" s="1063"/>
      <c r="AK28" s="1063"/>
      <c r="AL28" s="1063"/>
      <c r="AM28" s="1063"/>
      <c r="AN28" s="1063"/>
      <c r="AO28" s="1063"/>
      <c r="AP28" s="1063"/>
      <c r="AQ28" s="1063"/>
      <c r="AR28" s="1063"/>
      <c r="AS28" s="1063"/>
      <c r="AT28" s="1063"/>
      <c r="AU28" s="1063">
        <v>1538554</v>
      </c>
      <c r="AV28" s="1063">
        <v>249998</v>
      </c>
      <c r="AW28" s="1063">
        <v>500000</v>
      </c>
      <c r="AX28" s="1063">
        <v>690000</v>
      </c>
      <c r="AY28" s="1063">
        <v>5340000</v>
      </c>
      <c r="AZ28" s="1064">
        <f>SUM(C28+F28+I28+L28+O28+R28+U28+X28+AA28+AD28+AG28+AH28+AK28+AN28+AQ28+AT28+AW11+AW28)</f>
        <v>540000</v>
      </c>
      <c r="BA28" s="1064">
        <f>SUM(D28+G28+J28+M28+P28+S28+V28+Y28+AB28+AE28+AI28+AL28+AO28+AR28+AU28+AX28)</f>
        <v>2268653</v>
      </c>
      <c r="BB28" s="1070">
        <f>SUM(E28+H28+K28+N28+Q28+T28+W28+Z28+AC28+AF28+AJ28+AM28+AP28+AS28+AV28+AY28)</f>
        <v>5603514</v>
      </c>
      <c r="BD28" s="627"/>
      <c r="BE28" s="626"/>
      <c r="BF28" s="276"/>
      <c r="BG28" s="276"/>
      <c r="BH28" s="276"/>
      <c r="BI28" s="276"/>
      <c r="BJ28" s="276"/>
      <c r="BK28" s="276"/>
      <c r="BL28" s="276"/>
      <c r="BM28" s="276"/>
      <c r="BN28" s="276"/>
      <c r="BO28" s="276"/>
    </row>
    <row r="29" spans="1:67" ht="15">
      <c r="A29" s="1172"/>
      <c r="B29" s="1129" t="s">
        <v>515</v>
      </c>
      <c r="C29" s="1146"/>
      <c r="D29" s="1063"/>
      <c r="E29" s="1063"/>
      <c r="F29" s="1146"/>
      <c r="G29" s="1063"/>
      <c r="H29" s="1063"/>
      <c r="I29" s="1166"/>
      <c r="J29" s="1063"/>
      <c r="K29" s="1063"/>
      <c r="L29" s="1166"/>
      <c r="M29" s="1063"/>
      <c r="N29" s="1063"/>
      <c r="O29" s="1135"/>
      <c r="P29" s="1063"/>
      <c r="Q29" s="1063"/>
      <c r="R29" s="1063"/>
      <c r="S29" s="1063"/>
      <c r="T29" s="1063"/>
      <c r="U29" s="1063"/>
      <c r="V29" s="1063"/>
      <c r="W29" s="1063"/>
      <c r="X29" s="1063"/>
      <c r="Y29" s="1063"/>
      <c r="Z29" s="1063"/>
      <c r="AA29" s="1063"/>
      <c r="AB29" s="1063"/>
      <c r="AC29" s="1063"/>
      <c r="AD29" s="1063"/>
      <c r="AE29" s="1063"/>
      <c r="AF29" s="1063"/>
      <c r="AG29" s="1063"/>
      <c r="AH29" s="1063"/>
      <c r="AI29" s="1063"/>
      <c r="AJ29" s="1063"/>
      <c r="AK29" s="1063"/>
      <c r="AL29" s="1063"/>
      <c r="AM29" s="1063"/>
      <c r="AN29" s="1104"/>
      <c r="AO29" s="1104"/>
      <c r="AP29" s="1104">
        <v>1351</v>
      </c>
      <c r="AQ29" s="1104">
        <v>25000</v>
      </c>
      <c r="AR29" s="1104">
        <v>25000</v>
      </c>
      <c r="AS29" s="1104"/>
      <c r="AT29" s="1104"/>
      <c r="AU29" s="1104"/>
      <c r="AV29" s="1104"/>
      <c r="AW29" s="1104"/>
      <c r="AX29" s="1104"/>
      <c r="AY29" s="1104"/>
      <c r="AZ29" s="1105">
        <f>SUM(C29+F29+I29+L29+O29+R29+U29+X29+AA29+AD29+AG29+AH29+AK29+AN29+AQ29+AT29+AW29)</f>
        <v>25000</v>
      </c>
      <c r="BA29" s="1105">
        <f t="shared" si="1"/>
        <v>25000</v>
      </c>
      <c r="BB29" s="1069">
        <f t="shared" si="2"/>
        <v>1351</v>
      </c>
      <c r="BD29" s="627"/>
      <c r="BE29" s="626"/>
      <c r="BF29" s="276"/>
      <c r="BG29" s="276"/>
      <c r="BH29" s="276"/>
      <c r="BI29" s="276"/>
      <c r="BJ29" s="276"/>
      <c r="BK29" s="276"/>
      <c r="BL29" s="276"/>
      <c r="BM29" s="276"/>
      <c r="BN29" s="276"/>
      <c r="BO29" s="276"/>
    </row>
    <row r="30" spans="1:67" ht="15">
      <c r="A30" s="1172"/>
      <c r="B30" s="1127" t="s">
        <v>512</v>
      </c>
      <c r="C30" s="1146"/>
      <c r="D30" s="1063"/>
      <c r="E30" s="1063"/>
      <c r="F30" s="1146"/>
      <c r="G30" s="1063"/>
      <c r="H30" s="1063"/>
      <c r="I30" s="1166"/>
      <c r="J30" s="1063"/>
      <c r="K30" s="1063"/>
      <c r="L30" s="1166"/>
      <c r="M30" s="1063"/>
      <c r="N30" s="1063"/>
      <c r="O30" s="1135"/>
      <c r="P30" s="1063"/>
      <c r="Q30" s="1063"/>
      <c r="R30" s="1063"/>
      <c r="S30" s="1063"/>
      <c r="T30" s="1063"/>
      <c r="U30" s="1063"/>
      <c r="V30" s="1063"/>
      <c r="W30" s="1063"/>
      <c r="X30" s="1063"/>
      <c r="Y30" s="1063"/>
      <c r="Z30" s="1063"/>
      <c r="AA30" s="1063"/>
      <c r="AB30" s="1063">
        <v>270</v>
      </c>
      <c r="AC30" s="1063">
        <v>270</v>
      </c>
      <c r="AD30" s="1063"/>
      <c r="AE30" s="1063"/>
      <c r="AF30" s="1063"/>
      <c r="AG30" s="1063"/>
      <c r="AH30" s="1063"/>
      <c r="AI30" s="1063"/>
      <c r="AJ30" s="1063"/>
      <c r="AK30" s="1063"/>
      <c r="AL30" s="1063"/>
      <c r="AM30" s="1063"/>
      <c r="AN30" s="1170"/>
      <c r="AO30" s="1170"/>
      <c r="AP30" s="1170"/>
      <c r="AQ30" s="1170"/>
      <c r="AR30" s="1170"/>
      <c r="AS30" s="1170"/>
      <c r="AT30" s="1170"/>
      <c r="AU30" s="1170"/>
      <c r="AV30" s="1170"/>
      <c r="AW30" s="1170"/>
      <c r="AX30" s="1170"/>
      <c r="AY30" s="1170"/>
      <c r="AZ30" s="1170"/>
      <c r="BA30" s="1171">
        <f t="shared" si="1"/>
        <v>270</v>
      </c>
      <c r="BB30" s="1069">
        <f t="shared" si="2"/>
        <v>270</v>
      </c>
      <c r="BD30" s="627"/>
      <c r="BE30" s="626"/>
      <c r="BF30" s="276"/>
      <c r="BG30" s="276"/>
      <c r="BH30" s="276"/>
      <c r="BI30" s="276"/>
      <c r="BJ30" s="276"/>
      <c r="BK30" s="276"/>
      <c r="BL30" s="276"/>
      <c r="BM30" s="276"/>
      <c r="BN30" s="276"/>
      <c r="BO30" s="276"/>
    </row>
    <row r="31" spans="1:67" ht="15">
      <c r="A31" s="1126"/>
      <c r="B31" s="1126" t="s">
        <v>511</v>
      </c>
      <c r="C31" s="1146"/>
      <c r="D31" s="1063"/>
      <c r="E31" s="1063"/>
      <c r="F31" s="1146"/>
      <c r="G31" s="1063"/>
      <c r="H31" s="1063"/>
      <c r="I31" s="1166"/>
      <c r="J31" s="1063"/>
      <c r="K31" s="1063"/>
      <c r="L31" s="1166"/>
      <c r="M31" s="1063"/>
      <c r="N31" s="1063"/>
      <c r="O31" s="1135"/>
      <c r="P31" s="1063"/>
      <c r="Q31" s="1063"/>
      <c r="R31" s="1063"/>
      <c r="S31" s="1063"/>
      <c r="T31" s="1063"/>
      <c r="U31" s="1063"/>
      <c r="V31" s="1063"/>
      <c r="W31" s="1063"/>
      <c r="X31" s="1063"/>
      <c r="Y31" s="1063"/>
      <c r="Z31" s="1063"/>
      <c r="AA31" s="1063"/>
      <c r="AB31" s="1063"/>
      <c r="AC31" s="1063"/>
      <c r="AD31" s="1063"/>
      <c r="AE31" s="1063"/>
      <c r="AF31" s="1063"/>
      <c r="AG31" s="1063"/>
      <c r="AH31" s="1063"/>
      <c r="AI31" s="1063"/>
      <c r="AJ31" s="1063"/>
      <c r="AK31" s="1063"/>
      <c r="AL31" s="1063"/>
      <c r="AM31" s="1063"/>
      <c r="AN31" s="1063"/>
      <c r="AO31" s="1063"/>
      <c r="AP31" s="1063"/>
      <c r="AQ31" s="1063"/>
      <c r="AR31" s="1063">
        <v>9900</v>
      </c>
      <c r="AS31" s="1063"/>
      <c r="AT31" s="1063"/>
      <c r="AU31" s="1063"/>
      <c r="AV31" s="1063"/>
      <c r="AW31" s="1063"/>
      <c r="AX31" s="1063"/>
      <c r="AY31" s="1063"/>
      <c r="AZ31" s="1063"/>
      <c r="BA31" s="1063">
        <f t="shared" si="1"/>
        <v>9900</v>
      </c>
      <c r="BB31" s="1069">
        <f t="shared" si="2"/>
        <v>0</v>
      </c>
      <c r="BD31" s="627"/>
      <c r="BE31" s="626"/>
      <c r="BF31" s="276"/>
      <c r="BG31" s="276"/>
      <c r="BH31" s="276"/>
      <c r="BI31" s="276"/>
      <c r="BJ31" s="276"/>
      <c r="BK31" s="276"/>
      <c r="BL31" s="276"/>
      <c r="BM31" s="276"/>
      <c r="BN31" s="276"/>
      <c r="BO31" s="276"/>
    </row>
    <row r="32" spans="1:67" ht="15">
      <c r="A32" s="1112"/>
      <c r="B32" s="1126" t="s">
        <v>495</v>
      </c>
      <c r="C32" s="1146"/>
      <c r="D32" s="1063"/>
      <c r="E32" s="1063"/>
      <c r="F32" s="1146"/>
      <c r="G32" s="1063"/>
      <c r="H32" s="1063"/>
      <c r="I32" s="1166"/>
      <c r="J32" s="1063"/>
      <c r="K32" s="1063"/>
      <c r="L32" s="1166"/>
      <c r="M32" s="1063"/>
      <c r="N32" s="1063"/>
      <c r="O32" s="1135"/>
      <c r="P32" s="1063"/>
      <c r="Q32" s="1063"/>
      <c r="R32" s="1063"/>
      <c r="S32" s="1063"/>
      <c r="T32" s="1063"/>
      <c r="U32" s="1063"/>
      <c r="V32" s="1063"/>
      <c r="W32" s="1063">
        <v>160</v>
      </c>
      <c r="X32" s="1063"/>
      <c r="Y32" s="1063"/>
      <c r="Z32" s="1063"/>
      <c r="AA32" s="1063"/>
      <c r="AB32" s="1063"/>
      <c r="AC32" s="1063"/>
      <c r="AD32" s="1063"/>
      <c r="AE32" s="1063"/>
      <c r="AF32" s="1063"/>
      <c r="AG32" s="1063"/>
      <c r="AH32" s="1063"/>
      <c r="AI32" s="1063"/>
      <c r="AJ32" s="1063"/>
      <c r="AK32" s="1063"/>
      <c r="AL32" s="1063"/>
      <c r="AM32" s="1063"/>
      <c r="AN32" s="1063"/>
      <c r="AO32" s="1063"/>
      <c r="AP32" s="1063"/>
      <c r="AQ32" s="1063"/>
      <c r="AR32" s="1063"/>
      <c r="AS32" s="1063"/>
      <c r="AT32" s="1063"/>
      <c r="AU32" s="1063"/>
      <c r="AV32" s="1063"/>
      <c r="AW32" s="1063"/>
      <c r="AX32" s="1063"/>
      <c r="AY32" s="1063"/>
      <c r="AZ32" s="1063"/>
      <c r="BA32" s="1063">
        <f t="shared" si="1"/>
        <v>0</v>
      </c>
      <c r="BB32" s="1069">
        <f t="shared" si="2"/>
        <v>160</v>
      </c>
      <c r="BD32" s="627"/>
      <c r="BE32" s="626"/>
      <c r="BF32" s="276"/>
      <c r="BG32" s="276"/>
      <c r="BH32" s="276"/>
      <c r="BI32" s="276"/>
      <c r="BJ32" s="276"/>
      <c r="BK32" s="276"/>
      <c r="BL32" s="276"/>
      <c r="BM32" s="276"/>
      <c r="BN32" s="276"/>
      <c r="BO32" s="276"/>
    </row>
    <row r="33" spans="1:67" ht="15">
      <c r="A33" s="1112"/>
      <c r="B33" s="1126" t="s">
        <v>498</v>
      </c>
      <c r="C33" s="1146"/>
      <c r="D33" s="1063"/>
      <c r="E33" s="1063"/>
      <c r="F33" s="1146"/>
      <c r="G33" s="1063"/>
      <c r="H33" s="1063"/>
      <c r="I33" s="1146"/>
      <c r="J33" s="1063"/>
      <c r="K33" s="1063"/>
      <c r="L33" s="1166"/>
      <c r="M33" s="1063"/>
      <c r="N33" s="1063"/>
      <c r="O33" s="1135"/>
      <c r="P33" s="1063"/>
      <c r="Q33" s="1063"/>
      <c r="R33" s="1063"/>
      <c r="S33" s="1063"/>
      <c r="T33" s="1063"/>
      <c r="U33" s="1063"/>
      <c r="V33" s="1063"/>
      <c r="W33" s="1063"/>
      <c r="X33" s="1063"/>
      <c r="Y33" s="1063"/>
      <c r="Z33" s="1063"/>
      <c r="AA33" s="1063"/>
      <c r="AB33" s="1063"/>
      <c r="AC33" s="1063"/>
      <c r="AD33" s="1063"/>
      <c r="AE33" s="1063"/>
      <c r="AF33" s="1063"/>
      <c r="AG33" s="1063"/>
      <c r="AH33" s="1063"/>
      <c r="AI33" s="1063"/>
      <c r="AJ33" s="1063"/>
      <c r="AK33" s="1063"/>
      <c r="AL33" s="1063"/>
      <c r="AM33" s="1063"/>
      <c r="AN33" s="1063"/>
      <c r="AO33" s="1063"/>
      <c r="AP33" s="1063"/>
      <c r="AQ33" s="1063"/>
      <c r="AR33" s="1063"/>
      <c r="AS33" s="1063"/>
      <c r="AT33" s="1063"/>
      <c r="AU33" s="1063">
        <v>221618</v>
      </c>
      <c r="AV33" s="1063">
        <v>221618</v>
      </c>
      <c r="AW33" s="1063"/>
      <c r="AX33" s="1063"/>
      <c r="AY33" s="1063"/>
      <c r="AZ33" s="1063"/>
      <c r="BA33" s="1063">
        <f t="shared" si="1"/>
        <v>221618</v>
      </c>
      <c r="BB33" s="1069">
        <f t="shared" si="2"/>
        <v>221618</v>
      </c>
      <c r="BD33" s="627"/>
      <c r="BE33" s="626"/>
      <c r="BF33" s="276"/>
      <c r="BG33" s="276"/>
      <c r="BH33" s="276"/>
      <c r="BI33" s="276"/>
      <c r="BJ33" s="276"/>
      <c r="BK33" s="276"/>
      <c r="BL33" s="276"/>
      <c r="BM33" s="276"/>
      <c r="BN33" s="276"/>
      <c r="BO33" s="276"/>
    </row>
    <row r="34" spans="1:67" ht="15">
      <c r="A34" s="1112"/>
      <c r="B34" s="1126" t="s">
        <v>500</v>
      </c>
      <c r="C34" s="1146"/>
      <c r="D34" s="1063"/>
      <c r="E34" s="1063"/>
      <c r="F34" s="1146"/>
      <c r="G34" s="1063"/>
      <c r="H34" s="1063"/>
      <c r="I34" s="1146"/>
      <c r="J34" s="1063"/>
      <c r="K34" s="1063"/>
      <c r="L34" s="1166"/>
      <c r="M34" s="1063"/>
      <c r="N34" s="1063"/>
      <c r="O34" s="1135"/>
      <c r="P34" s="1063"/>
      <c r="Q34" s="1063"/>
      <c r="R34" s="1063"/>
      <c r="S34" s="1063"/>
      <c r="T34" s="1063"/>
      <c r="U34" s="1063"/>
      <c r="V34" s="1063"/>
      <c r="W34" s="1063"/>
      <c r="X34" s="1063"/>
      <c r="Y34" s="1063"/>
      <c r="Z34" s="1063"/>
      <c r="AA34" s="1063"/>
      <c r="AB34" s="1063">
        <v>8250</v>
      </c>
      <c r="AC34" s="1063">
        <v>8250</v>
      </c>
      <c r="AD34" s="1063"/>
      <c r="AE34" s="1063"/>
      <c r="AF34" s="1063"/>
      <c r="AG34" s="1063"/>
      <c r="AH34" s="1063"/>
      <c r="AI34" s="1063"/>
      <c r="AJ34" s="1063"/>
      <c r="AK34" s="1063"/>
      <c r="AL34" s="1063"/>
      <c r="AM34" s="1063"/>
      <c r="AN34" s="1063"/>
      <c r="AO34" s="1063"/>
      <c r="AP34" s="1063"/>
      <c r="AQ34" s="1063"/>
      <c r="AR34" s="1063"/>
      <c r="AS34" s="1063"/>
      <c r="AT34" s="1063"/>
      <c r="AU34" s="1063"/>
      <c r="AV34" s="1063"/>
      <c r="AW34" s="1063"/>
      <c r="AX34" s="1063"/>
      <c r="AY34" s="1063"/>
      <c r="AZ34" s="1063"/>
      <c r="BA34" s="1063">
        <f t="shared" si="1"/>
        <v>8250</v>
      </c>
      <c r="BB34" s="1069">
        <f t="shared" si="2"/>
        <v>8250</v>
      </c>
      <c r="BD34" s="627"/>
      <c r="BE34" s="626"/>
      <c r="BF34" s="276"/>
      <c r="BG34" s="276"/>
      <c r="BH34" s="276"/>
      <c r="BI34" s="276"/>
      <c r="BJ34" s="276"/>
      <c r="BK34" s="276"/>
      <c r="BL34" s="276"/>
      <c r="BM34" s="276"/>
      <c r="BN34" s="276"/>
      <c r="BO34" s="276"/>
    </row>
    <row r="35" spans="1:67" ht="15">
      <c r="A35" s="1112"/>
      <c r="B35" s="1126" t="s">
        <v>506</v>
      </c>
      <c r="C35" s="1146"/>
      <c r="D35" s="1063"/>
      <c r="E35" s="1063"/>
      <c r="F35" s="1146"/>
      <c r="G35" s="1063"/>
      <c r="H35" s="1063"/>
      <c r="I35" s="1146"/>
      <c r="J35" s="1063"/>
      <c r="K35" s="1063"/>
      <c r="L35" s="1063"/>
      <c r="M35" s="1063"/>
      <c r="N35" s="1063"/>
      <c r="O35" s="1135"/>
      <c r="P35" s="1063"/>
      <c r="Q35" s="1063"/>
      <c r="R35" s="1063"/>
      <c r="S35" s="1063"/>
      <c r="T35" s="1063"/>
      <c r="U35" s="1063"/>
      <c r="V35" s="1063"/>
      <c r="W35" s="1063"/>
      <c r="X35" s="1063"/>
      <c r="Y35" s="1063"/>
      <c r="Z35" s="1063"/>
      <c r="AA35" s="1063"/>
      <c r="AB35" s="1063"/>
      <c r="AC35" s="1063"/>
      <c r="AD35" s="1063"/>
      <c r="AE35" s="1063"/>
      <c r="AF35" s="1063"/>
      <c r="AG35" s="1063"/>
      <c r="AH35" s="1063"/>
      <c r="AI35" s="1063"/>
      <c r="AJ35" s="1063"/>
      <c r="AK35" s="1063"/>
      <c r="AL35" s="1063"/>
      <c r="AM35" s="1063"/>
      <c r="AN35" s="1063"/>
      <c r="AO35" s="1063"/>
      <c r="AP35" s="1063"/>
      <c r="AQ35" s="1063"/>
      <c r="AR35" s="1063"/>
      <c r="AS35" s="1063">
        <v>128</v>
      </c>
      <c r="AT35" s="1063"/>
      <c r="AU35" s="1063"/>
      <c r="AV35" s="1063"/>
      <c r="AW35" s="1063"/>
      <c r="AX35" s="1063"/>
      <c r="AY35" s="1063"/>
      <c r="AZ35" s="1063"/>
      <c r="BA35" s="1063">
        <f t="shared" si="1"/>
        <v>0</v>
      </c>
      <c r="BB35" s="1069">
        <f t="shared" si="2"/>
        <v>128</v>
      </c>
      <c r="BD35" s="627"/>
      <c r="BE35" s="626"/>
      <c r="BF35" s="276"/>
      <c r="BG35" s="276"/>
      <c r="BH35" s="276"/>
      <c r="BI35" s="276"/>
      <c r="BJ35" s="276"/>
      <c r="BK35" s="276"/>
      <c r="BL35" s="276"/>
      <c r="BM35" s="276"/>
      <c r="BN35" s="276"/>
      <c r="BO35" s="276"/>
    </row>
    <row r="36" spans="1:67" ht="15.75" thickBot="1">
      <c r="A36" s="1112"/>
      <c r="B36" s="1126" t="s">
        <v>526</v>
      </c>
      <c r="C36" s="1147"/>
      <c r="D36" s="1086"/>
      <c r="E36" s="1148"/>
      <c r="F36" s="1119"/>
      <c r="G36" s="1086"/>
      <c r="H36" s="1161"/>
      <c r="I36" s="1147"/>
      <c r="J36" s="1086"/>
      <c r="K36" s="1148"/>
      <c r="L36" s="1147"/>
      <c r="M36" s="1086"/>
      <c r="N36" s="1148"/>
      <c r="O36" s="1119"/>
      <c r="P36" s="1086"/>
      <c r="Q36" s="1086"/>
      <c r="R36" s="1086"/>
      <c r="S36" s="1086"/>
      <c r="T36" s="1086"/>
      <c r="U36" s="1086"/>
      <c r="V36" s="1086"/>
      <c r="W36" s="1086"/>
      <c r="X36" s="1086"/>
      <c r="Y36" s="1086"/>
      <c r="Z36" s="1086"/>
      <c r="AA36" s="1086"/>
      <c r="AB36" s="1086"/>
      <c r="AC36" s="1086"/>
      <c r="AD36" s="1086"/>
      <c r="AE36" s="1086"/>
      <c r="AF36" s="1086"/>
      <c r="AG36" s="1086"/>
      <c r="AH36" s="1086"/>
      <c r="AI36" s="1086"/>
      <c r="AJ36" s="1086">
        <v>27</v>
      </c>
      <c r="AK36" s="1086"/>
      <c r="AL36" s="1086"/>
      <c r="AM36" s="1086"/>
      <c r="AN36" s="1086"/>
      <c r="AO36" s="1086"/>
      <c r="AP36" s="1086"/>
      <c r="AQ36" s="1086"/>
      <c r="AR36" s="1086"/>
      <c r="AS36" s="1086"/>
      <c r="AT36" s="1086"/>
      <c r="AU36" s="1086"/>
      <c r="AV36" s="1086"/>
      <c r="AW36" s="1086"/>
      <c r="AX36" s="1086"/>
      <c r="AY36" s="1086"/>
      <c r="AZ36" s="1087"/>
      <c r="BA36" s="1088">
        <f t="shared" si="1"/>
        <v>0</v>
      </c>
      <c r="BB36" s="1250">
        <f t="shared" si="2"/>
        <v>27</v>
      </c>
      <c r="BD36" s="627"/>
      <c r="BE36" s="626"/>
      <c r="BF36" s="276"/>
      <c r="BG36" s="276"/>
      <c r="BH36" s="276"/>
      <c r="BI36" s="276"/>
      <c r="BJ36" s="276"/>
      <c r="BK36" s="276"/>
      <c r="BL36" s="276"/>
      <c r="BM36" s="276"/>
      <c r="BN36" s="276"/>
      <c r="BO36" s="276"/>
    </row>
    <row r="37" spans="1:67" s="558" customFormat="1" ht="20.100000000000001" customHeight="1" thickBot="1">
      <c r="A37" s="1113" t="s">
        <v>42</v>
      </c>
      <c r="B37" s="1130" t="s">
        <v>279</v>
      </c>
      <c r="C37" s="1149">
        <f t="shared" ref="C37:AH37" si="3">SUM(C16:C36)</f>
        <v>0</v>
      </c>
      <c r="D37" s="1149">
        <f t="shared" si="3"/>
        <v>0</v>
      </c>
      <c r="E37" s="1149">
        <f t="shared" si="3"/>
        <v>0</v>
      </c>
      <c r="F37" s="1149">
        <f t="shared" si="3"/>
        <v>2000</v>
      </c>
      <c r="G37" s="1149">
        <f t="shared" si="3"/>
        <v>99</v>
      </c>
      <c r="H37" s="1149">
        <f t="shared" si="3"/>
        <v>99</v>
      </c>
      <c r="I37" s="1149">
        <f t="shared" si="3"/>
        <v>0</v>
      </c>
      <c r="J37" s="1149">
        <f t="shared" si="3"/>
        <v>536</v>
      </c>
      <c r="K37" s="1149">
        <f t="shared" si="3"/>
        <v>1192</v>
      </c>
      <c r="L37" s="1149">
        <f t="shared" si="3"/>
        <v>40000</v>
      </c>
      <c r="M37" s="1149">
        <f t="shared" si="3"/>
        <v>40150</v>
      </c>
      <c r="N37" s="1149">
        <f t="shared" si="3"/>
        <v>14774</v>
      </c>
      <c r="O37" s="1149">
        <f t="shared" si="3"/>
        <v>2450050</v>
      </c>
      <c r="P37" s="1149">
        <f t="shared" si="3"/>
        <v>2450050</v>
      </c>
      <c r="Q37" s="1149">
        <f t="shared" si="3"/>
        <v>1411341</v>
      </c>
      <c r="R37" s="1149">
        <f t="shared" si="3"/>
        <v>130000</v>
      </c>
      <c r="S37" s="1149">
        <f t="shared" si="3"/>
        <v>130000</v>
      </c>
      <c r="T37" s="1149">
        <f t="shared" si="3"/>
        <v>78436</v>
      </c>
      <c r="U37" s="1149">
        <f t="shared" si="3"/>
        <v>11000</v>
      </c>
      <c r="V37" s="1149">
        <f t="shared" si="3"/>
        <v>10000</v>
      </c>
      <c r="W37" s="1149">
        <f t="shared" si="3"/>
        <v>11606</v>
      </c>
      <c r="X37" s="1149">
        <f t="shared" si="3"/>
        <v>34100</v>
      </c>
      <c r="Y37" s="1149">
        <f t="shared" si="3"/>
        <v>35100</v>
      </c>
      <c r="Z37" s="1149">
        <f t="shared" si="3"/>
        <v>20329</v>
      </c>
      <c r="AA37" s="1149">
        <f t="shared" si="3"/>
        <v>1289334</v>
      </c>
      <c r="AB37" s="1149">
        <f t="shared" si="3"/>
        <v>1351813</v>
      </c>
      <c r="AC37" s="1149">
        <f t="shared" si="3"/>
        <v>725603</v>
      </c>
      <c r="AD37" s="1149">
        <f t="shared" si="3"/>
        <v>0</v>
      </c>
      <c r="AE37" s="1149">
        <f t="shared" si="3"/>
        <v>0</v>
      </c>
      <c r="AF37" s="1149">
        <f t="shared" si="3"/>
        <v>0</v>
      </c>
      <c r="AG37" s="1149">
        <f t="shared" si="3"/>
        <v>0</v>
      </c>
      <c r="AH37" s="1149">
        <f t="shared" si="3"/>
        <v>0</v>
      </c>
      <c r="AI37" s="1149">
        <f t="shared" ref="AI37:BB37" si="4">SUM(AI16:AI36)</f>
        <v>2000</v>
      </c>
      <c r="AJ37" s="1149">
        <f t="shared" si="4"/>
        <v>27</v>
      </c>
      <c r="AK37" s="1149">
        <f t="shared" si="4"/>
        <v>5100</v>
      </c>
      <c r="AL37" s="1149">
        <f t="shared" si="4"/>
        <v>5000</v>
      </c>
      <c r="AM37" s="1149">
        <f t="shared" si="4"/>
        <v>3568</v>
      </c>
      <c r="AN37" s="1149">
        <f t="shared" si="4"/>
        <v>700</v>
      </c>
      <c r="AO37" s="1149">
        <f t="shared" si="4"/>
        <v>27065</v>
      </c>
      <c r="AP37" s="1149">
        <f t="shared" si="4"/>
        <v>28420</v>
      </c>
      <c r="AQ37" s="1149">
        <f t="shared" si="4"/>
        <v>38900</v>
      </c>
      <c r="AR37" s="1149">
        <f t="shared" si="4"/>
        <v>39600</v>
      </c>
      <c r="AS37" s="1149">
        <f t="shared" si="4"/>
        <v>2196</v>
      </c>
      <c r="AT37" s="1149">
        <f t="shared" si="4"/>
        <v>0</v>
      </c>
      <c r="AU37" s="1149">
        <f t="shared" si="4"/>
        <v>1760172</v>
      </c>
      <c r="AV37" s="1149">
        <f t="shared" si="4"/>
        <v>471616</v>
      </c>
      <c r="AW37" s="1149">
        <f t="shared" si="4"/>
        <v>500000</v>
      </c>
      <c r="AX37" s="1149">
        <f t="shared" si="4"/>
        <v>690000</v>
      </c>
      <c r="AY37" s="1149">
        <f t="shared" si="4"/>
        <v>5340000</v>
      </c>
      <c r="AZ37" s="1149">
        <f t="shared" si="4"/>
        <v>4501184</v>
      </c>
      <c r="BA37" s="1149">
        <f t="shared" si="4"/>
        <v>6541585</v>
      </c>
      <c r="BB37" s="1149">
        <f t="shared" si="4"/>
        <v>8109207</v>
      </c>
      <c r="BD37" s="628"/>
      <c r="BE37" s="629"/>
      <c r="BF37" s="559"/>
      <c r="BG37" s="559"/>
      <c r="BH37" s="559"/>
      <c r="BI37" s="559"/>
      <c r="BJ37" s="559"/>
      <c r="BK37" s="559"/>
      <c r="BL37" s="559"/>
      <c r="BM37" s="559"/>
      <c r="BN37" s="559"/>
      <c r="BO37" s="559"/>
    </row>
    <row r="38" spans="1:67" ht="20.100000000000001" customHeight="1" thickBot="1">
      <c r="A38" s="1114" t="s">
        <v>24</v>
      </c>
      <c r="B38" s="277" t="s">
        <v>266</v>
      </c>
      <c r="C38" s="1150">
        <v>1000</v>
      </c>
      <c r="D38" s="1091">
        <v>1000</v>
      </c>
      <c r="E38" s="1151">
        <v>400</v>
      </c>
      <c r="F38" s="1136">
        <v>500</v>
      </c>
      <c r="G38" s="1091">
        <v>1594</v>
      </c>
      <c r="H38" s="1162">
        <v>1921</v>
      </c>
      <c r="I38" s="1167"/>
      <c r="J38" s="1091">
        <v>282</v>
      </c>
      <c r="K38" s="1151">
        <v>404</v>
      </c>
      <c r="L38" s="1167">
        <v>150</v>
      </c>
      <c r="M38" s="1091">
        <v>150</v>
      </c>
      <c r="N38" s="1151">
        <v>91</v>
      </c>
      <c r="O38" s="1136"/>
      <c r="P38" s="1091"/>
      <c r="Q38" s="1091"/>
      <c r="R38" s="1091"/>
      <c r="S38" s="1091"/>
      <c r="T38" s="1091"/>
      <c r="U38" s="1091"/>
      <c r="V38" s="1091"/>
      <c r="W38" s="1091"/>
      <c r="X38" s="1091"/>
      <c r="Y38" s="1091"/>
      <c r="Z38" s="1091"/>
      <c r="AA38" s="1091"/>
      <c r="AB38" s="1091">
        <v>1452</v>
      </c>
      <c r="AC38" s="1091">
        <v>1452</v>
      </c>
      <c r="AD38" s="1091"/>
      <c r="AE38" s="1091"/>
      <c r="AF38" s="1091"/>
      <c r="AG38" s="1091"/>
      <c r="AH38" s="1091"/>
      <c r="AI38" s="1091">
        <v>2693</v>
      </c>
      <c r="AJ38" s="1091">
        <v>2693</v>
      </c>
      <c r="AK38" s="1091"/>
      <c r="AL38" s="1091"/>
      <c r="AM38" s="1091"/>
      <c r="AN38" s="1091"/>
      <c r="AO38" s="1091"/>
      <c r="AP38" s="1091"/>
      <c r="AQ38" s="1091"/>
      <c r="AR38" s="1091"/>
      <c r="AS38" s="1091"/>
      <c r="AT38" s="1091"/>
      <c r="AU38" s="1091">
        <v>7840</v>
      </c>
      <c r="AV38" s="1091">
        <v>28257</v>
      </c>
      <c r="AW38" s="1091"/>
      <c r="AX38" s="1091"/>
      <c r="AY38" s="1091"/>
      <c r="AZ38" s="1091">
        <f>SUM(C38+F38+I38+L38+O38+R38+U38+X38+AA38+AD39+AG39+AH39+AK39+AN39+AQ39+AT39+AW39)</f>
        <v>1650</v>
      </c>
      <c r="BA38" s="1091">
        <f>SUM(D38+G38+J38+M38+P38+S38+V38+Y38+AB38+AE39+AH39+AI39+AL39+AO39+AR39+AU39+AX39)</f>
        <v>15011</v>
      </c>
      <c r="BB38" s="1092">
        <f>SUM(E38+H38+K38+N38+Q38+T38+W38+Z38+AC38+AF39+AI39+AJ39+AM39+AP39+AS39+AV39+AY39)</f>
        <v>37911</v>
      </c>
      <c r="BD38" s="627"/>
      <c r="BE38" s="626"/>
      <c r="BF38" s="276"/>
      <c r="BG38" s="276"/>
      <c r="BH38" s="276"/>
      <c r="BI38" s="276"/>
      <c r="BJ38" s="276"/>
      <c r="BK38" s="276"/>
      <c r="BL38" s="276"/>
      <c r="BM38" s="276"/>
      <c r="BN38" s="276"/>
      <c r="BO38" s="276"/>
    </row>
    <row r="39" spans="1:67" s="558" customFormat="1" ht="20.100000000000001" customHeight="1" thickBot="1">
      <c r="A39" s="1113" t="s">
        <v>24</v>
      </c>
      <c r="B39" s="1130" t="s">
        <v>280</v>
      </c>
      <c r="C39" s="1152">
        <f t="shared" ref="C39:O39" si="5">SUM(C38)</f>
        <v>1000</v>
      </c>
      <c r="D39" s="1093">
        <f t="shared" si="5"/>
        <v>1000</v>
      </c>
      <c r="E39" s="1153">
        <f t="shared" si="5"/>
        <v>400</v>
      </c>
      <c r="F39" s="1137">
        <f t="shared" si="5"/>
        <v>500</v>
      </c>
      <c r="G39" s="1093">
        <f t="shared" si="5"/>
        <v>1594</v>
      </c>
      <c r="H39" s="1163">
        <f t="shared" si="5"/>
        <v>1921</v>
      </c>
      <c r="I39" s="1168">
        <f t="shared" si="5"/>
        <v>0</v>
      </c>
      <c r="J39" s="1093">
        <f t="shared" si="5"/>
        <v>282</v>
      </c>
      <c r="K39" s="1153">
        <f t="shared" si="5"/>
        <v>404</v>
      </c>
      <c r="L39" s="1168">
        <f t="shared" si="5"/>
        <v>150</v>
      </c>
      <c r="M39" s="1093">
        <f t="shared" si="5"/>
        <v>150</v>
      </c>
      <c r="N39" s="1153">
        <f t="shared" si="5"/>
        <v>91</v>
      </c>
      <c r="O39" s="1137">
        <f t="shared" si="5"/>
        <v>0</v>
      </c>
      <c r="P39" s="1093"/>
      <c r="Q39" s="1093"/>
      <c r="R39" s="1093">
        <f>SUM(R38)</f>
        <v>0</v>
      </c>
      <c r="S39" s="1093"/>
      <c r="T39" s="1093"/>
      <c r="U39" s="1093">
        <f>SUM(U38)</f>
        <v>0</v>
      </c>
      <c r="V39" s="1093"/>
      <c r="W39" s="1093"/>
      <c r="X39" s="1093">
        <f>SUM(X38)</f>
        <v>0</v>
      </c>
      <c r="Y39" s="1093"/>
      <c r="Z39" s="1093"/>
      <c r="AA39" s="1093">
        <f>SUM(AA38)</f>
        <v>0</v>
      </c>
      <c r="AB39" s="1093">
        <f>SUM(AB38)</f>
        <v>1452</v>
      </c>
      <c r="AC39" s="1093">
        <f>SUM(AC38)</f>
        <v>1452</v>
      </c>
      <c r="AD39" s="1093">
        <f>SUM(AD38)</f>
        <v>0</v>
      </c>
      <c r="AE39" s="1093"/>
      <c r="AF39" s="1093"/>
      <c r="AG39" s="1093">
        <f>SUM(AG38)</f>
        <v>0</v>
      </c>
      <c r="AH39" s="1093">
        <f>SUM(AH38)</f>
        <v>0</v>
      </c>
      <c r="AI39" s="1093">
        <f>SUM(AI38)</f>
        <v>2693</v>
      </c>
      <c r="AJ39" s="1093">
        <f>SUM(AJ38)</f>
        <v>2693</v>
      </c>
      <c r="AK39" s="1093">
        <f>SUM(AK38)</f>
        <v>0</v>
      </c>
      <c r="AL39" s="1093"/>
      <c r="AM39" s="1093"/>
      <c r="AN39" s="1093">
        <f>SUM(AN38)</f>
        <v>0</v>
      </c>
      <c r="AO39" s="1093"/>
      <c r="AP39" s="1093"/>
      <c r="AQ39" s="1093">
        <f>SUM(AQ38)</f>
        <v>0</v>
      </c>
      <c r="AR39" s="1093"/>
      <c r="AS39" s="1093"/>
      <c r="AT39" s="1093">
        <f>SUM(AT38)</f>
        <v>0</v>
      </c>
      <c r="AU39" s="1093">
        <f>SUM(AU38)</f>
        <v>7840</v>
      </c>
      <c r="AV39" s="1093">
        <f>SUM(AV38)</f>
        <v>28257</v>
      </c>
      <c r="AW39" s="1093">
        <f>SUM(AW38)</f>
        <v>0</v>
      </c>
      <c r="AX39" s="1094"/>
      <c r="AY39" s="1094"/>
      <c r="AZ39" s="1089">
        <f>SUM(C39+F39+I39+L39+O39+R39+U39+X39+AA39+AD39+AG39+AH39+AK39+AN39+AQ39+AT39+AW39)</f>
        <v>1650</v>
      </c>
      <c r="BA39" s="1089">
        <f>SUM(D39+G39+J39+M39+P39+S39+V39+Y39+AB39+AE39+AH39+AI39+AL39+AO39+AR39+AU39+AX39)</f>
        <v>15011</v>
      </c>
      <c r="BB39" s="1090">
        <f>SUM(E39+H39+K39+N39+Q39+T39+W39+Z39+AC39+AF39+AI39+AJ39+AM39+AP39+AS39+AV39+AY39)</f>
        <v>37911</v>
      </c>
      <c r="BD39" s="628"/>
      <c r="BE39" s="629"/>
      <c r="BF39" s="559"/>
      <c r="BG39" s="559"/>
      <c r="BH39" s="559"/>
      <c r="BI39" s="559"/>
      <c r="BJ39" s="559"/>
      <c r="BK39" s="559"/>
      <c r="BL39" s="559"/>
      <c r="BM39" s="559"/>
      <c r="BN39" s="559"/>
      <c r="BO39" s="559"/>
    </row>
    <row r="40" spans="1:67" s="279" customFormat="1" ht="29.25" customHeight="1" thickBot="1">
      <c r="A40" s="1115" t="s">
        <v>20</v>
      </c>
      <c r="B40" s="1131" t="s">
        <v>268</v>
      </c>
      <c r="C40" s="1150"/>
      <c r="D40" s="1091"/>
      <c r="E40" s="1151"/>
      <c r="F40" s="1136">
        <v>355949</v>
      </c>
      <c r="G40" s="1091">
        <v>355949</v>
      </c>
      <c r="H40" s="1162">
        <v>173928</v>
      </c>
      <c r="I40" s="1167"/>
      <c r="J40" s="1091"/>
      <c r="K40" s="1151"/>
      <c r="L40" s="1167">
        <v>971</v>
      </c>
      <c r="M40" s="1091">
        <v>971</v>
      </c>
      <c r="N40" s="1151">
        <v>569</v>
      </c>
      <c r="O40" s="1136"/>
      <c r="P40" s="1091"/>
      <c r="Q40" s="1091"/>
      <c r="R40" s="1091"/>
      <c r="S40" s="1091"/>
      <c r="T40" s="1091"/>
      <c r="U40" s="1091"/>
      <c r="V40" s="1091"/>
      <c r="W40" s="1091"/>
      <c r="X40" s="1091"/>
      <c r="Y40" s="1091"/>
      <c r="Z40" s="1091"/>
      <c r="AA40" s="1091"/>
      <c r="AB40" s="1091"/>
      <c r="AC40" s="1091"/>
      <c r="AD40" s="1091"/>
      <c r="AE40" s="1091"/>
      <c r="AF40" s="1091"/>
      <c r="AG40" s="1091"/>
      <c r="AH40" s="1091">
        <v>421000</v>
      </c>
      <c r="AI40" s="1091">
        <v>421000</v>
      </c>
      <c r="AJ40" s="1091">
        <v>206606</v>
      </c>
      <c r="AK40" s="1091"/>
      <c r="AL40" s="1091"/>
      <c r="AM40" s="1091"/>
      <c r="AN40" s="1091"/>
      <c r="AO40" s="1091"/>
      <c r="AP40" s="1091"/>
      <c r="AQ40" s="1091"/>
      <c r="AR40" s="1091"/>
      <c r="AS40" s="1091"/>
      <c r="AT40" s="1091">
        <v>11278</v>
      </c>
      <c r="AU40" s="1091">
        <v>34701</v>
      </c>
      <c r="AV40" s="1091">
        <v>23423</v>
      </c>
      <c r="AW40" s="1091">
        <v>4000</v>
      </c>
      <c r="AX40" s="1095">
        <v>4000</v>
      </c>
      <c r="AY40" s="1095"/>
      <c r="AZ40" s="1096">
        <f>SUM(C40+F40+I40+L40+O40+R40+U40+X40+AA40+AD40+AH40+AK40+AN40+AQ40+AT40+AW40)</f>
        <v>793198</v>
      </c>
      <c r="BA40" s="1096">
        <f t="shared" ref="BA40:BB42" si="6">SUM(D40+G40+J40+M40+P40+S40+V40+Y40+AB40+AE40+AI40+AL40+AO40+AR40+AU40+AX40)</f>
        <v>816621</v>
      </c>
      <c r="BB40" s="1097">
        <f t="shared" si="6"/>
        <v>404526</v>
      </c>
      <c r="BD40" s="627"/>
      <c r="BE40" s="630"/>
    </row>
    <row r="41" spans="1:67" s="279" customFormat="1" ht="29.25" customHeight="1" thickBot="1">
      <c r="A41" s="1115" t="s">
        <v>11</v>
      </c>
      <c r="B41" s="1131" t="s">
        <v>281</v>
      </c>
      <c r="C41" s="1150"/>
      <c r="D41" s="1091"/>
      <c r="E41" s="1151"/>
      <c r="F41" s="1136">
        <v>38554</v>
      </c>
      <c r="G41" s="1091">
        <v>38554</v>
      </c>
      <c r="H41" s="1162">
        <v>21313</v>
      </c>
      <c r="I41" s="1167"/>
      <c r="J41" s="1091"/>
      <c r="K41" s="1151"/>
      <c r="L41" s="1167"/>
      <c r="M41" s="1091"/>
      <c r="N41" s="1151"/>
      <c r="O41" s="1136"/>
      <c r="P41" s="1091"/>
      <c r="Q41" s="1091"/>
      <c r="R41" s="1091"/>
      <c r="S41" s="1091"/>
      <c r="T41" s="1091"/>
      <c r="U41" s="1091"/>
      <c r="V41" s="1091"/>
      <c r="W41" s="1091"/>
      <c r="X41" s="1091"/>
      <c r="Y41" s="1091"/>
      <c r="Z41" s="1091"/>
      <c r="AA41" s="1091"/>
      <c r="AB41" s="1091"/>
      <c r="AC41" s="1091"/>
      <c r="AD41" s="1091"/>
      <c r="AE41" s="1091"/>
      <c r="AF41" s="1091"/>
      <c r="AG41" s="1091"/>
      <c r="AH41" s="1091"/>
      <c r="AI41" s="1091"/>
      <c r="AJ41" s="1091"/>
      <c r="AK41" s="1091"/>
      <c r="AL41" s="1091"/>
      <c r="AM41" s="1091"/>
      <c r="AN41" s="1091"/>
      <c r="AO41" s="1091"/>
      <c r="AP41" s="1091"/>
      <c r="AQ41" s="1091"/>
      <c r="AR41" s="1091"/>
      <c r="AS41" s="1091"/>
      <c r="AT41" s="1091"/>
      <c r="AU41" s="1091"/>
      <c r="AV41" s="1091"/>
      <c r="AW41" s="1091"/>
      <c r="AX41" s="1098"/>
      <c r="AY41" s="1098"/>
      <c r="AZ41" s="1099">
        <f>SUM(C41+F41+I41+L41+O41+R41+U41+X41+AA41+AD41+AH41+AK41+AN41+AQ41+AT41+AW41)</f>
        <v>38554</v>
      </c>
      <c r="BA41" s="1099">
        <f t="shared" si="6"/>
        <v>38554</v>
      </c>
      <c r="BB41" s="1100">
        <f t="shared" si="6"/>
        <v>21313</v>
      </c>
      <c r="BD41" s="627"/>
      <c r="BE41" s="630"/>
    </row>
    <row r="42" spans="1:67" s="278" customFormat="1" ht="20.100000000000001" customHeight="1" thickBot="1">
      <c r="A42" s="1067" t="s">
        <v>8</v>
      </c>
      <c r="B42" s="1132" t="s">
        <v>271</v>
      </c>
      <c r="C42" s="1154">
        <f t="shared" ref="C42:AH42" si="7">SUM(C37+C39+C40+C41)</f>
        <v>1000</v>
      </c>
      <c r="D42" s="1101">
        <f t="shared" si="7"/>
        <v>1000</v>
      </c>
      <c r="E42" s="1155">
        <f t="shared" si="7"/>
        <v>400</v>
      </c>
      <c r="F42" s="1138">
        <f t="shared" si="7"/>
        <v>397003</v>
      </c>
      <c r="G42" s="1101">
        <f t="shared" si="7"/>
        <v>396196</v>
      </c>
      <c r="H42" s="1164">
        <f t="shared" si="7"/>
        <v>197261</v>
      </c>
      <c r="I42" s="1169">
        <f t="shared" si="7"/>
        <v>0</v>
      </c>
      <c r="J42" s="1101">
        <f t="shared" si="7"/>
        <v>818</v>
      </c>
      <c r="K42" s="1155">
        <f t="shared" si="7"/>
        <v>1596</v>
      </c>
      <c r="L42" s="1169">
        <f t="shared" si="7"/>
        <v>41121</v>
      </c>
      <c r="M42" s="1101">
        <f t="shared" si="7"/>
        <v>41271</v>
      </c>
      <c r="N42" s="1155">
        <f t="shared" si="7"/>
        <v>15434</v>
      </c>
      <c r="O42" s="1138">
        <f t="shared" si="7"/>
        <v>2450050</v>
      </c>
      <c r="P42" s="1101">
        <f t="shared" si="7"/>
        <v>2450050</v>
      </c>
      <c r="Q42" s="1101">
        <f t="shared" si="7"/>
        <v>1411341</v>
      </c>
      <c r="R42" s="1101">
        <f t="shared" si="7"/>
        <v>130000</v>
      </c>
      <c r="S42" s="1101">
        <f t="shared" si="7"/>
        <v>130000</v>
      </c>
      <c r="T42" s="1101">
        <f t="shared" si="7"/>
        <v>78436</v>
      </c>
      <c r="U42" s="1101">
        <f t="shared" si="7"/>
        <v>11000</v>
      </c>
      <c r="V42" s="1101">
        <f t="shared" si="7"/>
        <v>10000</v>
      </c>
      <c r="W42" s="1101">
        <f t="shared" si="7"/>
        <v>11606</v>
      </c>
      <c r="X42" s="1101">
        <f t="shared" si="7"/>
        <v>34100</v>
      </c>
      <c r="Y42" s="1101">
        <f t="shared" si="7"/>
        <v>35100</v>
      </c>
      <c r="Z42" s="1101">
        <f t="shared" si="7"/>
        <v>20329</v>
      </c>
      <c r="AA42" s="1101">
        <f t="shared" si="7"/>
        <v>1289334</v>
      </c>
      <c r="AB42" s="1101">
        <f t="shared" si="7"/>
        <v>1353265</v>
      </c>
      <c r="AC42" s="1101">
        <f t="shared" si="7"/>
        <v>727055</v>
      </c>
      <c r="AD42" s="1101">
        <f t="shared" si="7"/>
        <v>0</v>
      </c>
      <c r="AE42" s="1101">
        <f t="shared" si="7"/>
        <v>0</v>
      </c>
      <c r="AF42" s="1101">
        <f t="shared" si="7"/>
        <v>0</v>
      </c>
      <c r="AG42" s="1101">
        <f t="shared" si="7"/>
        <v>0</v>
      </c>
      <c r="AH42" s="1101">
        <f t="shared" si="7"/>
        <v>421000</v>
      </c>
      <c r="AI42" s="1101">
        <f t="shared" ref="AI42:AY42" si="8">SUM(AI37+AI39+AI40+AI41)</f>
        <v>425693</v>
      </c>
      <c r="AJ42" s="1101">
        <f t="shared" si="8"/>
        <v>209326</v>
      </c>
      <c r="AK42" s="1101">
        <f t="shared" si="8"/>
        <v>5100</v>
      </c>
      <c r="AL42" s="1101">
        <f t="shared" si="8"/>
        <v>5000</v>
      </c>
      <c r="AM42" s="1101">
        <f t="shared" si="8"/>
        <v>3568</v>
      </c>
      <c r="AN42" s="1101">
        <f t="shared" si="8"/>
        <v>700</v>
      </c>
      <c r="AO42" s="1101">
        <f t="shared" si="8"/>
        <v>27065</v>
      </c>
      <c r="AP42" s="1101">
        <f t="shared" si="8"/>
        <v>28420</v>
      </c>
      <c r="AQ42" s="1101">
        <f t="shared" si="8"/>
        <v>38900</v>
      </c>
      <c r="AR42" s="1101">
        <f t="shared" si="8"/>
        <v>39600</v>
      </c>
      <c r="AS42" s="1101">
        <f t="shared" si="8"/>
        <v>2196</v>
      </c>
      <c r="AT42" s="1101">
        <f t="shared" si="8"/>
        <v>11278</v>
      </c>
      <c r="AU42" s="1101">
        <f t="shared" si="8"/>
        <v>1802713</v>
      </c>
      <c r="AV42" s="1101">
        <f t="shared" si="8"/>
        <v>523296</v>
      </c>
      <c r="AW42" s="1101">
        <f t="shared" si="8"/>
        <v>504000</v>
      </c>
      <c r="AX42" s="1101">
        <f t="shared" si="8"/>
        <v>694000</v>
      </c>
      <c r="AY42" s="1101">
        <f t="shared" si="8"/>
        <v>5340000</v>
      </c>
      <c r="AZ42" s="1102">
        <f>SUM(C42+F42+I42+L42+O42+R42+U42+X42+AA42+AD42+AH42+AK42+AN42+AQ42+AT42+AW42)</f>
        <v>5334586</v>
      </c>
      <c r="BA42" s="1102">
        <f t="shared" si="6"/>
        <v>7411771</v>
      </c>
      <c r="BB42" s="1103">
        <f t="shared" si="6"/>
        <v>8570264</v>
      </c>
      <c r="BD42" s="627"/>
      <c r="BE42" s="631"/>
    </row>
    <row r="43" spans="1:67">
      <c r="B43" s="558"/>
      <c r="F43" s="257"/>
      <c r="G43" s="257"/>
      <c r="H43" s="257"/>
      <c r="L43" s="257"/>
      <c r="M43" s="257"/>
      <c r="N43" s="257"/>
      <c r="U43" s="272"/>
      <c r="V43" s="272"/>
      <c r="W43" s="272"/>
      <c r="X43" s="257"/>
      <c r="Y43" s="257"/>
      <c r="Z43" s="257"/>
    </row>
    <row r="44" spans="1:67">
      <c r="F44" s="257"/>
      <c r="G44" s="257"/>
      <c r="H44" s="257"/>
      <c r="L44" s="257"/>
      <c r="M44" s="257"/>
      <c r="N44" s="257"/>
      <c r="AN44" s="551"/>
      <c r="AO44" s="551"/>
      <c r="AP44" s="551"/>
      <c r="AQ44" s="551"/>
      <c r="AR44" s="551"/>
      <c r="AS44" s="551"/>
      <c r="AT44" s="551"/>
      <c r="AU44" s="551"/>
      <c r="AV44" s="551"/>
      <c r="AW44" s="551"/>
      <c r="AX44" s="551"/>
      <c r="AY44" s="551"/>
      <c r="AZ44" s="551"/>
      <c r="BA44" s="551"/>
      <c r="BB44" s="551"/>
    </row>
    <row r="45" spans="1:67">
      <c r="BC45" s="280"/>
    </row>
    <row r="46" spans="1:67">
      <c r="AN46" s="551"/>
      <c r="AO46" s="551"/>
      <c r="AP46" s="551"/>
      <c r="AQ46" s="551"/>
      <c r="AR46" s="551"/>
      <c r="AS46" s="551"/>
      <c r="AT46" s="551"/>
      <c r="AU46" s="551"/>
      <c r="AV46" s="551"/>
      <c r="AW46" s="551"/>
      <c r="AX46" s="551"/>
      <c r="AY46" s="551"/>
      <c r="AZ46" s="551"/>
      <c r="BA46" s="551"/>
      <c r="BB46" s="551"/>
    </row>
    <row r="49" spans="2:6">
      <c r="F49" s="560"/>
    </row>
    <row r="50" spans="2:6">
      <c r="B50" s="558"/>
    </row>
    <row r="53" spans="2:6">
      <c r="F53" s="560"/>
    </row>
    <row r="55" spans="2:6">
      <c r="F55" s="560"/>
    </row>
    <row r="57" spans="2:6">
      <c r="F57" s="717"/>
    </row>
  </sheetData>
  <mergeCells count="27">
    <mergeCell ref="AW9:AY9"/>
    <mergeCell ref="AZ9:BB9"/>
    <mergeCell ref="AG9:AG11"/>
    <mergeCell ref="B8:B11"/>
    <mergeCell ref="C8:N8"/>
    <mergeCell ref="O8:Z8"/>
    <mergeCell ref="AD9:AF9"/>
    <mergeCell ref="AH9:AJ9"/>
    <mergeCell ref="AK9:AM9"/>
    <mergeCell ref="AN9:AP9"/>
    <mergeCell ref="F9:H9"/>
    <mergeCell ref="I9:K9"/>
    <mergeCell ref="L9:N9"/>
    <mergeCell ref="F1:R1"/>
    <mergeCell ref="F2:R2"/>
    <mergeCell ref="A4:AQ4"/>
    <mergeCell ref="A5:AQ5"/>
    <mergeCell ref="O9:Q9"/>
    <mergeCell ref="AT9:AV9"/>
    <mergeCell ref="A6:AQ6"/>
    <mergeCell ref="AA8:AG8"/>
    <mergeCell ref="R9:T9"/>
    <mergeCell ref="U9:W9"/>
    <mergeCell ref="X9:Z9"/>
    <mergeCell ref="AA9:AC9"/>
    <mergeCell ref="AQ9:AS9"/>
    <mergeCell ref="C9:E9"/>
  </mergeCells>
  <phoneticPr fontId="60" type="noConversion"/>
  <printOptions horizontalCentered="1" verticalCentered="1"/>
  <pageMargins left="0" right="0" top="0.70866141732283472" bottom="0.74803149606299213" header="0.39370078740157483" footer="0.39370078740157483"/>
  <pageSetup paperSize="8" scale="54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M125"/>
  <sheetViews>
    <sheetView topLeftCell="A6" zoomScaleNormal="100" workbookViewId="0">
      <selection activeCell="AQ48" sqref="AQ48"/>
    </sheetView>
  </sheetViews>
  <sheetFormatPr defaultRowHeight="12.75"/>
  <cols>
    <col min="1" max="1" width="3.85546875" style="281" customWidth="1"/>
    <col min="2" max="2" width="24.42578125" style="281" customWidth="1"/>
    <col min="3" max="14" width="10.7109375" style="281" customWidth="1"/>
    <col min="15" max="15" width="9.28515625" style="281" hidden="1" customWidth="1"/>
    <col min="16" max="16" width="9.140625" style="281" hidden="1" customWidth="1"/>
    <col min="17" max="17" width="9.85546875" style="281" hidden="1" customWidth="1"/>
    <col min="18" max="18" width="10" style="281" hidden="1" customWidth="1"/>
    <col min="19" max="19" width="9.140625" style="281"/>
    <col min="20" max="20" width="9.28515625" style="281" customWidth="1"/>
    <col min="21" max="21" width="10" style="281" customWidth="1"/>
    <col min="22" max="22" width="9.42578125" style="281" customWidth="1"/>
    <col min="23" max="23" width="10.7109375" style="281" customWidth="1"/>
    <col min="24" max="24" width="10.28515625" style="281" customWidth="1"/>
    <col min="25" max="25" width="6.85546875" style="281" customWidth="1"/>
    <col min="26" max="26" width="7.85546875" style="281" customWidth="1"/>
    <col min="27" max="27" width="9.7109375" style="281" customWidth="1"/>
    <col min="28" max="28" width="9.5703125" style="281" customWidth="1"/>
    <col min="29" max="29" width="9.28515625" style="281" customWidth="1"/>
    <col min="30" max="30" width="10.7109375" style="281" customWidth="1"/>
    <col min="31" max="31" width="9.42578125" style="281" customWidth="1"/>
    <col min="32" max="32" width="9.85546875" style="281" customWidth="1"/>
    <col min="33" max="33" width="8.7109375" style="281" customWidth="1"/>
    <col min="34" max="34" width="10.7109375" style="281" customWidth="1"/>
    <col min="35" max="35" width="9.85546875" style="281" customWidth="1"/>
    <col min="36" max="36" width="9.140625" style="281"/>
    <col min="37" max="37" width="10.140625" style="281" customWidth="1"/>
    <col min="38" max="38" width="9.5703125" style="281" customWidth="1"/>
    <col min="39" max="39" width="7.7109375" style="281" customWidth="1"/>
    <col min="40" max="16384" width="9.140625" style="281"/>
  </cols>
  <sheetData>
    <row r="1" spans="1:39">
      <c r="AJ1" s="282"/>
    </row>
    <row r="2" spans="1:39">
      <c r="AJ2" s="282"/>
    </row>
    <row r="3" spans="1:39">
      <c r="A3" s="1458" t="s">
        <v>282</v>
      </c>
      <c r="B3" s="1458"/>
      <c r="C3" s="1458"/>
      <c r="D3" s="1458"/>
      <c r="E3" s="1458"/>
      <c r="F3" s="1458"/>
      <c r="G3" s="1458"/>
      <c r="H3" s="1458"/>
      <c r="I3" s="1458"/>
      <c r="J3" s="1458"/>
      <c r="K3" s="1458"/>
      <c r="L3" s="1458"/>
      <c r="M3" s="1458"/>
      <c r="N3" s="1458"/>
      <c r="O3" s="1458"/>
      <c r="P3" s="1458"/>
      <c r="Q3" s="1458"/>
      <c r="R3" s="1458"/>
      <c r="S3" s="1458"/>
      <c r="T3" s="1458"/>
      <c r="U3" s="1458"/>
      <c r="V3" s="1458"/>
      <c r="W3" s="1458"/>
      <c r="X3" s="1458"/>
      <c r="Y3" s="1458"/>
      <c r="Z3" s="1458"/>
      <c r="AA3" s="1458"/>
      <c r="AB3" s="1458"/>
      <c r="AC3" s="1458"/>
      <c r="AD3" s="1458"/>
      <c r="AE3" s="1458"/>
      <c r="AF3" s="1458"/>
      <c r="AG3" s="1458"/>
      <c r="AH3" s="1458"/>
      <c r="AI3" s="1458"/>
      <c r="AJ3" s="1458"/>
      <c r="AK3" s="1458"/>
      <c r="AL3" s="1458"/>
      <c r="AM3" s="557"/>
    </row>
    <row r="4" spans="1:39" hidden="1">
      <c r="A4" s="283"/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5"/>
    </row>
    <row r="5" spans="1:39">
      <c r="A5" s="283"/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 t="s">
        <v>283</v>
      </c>
      <c r="AH5" s="284"/>
      <c r="AI5" s="284"/>
      <c r="AJ5" s="284"/>
      <c r="AK5" s="284"/>
      <c r="AL5" s="285"/>
    </row>
    <row r="6" spans="1:39">
      <c r="A6" s="283"/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6"/>
      <c r="AK6" s="284"/>
      <c r="AL6" s="285"/>
    </row>
    <row r="7" spans="1:39" ht="13.5" thickBot="1">
      <c r="A7" s="283"/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7" t="s">
        <v>284</v>
      </c>
      <c r="AK7" s="284"/>
      <c r="AL7" s="285"/>
    </row>
    <row r="8" spans="1:39" ht="13.5" thickBot="1">
      <c r="A8" s="288"/>
      <c r="B8" s="289"/>
      <c r="C8" s="649"/>
      <c r="D8" s="650"/>
      <c r="E8" s="650"/>
      <c r="F8" s="1459" t="s">
        <v>285</v>
      </c>
      <c r="G8" s="1459"/>
      <c r="H8" s="1459"/>
      <c r="I8" s="1459"/>
      <c r="J8" s="1459"/>
      <c r="K8" s="1459"/>
      <c r="L8" s="1459"/>
      <c r="M8" s="1459"/>
      <c r="N8" s="1459"/>
      <c r="O8" s="1459"/>
      <c r="P8" s="1459"/>
      <c r="Q8" s="1459"/>
      <c r="R8" s="1459"/>
      <c r="S8" s="1459"/>
      <c r="T8" s="1459"/>
      <c r="U8" s="1459"/>
      <c r="V8" s="1459"/>
      <c r="W8" s="1459"/>
      <c r="X8" s="1459"/>
      <c r="Y8" s="1459"/>
      <c r="Z8" s="1459"/>
      <c r="AA8" s="1464" t="s">
        <v>286</v>
      </c>
      <c r="AB8" s="1465"/>
      <c r="AC8" s="1465"/>
      <c r="AD8" s="1465"/>
      <c r="AE8" s="1465"/>
      <c r="AF8" s="1465"/>
      <c r="AG8" s="1465"/>
      <c r="AH8" s="1465"/>
      <c r="AI8" s="1465"/>
      <c r="AJ8" s="1465"/>
      <c r="AK8" s="1466"/>
      <c r="AL8" s="1467"/>
    </row>
    <row r="9" spans="1:39" ht="13.5" thickBot="1">
      <c r="A9" s="290"/>
      <c r="B9" s="291"/>
      <c r="C9" s="1192"/>
      <c r="D9" s="1193"/>
      <c r="E9" s="651"/>
      <c r="F9" s="1454" t="s">
        <v>242</v>
      </c>
      <c r="G9" s="1454"/>
      <c r="H9" s="1454"/>
      <c r="I9" s="1454"/>
      <c r="J9" s="1454"/>
      <c r="K9" s="1454"/>
      <c r="L9" s="1454"/>
      <c r="M9" s="1454"/>
      <c r="N9" s="1454"/>
      <c r="O9" s="1454"/>
      <c r="P9" s="1454"/>
      <c r="Q9" s="1454"/>
      <c r="R9" s="1454"/>
      <c r="S9" s="1454"/>
      <c r="T9" s="1454"/>
      <c r="U9" s="1455"/>
      <c r="V9" s="1460" t="s">
        <v>25</v>
      </c>
      <c r="W9" s="1460"/>
      <c r="X9" s="1460"/>
      <c r="Y9" s="1460"/>
      <c r="Z9" s="1461"/>
      <c r="AA9" s="1462" t="s">
        <v>242</v>
      </c>
      <c r="AB9" s="1463"/>
      <c r="AC9" s="1463"/>
      <c r="AD9" s="1463"/>
      <c r="AE9" s="1463"/>
      <c r="AF9" s="1463"/>
      <c r="AG9" s="1463"/>
      <c r="AH9" s="652"/>
      <c r="AI9" s="653"/>
      <c r="AJ9" s="1200"/>
      <c r="AK9" s="1193"/>
      <c r="AL9" s="654"/>
    </row>
    <row r="10" spans="1:39" s="1199" customFormat="1" ht="12.75" customHeight="1" thickBot="1">
      <c r="A10" s="1194"/>
      <c r="B10" s="1195"/>
      <c r="C10" s="1453" t="s">
        <v>621</v>
      </c>
      <c r="D10" s="1456"/>
      <c r="E10" s="1457"/>
      <c r="F10" s="1450" t="s">
        <v>63</v>
      </c>
      <c r="G10" s="1451"/>
      <c r="H10" s="1452"/>
      <c r="I10" s="1450" t="s">
        <v>622</v>
      </c>
      <c r="J10" s="1451"/>
      <c r="K10" s="1452"/>
      <c r="L10" s="1450" t="s">
        <v>59</v>
      </c>
      <c r="M10" s="1451"/>
      <c r="N10" s="1452"/>
      <c r="O10" s="1196"/>
      <c r="P10" s="1450" t="s">
        <v>623</v>
      </c>
      <c r="Q10" s="1451"/>
      <c r="R10" s="1452"/>
      <c r="S10" s="1450" t="s">
        <v>624</v>
      </c>
      <c r="T10" s="1451"/>
      <c r="U10" s="1452"/>
      <c r="V10" s="1453" t="s">
        <v>287</v>
      </c>
      <c r="W10" s="1456"/>
      <c r="X10" s="1457"/>
      <c r="Y10" s="1197"/>
      <c r="Z10" s="1198"/>
      <c r="AA10" s="1453" t="s">
        <v>63</v>
      </c>
      <c r="AB10" s="1456"/>
      <c r="AC10" s="1457"/>
      <c r="AD10" s="1453" t="s">
        <v>626</v>
      </c>
      <c r="AE10" s="1456"/>
      <c r="AF10" s="1457"/>
      <c r="AG10" s="1453" t="s">
        <v>59</v>
      </c>
      <c r="AH10" s="1451"/>
      <c r="AI10" s="1452"/>
      <c r="AJ10" s="1450" t="s">
        <v>627</v>
      </c>
      <c r="AK10" s="1451"/>
      <c r="AL10" s="1452"/>
    </row>
    <row r="11" spans="1:39" ht="45">
      <c r="A11" s="1183"/>
      <c r="B11" s="1201" t="s">
        <v>620</v>
      </c>
      <c r="C11" s="1187" t="s">
        <v>587</v>
      </c>
      <c r="D11" s="1185" t="s">
        <v>473</v>
      </c>
      <c r="E11" s="1186" t="s">
        <v>474</v>
      </c>
      <c r="F11" s="1187" t="s">
        <v>587</v>
      </c>
      <c r="G11" s="1186" t="s">
        <v>473</v>
      </c>
      <c r="H11" s="1188" t="s">
        <v>474</v>
      </c>
      <c r="I11" s="1187" t="s">
        <v>587</v>
      </c>
      <c r="J11" s="1188" t="s">
        <v>473</v>
      </c>
      <c r="K11" s="1186" t="s">
        <v>474</v>
      </c>
      <c r="L11" s="1187" t="s">
        <v>587</v>
      </c>
      <c r="M11" s="1186" t="s">
        <v>473</v>
      </c>
      <c r="N11" s="1188" t="s">
        <v>474</v>
      </c>
      <c r="O11" s="1184" t="s">
        <v>57</v>
      </c>
      <c r="P11" s="1187" t="s">
        <v>587</v>
      </c>
      <c r="Q11" s="1186" t="s">
        <v>473</v>
      </c>
      <c r="R11" s="1188" t="s">
        <v>474</v>
      </c>
      <c r="S11" s="1187" t="s">
        <v>587</v>
      </c>
      <c r="T11" s="1185" t="s">
        <v>473</v>
      </c>
      <c r="U11" s="1186" t="s">
        <v>474</v>
      </c>
      <c r="V11" s="1187" t="s">
        <v>587</v>
      </c>
      <c r="W11" s="1188" t="s">
        <v>473</v>
      </c>
      <c r="X11" s="1186" t="s">
        <v>474</v>
      </c>
      <c r="Y11" s="1190" t="s">
        <v>288</v>
      </c>
      <c r="Z11" s="1189" t="s">
        <v>625</v>
      </c>
      <c r="AA11" s="1187" t="s">
        <v>587</v>
      </c>
      <c r="AB11" s="1186" t="s">
        <v>473</v>
      </c>
      <c r="AC11" s="1188" t="s">
        <v>474</v>
      </c>
      <c r="AD11" s="1187" t="s">
        <v>587</v>
      </c>
      <c r="AE11" s="1186" t="s">
        <v>473</v>
      </c>
      <c r="AF11" s="1186" t="s">
        <v>474</v>
      </c>
      <c r="AG11" s="1187" t="s">
        <v>587</v>
      </c>
      <c r="AH11" s="1186" t="s">
        <v>473</v>
      </c>
      <c r="AI11" s="1186" t="s">
        <v>474</v>
      </c>
      <c r="AJ11" s="1187" t="s">
        <v>587</v>
      </c>
      <c r="AK11" s="1191" t="s">
        <v>473</v>
      </c>
      <c r="AL11" s="1191" t="s">
        <v>474</v>
      </c>
    </row>
    <row r="12" spans="1:39" ht="13.5" thickBot="1">
      <c r="A12" s="296"/>
      <c r="B12" s="299"/>
      <c r="C12" s="300"/>
      <c r="D12" s="657"/>
      <c r="E12" s="658"/>
      <c r="F12" s="572"/>
      <c r="G12" s="572"/>
      <c r="H12" s="292"/>
      <c r="I12" s="494"/>
      <c r="J12" s="295"/>
      <c r="K12" s="494"/>
      <c r="L12" s="295"/>
      <c r="M12" s="494"/>
      <c r="N12" s="295"/>
      <c r="O12" s="572"/>
      <c r="P12" s="572"/>
      <c r="Q12" s="572"/>
      <c r="R12" s="292"/>
      <c r="S12" s="572"/>
      <c r="T12" s="292"/>
      <c r="U12" s="572"/>
      <c r="V12" s="573"/>
      <c r="W12" s="298"/>
      <c r="X12" s="573"/>
      <c r="Y12" s="298"/>
      <c r="Z12" s="572"/>
      <c r="AA12" s="572"/>
      <c r="AB12" s="572"/>
      <c r="AC12" s="292"/>
      <c r="AD12" s="494"/>
      <c r="AE12" s="494"/>
      <c r="AF12" s="494"/>
      <c r="AG12" s="494"/>
      <c r="AH12" s="494"/>
      <c r="AI12" s="494"/>
      <c r="AJ12" s="572"/>
      <c r="AK12" s="573"/>
      <c r="AL12" s="573"/>
    </row>
    <row r="13" spans="1:39" ht="13.5" thickBot="1">
      <c r="A13" s="301">
        <v>1</v>
      </c>
      <c r="B13" s="302">
        <v>2</v>
      </c>
      <c r="C13" s="303">
        <v>3</v>
      </c>
      <c r="D13" s="605"/>
      <c r="E13" s="605"/>
      <c r="F13" s="301">
        <v>4</v>
      </c>
      <c r="G13" s="306"/>
      <c r="H13" s="306"/>
      <c r="I13" s="304">
        <v>5</v>
      </c>
      <c r="J13" s="304"/>
      <c r="K13" s="304"/>
      <c r="L13" s="304">
        <v>6</v>
      </c>
      <c r="M13" s="304"/>
      <c r="N13" s="304"/>
      <c r="O13" s="304">
        <v>7</v>
      </c>
      <c r="P13" s="304">
        <v>8</v>
      </c>
      <c r="Q13" s="307"/>
      <c r="R13" s="307"/>
      <c r="S13" s="305">
        <v>9</v>
      </c>
      <c r="T13" s="1173"/>
      <c r="U13" s="675"/>
      <c r="V13" s="1174">
        <v>10</v>
      </c>
      <c r="W13" s="306"/>
      <c r="X13" s="306"/>
      <c r="Y13" s="304">
        <v>11</v>
      </c>
      <c r="Z13" s="307">
        <v>12</v>
      </c>
      <c r="AA13" s="301">
        <v>13</v>
      </c>
      <c r="AB13" s="306"/>
      <c r="AC13" s="306"/>
      <c r="AD13" s="304">
        <v>14</v>
      </c>
      <c r="AE13" s="304"/>
      <c r="AF13" s="304"/>
      <c r="AG13" s="304">
        <v>15</v>
      </c>
      <c r="AH13" s="307"/>
      <c r="AI13" s="307"/>
      <c r="AJ13" s="307">
        <v>16</v>
      </c>
      <c r="AK13" s="659"/>
      <c r="AL13" s="660"/>
    </row>
    <row r="14" spans="1:39">
      <c r="A14" s="308"/>
      <c r="B14" s="309"/>
      <c r="C14" s="310"/>
      <c r="D14" s="661"/>
      <c r="E14" s="661"/>
      <c r="F14" s="311"/>
      <c r="G14" s="314"/>
      <c r="H14" s="314"/>
      <c r="I14" s="312"/>
      <c r="J14" s="312"/>
      <c r="K14" s="312"/>
      <c r="L14" s="312"/>
      <c r="M14" s="312"/>
      <c r="N14" s="312"/>
      <c r="O14" s="312"/>
      <c r="P14" s="312"/>
      <c r="Q14" s="315"/>
      <c r="R14" s="315"/>
      <c r="S14" s="313"/>
      <c r="T14" s="311"/>
      <c r="U14" s="312"/>
      <c r="V14" s="312"/>
      <c r="W14" s="314"/>
      <c r="X14" s="314"/>
      <c r="Y14" s="312"/>
      <c r="Z14" s="315"/>
      <c r="AA14" s="311"/>
      <c r="AB14" s="314"/>
      <c r="AC14" s="314"/>
      <c r="AD14" s="312"/>
      <c r="AE14" s="312"/>
      <c r="AF14" s="312"/>
      <c r="AG14" s="312"/>
      <c r="AH14" s="315"/>
      <c r="AI14" s="315"/>
      <c r="AJ14" s="315"/>
      <c r="AK14" s="1178"/>
      <c r="AL14" s="1179"/>
    </row>
    <row r="15" spans="1:39">
      <c r="A15" s="308" t="s">
        <v>93</v>
      </c>
      <c r="B15" s="316" t="s">
        <v>289</v>
      </c>
      <c r="C15" s="317">
        <f>SUM(F15+I15+L15+O15+P15+S15+V15+Y15+Z15+AA15+AD15+AG15+AJ15)</f>
        <v>430789.33399999997</v>
      </c>
      <c r="D15" s="317">
        <f t="shared" ref="D15:E17" si="0">SUM(G15+J15+M15+Q15+T15+W15+Y15+Z15+AA15+AB15+AE15+AH15+AK15)</f>
        <v>448734</v>
      </c>
      <c r="E15" s="317">
        <f t="shared" si="0"/>
        <v>211993</v>
      </c>
      <c r="F15" s="318">
        <v>246252.18399999998</v>
      </c>
      <c r="G15" s="321">
        <v>256931</v>
      </c>
      <c r="H15" s="321">
        <v>136274</v>
      </c>
      <c r="I15" s="319">
        <v>71229.149999999994</v>
      </c>
      <c r="J15" s="319">
        <v>74112</v>
      </c>
      <c r="K15" s="319">
        <v>35865</v>
      </c>
      <c r="L15" s="319">
        <v>113308</v>
      </c>
      <c r="M15" s="319">
        <v>113308</v>
      </c>
      <c r="N15" s="319">
        <v>39854</v>
      </c>
      <c r="O15" s="319"/>
      <c r="P15" s="319"/>
      <c r="Q15" s="322"/>
      <c r="R15" s="322"/>
      <c r="S15" s="320"/>
      <c r="T15" s="318"/>
      <c r="U15" s="319"/>
      <c r="V15" s="319"/>
      <c r="W15" s="321">
        <v>4383</v>
      </c>
      <c r="X15" s="321"/>
      <c r="Y15" s="319"/>
      <c r="Z15" s="322"/>
      <c r="AA15" s="318"/>
      <c r="AB15" s="321"/>
      <c r="AC15" s="321"/>
      <c r="AD15" s="319"/>
      <c r="AE15" s="319"/>
      <c r="AF15" s="319"/>
      <c r="AG15" s="319"/>
      <c r="AH15" s="322"/>
      <c r="AI15" s="322"/>
      <c r="AJ15" s="322"/>
      <c r="AK15" s="1180"/>
      <c r="AL15" s="1181"/>
    </row>
    <row r="16" spans="1:39">
      <c r="A16" s="308" t="s">
        <v>101</v>
      </c>
      <c r="B16" s="316" t="s">
        <v>290</v>
      </c>
      <c r="C16" s="317">
        <f>SUM(F16+I16+L16+O16+P16+S16+V16+Y16+Z16+AA16+AD16+AG16+AJ16)</f>
        <v>134531</v>
      </c>
      <c r="D16" s="317">
        <f t="shared" si="0"/>
        <v>138206</v>
      </c>
      <c r="E16" s="317">
        <f t="shared" si="0"/>
        <v>59946</v>
      </c>
      <c r="F16" s="318">
        <f>75927+888</f>
        <v>76815</v>
      </c>
      <c r="G16" s="321">
        <v>78762</v>
      </c>
      <c r="H16" s="321">
        <v>38829</v>
      </c>
      <c r="I16" s="319">
        <f>21836+240</f>
        <v>22076</v>
      </c>
      <c r="J16" s="319">
        <v>22602</v>
      </c>
      <c r="K16" s="319">
        <v>10186</v>
      </c>
      <c r="L16" s="319">
        <f>1556+10430+23654</f>
        <v>35640</v>
      </c>
      <c r="M16" s="319">
        <v>35640</v>
      </c>
      <c r="N16" s="319">
        <v>10931</v>
      </c>
      <c r="O16" s="319"/>
      <c r="P16" s="319"/>
      <c r="Q16" s="322"/>
      <c r="R16" s="322"/>
      <c r="S16" s="320"/>
      <c r="T16" s="318"/>
      <c r="U16" s="319"/>
      <c r="V16" s="319"/>
      <c r="W16" s="321">
        <v>1202</v>
      </c>
      <c r="X16" s="321"/>
      <c r="Y16" s="319"/>
      <c r="Z16" s="322"/>
      <c r="AA16" s="318"/>
      <c r="AB16" s="321"/>
      <c r="AC16" s="321"/>
      <c r="AD16" s="319"/>
      <c r="AE16" s="319"/>
      <c r="AF16" s="319"/>
      <c r="AG16" s="319"/>
      <c r="AH16" s="322"/>
      <c r="AI16" s="322"/>
      <c r="AJ16" s="322"/>
      <c r="AK16" s="1180"/>
      <c r="AL16" s="1181"/>
    </row>
    <row r="17" spans="1:38">
      <c r="A17" s="308" t="s">
        <v>107</v>
      </c>
      <c r="B17" s="316" t="s">
        <v>291</v>
      </c>
      <c r="C17" s="317">
        <f>SUM(F17+I17+L17+O17+P17+S17+V17+Y17+Z17+AA17+AD17+AG17+AJ17)</f>
        <v>275019</v>
      </c>
      <c r="D17" s="317">
        <f t="shared" si="0"/>
        <v>283130</v>
      </c>
      <c r="E17" s="317">
        <f t="shared" si="0"/>
        <v>126564</v>
      </c>
      <c r="F17" s="318">
        <f>54820+640+98555+960</f>
        <v>154975</v>
      </c>
      <c r="G17" s="321">
        <v>158557</v>
      </c>
      <c r="H17" s="321">
        <v>79291</v>
      </c>
      <c r="I17" s="319">
        <f>15779+173+28606+259</f>
        <v>44817</v>
      </c>
      <c r="J17" s="319">
        <v>45783</v>
      </c>
      <c r="K17" s="319">
        <v>20676</v>
      </c>
      <c r="L17" s="319">
        <f>1210+8636+13914+2075+18085+31307</f>
        <v>75227</v>
      </c>
      <c r="M17" s="319">
        <v>75225</v>
      </c>
      <c r="N17" s="319">
        <v>26597</v>
      </c>
      <c r="O17" s="319"/>
      <c r="P17" s="319"/>
      <c r="Q17" s="322"/>
      <c r="R17" s="322"/>
      <c r="S17" s="320"/>
      <c r="T17" s="318"/>
      <c r="U17" s="319"/>
      <c r="V17" s="319"/>
      <c r="W17" s="321">
        <v>3565</v>
      </c>
      <c r="X17" s="321"/>
      <c r="Y17" s="319"/>
      <c r="Z17" s="322"/>
      <c r="AA17" s="318"/>
      <c r="AB17" s="321"/>
      <c r="AC17" s="321"/>
      <c r="AD17" s="319"/>
      <c r="AE17" s="319"/>
      <c r="AF17" s="319"/>
      <c r="AG17" s="319"/>
      <c r="AH17" s="322"/>
      <c r="AI17" s="322"/>
      <c r="AJ17" s="322"/>
      <c r="AK17" s="1180"/>
      <c r="AL17" s="1181"/>
    </row>
    <row r="18" spans="1:38" ht="13.5" thickBot="1">
      <c r="A18" s="308"/>
      <c r="B18" s="324"/>
      <c r="C18" s="325"/>
      <c r="D18" s="384"/>
      <c r="E18" s="384"/>
      <c r="F18" s="326"/>
      <c r="G18" s="329"/>
      <c r="H18" s="329"/>
      <c r="I18" s="327"/>
      <c r="J18" s="327"/>
      <c r="K18" s="327"/>
      <c r="L18" s="327"/>
      <c r="M18" s="327"/>
      <c r="N18" s="327"/>
      <c r="O18" s="327"/>
      <c r="P18" s="327"/>
      <c r="Q18" s="330"/>
      <c r="R18" s="330"/>
      <c r="S18" s="328"/>
      <c r="T18" s="326"/>
      <c r="U18" s="327"/>
      <c r="V18" s="327"/>
      <c r="W18" s="329"/>
      <c r="X18" s="329"/>
      <c r="Y18" s="327"/>
      <c r="Z18" s="330"/>
      <c r="AA18" s="326"/>
      <c r="AB18" s="329"/>
      <c r="AC18" s="329"/>
      <c r="AD18" s="327"/>
      <c r="AE18" s="327"/>
      <c r="AF18" s="327"/>
      <c r="AG18" s="327"/>
      <c r="AH18" s="330"/>
      <c r="AI18" s="330"/>
      <c r="AJ18" s="330"/>
      <c r="AK18" s="667"/>
      <c r="AL18" s="668"/>
    </row>
    <row r="19" spans="1:38" ht="13.5" thickBot="1">
      <c r="A19" s="331"/>
      <c r="B19" s="332" t="s">
        <v>292</v>
      </c>
      <c r="C19" s="333">
        <f>SUM(F19+I19+L19+O19+P19+S19+V19+Y19+AA19+AD19+AG19+AJ19)</f>
        <v>840339.33400000003</v>
      </c>
      <c r="D19" s="333">
        <f>SUM(G19+J19+M19+P19+Q19+T19+W19+Z19+AB19+AE19+AH19+AK19)</f>
        <v>870070</v>
      </c>
      <c r="E19" s="333">
        <f>SUM(H19+K19+N19+Q19+R19+U19+X19+AA19+AC19+AF19+AI19+AL19)</f>
        <v>398503</v>
      </c>
      <c r="F19" s="333">
        <f t="shared" ref="F19:AL19" si="1">SUM(F15:F17)</f>
        <v>478042.18400000001</v>
      </c>
      <c r="G19" s="333">
        <f t="shared" si="1"/>
        <v>494250</v>
      </c>
      <c r="H19" s="333">
        <f t="shared" si="1"/>
        <v>254394</v>
      </c>
      <c r="I19" s="333">
        <f t="shared" si="1"/>
        <v>138122.15</v>
      </c>
      <c r="J19" s="333">
        <f t="shared" si="1"/>
        <v>142497</v>
      </c>
      <c r="K19" s="333">
        <f t="shared" si="1"/>
        <v>66727</v>
      </c>
      <c r="L19" s="333">
        <f t="shared" si="1"/>
        <v>224175</v>
      </c>
      <c r="M19" s="333">
        <f t="shared" si="1"/>
        <v>224173</v>
      </c>
      <c r="N19" s="333">
        <f t="shared" si="1"/>
        <v>77382</v>
      </c>
      <c r="O19" s="333">
        <f t="shared" si="1"/>
        <v>0</v>
      </c>
      <c r="P19" s="333">
        <f t="shared" si="1"/>
        <v>0</v>
      </c>
      <c r="Q19" s="333">
        <f t="shared" si="1"/>
        <v>0</v>
      </c>
      <c r="R19" s="333">
        <f t="shared" si="1"/>
        <v>0</v>
      </c>
      <c r="S19" s="333">
        <f t="shared" si="1"/>
        <v>0</v>
      </c>
      <c r="T19" s="1175">
        <f t="shared" si="1"/>
        <v>0</v>
      </c>
      <c r="U19" s="1176">
        <f t="shared" si="1"/>
        <v>0</v>
      </c>
      <c r="V19" s="1177">
        <f t="shared" si="1"/>
        <v>0</v>
      </c>
      <c r="W19" s="333">
        <f t="shared" si="1"/>
        <v>9150</v>
      </c>
      <c r="X19" s="333">
        <f t="shared" si="1"/>
        <v>0</v>
      </c>
      <c r="Y19" s="333">
        <f t="shared" si="1"/>
        <v>0</v>
      </c>
      <c r="Z19" s="554">
        <f t="shared" si="1"/>
        <v>0</v>
      </c>
      <c r="AA19" s="333">
        <f t="shared" si="1"/>
        <v>0</v>
      </c>
      <c r="AB19" s="333">
        <f t="shared" si="1"/>
        <v>0</v>
      </c>
      <c r="AC19" s="333">
        <f t="shared" si="1"/>
        <v>0</v>
      </c>
      <c r="AD19" s="333">
        <f t="shared" si="1"/>
        <v>0</v>
      </c>
      <c r="AE19" s="333">
        <f t="shared" si="1"/>
        <v>0</v>
      </c>
      <c r="AF19" s="333">
        <f t="shared" si="1"/>
        <v>0</v>
      </c>
      <c r="AG19" s="333">
        <f t="shared" si="1"/>
        <v>0</v>
      </c>
      <c r="AH19" s="333">
        <f t="shared" si="1"/>
        <v>0</v>
      </c>
      <c r="AI19" s="333">
        <f t="shared" si="1"/>
        <v>0</v>
      </c>
      <c r="AJ19" s="554">
        <f t="shared" si="1"/>
        <v>0</v>
      </c>
      <c r="AK19" s="554">
        <f t="shared" si="1"/>
        <v>0</v>
      </c>
      <c r="AL19" s="333">
        <f t="shared" si="1"/>
        <v>0</v>
      </c>
    </row>
    <row r="20" spans="1:38">
      <c r="A20" s="290"/>
      <c r="B20" s="315"/>
      <c r="C20" s="334"/>
      <c r="D20" s="493"/>
      <c r="E20" s="493"/>
      <c r="F20" s="335"/>
      <c r="G20" s="338"/>
      <c r="H20" s="338"/>
      <c r="I20" s="336"/>
      <c r="J20" s="336"/>
      <c r="K20" s="336"/>
      <c r="L20" s="336"/>
      <c r="M20" s="336"/>
      <c r="N20" s="336"/>
      <c r="O20" s="336"/>
      <c r="P20" s="336"/>
      <c r="Q20" s="339"/>
      <c r="R20" s="339"/>
      <c r="S20" s="337"/>
      <c r="T20" s="335"/>
      <c r="U20" s="336"/>
      <c r="V20" s="336"/>
      <c r="W20" s="338"/>
      <c r="X20" s="338"/>
      <c r="Y20" s="336"/>
      <c r="Z20" s="339"/>
      <c r="AA20" s="335"/>
      <c r="AB20" s="338"/>
      <c r="AC20" s="338"/>
      <c r="AD20" s="336"/>
      <c r="AE20" s="336"/>
      <c r="AF20" s="336"/>
      <c r="AG20" s="336"/>
      <c r="AH20" s="339"/>
      <c r="AI20" s="339"/>
      <c r="AJ20" s="339"/>
      <c r="AK20" s="665"/>
      <c r="AL20" s="666"/>
    </row>
    <row r="21" spans="1:38">
      <c r="A21" s="308" t="s">
        <v>93</v>
      </c>
      <c r="B21" s="316" t="s">
        <v>293</v>
      </c>
      <c r="C21" s="317">
        <f t="shared" ref="C21:C36" si="2">SUM(F21+I21+L21+O21+P21+S21+V21+Y21+Z21+AA21+AD21+AG21+AJ21)</f>
        <v>29014</v>
      </c>
      <c r="D21" s="317">
        <f t="shared" ref="D21:D36" si="3">SUM(G21+J21+M21+P21+Q21+T21+W21+Z21+AA21+AB21+AE21+AH21+AK21)</f>
        <v>31219</v>
      </c>
      <c r="E21" s="317">
        <f t="shared" ref="E21:E36" si="4">SUM(H21+K21+N21+Q21+R21+U21+X21+AA21+AB21+AC21+AF21+AI21+AL21)</f>
        <v>11224</v>
      </c>
      <c r="F21" s="318">
        <v>18591</v>
      </c>
      <c r="G21" s="321">
        <v>19751</v>
      </c>
      <c r="H21" s="321">
        <v>8258</v>
      </c>
      <c r="I21" s="319">
        <v>5241</v>
      </c>
      <c r="J21" s="319">
        <v>5539</v>
      </c>
      <c r="K21" s="319">
        <v>2014</v>
      </c>
      <c r="L21" s="319">
        <v>5182</v>
      </c>
      <c r="M21" s="319">
        <v>5126</v>
      </c>
      <c r="N21" s="319">
        <v>793</v>
      </c>
      <c r="O21" s="319"/>
      <c r="P21" s="319"/>
      <c r="Q21" s="322"/>
      <c r="R21" s="322"/>
      <c r="S21" s="320"/>
      <c r="T21" s="318"/>
      <c r="U21" s="319"/>
      <c r="V21" s="319"/>
      <c r="W21" s="321">
        <v>803</v>
      </c>
      <c r="X21" s="321">
        <v>159</v>
      </c>
      <c r="Y21" s="319"/>
      <c r="Z21" s="322"/>
      <c r="AA21" s="318"/>
      <c r="AB21" s="321"/>
      <c r="AC21" s="321"/>
      <c r="AD21" s="319"/>
      <c r="AE21" s="319"/>
      <c r="AF21" s="319"/>
      <c r="AG21" s="319"/>
      <c r="AH21" s="322"/>
      <c r="AI21" s="322"/>
      <c r="AJ21" s="322"/>
      <c r="AK21" s="1180"/>
      <c r="AL21" s="1181"/>
    </row>
    <row r="22" spans="1:38">
      <c r="A22" s="308" t="s">
        <v>101</v>
      </c>
      <c r="B22" s="316" t="s">
        <v>294</v>
      </c>
      <c r="C22" s="317">
        <f t="shared" si="2"/>
        <v>26739</v>
      </c>
      <c r="D22" s="317">
        <f t="shared" si="3"/>
        <v>27994</v>
      </c>
      <c r="E22" s="317">
        <f t="shared" si="4"/>
        <v>12863</v>
      </c>
      <c r="F22" s="318">
        <v>14385</v>
      </c>
      <c r="G22" s="321">
        <v>15041</v>
      </c>
      <c r="H22" s="321">
        <v>8012</v>
      </c>
      <c r="I22" s="319">
        <v>4317</v>
      </c>
      <c r="J22" s="319">
        <v>4470</v>
      </c>
      <c r="K22" s="319">
        <v>2244</v>
      </c>
      <c r="L22" s="319">
        <v>8037</v>
      </c>
      <c r="M22" s="319">
        <v>7947</v>
      </c>
      <c r="N22" s="319">
        <v>2290</v>
      </c>
      <c r="O22" s="319"/>
      <c r="P22" s="319"/>
      <c r="Q22" s="322"/>
      <c r="R22" s="322"/>
      <c r="S22" s="320"/>
      <c r="T22" s="318"/>
      <c r="U22" s="319"/>
      <c r="V22" s="319"/>
      <c r="W22" s="321">
        <v>536</v>
      </c>
      <c r="X22" s="321">
        <v>317</v>
      </c>
      <c r="Y22" s="319"/>
      <c r="Z22" s="322"/>
      <c r="AA22" s="318"/>
      <c r="AB22" s="321"/>
      <c r="AC22" s="321"/>
      <c r="AD22" s="319"/>
      <c r="AE22" s="319"/>
      <c r="AF22" s="319"/>
      <c r="AG22" s="319"/>
      <c r="AH22" s="322"/>
      <c r="AI22" s="322"/>
      <c r="AJ22" s="322"/>
      <c r="AK22" s="1180"/>
      <c r="AL22" s="1181"/>
    </row>
    <row r="23" spans="1:38">
      <c r="A23" s="308" t="s">
        <v>107</v>
      </c>
      <c r="B23" s="316" t="s">
        <v>295</v>
      </c>
      <c r="C23" s="317">
        <f t="shared" si="2"/>
        <v>100920</v>
      </c>
      <c r="D23" s="317">
        <f t="shared" si="3"/>
        <v>152749</v>
      </c>
      <c r="E23" s="317">
        <f t="shared" si="4"/>
        <v>126124</v>
      </c>
      <c r="F23" s="318"/>
      <c r="G23" s="321"/>
      <c r="H23" s="321"/>
      <c r="I23" s="319"/>
      <c r="J23" s="319"/>
      <c r="K23" s="319"/>
      <c r="L23" s="319"/>
      <c r="M23" s="319"/>
      <c r="N23" s="319"/>
      <c r="O23" s="319"/>
      <c r="P23" s="319"/>
      <c r="Q23" s="322"/>
      <c r="R23" s="322"/>
      <c r="S23" s="320"/>
      <c r="T23" s="318"/>
      <c r="U23" s="319"/>
      <c r="V23" s="319"/>
      <c r="W23" s="321"/>
      <c r="X23" s="321"/>
      <c r="Y23" s="319"/>
      <c r="Z23" s="322"/>
      <c r="AA23" s="318">
        <v>39685</v>
      </c>
      <c r="AB23" s="321">
        <v>40979</v>
      </c>
      <c r="AC23" s="321">
        <v>20136</v>
      </c>
      <c r="AD23" s="319">
        <v>11538</v>
      </c>
      <c r="AE23" s="319">
        <v>11878</v>
      </c>
      <c r="AF23" s="319">
        <v>5236</v>
      </c>
      <c r="AG23" s="319">
        <v>44490</v>
      </c>
      <c r="AH23" s="322">
        <v>53705</v>
      </c>
      <c r="AI23" s="322">
        <v>20080</v>
      </c>
      <c r="AJ23" s="322">
        <v>5207</v>
      </c>
      <c r="AK23" s="1182">
        <v>6502</v>
      </c>
      <c r="AL23" s="1181">
        <v>8</v>
      </c>
    </row>
    <row r="24" spans="1:38">
      <c r="A24" s="308" t="s">
        <v>113</v>
      </c>
      <c r="B24" s="316" t="s">
        <v>296</v>
      </c>
      <c r="C24" s="317">
        <f t="shared" si="2"/>
        <v>3158</v>
      </c>
      <c r="D24" s="317">
        <f t="shared" si="3"/>
        <v>3920</v>
      </c>
      <c r="E24" s="317">
        <f t="shared" si="4"/>
        <v>1240</v>
      </c>
      <c r="F24" s="318">
        <v>1796</v>
      </c>
      <c r="G24" s="321">
        <v>1896</v>
      </c>
      <c r="H24" s="321">
        <v>982</v>
      </c>
      <c r="I24" s="319">
        <v>532</v>
      </c>
      <c r="J24" s="319">
        <v>559</v>
      </c>
      <c r="K24" s="319">
        <v>256</v>
      </c>
      <c r="L24" s="319">
        <v>830</v>
      </c>
      <c r="M24" s="319">
        <v>830</v>
      </c>
      <c r="N24" s="319">
        <v>2</v>
      </c>
      <c r="O24" s="319"/>
      <c r="P24" s="319"/>
      <c r="Q24" s="322"/>
      <c r="R24" s="322"/>
      <c r="S24" s="320"/>
      <c r="T24" s="318"/>
      <c r="U24" s="319"/>
      <c r="V24" s="319"/>
      <c r="W24" s="321">
        <v>635</v>
      </c>
      <c r="X24" s="321"/>
      <c r="Y24" s="319"/>
      <c r="Z24" s="322"/>
      <c r="AA24" s="318"/>
      <c r="AB24" s="321"/>
      <c r="AC24" s="321"/>
      <c r="AD24" s="319"/>
      <c r="AE24" s="319"/>
      <c r="AF24" s="319"/>
      <c r="AG24" s="319"/>
      <c r="AH24" s="322"/>
      <c r="AI24" s="322"/>
      <c r="AJ24" s="322"/>
      <c r="AK24" s="1180"/>
      <c r="AL24" s="1181"/>
    </row>
    <row r="25" spans="1:38">
      <c r="A25" s="308" t="s">
        <v>115</v>
      </c>
      <c r="B25" s="316" t="s">
        <v>297</v>
      </c>
      <c r="C25" s="317">
        <f t="shared" si="2"/>
        <v>10263</v>
      </c>
      <c r="D25" s="317">
        <f t="shared" si="3"/>
        <v>10581</v>
      </c>
      <c r="E25" s="317">
        <f t="shared" si="4"/>
        <v>4212</v>
      </c>
      <c r="F25" s="318">
        <v>5956</v>
      </c>
      <c r="G25" s="321">
        <v>6056</v>
      </c>
      <c r="H25" s="321">
        <v>3104</v>
      </c>
      <c r="I25" s="319">
        <v>1705</v>
      </c>
      <c r="J25" s="319">
        <v>1732</v>
      </c>
      <c r="K25" s="319">
        <v>777</v>
      </c>
      <c r="L25" s="319">
        <v>2602</v>
      </c>
      <c r="M25" s="319">
        <v>2602</v>
      </c>
      <c r="N25" s="319">
        <v>331</v>
      </c>
      <c r="O25" s="319"/>
      <c r="P25" s="319"/>
      <c r="Q25" s="322"/>
      <c r="R25" s="322"/>
      <c r="S25" s="320"/>
      <c r="T25" s="318"/>
      <c r="U25" s="319"/>
      <c r="V25" s="319"/>
      <c r="W25" s="321">
        <v>191</v>
      </c>
      <c r="X25" s="321"/>
      <c r="Y25" s="319"/>
      <c r="Z25" s="322"/>
      <c r="AA25" s="318"/>
      <c r="AB25" s="321"/>
      <c r="AC25" s="321"/>
      <c r="AD25" s="319"/>
      <c r="AE25" s="319"/>
      <c r="AF25" s="319"/>
      <c r="AG25" s="319"/>
      <c r="AH25" s="322"/>
      <c r="AI25" s="322"/>
      <c r="AJ25" s="322"/>
      <c r="AK25" s="1180"/>
      <c r="AL25" s="1181"/>
    </row>
    <row r="26" spans="1:38">
      <c r="A26" s="308" t="s">
        <v>117</v>
      </c>
      <c r="B26" s="316" t="s">
        <v>298</v>
      </c>
      <c r="C26" s="317">
        <f t="shared" si="2"/>
        <v>28555</v>
      </c>
      <c r="D26" s="317">
        <f t="shared" si="3"/>
        <v>30242</v>
      </c>
      <c r="E26" s="317">
        <f t="shared" si="4"/>
        <v>12425</v>
      </c>
      <c r="F26" s="318">
        <v>14062</v>
      </c>
      <c r="G26" s="321">
        <v>15220</v>
      </c>
      <c r="H26" s="321">
        <v>7941</v>
      </c>
      <c r="I26" s="319">
        <v>4139</v>
      </c>
      <c r="J26" s="319">
        <v>4452</v>
      </c>
      <c r="K26" s="319">
        <v>2026</v>
      </c>
      <c r="L26" s="319">
        <v>10354</v>
      </c>
      <c r="M26" s="319">
        <v>10354</v>
      </c>
      <c r="N26" s="319">
        <v>2458</v>
      </c>
      <c r="O26" s="319"/>
      <c r="P26" s="319"/>
      <c r="Q26" s="322"/>
      <c r="R26" s="322"/>
      <c r="S26" s="320"/>
      <c r="T26" s="318"/>
      <c r="U26" s="319"/>
      <c r="V26" s="319"/>
      <c r="W26" s="321">
        <v>216</v>
      </c>
      <c r="X26" s="321"/>
      <c r="Y26" s="319"/>
      <c r="Z26" s="322"/>
      <c r="AA26" s="318"/>
      <c r="AB26" s="321"/>
      <c r="AC26" s="321"/>
      <c r="AD26" s="319"/>
      <c r="AE26" s="319"/>
      <c r="AF26" s="319"/>
      <c r="AG26" s="319"/>
      <c r="AH26" s="322"/>
      <c r="AI26" s="322"/>
      <c r="AJ26" s="322"/>
      <c r="AK26" s="1180"/>
      <c r="AL26" s="1181"/>
    </row>
    <row r="27" spans="1:38">
      <c r="A27" s="308" t="s">
        <v>125</v>
      </c>
      <c r="B27" s="316" t="s">
        <v>299</v>
      </c>
      <c r="C27" s="317">
        <f t="shared" si="2"/>
        <v>57994</v>
      </c>
      <c r="D27" s="317">
        <f t="shared" si="3"/>
        <v>63675</v>
      </c>
      <c r="E27" s="317">
        <f t="shared" si="4"/>
        <v>28936</v>
      </c>
      <c r="F27" s="318">
        <v>29508</v>
      </c>
      <c r="G27" s="321">
        <v>33031</v>
      </c>
      <c r="H27" s="321">
        <v>16245</v>
      </c>
      <c r="I27" s="319">
        <v>8791</v>
      </c>
      <c r="J27" s="319">
        <v>9743</v>
      </c>
      <c r="K27" s="319">
        <v>4311</v>
      </c>
      <c r="L27" s="319">
        <v>19695</v>
      </c>
      <c r="M27" s="319">
        <v>19695</v>
      </c>
      <c r="N27" s="319">
        <v>8380</v>
      </c>
      <c r="O27" s="319"/>
      <c r="P27" s="319"/>
      <c r="Q27" s="322"/>
      <c r="R27" s="322"/>
      <c r="S27" s="320"/>
      <c r="T27" s="318"/>
      <c r="U27" s="319"/>
      <c r="V27" s="319"/>
      <c r="W27" s="321">
        <v>1206</v>
      </c>
      <c r="X27" s="321"/>
      <c r="Y27" s="319"/>
      <c r="Z27" s="322"/>
      <c r="AA27" s="318"/>
      <c r="AB27" s="321"/>
      <c r="AC27" s="321"/>
      <c r="AD27" s="319"/>
      <c r="AE27" s="319"/>
      <c r="AF27" s="319"/>
      <c r="AG27" s="319"/>
      <c r="AH27" s="322"/>
      <c r="AI27" s="322"/>
      <c r="AJ27" s="322"/>
      <c r="AK27" s="1180"/>
      <c r="AL27" s="1181"/>
    </row>
    <row r="28" spans="1:38">
      <c r="A28" s="308" t="s">
        <v>127</v>
      </c>
      <c r="B28" s="316" t="s">
        <v>300</v>
      </c>
      <c r="C28" s="317">
        <f t="shared" si="2"/>
        <v>45318</v>
      </c>
      <c r="D28" s="317">
        <f t="shared" si="3"/>
        <v>46583</v>
      </c>
      <c r="E28" s="317">
        <f t="shared" si="4"/>
        <v>19330</v>
      </c>
      <c r="F28" s="318">
        <v>24637</v>
      </c>
      <c r="G28" s="321">
        <v>25648</v>
      </c>
      <c r="H28" s="321">
        <v>12463</v>
      </c>
      <c r="I28" s="319">
        <v>7271</v>
      </c>
      <c r="J28" s="319">
        <v>7540</v>
      </c>
      <c r="K28" s="319">
        <v>3339</v>
      </c>
      <c r="L28" s="319">
        <v>13410</v>
      </c>
      <c r="M28" s="319">
        <v>13395</v>
      </c>
      <c r="N28" s="319">
        <v>3528</v>
      </c>
      <c r="O28" s="319"/>
      <c r="P28" s="319"/>
      <c r="Q28" s="322"/>
      <c r="R28" s="322"/>
      <c r="S28" s="320"/>
      <c r="T28" s="318"/>
      <c r="U28" s="319"/>
      <c r="V28" s="319"/>
      <c r="W28" s="321"/>
      <c r="X28" s="321"/>
      <c r="Y28" s="319"/>
      <c r="Z28" s="322"/>
      <c r="AA28" s="318"/>
      <c r="AB28" s="321"/>
      <c r="AC28" s="321"/>
      <c r="AD28" s="319"/>
      <c r="AE28" s="319"/>
      <c r="AF28" s="319"/>
      <c r="AG28" s="319"/>
      <c r="AH28" s="322"/>
      <c r="AI28" s="322"/>
      <c r="AJ28" s="322"/>
      <c r="AK28" s="1180"/>
      <c r="AL28" s="1181"/>
    </row>
    <row r="29" spans="1:38">
      <c r="A29" s="308" t="s">
        <v>129</v>
      </c>
      <c r="B29" s="316" t="s">
        <v>301</v>
      </c>
      <c r="C29" s="317">
        <f t="shared" si="2"/>
        <v>6157</v>
      </c>
      <c r="D29" s="317">
        <f t="shared" si="3"/>
        <v>10859</v>
      </c>
      <c r="E29" s="317">
        <f t="shared" si="4"/>
        <v>12251</v>
      </c>
      <c r="F29" s="318"/>
      <c r="G29" s="321"/>
      <c r="H29" s="321"/>
      <c r="I29" s="319"/>
      <c r="J29" s="319"/>
      <c r="K29" s="319"/>
      <c r="L29" s="319"/>
      <c r="M29" s="319"/>
      <c r="N29" s="319"/>
      <c r="O29" s="319"/>
      <c r="P29" s="319"/>
      <c r="Q29" s="322"/>
      <c r="R29" s="322"/>
      <c r="S29" s="320"/>
      <c r="T29" s="318"/>
      <c r="U29" s="319"/>
      <c r="V29" s="319"/>
      <c r="W29" s="321"/>
      <c r="X29" s="321"/>
      <c r="Y29" s="319"/>
      <c r="Z29" s="322"/>
      <c r="AA29" s="318">
        <v>4550</v>
      </c>
      <c r="AB29" s="321">
        <v>4670</v>
      </c>
      <c r="AC29" s="321">
        <v>2328</v>
      </c>
      <c r="AD29" s="319">
        <v>1337</v>
      </c>
      <c r="AE29" s="319">
        <v>1369</v>
      </c>
      <c r="AF29" s="319">
        <v>677</v>
      </c>
      <c r="AG29" s="319">
        <v>270</v>
      </c>
      <c r="AH29" s="322">
        <v>270</v>
      </c>
      <c r="AI29" s="322">
        <v>26</v>
      </c>
      <c r="AJ29" s="322"/>
      <c r="AK29" s="1180"/>
      <c r="AL29" s="1181"/>
    </row>
    <row r="30" spans="1:38">
      <c r="A30" s="308" t="s">
        <v>136</v>
      </c>
      <c r="B30" s="316" t="s">
        <v>302</v>
      </c>
      <c r="C30" s="317">
        <f t="shared" si="2"/>
        <v>34017</v>
      </c>
      <c r="D30" s="317">
        <f t="shared" si="3"/>
        <v>35526</v>
      </c>
      <c r="E30" s="317">
        <f t="shared" si="4"/>
        <v>14820</v>
      </c>
      <c r="F30" s="318">
        <v>22130</v>
      </c>
      <c r="G30" s="321">
        <v>22889</v>
      </c>
      <c r="H30" s="321">
        <v>10788</v>
      </c>
      <c r="I30" s="319">
        <v>6495</v>
      </c>
      <c r="J30" s="319">
        <v>6671</v>
      </c>
      <c r="K30" s="319">
        <v>2845</v>
      </c>
      <c r="L30" s="319">
        <v>5392</v>
      </c>
      <c r="M30" s="319">
        <v>5284</v>
      </c>
      <c r="N30" s="319">
        <v>930</v>
      </c>
      <c r="O30" s="319"/>
      <c r="P30" s="319"/>
      <c r="Q30" s="322"/>
      <c r="R30" s="322"/>
      <c r="S30" s="320"/>
      <c r="T30" s="318"/>
      <c r="U30" s="319"/>
      <c r="V30" s="319"/>
      <c r="W30" s="321">
        <v>682</v>
      </c>
      <c r="X30" s="321">
        <v>257</v>
      </c>
      <c r="Y30" s="319"/>
      <c r="Z30" s="322"/>
      <c r="AA30" s="318"/>
      <c r="AB30" s="321"/>
      <c r="AC30" s="321"/>
      <c r="AD30" s="319"/>
      <c r="AE30" s="319"/>
      <c r="AF30" s="319"/>
      <c r="AG30" s="319"/>
      <c r="AH30" s="322"/>
      <c r="AI30" s="322"/>
      <c r="AJ30" s="322"/>
      <c r="AK30" s="1180"/>
      <c r="AL30" s="1181"/>
    </row>
    <row r="31" spans="1:38">
      <c r="A31" s="308" t="s">
        <v>303</v>
      </c>
      <c r="B31" s="316" t="s">
        <v>304</v>
      </c>
      <c r="C31" s="317">
        <f t="shared" si="2"/>
        <v>9015</v>
      </c>
      <c r="D31" s="317">
        <f t="shared" si="3"/>
        <v>14442</v>
      </c>
      <c r="E31" s="317">
        <f t="shared" si="4"/>
        <v>13600</v>
      </c>
      <c r="F31" s="318"/>
      <c r="G31" s="321"/>
      <c r="H31" s="321"/>
      <c r="I31" s="319"/>
      <c r="J31" s="319"/>
      <c r="K31" s="319"/>
      <c r="L31" s="319"/>
      <c r="M31" s="319"/>
      <c r="N31" s="319"/>
      <c r="O31" s="319"/>
      <c r="P31" s="319"/>
      <c r="Q31" s="322"/>
      <c r="R31" s="322"/>
      <c r="S31" s="320"/>
      <c r="T31" s="318"/>
      <c r="U31" s="319"/>
      <c r="V31" s="319"/>
      <c r="W31" s="321"/>
      <c r="X31" s="321"/>
      <c r="Y31" s="319"/>
      <c r="Z31" s="322"/>
      <c r="AA31" s="318">
        <v>4956</v>
      </c>
      <c r="AB31" s="321">
        <v>5137</v>
      </c>
      <c r="AC31" s="321">
        <v>2368</v>
      </c>
      <c r="AD31" s="319">
        <v>1459</v>
      </c>
      <c r="AE31" s="319">
        <v>1508</v>
      </c>
      <c r="AF31" s="319">
        <v>595</v>
      </c>
      <c r="AG31" s="319">
        <v>2600</v>
      </c>
      <c r="AH31" s="322">
        <v>2600</v>
      </c>
      <c r="AI31" s="322">
        <v>544</v>
      </c>
      <c r="AJ31" s="322"/>
      <c r="AK31" s="1182">
        <v>241</v>
      </c>
      <c r="AL31" s="1181"/>
    </row>
    <row r="32" spans="1:38">
      <c r="A32" s="308" t="s">
        <v>305</v>
      </c>
      <c r="B32" s="316" t="s">
        <v>218</v>
      </c>
      <c r="C32" s="317">
        <f t="shared" si="2"/>
        <v>14655</v>
      </c>
      <c r="D32" s="317">
        <f t="shared" si="3"/>
        <v>14826</v>
      </c>
      <c r="E32" s="317">
        <f t="shared" si="4"/>
        <v>4689</v>
      </c>
      <c r="F32" s="318">
        <v>1693</v>
      </c>
      <c r="G32" s="321">
        <v>1753</v>
      </c>
      <c r="H32" s="321">
        <v>906</v>
      </c>
      <c r="I32" s="319">
        <v>521</v>
      </c>
      <c r="J32" s="319">
        <v>537</v>
      </c>
      <c r="K32" s="319">
        <v>242</v>
      </c>
      <c r="L32" s="319">
        <v>12441</v>
      </c>
      <c r="M32" s="319">
        <v>12441</v>
      </c>
      <c r="N32" s="319">
        <v>3541</v>
      </c>
      <c r="O32" s="319"/>
      <c r="P32" s="319"/>
      <c r="Q32" s="322"/>
      <c r="R32" s="322"/>
      <c r="S32" s="320"/>
      <c r="T32" s="318"/>
      <c r="U32" s="319"/>
      <c r="V32" s="319"/>
      <c r="W32" s="321">
        <v>95</v>
      </c>
      <c r="X32" s="321"/>
      <c r="Y32" s="319"/>
      <c r="Z32" s="322"/>
      <c r="AA32" s="318"/>
      <c r="AB32" s="321"/>
      <c r="AC32" s="321"/>
      <c r="AD32" s="319"/>
      <c r="AE32" s="319"/>
      <c r="AF32" s="319"/>
      <c r="AG32" s="319"/>
      <c r="AH32" s="322"/>
      <c r="AI32" s="322"/>
      <c r="AJ32" s="322"/>
      <c r="AK32" s="1180"/>
      <c r="AL32" s="1181"/>
    </row>
    <row r="33" spans="1:38">
      <c r="A33" s="308" t="s">
        <v>306</v>
      </c>
      <c r="B33" s="316" t="s">
        <v>220</v>
      </c>
      <c r="C33" s="317">
        <f t="shared" si="2"/>
        <v>10070</v>
      </c>
      <c r="D33" s="317">
        <f t="shared" si="3"/>
        <v>10439</v>
      </c>
      <c r="E33" s="317">
        <f t="shared" si="4"/>
        <v>3884</v>
      </c>
      <c r="F33" s="318">
        <v>7061</v>
      </c>
      <c r="G33" s="321">
        <v>7252</v>
      </c>
      <c r="H33" s="321">
        <v>2967</v>
      </c>
      <c r="I33" s="319">
        <v>2061</v>
      </c>
      <c r="J33" s="319">
        <v>2112</v>
      </c>
      <c r="K33" s="319">
        <v>760</v>
      </c>
      <c r="L33" s="319">
        <v>948</v>
      </c>
      <c r="M33" s="319">
        <v>948</v>
      </c>
      <c r="N33" s="319">
        <v>157</v>
      </c>
      <c r="O33" s="319"/>
      <c r="P33" s="319"/>
      <c r="Q33" s="322"/>
      <c r="R33" s="322"/>
      <c r="S33" s="320"/>
      <c r="T33" s="318"/>
      <c r="U33" s="319"/>
      <c r="V33" s="319"/>
      <c r="W33" s="321">
        <v>127</v>
      </c>
      <c r="X33" s="321"/>
      <c r="Y33" s="319"/>
      <c r="Z33" s="322"/>
      <c r="AA33" s="318"/>
      <c r="AB33" s="321"/>
      <c r="AC33" s="321"/>
      <c r="AD33" s="319"/>
      <c r="AE33" s="319"/>
      <c r="AF33" s="319"/>
      <c r="AG33" s="319"/>
      <c r="AH33" s="322"/>
      <c r="AI33" s="322"/>
      <c r="AJ33" s="322"/>
      <c r="AK33" s="1180"/>
      <c r="AL33" s="1181"/>
    </row>
    <row r="34" spans="1:38">
      <c r="A34" s="308" t="s">
        <v>307</v>
      </c>
      <c r="B34" s="316" t="s">
        <v>308</v>
      </c>
      <c r="C34" s="317">
        <f t="shared" si="2"/>
        <v>35354</v>
      </c>
      <c r="D34" s="317">
        <f t="shared" si="3"/>
        <v>37161</v>
      </c>
      <c r="E34" s="317">
        <f t="shared" si="4"/>
        <v>15086</v>
      </c>
      <c r="F34" s="318">
        <v>24027</v>
      </c>
      <c r="G34" s="321">
        <v>25211</v>
      </c>
      <c r="H34" s="321">
        <v>11322</v>
      </c>
      <c r="I34" s="319">
        <v>6986</v>
      </c>
      <c r="J34" s="319">
        <v>7268</v>
      </c>
      <c r="K34" s="319">
        <v>3098</v>
      </c>
      <c r="L34" s="319">
        <v>4341</v>
      </c>
      <c r="M34" s="319">
        <v>4203</v>
      </c>
      <c r="N34" s="319">
        <v>409</v>
      </c>
      <c r="O34" s="319"/>
      <c r="P34" s="319"/>
      <c r="Q34" s="322"/>
      <c r="R34" s="322"/>
      <c r="S34" s="320"/>
      <c r="T34" s="318"/>
      <c r="U34" s="319"/>
      <c r="V34" s="319"/>
      <c r="W34" s="321">
        <v>479</v>
      </c>
      <c r="X34" s="321">
        <v>257</v>
      </c>
      <c r="Y34" s="319"/>
      <c r="Z34" s="322"/>
      <c r="AA34" s="318"/>
      <c r="AB34" s="321"/>
      <c r="AC34" s="321"/>
      <c r="AD34" s="319"/>
      <c r="AE34" s="319"/>
      <c r="AF34" s="319"/>
      <c r="AG34" s="319"/>
      <c r="AH34" s="322"/>
      <c r="AI34" s="322"/>
      <c r="AJ34" s="322"/>
      <c r="AK34" s="1180"/>
      <c r="AL34" s="1181"/>
    </row>
    <row r="35" spans="1:38">
      <c r="A35" s="308" t="s">
        <v>309</v>
      </c>
      <c r="B35" s="316" t="s">
        <v>310</v>
      </c>
      <c r="C35" s="317">
        <f t="shared" si="2"/>
        <v>258815</v>
      </c>
      <c r="D35" s="317">
        <f t="shared" si="3"/>
        <v>258980</v>
      </c>
      <c r="E35" s="317">
        <f t="shared" si="4"/>
        <v>140412</v>
      </c>
      <c r="F35" s="318"/>
      <c r="G35" s="321"/>
      <c r="H35" s="321"/>
      <c r="I35" s="319"/>
      <c r="J35" s="319"/>
      <c r="K35" s="319"/>
      <c r="L35" s="319">
        <v>258815</v>
      </c>
      <c r="M35" s="319">
        <v>258980</v>
      </c>
      <c r="N35" s="319">
        <v>140412</v>
      </c>
      <c r="O35" s="319"/>
      <c r="P35" s="319"/>
      <c r="Q35" s="322"/>
      <c r="R35" s="322"/>
      <c r="S35" s="320"/>
      <c r="T35" s="318"/>
      <c r="U35" s="319"/>
      <c r="V35" s="319"/>
      <c r="W35" s="321"/>
      <c r="X35" s="321"/>
      <c r="Y35" s="319"/>
      <c r="Z35" s="322"/>
      <c r="AA35" s="318"/>
      <c r="AB35" s="321"/>
      <c r="AC35" s="321"/>
      <c r="AD35" s="319"/>
      <c r="AE35" s="319"/>
      <c r="AF35" s="319"/>
      <c r="AG35" s="319"/>
      <c r="AH35" s="322"/>
      <c r="AI35" s="322"/>
      <c r="AJ35" s="322"/>
      <c r="AK35" s="1180"/>
      <c r="AL35" s="1181"/>
    </row>
    <row r="36" spans="1:38">
      <c r="A36" s="308" t="s">
        <v>311</v>
      </c>
      <c r="B36" s="316" t="s">
        <v>312</v>
      </c>
      <c r="C36" s="317">
        <f t="shared" si="2"/>
        <v>12882</v>
      </c>
      <c r="D36" s="317">
        <f t="shared" si="3"/>
        <v>12882</v>
      </c>
      <c r="E36" s="317">
        <f t="shared" si="4"/>
        <v>0</v>
      </c>
      <c r="F36" s="318"/>
      <c r="G36" s="321"/>
      <c r="H36" s="321"/>
      <c r="I36" s="319"/>
      <c r="J36" s="319"/>
      <c r="K36" s="319"/>
      <c r="L36" s="319">
        <v>12882</v>
      </c>
      <c r="M36" s="319">
        <v>12882</v>
      </c>
      <c r="N36" s="319"/>
      <c r="O36" s="319"/>
      <c r="P36" s="319"/>
      <c r="Q36" s="322"/>
      <c r="R36" s="322"/>
      <c r="S36" s="320"/>
      <c r="T36" s="318"/>
      <c r="U36" s="319"/>
      <c r="V36" s="319"/>
      <c r="W36" s="321"/>
      <c r="X36" s="321"/>
      <c r="Y36" s="319"/>
      <c r="Z36" s="322"/>
      <c r="AA36" s="318"/>
      <c r="AB36" s="321"/>
      <c r="AC36" s="321"/>
      <c r="AD36" s="319"/>
      <c r="AE36" s="319"/>
      <c r="AF36" s="319"/>
      <c r="AG36" s="319"/>
      <c r="AH36" s="322"/>
      <c r="AI36" s="322"/>
      <c r="AJ36" s="322"/>
      <c r="AK36" s="1180"/>
      <c r="AL36" s="1181"/>
    </row>
    <row r="37" spans="1:38" ht="13.5" thickBot="1">
      <c r="A37" s="308"/>
      <c r="B37" s="324"/>
      <c r="C37" s="325"/>
      <c r="D37" s="384"/>
      <c r="E37" s="384"/>
      <c r="F37" s="326"/>
      <c r="G37" s="329"/>
      <c r="H37" s="329"/>
      <c r="I37" s="327"/>
      <c r="J37" s="327"/>
      <c r="K37" s="327"/>
      <c r="L37" s="327"/>
      <c r="M37" s="327"/>
      <c r="N37" s="327"/>
      <c r="O37" s="327"/>
      <c r="P37" s="327"/>
      <c r="Q37" s="330"/>
      <c r="R37" s="330"/>
      <c r="S37" s="328"/>
      <c r="T37" s="326"/>
      <c r="U37" s="327"/>
      <c r="V37" s="327"/>
      <c r="W37" s="329"/>
      <c r="X37" s="329"/>
      <c r="Y37" s="327"/>
      <c r="Z37" s="330"/>
      <c r="AA37" s="326"/>
      <c r="AB37" s="329"/>
      <c r="AC37" s="329"/>
      <c r="AD37" s="327"/>
      <c r="AE37" s="327"/>
      <c r="AF37" s="327"/>
      <c r="AG37" s="327"/>
      <c r="AH37" s="330"/>
      <c r="AI37" s="330"/>
      <c r="AJ37" s="330"/>
      <c r="AK37" s="667"/>
      <c r="AL37" s="668"/>
    </row>
    <row r="38" spans="1:38" ht="13.5" thickBot="1">
      <c r="A38" s="331"/>
      <c r="B38" s="332" t="s">
        <v>313</v>
      </c>
      <c r="C38" s="333">
        <f>SUM(F38+I38+L38+O38+P38+S38+V38+Y38+Z38+AA38+AD38+AG38+AJ38)</f>
        <v>682926</v>
      </c>
      <c r="D38" s="333">
        <f>SUM(G38+J38+M38+Q38+T38+W38+AB38+AE38+AH38+AK38)</f>
        <v>712887</v>
      </c>
      <c r="E38" s="333">
        <f>SUM(H38+K38+N38+R38+U38+X38+AC38+AF38+AI38+AL38)</f>
        <v>321119</v>
      </c>
      <c r="F38" s="333">
        <f t="shared" ref="F38:AL38" si="5">SUM(F21:F36)</f>
        <v>163846</v>
      </c>
      <c r="G38" s="333">
        <f t="shared" si="5"/>
        <v>173748</v>
      </c>
      <c r="H38" s="333">
        <f t="shared" si="5"/>
        <v>82988</v>
      </c>
      <c r="I38" s="333">
        <f t="shared" si="5"/>
        <v>48059</v>
      </c>
      <c r="J38" s="333">
        <f t="shared" si="5"/>
        <v>50623</v>
      </c>
      <c r="K38" s="333">
        <f t="shared" si="5"/>
        <v>21912</v>
      </c>
      <c r="L38" s="333">
        <f t="shared" si="5"/>
        <v>354929</v>
      </c>
      <c r="M38" s="333">
        <f t="shared" si="5"/>
        <v>354687</v>
      </c>
      <c r="N38" s="333">
        <f t="shared" si="5"/>
        <v>163231</v>
      </c>
      <c r="O38" s="333">
        <f t="shared" si="5"/>
        <v>0</v>
      </c>
      <c r="P38" s="333">
        <f t="shared" si="5"/>
        <v>0</v>
      </c>
      <c r="Q38" s="333">
        <f t="shared" si="5"/>
        <v>0</v>
      </c>
      <c r="R38" s="333">
        <f t="shared" si="5"/>
        <v>0</v>
      </c>
      <c r="S38" s="333">
        <f t="shared" si="5"/>
        <v>0</v>
      </c>
      <c r="T38" s="1175">
        <f t="shared" si="5"/>
        <v>0</v>
      </c>
      <c r="U38" s="1176">
        <f t="shared" si="5"/>
        <v>0</v>
      </c>
      <c r="V38" s="1177">
        <f t="shared" si="5"/>
        <v>0</v>
      </c>
      <c r="W38" s="333">
        <f t="shared" si="5"/>
        <v>4970</v>
      </c>
      <c r="X38" s="333">
        <f t="shared" si="5"/>
        <v>990</v>
      </c>
      <c r="Y38" s="333">
        <f t="shared" si="5"/>
        <v>0</v>
      </c>
      <c r="Z38" s="554">
        <f t="shared" si="5"/>
        <v>0</v>
      </c>
      <c r="AA38" s="333">
        <f t="shared" si="5"/>
        <v>49191</v>
      </c>
      <c r="AB38" s="333">
        <f t="shared" si="5"/>
        <v>50786</v>
      </c>
      <c r="AC38" s="333">
        <f t="shared" si="5"/>
        <v>24832</v>
      </c>
      <c r="AD38" s="333">
        <f t="shared" si="5"/>
        <v>14334</v>
      </c>
      <c r="AE38" s="333">
        <f t="shared" si="5"/>
        <v>14755</v>
      </c>
      <c r="AF38" s="333">
        <f t="shared" si="5"/>
        <v>6508</v>
      </c>
      <c r="AG38" s="333">
        <f t="shared" si="5"/>
        <v>47360</v>
      </c>
      <c r="AH38" s="333">
        <f t="shared" si="5"/>
        <v>56575</v>
      </c>
      <c r="AI38" s="333">
        <f t="shared" si="5"/>
        <v>20650</v>
      </c>
      <c r="AJ38" s="554">
        <f t="shared" si="5"/>
        <v>5207</v>
      </c>
      <c r="AK38" s="554">
        <f t="shared" si="5"/>
        <v>6743</v>
      </c>
      <c r="AL38" s="333">
        <f t="shared" si="5"/>
        <v>8</v>
      </c>
    </row>
    <row r="39" spans="1:38">
      <c r="A39" s="340"/>
      <c r="B39" s="341"/>
      <c r="C39" s="342"/>
      <c r="D39" s="493"/>
      <c r="E39" s="493"/>
      <c r="F39" s="343"/>
      <c r="G39" s="346"/>
      <c r="H39" s="346"/>
      <c r="I39" s="344"/>
      <c r="J39" s="344"/>
      <c r="K39" s="344"/>
      <c r="L39" s="344"/>
      <c r="M39" s="344"/>
      <c r="N39" s="344"/>
      <c r="O39" s="344"/>
      <c r="P39" s="344"/>
      <c r="Q39" s="347"/>
      <c r="R39" s="347"/>
      <c r="S39" s="345"/>
      <c r="T39" s="343"/>
      <c r="U39" s="344"/>
      <c r="V39" s="344"/>
      <c r="W39" s="346"/>
      <c r="X39" s="346"/>
      <c r="Y39" s="344"/>
      <c r="Z39" s="347"/>
      <c r="AA39" s="343"/>
      <c r="AB39" s="346"/>
      <c r="AC39" s="346"/>
      <c r="AD39" s="344"/>
      <c r="AE39" s="344"/>
      <c r="AF39" s="344"/>
      <c r="AG39" s="344"/>
      <c r="AH39" s="347"/>
      <c r="AI39" s="347"/>
      <c r="AJ39" s="347"/>
      <c r="AK39" s="665"/>
      <c r="AL39" s="666"/>
    </row>
    <row r="40" spans="1:38">
      <c r="A40" s="348" t="s">
        <v>93</v>
      </c>
      <c r="B40" s="316" t="s">
        <v>314</v>
      </c>
      <c r="C40" s="349">
        <f t="shared" ref="C40:E42" si="6">SUM(F40+I40+L40+O40+P40+S40+V40+Y40+Z40+AA40+AD40+AG40+AJ40)</f>
        <v>59013</v>
      </c>
      <c r="D40" s="349">
        <f t="shared" si="6"/>
        <v>60804</v>
      </c>
      <c r="E40" s="349">
        <f t="shared" si="6"/>
        <v>26156</v>
      </c>
      <c r="F40" s="350">
        <v>30786</v>
      </c>
      <c r="G40" s="669">
        <v>32292</v>
      </c>
      <c r="H40" s="669">
        <v>16169</v>
      </c>
      <c r="I40" s="351">
        <v>8359</v>
      </c>
      <c r="J40" s="351">
        <v>8685</v>
      </c>
      <c r="K40" s="351">
        <v>4143</v>
      </c>
      <c r="L40" s="351">
        <v>19868</v>
      </c>
      <c r="M40" s="351">
        <v>19568</v>
      </c>
      <c r="N40" s="351">
        <v>5740</v>
      </c>
      <c r="O40" s="352"/>
      <c r="P40" s="352"/>
      <c r="Q40" s="316"/>
      <c r="R40" s="316"/>
      <c r="S40" s="353"/>
      <c r="T40" s="571"/>
      <c r="U40" s="352"/>
      <c r="V40" s="352"/>
      <c r="W40" s="354">
        <v>259</v>
      </c>
      <c r="X40" s="354">
        <v>104</v>
      </c>
      <c r="Y40" s="352"/>
      <c r="Z40" s="316"/>
      <c r="AA40" s="571"/>
      <c r="AB40" s="354"/>
      <c r="AC40" s="354"/>
      <c r="AD40" s="352"/>
      <c r="AE40" s="352"/>
      <c r="AF40" s="352"/>
      <c r="AG40" s="352"/>
      <c r="AH40" s="316"/>
      <c r="AI40" s="316"/>
      <c r="AJ40" s="316"/>
      <c r="AK40" s="1180"/>
      <c r="AL40" s="1181"/>
    </row>
    <row r="41" spans="1:38">
      <c r="A41" s="348" t="s">
        <v>101</v>
      </c>
      <c r="B41" s="316" t="s">
        <v>315</v>
      </c>
      <c r="C41" s="349">
        <f t="shared" si="6"/>
        <v>19762</v>
      </c>
      <c r="D41" s="349">
        <f t="shared" si="6"/>
        <v>20576</v>
      </c>
      <c r="E41" s="349">
        <f t="shared" si="6"/>
        <v>8886</v>
      </c>
      <c r="F41" s="355">
        <v>13024</v>
      </c>
      <c r="G41" s="362">
        <v>13831</v>
      </c>
      <c r="H41" s="362">
        <v>6991</v>
      </c>
      <c r="I41" s="356">
        <v>3482</v>
      </c>
      <c r="J41" s="356">
        <v>3601</v>
      </c>
      <c r="K41" s="356">
        <v>1694</v>
      </c>
      <c r="L41" s="356">
        <v>3256</v>
      </c>
      <c r="M41" s="356">
        <v>3144</v>
      </c>
      <c r="N41" s="356">
        <v>201</v>
      </c>
      <c r="O41" s="356"/>
      <c r="P41" s="356"/>
      <c r="Q41" s="670"/>
      <c r="R41" s="670"/>
      <c r="S41" s="357"/>
      <c r="T41" s="355"/>
      <c r="U41" s="356"/>
      <c r="V41" s="359"/>
      <c r="W41" s="358"/>
      <c r="X41" s="358"/>
      <c r="Y41" s="359"/>
      <c r="Z41" s="360"/>
      <c r="AA41" s="355"/>
      <c r="AB41" s="362"/>
      <c r="AC41" s="362"/>
      <c r="AD41" s="356"/>
      <c r="AE41" s="356"/>
      <c r="AF41" s="356"/>
      <c r="AG41" s="356"/>
      <c r="AH41" s="670"/>
      <c r="AI41" s="670"/>
      <c r="AJ41" s="360"/>
      <c r="AK41" s="1180"/>
      <c r="AL41" s="1181"/>
    </row>
    <row r="42" spans="1:38" ht="13.5" thickBot="1">
      <c r="A42" s="348" t="s">
        <v>107</v>
      </c>
      <c r="B42" s="316" t="s">
        <v>316</v>
      </c>
      <c r="C42" s="349">
        <f t="shared" si="6"/>
        <v>458528</v>
      </c>
      <c r="D42" s="349">
        <f t="shared" si="6"/>
        <v>486715</v>
      </c>
      <c r="E42" s="349">
        <f t="shared" si="6"/>
        <v>222250</v>
      </c>
      <c r="F42" s="355">
        <v>205382</v>
      </c>
      <c r="G42" s="362">
        <v>209133</v>
      </c>
      <c r="H42" s="362">
        <v>96944</v>
      </c>
      <c r="I42" s="356">
        <v>63042</v>
      </c>
      <c r="J42" s="356">
        <v>64055</v>
      </c>
      <c r="K42" s="356">
        <v>28323</v>
      </c>
      <c r="L42" s="356">
        <v>186104</v>
      </c>
      <c r="M42" s="356">
        <v>206927</v>
      </c>
      <c r="N42" s="356">
        <v>93464</v>
      </c>
      <c r="O42" s="356"/>
      <c r="P42" s="356"/>
      <c r="Q42" s="670"/>
      <c r="R42" s="670"/>
      <c r="S42" s="357"/>
      <c r="T42" s="355"/>
      <c r="U42" s="356"/>
      <c r="V42" s="356">
        <v>4000</v>
      </c>
      <c r="W42" s="362">
        <v>6600</v>
      </c>
      <c r="X42" s="362">
        <v>3519</v>
      </c>
      <c r="Y42" s="359"/>
      <c r="Z42" s="360"/>
      <c r="AA42" s="355"/>
      <c r="AB42" s="362"/>
      <c r="AC42" s="362"/>
      <c r="AD42" s="356"/>
      <c r="AE42" s="356"/>
      <c r="AF42" s="356"/>
      <c r="AG42" s="356"/>
      <c r="AH42" s="670"/>
      <c r="AI42" s="670"/>
      <c r="AJ42" s="360"/>
      <c r="AK42" s="1180"/>
      <c r="AL42" s="1181"/>
    </row>
    <row r="43" spans="1:38" ht="13.5" hidden="1" customHeight="1" thickBot="1">
      <c r="A43" s="290"/>
      <c r="B43" s="364"/>
      <c r="C43" s="317"/>
      <c r="D43" s="493">
        <f t="shared" ref="D43:E45" si="7">SUM(G43+J43+M43+Q43+T43+W43+AB43+AE43+AH43+AK43)</f>
        <v>56575</v>
      </c>
      <c r="E43" s="493">
        <f t="shared" si="7"/>
        <v>20650</v>
      </c>
      <c r="F43" s="318"/>
      <c r="G43" s="321"/>
      <c r="H43" s="321"/>
      <c r="I43" s="319"/>
      <c r="J43" s="319"/>
      <c r="K43" s="319"/>
      <c r="L43" s="319"/>
      <c r="M43" s="319"/>
      <c r="N43" s="319"/>
      <c r="O43" s="319"/>
      <c r="P43" s="319"/>
      <c r="Q43" s="322"/>
      <c r="R43" s="322"/>
      <c r="S43" s="320"/>
      <c r="T43" s="662"/>
      <c r="U43" s="662"/>
      <c r="V43" s="321"/>
      <c r="W43" s="321"/>
      <c r="X43" s="321"/>
      <c r="Y43" s="319"/>
      <c r="Z43" s="322"/>
      <c r="AA43" s="318"/>
      <c r="AB43" s="321"/>
      <c r="AC43" s="321"/>
      <c r="AD43" s="319"/>
      <c r="AE43" s="319"/>
      <c r="AF43" s="319"/>
      <c r="AG43" s="319"/>
      <c r="AH43" s="322"/>
      <c r="AI43" s="322"/>
      <c r="AJ43" s="320"/>
      <c r="AK43" s="381">
        <v>56575</v>
      </c>
      <c r="AL43" s="663">
        <v>20650</v>
      </c>
    </row>
    <row r="44" spans="1:38" ht="13.5" hidden="1" thickBot="1">
      <c r="A44" s="290"/>
      <c r="B44" s="364"/>
      <c r="C44" s="317"/>
      <c r="D44" s="671">
        <f t="shared" si="7"/>
        <v>0</v>
      </c>
      <c r="E44" s="671">
        <f t="shared" si="7"/>
        <v>0</v>
      </c>
      <c r="F44" s="318"/>
      <c r="G44" s="321"/>
      <c r="H44" s="321"/>
      <c r="I44" s="319"/>
      <c r="J44" s="319"/>
      <c r="K44" s="319"/>
      <c r="L44" s="319"/>
      <c r="M44" s="319"/>
      <c r="N44" s="319"/>
      <c r="O44" s="319"/>
      <c r="P44" s="319"/>
      <c r="Q44" s="322"/>
      <c r="R44" s="322"/>
      <c r="S44" s="320"/>
      <c r="T44" s="662"/>
      <c r="U44" s="662"/>
      <c r="V44" s="321"/>
      <c r="W44" s="321"/>
      <c r="X44" s="321"/>
      <c r="Y44" s="319"/>
      <c r="Z44" s="322"/>
      <c r="AA44" s="318"/>
      <c r="AB44" s="321"/>
      <c r="AC44" s="321"/>
      <c r="AD44" s="319"/>
      <c r="AE44" s="319"/>
      <c r="AF44" s="319"/>
      <c r="AG44" s="319"/>
      <c r="AH44" s="322"/>
      <c r="AI44" s="322"/>
      <c r="AJ44" s="320"/>
      <c r="AK44" s="298"/>
      <c r="AL44" s="663"/>
    </row>
    <row r="45" spans="1:38" ht="13.5" hidden="1" thickBot="1">
      <c r="A45" s="290"/>
      <c r="B45" s="365"/>
      <c r="C45" s="325"/>
      <c r="D45" s="671">
        <f t="shared" si="7"/>
        <v>0</v>
      </c>
      <c r="E45" s="671">
        <f t="shared" si="7"/>
        <v>0</v>
      </c>
      <c r="F45" s="326"/>
      <c r="G45" s="329"/>
      <c r="H45" s="329"/>
      <c r="I45" s="327"/>
      <c r="J45" s="327"/>
      <c r="K45" s="327"/>
      <c r="L45" s="327"/>
      <c r="M45" s="327"/>
      <c r="N45" s="327"/>
      <c r="O45" s="327"/>
      <c r="P45" s="327"/>
      <c r="Q45" s="330"/>
      <c r="R45" s="330"/>
      <c r="S45" s="328"/>
      <c r="T45" s="664"/>
      <c r="U45" s="664"/>
      <c r="V45" s="329"/>
      <c r="W45" s="329"/>
      <c r="X45" s="329"/>
      <c r="Y45" s="327"/>
      <c r="Z45" s="330"/>
      <c r="AA45" s="326"/>
      <c r="AB45" s="329"/>
      <c r="AC45" s="329"/>
      <c r="AD45" s="327"/>
      <c r="AE45" s="327"/>
      <c r="AF45" s="327"/>
      <c r="AG45" s="327"/>
      <c r="AH45" s="330"/>
      <c r="AI45" s="330"/>
      <c r="AJ45" s="328"/>
      <c r="AK45" s="298"/>
      <c r="AL45" s="663"/>
    </row>
    <row r="46" spans="1:38" ht="13.5" thickBot="1">
      <c r="A46" s="331"/>
      <c r="B46" s="332" t="s">
        <v>317</v>
      </c>
      <c r="C46" s="333">
        <f>SUM(C19+C38+C40+C41+C42)</f>
        <v>2060568.334</v>
      </c>
      <c r="D46" s="333">
        <f>SUM(D19+D38+D40+D41+D42)</f>
        <v>2151052</v>
      </c>
      <c r="E46" s="333">
        <f>SUM(E19+E38+E40+E41+E42)</f>
        <v>976914</v>
      </c>
      <c r="F46" s="333">
        <f>SUM(F19+F38+F40+F41+F42)</f>
        <v>891080.18400000001</v>
      </c>
      <c r="G46" s="333">
        <f t="shared" ref="G46:AL46" si="8">SUM(G19+G38+G40+G41+G42)</f>
        <v>923254</v>
      </c>
      <c r="H46" s="333">
        <f t="shared" si="8"/>
        <v>457486</v>
      </c>
      <c r="I46" s="333">
        <f t="shared" si="8"/>
        <v>261064.15</v>
      </c>
      <c r="J46" s="333">
        <f t="shared" si="8"/>
        <v>269461</v>
      </c>
      <c r="K46" s="333">
        <f t="shared" si="8"/>
        <v>122799</v>
      </c>
      <c r="L46" s="333">
        <f t="shared" si="8"/>
        <v>788332</v>
      </c>
      <c r="M46" s="333">
        <f t="shared" si="8"/>
        <v>808499</v>
      </c>
      <c r="N46" s="333">
        <f t="shared" si="8"/>
        <v>340018</v>
      </c>
      <c r="O46" s="333">
        <f t="shared" si="8"/>
        <v>0</v>
      </c>
      <c r="P46" s="333">
        <f t="shared" si="8"/>
        <v>0</v>
      </c>
      <c r="Q46" s="333">
        <f t="shared" si="8"/>
        <v>0</v>
      </c>
      <c r="R46" s="333">
        <f t="shared" si="8"/>
        <v>0</v>
      </c>
      <c r="S46" s="333">
        <f t="shared" si="8"/>
        <v>0</v>
      </c>
      <c r="T46" s="333">
        <f t="shared" si="8"/>
        <v>0</v>
      </c>
      <c r="U46" s="333">
        <f t="shared" si="8"/>
        <v>0</v>
      </c>
      <c r="V46" s="333">
        <f t="shared" si="8"/>
        <v>4000</v>
      </c>
      <c r="W46" s="333">
        <f t="shared" si="8"/>
        <v>20979</v>
      </c>
      <c r="X46" s="333">
        <f t="shared" si="8"/>
        <v>4613</v>
      </c>
      <c r="Y46" s="333">
        <f t="shared" si="8"/>
        <v>0</v>
      </c>
      <c r="Z46" s="554">
        <f t="shared" si="8"/>
        <v>0</v>
      </c>
      <c r="AA46" s="333">
        <f t="shared" si="8"/>
        <v>49191</v>
      </c>
      <c r="AB46" s="333">
        <f t="shared" si="8"/>
        <v>50786</v>
      </c>
      <c r="AC46" s="333">
        <f t="shared" si="8"/>
        <v>24832</v>
      </c>
      <c r="AD46" s="333">
        <f t="shared" si="8"/>
        <v>14334</v>
      </c>
      <c r="AE46" s="333">
        <f t="shared" si="8"/>
        <v>14755</v>
      </c>
      <c r="AF46" s="333">
        <f t="shared" si="8"/>
        <v>6508</v>
      </c>
      <c r="AG46" s="333">
        <f t="shared" si="8"/>
        <v>47360</v>
      </c>
      <c r="AH46" s="333">
        <f t="shared" si="8"/>
        <v>56575</v>
      </c>
      <c r="AI46" s="333">
        <f t="shared" si="8"/>
        <v>20650</v>
      </c>
      <c r="AJ46" s="333">
        <f t="shared" si="8"/>
        <v>5207</v>
      </c>
      <c r="AK46" s="333">
        <f t="shared" si="8"/>
        <v>6743</v>
      </c>
      <c r="AL46" s="333">
        <f t="shared" si="8"/>
        <v>8</v>
      </c>
    </row>
    <row r="47" spans="1:38">
      <c r="B47" s="367"/>
      <c r="C47" s="366"/>
      <c r="D47" s="366"/>
      <c r="G47" s="366"/>
      <c r="H47" s="366"/>
      <c r="I47" s="366"/>
      <c r="J47" s="366"/>
      <c r="K47" s="366"/>
      <c r="L47" s="366"/>
      <c r="M47" s="366"/>
      <c r="N47" s="366"/>
      <c r="O47" s="366"/>
      <c r="P47" s="366"/>
      <c r="Q47" s="366"/>
      <c r="R47" s="366"/>
      <c r="S47" s="366"/>
      <c r="T47" s="366"/>
      <c r="U47" s="366"/>
      <c r="V47" s="366"/>
      <c r="W47" s="366"/>
      <c r="X47" s="366"/>
      <c r="Y47" s="366"/>
      <c r="Z47" s="366"/>
      <c r="AD47" s="366"/>
      <c r="AE47" s="366"/>
      <c r="AF47" s="366"/>
      <c r="AG47" s="366"/>
      <c r="AH47" s="366"/>
      <c r="AI47" s="366"/>
      <c r="AJ47" s="366"/>
      <c r="AK47" s="366"/>
      <c r="AL47" s="366"/>
    </row>
    <row r="48" spans="1:38">
      <c r="B48" s="367"/>
      <c r="C48" s="366"/>
      <c r="D48" s="366"/>
      <c r="G48" s="366"/>
      <c r="H48" s="366"/>
      <c r="I48" s="366"/>
      <c r="J48" s="366"/>
      <c r="K48" s="366"/>
      <c r="L48" s="366"/>
      <c r="M48" s="366"/>
      <c r="N48" s="366"/>
      <c r="O48" s="366"/>
      <c r="P48" s="366"/>
      <c r="Q48" s="366"/>
      <c r="R48" s="366"/>
      <c r="S48" s="366"/>
      <c r="T48" s="366"/>
      <c r="U48" s="366"/>
      <c r="V48" s="366"/>
      <c r="W48" s="366"/>
      <c r="X48" s="366"/>
      <c r="Y48" s="366"/>
      <c r="Z48" s="366"/>
      <c r="AD48" s="366"/>
      <c r="AE48" s="366"/>
      <c r="AF48" s="366"/>
      <c r="AG48" s="366"/>
      <c r="AH48" s="366"/>
      <c r="AI48" s="366"/>
      <c r="AJ48" s="366"/>
      <c r="AK48" s="366"/>
      <c r="AL48" s="366"/>
    </row>
    <row r="49" spans="2:38">
      <c r="B49" s="367"/>
      <c r="C49" s="366"/>
      <c r="G49" s="366"/>
      <c r="H49" s="366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  <c r="AI49" s="283"/>
      <c r="AJ49" s="283"/>
    </row>
    <row r="50" spans="2:38">
      <c r="C50" s="556"/>
      <c r="G50" s="556"/>
      <c r="H50" s="556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  <c r="AK50" s="282"/>
      <c r="AL50" s="282"/>
    </row>
    <row r="51" spans="2:38">
      <c r="B51" s="323"/>
      <c r="G51" s="366"/>
      <c r="H51" s="366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282"/>
      <c r="AL51" s="282"/>
    </row>
    <row r="52" spans="2:38">
      <c r="G52" s="366"/>
      <c r="H52" s="366"/>
      <c r="I52" s="368"/>
      <c r="J52" s="368"/>
      <c r="K52" s="368"/>
      <c r="L52" s="368"/>
      <c r="M52" s="368"/>
      <c r="N52" s="368"/>
      <c r="O52" s="368"/>
      <c r="P52" s="368"/>
      <c r="Q52" s="368"/>
      <c r="R52" s="368"/>
      <c r="S52" s="368"/>
      <c r="T52" s="368"/>
      <c r="U52" s="368"/>
      <c r="V52" s="368"/>
      <c r="W52" s="368"/>
      <c r="X52" s="368"/>
      <c r="Y52" s="368"/>
      <c r="Z52" s="368"/>
      <c r="AA52" s="368"/>
      <c r="AB52" s="368"/>
      <c r="AC52" s="368"/>
      <c r="AD52" s="368"/>
      <c r="AE52" s="368"/>
      <c r="AF52" s="368"/>
      <c r="AG52" s="368"/>
      <c r="AH52" s="368"/>
      <c r="AI52" s="368"/>
      <c r="AJ52" s="368"/>
      <c r="AK52" s="282"/>
      <c r="AL52" s="282"/>
    </row>
    <row r="53" spans="2:38">
      <c r="B53" s="323"/>
      <c r="G53" s="366"/>
      <c r="H53" s="366"/>
      <c r="I53" s="368"/>
      <c r="J53" s="368"/>
      <c r="K53" s="368"/>
      <c r="L53" s="368"/>
      <c r="M53" s="368"/>
      <c r="N53" s="368"/>
      <c r="O53" s="368"/>
      <c r="P53" s="368"/>
      <c r="Q53" s="368"/>
      <c r="R53" s="368"/>
      <c r="S53" s="368"/>
      <c r="T53" s="368"/>
      <c r="U53" s="368"/>
      <c r="V53" s="368"/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282"/>
      <c r="AL53" s="282"/>
    </row>
    <row r="54" spans="2:38">
      <c r="B54" s="323"/>
      <c r="C54" s="366"/>
      <c r="G54" s="366"/>
      <c r="H54" s="366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282"/>
      <c r="AL54" s="282"/>
    </row>
    <row r="55" spans="2:38">
      <c r="B55" s="323"/>
      <c r="C55" s="556"/>
      <c r="G55" s="556"/>
      <c r="H55" s="556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282"/>
      <c r="AL55" s="282"/>
    </row>
    <row r="56" spans="2:38">
      <c r="C56" s="368"/>
      <c r="G56" s="368"/>
      <c r="H56" s="368"/>
      <c r="I56" s="368"/>
      <c r="J56" s="368"/>
      <c r="K56" s="368"/>
      <c r="L56" s="368"/>
      <c r="M56" s="368"/>
      <c r="N56" s="368"/>
      <c r="O56" s="368"/>
      <c r="P56" s="368"/>
      <c r="Q56" s="368"/>
      <c r="R56" s="368"/>
      <c r="S56" s="368"/>
      <c r="T56" s="368"/>
      <c r="U56" s="368"/>
      <c r="V56" s="368"/>
      <c r="W56" s="368"/>
      <c r="X56" s="368"/>
      <c r="Y56" s="368"/>
      <c r="Z56" s="368"/>
      <c r="AA56" s="368"/>
      <c r="AB56" s="368"/>
      <c r="AC56" s="368"/>
      <c r="AD56" s="368"/>
      <c r="AE56" s="368"/>
      <c r="AF56" s="368"/>
      <c r="AG56" s="368"/>
      <c r="AH56" s="368"/>
      <c r="AI56" s="368"/>
      <c r="AJ56" s="368"/>
      <c r="AK56" s="282"/>
      <c r="AL56" s="282"/>
    </row>
    <row r="57" spans="2:38">
      <c r="C57" s="556"/>
      <c r="G57" s="556"/>
      <c r="H57" s="556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8"/>
      <c r="T57" s="368"/>
      <c r="U57" s="368"/>
      <c r="V57" s="368"/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282"/>
      <c r="AL57" s="282"/>
    </row>
    <row r="58" spans="2:38"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68"/>
      <c r="R58" s="368"/>
      <c r="S58" s="368"/>
      <c r="T58" s="368"/>
      <c r="U58" s="368"/>
      <c r="V58" s="368"/>
      <c r="W58" s="368"/>
      <c r="X58" s="368"/>
      <c r="Y58" s="368"/>
      <c r="Z58" s="368"/>
      <c r="AA58" s="368"/>
      <c r="AB58" s="368"/>
      <c r="AC58" s="368"/>
      <c r="AD58" s="368"/>
      <c r="AE58" s="368"/>
      <c r="AF58" s="368"/>
      <c r="AG58" s="368"/>
      <c r="AH58" s="368"/>
      <c r="AI58" s="368"/>
      <c r="AJ58" s="368"/>
      <c r="AK58" s="282"/>
      <c r="AL58" s="282"/>
    </row>
    <row r="59" spans="2:38"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8"/>
      <c r="O59" s="368"/>
      <c r="P59" s="368"/>
      <c r="Q59" s="368"/>
      <c r="R59" s="368"/>
      <c r="S59" s="368"/>
      <c r="T59" s="368"/>
      <c r="U59" s="368"/>
      <c r="V59" s="368"/>
      <c r="W59" s="368"/>
      <c r="X59" s="368"/>
      <c r="Y59" s="368"/>
      <c r="Z59" s="368"/>
      <c r="AA59" s="368"/>
      <c r="AB59" s="368"/>
      <c r="AC59" s="368"/>
      <c r="AD59" s="368"/>
      <c r="AE59" s="368"/>
      <c r="AF59" s="368"/>
      <c r="AG59" s="368"/>
      <c r="AH59" s="368"/>
      <c r="AI59" s="368"/>
      <c r="AJ59" s="368"/>
      <c r="AK59" s="282"/>
      <c r="AL59" s="282"/>
    </row>
    <row r="60" spans="2:38">
      <c r="B60" s="323"/>
      <c r="C60" s="368"/>
      <c r="D60" s="368"/>
      <c r="E60" s="368"/>
      <c r="F60" s="368"/>
      <c r="G60" s="368"/>
      <c r="H60" s="368"/>
      <c r="I60" s="368"/>
      <c r="J60" s="368"/>
      <c r="K60" s="368"/>
      <c r="L60" s="368"/>
      <c r="M60" s="368"/>
      <c r="N60" s="368"/>
      <c r="O60" s="368"/>
      <c r="P60" s="368"/>
      <c r="Q60" s="368"/>
      <c r="R60" s="368"/>
      <c r="S60" s="368"/>
      <c r="T60" s="368"/>
      <c r="U60" s="368"/>
      <c r="V60" s="368"/>
      <c r="W60" s="368"/>
      <c r="X60" s="368"/>
      <c r="Y60" s="368"/>
      <c r="Z60" s="368"/>
      <c r="AA60" s="368"/>
      <c r="AB60" s="368"/>
      <c r="AC60" s="368"/>
      <c r="AD60" s="368"/>
      <c r="AE60" s="368"/>
      <c r="AF60" s="368"/>
      <c r="AG60" s="368"/>
      <c r="AH60" s="368"/>
      <c r="AI60" s="368"/>
      <c r="AJ60" s="368"/>
      <c r="AK60" s="282"/>
      <c r="AL60" s="282"/>
    </row>
    <row r="61" spans="2:38"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8"/>
      <c r="R61" s="368"/>
      <c r="S61" s="368"/>
      <c r="T61" s="368"/>
      <c r="U61" s="368"/>
      <c r="V61" s="368"/>
      <c r="W61" s="368"/>
      <c r="X61" s="368"/>
      <c r="Y61" s="368"/>
      <c r="Z61" s="368"/>
      <c r="AA61" s="368"/>
      <c r="AB61" s="368"/>
      <c r="AC61" s="368"/>
      <c r="AD61" s="368"/>
      <c r="AE61" s="368"/>
      <c r="AF61" s="368"/>
      <c r="AG61" s="368"/>
      <c r="AH61" s="368"/>
      <c r="AI61" s="368"/>
      <c r="AJ61" s="368"/>
      <c r="AK61" s="282"/>
      <c r="AL61" s="282"/>
    </row>
    <row r="62" spans="2:38">
      <c r="C62" s="368"/>
      <c r="D62" s="368"/>
      <c r="E62" s="368"/>
      <c r="F62" s="368"/>
      <c r="G62" s="368"/>
      <c r="H62" s="368"/>
      <c r="I62" s="368"/>
      <c r="J62" s="368"/>
      <c r="K62" s="368"/>
      <c r="L62" s="368"/>
      <c r="M62" s="368"/>
      <c r="N62" s="368"/>
      <c r="O62" s="368"/>
      <c r="P62" s="368"/>
      <c r="Q62" s="368"/>
      <c r="R62" s="368"/>
      <c r="S62" s="368"/>
      <c r="T62" s="368"/>
      <c r="U62" s="368"/>
      <c r="V62" s="368"/>
      <c r="W62" s="368"/>
      <c r="X62" s="368"/>
      <c r="Y62" s="368"/>
      <c r="Z62" s="368"/>
      <c r="AA62" s="368"/>
      <c r="AB62" s="368"/>
      <c r="AC62" s="368"/>
      <c r="AD62" s="368"/>
      <c r="AE62" s="368"/>
      <c r="AF62" s="368"/>
      <c r="AG62" s="368"/>
      <c r="AH62" s="368"/>
      <c r="AI62" s="368"/>
      <c r="AJ62" s="368"/>
      <c r="AK62" s="282"/>
      <c r="AL62" s="282"/>
    </row>
    <row r="63" spans="2:38"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8"/>
      <c r="O63" s="368"/>
      <c r="P63" s="368"/>
      <c r="Q63" s="368"/>
      <c r="R63" s="368"/>
      <c r="S63" s="368"/>
      <c r="T63" s="368"/>
      <c r="U63" s="368"/>
      <c r="V63" s="368"/>
      <c r="W63" s="368"/>
      <c r="X63" s="368"/>
      <c r="Y63" s="368"/>
      <c r="Z63" s="368"/>
      <c r="AA63" s="368"/>
      <c r="AB63" s="368"/>
      <c r="AC63" s="368"/>
      <c r="AD63" s="368"/>
      <c r="AE63" s="368"/>
      <c r="AF63" s="368"/>
      <c r="AG63" s="368"/>
      <c r="AH63" s="368"/>
      <c r="AI63" s="368"/>
      <c r="AJ63" s="368"/>
      <c r="AK63" s="282"/>
      <c r="AL63" s="282"/>
    </row>
    <row r="64" spans="2:38"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8"/>
      <c r="N64" s="368"/>
      <c r="O64" s="368"/>
      <c r="P64" s="368"/>
      <c r="Q64" s="368"/>
      <c r="R64" s="368"/>
      <c r="S64" s="368"/>
      <c r="T64" s="368"/>
      <c r="U64" s="368"/>
      <c r="V64" s="368"/>
      <c r="W64" s="368"/>
      <c r="X64" s="368"/>
      <c r="Y64" s="368"/>
      <c r="Z64" s="368"/>
      <c r="AA64" s="368"/>
      <c r="AB64" s="368"/>
      <c r="AC64" s="368"/>
      <c r="AD64" s="368"/>
      <c r="AE64" s="368"/>
      <c r="AF64" s="368"/>
      <c r="AG64" s="368"/>
      <c r="AH64" s="368"/>
      <c r="AI64" s="368"/>
      <c r="AJ64" s="368"/>
      <c r="AK64" s="282"/>
      <c r="AL64" s="282"/>
    </row>
    <row r="65" spans="3:38">
      <c r="C65" s="368"/>
      <c r="D65" s="368"/>
      <c r="E65" s="368"/>
      <c r="F65" s="368"/>
      <c r="G65" s="368"/>
      <c r="H65" s="368"/>
      <c r="I65" s="368"/>
      <c r="J65" s="368"/>
      <c r="K65" s="368"/>
      <c r="L65" s="368"/>
      <c r="M65" s="368"/>
      <c r="N65" s="368"/>
      <c r="O65" s="368"/>
      <c r="P65" s="368"/>
      <c r="Q65" s="368"/>
      <c r="R65" s="368"/>
      <c r="S65" s="368"/>
      <c r="T65" s="368"/>
      <c r="U65" s="368"/>
      <c r="V65" s="368"/>
      <c r="W65" s="368"/>
      <c r="X65" s="368"/>
      <c r="Y65" s="368"/>
      <c r="Z65" s="368"/>
      <c r="AA65" s="368"/>
      <c r="AB65" s="368"/>
      <c r="AC65" s="368"/>
      <c r="AD65" s="368"/>
      <c r="AE65" s="368"/>
      <c r="AF65" s="368"/>
      <c r="AG65" s="368"/>
      <c r="AH65" s="368"/>
      <c r="AI65" s="368"/>
      <c r="AJ65" s="368"/>
      <c r="AK65" s="282"/>
      <c r="AL65" s="282"/>
    </row>
    <row r="66" spans="3:38">
      <c r="C66" s="368"/>
      <c r="D66" s="368"/>
      <c r="E66" s="368"/>
      <c r="F66" s="368"/>
      <c r="G66" s="368"/>
      <c r="H66" s="368"/>
      <c r="I66" s="368"/>
      <c r="J66" s="368"/>
      <c r="K66" s="368"/>
      <c r="L66" s="368"/>
      <c r="M66" s="368"/>
      <c r="N66" s="368"/>
      <c r="O66" s="368"/>
      <c r="P66" s="368"/>
      <c r="Q66" s="368"/>
      <c r="R66" s="368"/>
      <c r="S66" s="368"/>
      <c r="T66" s="368"/>
      <c r="U66" s="368"/>
      <c r="V66" s="368"/>
      <c r="W66" s="368"/>
      <c r="X66" s="368"/>
      <c r="Y66" s="368"/>
      <c r="Z66" s="368"/>
      <c r="AA66" s="368"/>
      <c r="AB66" s="368"/>
      <c r="AC66" s="368"/>
      <c r="AD66" s="368"/>
      <c r="AE66" s="368"/>
      <c r="AF66" s="368"/>
      <c r="AG66" s="368"/>
      <c r="AH66" s="368"/>
      <c r="AI66" s="368"/>
      <c r="AJ66" s="368"/>
      <c r="AK66" s="282"/>
      <c r="AL66" s="282"/>
    </row>
    <row r="67" spans="3:38"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8"/>
      <c r="P67" s="368"/>
      <c r="Q67" s="368"/>
      <c r="R67" s="368"/>
      <c r="S67" s="368"/>
      <c r="T67" s="368"/>
      <c r="U67" s="368"/>
      <c r="V67" s="368"/>
      <c r="W67" s="368"/>
      <c r="X67" s="368"/>
      <c r="Y67" s="368"/>
      <c r="Z67" s="368"/>
      <c r="AA67" s="368"/>
      <c r="AB67" s="368"/>
      <c r="AC67" s="368"/>
      <c r="AD67" s="368"/>
      <c r="AE67" s="368"/>
      <c r="AF67" s="368"/>
      <c r="AG67" s="368"/>
      <c r="AH67" s="368"/>
      <c r="AI67" s="368"/>
      <c r="AJ67" s="368"/>
      <c r="AK67" s="282"/>
      <c r="AL67" s="282"/>
    </row>
    <row r="68" spans="3:38"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8"/>
      <c r="T68" s="368"/>
      <c r="U68" s="368"/>
      <c r="V68" s="368"/>
      <c r="W68" s="368"/>
      <c r="X68" s="368"/>
      <c r="Y68" s="368"/>
      <c r="Z68" s="368"/>
      <c r="AA68" s="368"/>
      <c r="AB68" s="368"/>
      <c r="AC68" s="368"/>
      <c r="AD68" s="368"/>
      <c r="AE68" s="368"/>
      <c r="AF68" s="368"/>
      <c r="AG68" s="368"/>
      <c r="AH68" s="368"/>
      <c r="AI68" s="368"/>
      <c r="AJ68" s="368"/>
      <c r="AK68" s="282"/>
      <c r="AL68" s="282"/>
    </row>
    <row r="69" spans="3:38">
      <c r="C69" s="368"/>
      <c r="D69" s="368"/>
      <c r="E69" s="368"/>
      <c r="F69" s="368"/>
      <c r="G69" s="368"/>
      <c r="H69" s="368"/>
      <c r="I69" s="368"/>
      <c r="J69" s="368"/>
      <c r="K69" s="368"/>
      <c r="L69" s="368"/>
      <c r="M69" s="368"/>
      <c r="N69" s="368"/>
      <c r="O69" s="368"/>
      <c r="P69" s="368"/>
      <c r="Q69" s="368"/>
      <c r="R69" s="368"/>
      <c r="S69" s="368"/>
      <c r="T69" s="368"/>
      <c r="U69" s="368"/>
      <c r="V69" s="368"/>
      <c r="W69" s="368"/>
      <c r="X69" s="368"/>
      <c r="Y69" s="368"/>
      <c r="Z69" s="368"/>
      <c r="AA69" s="368"/>
      <c r="AB69" s="368"/>
      <c r="AC69" s="368"/>
      <c r="AD69" s="368"/>
      <c r="AE69" s="368"/>
      <c r="AF69" s="368"/>
      <c r="AG69" s="368"/>
      <c r="AH69" s="368"/>
      <c r="AI69" s="368"/>
      <c r="AJ69" s="368"/>
      <c r="AK69" s="282"/>
      <c r="AL69" s="282"/>
    </row>
    <row r="70" spans="3:38">
      <c r="C70" s="368"/>
      <c r="D70" s="368"/>
      <c r="E70" s="368"/>
      <c r="F70" s="368"/>
      <c r="G70" s="368"/>
      <c r="H70" s="368"/>
      <c r="I70" s="368"/>
      <c r="J70" s="368"/>
      <c r="K70" s="368"/>
      <c r="L70" s="368"/>
      <c r="M70" s="368"/>
      <c r="N70" s="368"/>
      <c r="O70" s="368"/>
      <c r="P70" s="368"/>
      <c r="Q70" s="368"/>
      <c r="R70" s="368"/>
      <c r="S70" s="368"/>
      <c r="T70" s="368"/>
      <c r="U70" s="368"/>
      <c r="V70" s="368"/>
      <c r="W70" s="368"/>
      <c r="X70" s="368"/>
      <c r="Y70" s="368"/>
      <c r="Z70" s="368"/>
      <c r="AA70" s="368"/>
      <c r="AB70" s="368"/>
      <c r="AC70" s="368"/>
      <c r="AD70" s="368"/>
      <c r="AE70" s="368"/>
      <c r="AF70" s="368"/>
      <c r="AG70" s="368"/>
      <c r="AH70" s="368"/>
      <c r="AI70" s="368"/>
      <c r="AJ70" s="368"/>
      <c r="AK70" s="282"/>
      <c r="AL70" s="282"/>
    </row>
    <row r="71" spans="3:38">
      <c r="C71" s="368"/>
      <c r="D71" s="368"/>
      <c r="E71" s="368"/>
      <c r="F71" s="368"/>
      <c r="G71" s="368"/>
      <c r="H71" s="368"/>
      <c r="I71" s="368"/>
      <c r="J71" s="368"/>
      <c r="K71" s="368"/>
      <c r="L71" s="368"/>
      <c r="M71" s="368"/>
      <c r="N71" s="368"/>
      <c r="O71" s="368"/>
      <c r="P71" s="368"/>
      <c r="Q71" s="368"/>
      <c r="R71" s="368"/>
      <c r="S71" s="368"/>
      <c r="T71" s="368"/>
      <c r="U71" s="368"/>
      <c r="V71" s="368"/>
      <c r="W71" s="368"/>
      <c r="X71" s="368"/>
      <c r="Y71" s="368"/>
      <c r="Z71" s="368"/>
      <c r="AA71" s="368"/>
      <c r="AB71" s="368"/>
      <c r="AC71" s="368"/>
      <c r="AD71" s="368"/>
      <c r="AE71" s="368"/>
      <c r="AF71" s="368"/>
      <c r="AG71" s="368"/>
      <c r="AH71" s="368"/>
      <c r="AI71" s="368"/>
      <c r="AJ71" s="368"/>
      <c r="AK71" s="282"/>
      <c r="AL71" s="282"/>
    </row>
    <row r="72" spans="3:38">
      <c r="C72" s="368"/>
      <c r="D72" s="368"/>
      <c r="E72" s="368"/>
      <c r="F72" s="368"/>
      <c r="G72" s="368"/>
      <c r="H72" s="368"/>
      <c r="I72" s="368"/>
      <c r="J72" s="368"/>
      <c r="K72" s="368"/>
      <c r="L72" s="368"/>
      <c r="M72" s="368"/>
      <c r="N72" s="368"/>
      <c r="O72" s="368"/>
      <c r="P72" s="368"/>
      <c r="Q72" s="368"/>
      <c r="R72" s="368"/>
      <c r="S72" s="368"/>
      <c r="T72" s="368"/>
      <c r="U72" s="368"/>
      <c r="V72" s="368"/>
      <c r="W72" s="368"/>
      <c r="X72" s="368"/>
      <c r="Y72" s="368"/>
      <c r="Z72" s="368"/>
      <c r="AA72" s="368"/>
      <c r="AB72" s="368"/>
      <c r="AC72" s="368"/>
      <c r="AD72" s="368"/>
      <c r="AE72" s="368"/>
      <c r="AF72" s="368"/>
      <c r="AG72" s="368"/>
      <c r="AH72" s="368"/>
      <c r="AI72" s="368"/>
      <c r="AJ72" s="368"/>
      <c r="AK72" s="282"/>
      <c r="AL72" s="282"/>
    </row>
    <row r="73" spans="3:38">
      <c r="C73" s="368"/>
      <c r="D73" s="368"/>
      <c r="E73" s="368"/>
      <c r="F73" s="368"/>
      <c r="G73" s="368"/>
      <c r="H73" s="368"/>
      <c r="I73" s="368"/>
      <c r="J73" s="368"/>
      <c r="K73" s="368"/>
      <c r="L73" s="368"/>
      <c r="M73" s="368"/>
      <c r="N73" s="368"/>
      <c r="O73" s="368"/>
      <c r="P73" s="368"/>
      <c r="Q73" s="368"/>
      <c r="R73" s="368"/>
      <c r="S73" s="368"/>
      <c r="T73" s="368"/>
      <c r="U73" s="368"/>
      <c r="V73" s="368"/>
      <c r="W73" s="368"/>
      <c r="X73" s="368"/>
      <c r="Y73" s="368"/>
      <c r="Z73" s="368"/>
      <c r="AA73" s="368"/>
      <c r="AB73" s="368"/>
      <c r="AC73" s="368"/>
      <c r="AD73" s="368"/>
      <c r="AE73" s="368"/>
      <c r="AF73" s="368"/>
      <c r="AG73" s="368"/>
      <c r="AH73" s="368"/>
      <c r="AI73" s="368"/>
      <c r="AJ73" s="368"/>
      <c r="AK73" s="282"/>
      <c r="AL73" s="282"/>
    </row>
    <row r="74" spans="3:38">
      <c r="C74" s="368"/>
      <c r="D74" s="368"/>
      <c r="E74" s="368"/>
      <c r="F74" s="368"/>
      <c r="G74" s="368"/>
      <c r="H74" s="368"/>
      <c r="I74" s="368"/>
      <c r="J74" s="368"/>
      <c r="K74" s="368"/>
      <c r="L74" s="368"/>
      <c r="M74" s="368"/>
      <c r="N74" s="368"/>
      <c r="O74" s="368"/>
      <c r="P74" s="368"/>
      <c r="Q74" s="368"/>
      <c r="R74" s="368"/>
      <c r="S74" s="368"/>
      <c r="T74" s="368"/>
      <c r="U74" s="368"/>
      <c r="V74" s="368"/>
      <c r="W74" s="368"/>
      <c r="X74" s="368"/>
      <c r="Y74" s="368"/>
      <c r="Z74" s="368"/>
      <c r="AA74" s="368"/>
      <c r="AB74" s="368"/>
      <c r="AC74" s="368"/>
      <c r="AD74" s="368"/>
      <c r="AE74" s="368"/>
      <c r="AF74" s="368"/>
      <c r="AG74" s="368"/>
      <c r="AH74" s="368"/>
      <c r="AI74" s="368"/>
      <c r="AJ74" s="368"/>
      <c r="AK74" s="282"/>
      <c r="AL74" s="282"/>
    </row>
    <row r="75" spans="3:38">
      <c r="C75" s="368"/>
      <c r="D75" s="368"/>
      <c r="E75" s="368"/>
      <c r="F75" s="368"/>
      <c r="G75" s="368"/>
      <c r="H75" s="368"/>
      <c r="I75" s="368"/>
      <c r="J75" s="368"/>
      <c r="K75" s="368"/>
      <c r="L75" s="368"/>
      <c r="M75" s="368"/>
      <c r="N75" s="368"/>
      <c r="O75" s="368"/>
      <c r="P75" s="368"/>
      <c r="Q75" s="368"/>
      <c r="R75" s="368"/>
      <c r="S75" s="368"/>
      <c r="T75" s="368"/>
      <c r="U75" s="368"/>
      <c r="V75" s="368"/>
      <c r="W75" s="368"/>
      <c r="X75" s="368"/>
      <c r="Y75" s="368"/>
      <c r="Z75" s="368"/>
      <c r="AA75" s="368"/>
      <c r="AB75" s="368"/>
      <c r="AC75" s="368"/>
      <c r="AD75" s="368"/>
      <c r="AE75" s="368"/>
      <c r="AF75" s="368"/>
      <c r="AG75" s="368"/>
      <c r="AH75" s="368"/>
      <c r="AI75" s="368"/>
      <c r="AJ75" s="368"/>
      <c r="AK75" s="282"/>
      <c r="AL75" s="282"/>
    </row>
    <row r="76" spans="3:38">
      <c r="C76" s="368"/>
      <c r="D76" s="368"/>
      <c r="E76" s="368"/>
      <c r="F76" s="368"/>
      <c r="G76" s="368"/>
      <c r="H76" s="368"/>
      <c r="I76" s="368"/>
      <c r="J76" s="368"/>
      <c r="K76" s="368"/>
      <c r="L76" s="368"/>
      <c r="M76" s="368"/>
      <c r="N76" s="368"/>
      <c r="O76" s="368"/>
      <c r="P76" s="368"/>
      <c r="Q76" s="368"/>
      <c r="R76" s="368"/>
      <c r="S76" s="368"/>
      <c r="T76" s="368"/>
      <c r="U76" s="368"/>
      <c r="V76" s="368"/>
      <c r="W76" s="368"/>
      <c r="X76" s="368"/>
      <c r="Y76" s="368"/>
      <c r="Z76" s="368"/>
      <c r="AA76" s="368"/>
      <c r="AB76" s="368"/>
      <c r="AC76" s="368"/>
      <c r="AD76" s="368"/>
      <c r="AE76" s="368"/>
      <c r="AF76" s="368"/>
      <c r="AG76" s="368"/>
      <c r="AH76" s="368"/>
      <c r="AI76" s="368"/>
      <c r="AJ76" s="368"/>
      <c r="AK76" s="282"/>
      <c r="AL76" s="282"/>
    </row>
    <row r="77" spans="3:38">
      <c r="C77" s="368"/>
      <c r="D77" s="368"/>
      <c r="E77" s="368"/>
      <c r="F77" s="368"/>
      <c r="G77" s="368"/>
      <c r="H77" s="368"/>
      <c r="I77" s="368"/>
      <c r="J77" s="368"/>
      <c r="K77" s="368"/>
      <c r="L77" s="368"/>
      <c r="M77" s="368"/>
      <c r="N77" s="368"/>
      <c r="O77" s="368"/>
      <c r="P77" s="368"/>
      <c r="Q77" s="368"/>
      <c r="R77" s="368"/>
      <c r="S77" s="368"/>
      <c r="T77" s="368"/>
      <c r="U77" s="368"/>
      <c r="V77" s="368"/>
      <c r="W77" s="368"/>
      <c r="X77" s="368"/>
      <c r="Y77" s="368"/>
      <c r="Z77" s="368"/>
      <c r="AA77" s="368"/>
      <c r="AB77" s="368"/>
      <c r="AC77" s="368"/>
      <c r="AD77" s="368"/>
      <c r="AE77" s="368"/>
      <c r="AF77" s="368"/>
      <c r="AG77" s="368"/>
      <c r="AH77" s="368"/>
      <c r="AI77" s="368"/>
      <c r="AJ77" s="368"/>
      <c r="AK77" s="282"/>
      <c r="AL77" s="282"/>
    </row>
    <row r="78" spans="3:38">
      <c r="C78" s="368"/>
      <c r="D78" s="368"/>
      <c r="E78" s="368"/>
      <c r="F78" s="368"/>
      <c r="G78" s="368"/>
      <c r="H78" s="368"/>
      <c r="I78" s="368"/>
      <c r="J78" s="368"/>
      <c r="K78" s="368"/>
      <c r="L78" s="368"/>
      <c r="M78" s="368"/>
      <c r="N78" s="368"/>
      <c r="O78" s="368"/>
      <c r="P78" s="368"/>
      <c r="Q78" s="368"/>
      <c r="R78" s="368"/>
      <c r="S78" s="368"/>
      <c r="T78" s="368"/>
      <c r="U78" s="368"/>
      <c r="V78" s="368"/>
      <c r="W78" s="368"/>
      <c r="X78" s="368"/>
      <c r="Y78" s="368"/>
      <c r="Z78" s="368"/>
      <c r="AA78" s="368"/>
      <c r="AB78" s="368"/>
      <c r="AC78" s="368"/>
      <c r="AD78" s="368"/>
      <c r="AE78" s="368"/>
      <c r="AF78" s="368"/>
      <c r="AG78" s="368"/>
      <c r="AH78" s="368"/>
      <c r="AI78" s="368"/>
      <c r="AJ78" s="368"/>
      <c r="AK78" s="282"/>
      <c r="AL78" s="282"/>
    </row>
    <row r="79" spans="3:38">
      <c r="C79" s="368"/>
      <c r="D79" s="368"/>
      <c r="E79" s="368"/>
      <c r="F79" s="368"/>
      <c r="G79" s="368"/>
      <c r="H79" s="368"/>
      <c r="I79" s="368"/>
      <c r="J79" s="368"/>
      <c r="K79" s="368"/>
      <c r="L79" s="368"/>
      <c r="M79" s="368"/>
      <c r="N79" s="368"/>
      <c r="O79" s="368"/>
      <c r="P79" s="368"/>
      <c r="Q79" s="368"/>
      <c r="R79" s="368"/>
      <c r="S79" s="368"/>
      <c r="T79" s="368"/>
      <c r="U79" s="368"/>
      <c r="V79" s="368"/>
      <c r="W79" s="368"/>
      <c r="X79" s="368"/>
      <c r="Y79" s="368"/>
      <c r="Z79" s="368"/>
      <c r="AA79" s="368"/>
      <c r="AB79" s="368"/>
      <c r="AC79" s="368"/>
      <c r="AD79" s="368"/>
      <c r="AE79" s="368"/>
      <c r="AF79" s="368"/>
      <c r="AG79" s="368"/>
      <c r="AH79" s="368"/>
      <c r="AI79" s="368"/>
      <c r="AJ79" s="368"/>
      <c r="AK79" s="282"/>
      <c r="AL79" s="282"/>
    </row>
    <row r="80" spans="3:38">
      <c r="C80" s="368"/>
      <c r="D80" s="368"/>
      <c r="E80" s="368"/>
      <c r="F80" s="368"/>
      <c r="G80" s="368"/>
      <c r="H80" s="368"/>
      <c r="I80" s="368"/>
      <c r="J80" s="368"/>
      <c r="K80" s="368"/>
      <c r="L80" s="368"/>
      <c r="M80" s="368"/>
      <c r="N80" s="368"/>
      <c r="O80" s="368"/>
      <c r="P80" s="368"/>
      <c r="Q80" s="368"/>
      <c r="R80" s="368"/>
      <c r="S80" s="368"/>
      <c r="T80" s="368"/>
      <c r="U80" s="368"/>
      <c r="V80" s="368"/>
      <c r="W80" s="368"/>
      <c r="X80" s="368"/>
      <c r="Y80" s="368"/>
      <c r="Z80" s="368"/>
      <c r="AA80" s="368"/>
      <c r="AB80" s="368"/>
      <c r="AC80" s="368"/>
      <c r="AD80" s="368"/>
      <c r="AE80" s="368"/>
      <c r="AF80" s="368"/>
      <c r="AG80" s="368"/>
      <c r="AH80" s="368"/>
      <c r="AI80" s="368"/>
      <c r="AJ80" s="368"/>
      <c r="AK80" s="282"/>
      <c r="AL80" s="282"/>
    </row>
    <row r="81" spans="3:38">
      <c r="C81" s="368"/>
      <c r="D81" s="368"/>
      <c r="E81" s="368"/>
      <c r="F81" s="368"/>
      <c r="G81" s="368"/>
      <c r="H81" s="368"/>
      <c r="I81" s="368"/>
      <c r="J81" s="368"/>
      <c r="K81" s="368"/>
      <c r="L81" s="368"/>
      <c r="M81" s="368"/>
      <c r="N81" s="368"/>
      <c r="O81" s="368"/>
      <c r="P81" s="368"/>
      <c r="Q81" s="368"/>
      <c r="R81" s="368"/>
      <c r="S81" s="368"/>
      <c r="T81" s="368"/>
      <c r="U81" s="368"/>
      <c r="V81" s="368"/>
      <c r="W81" s="368"/>
      <c r="X81" s="368"/>
      <c r="Y81" s="368"/>
      <c r="Z81" s="368"/>
      <c r="AA81" s="368"/>
      <c r="AB81" s="368"/>
      <c r="AC81" s="368"/>
      <c r="AD81" s="368"/>
      <c r="AE81" s="368"/>
      <c r="AF81" s="368"/>
      <c r="AG81" s="368"/>
      <c r="AH81" s="368"/>
      <c r="AI81" s="368"/>
      <c r="AJ81" s="368"/>
      <c r="AK81" s="282"/>
      <c r="AL81" s="282"/>
    </row>
    <row r="82" spans="3:38">
      <c r="C82" s="368"/>
      <c r="D82" s="368"/>
      <c r="E82" s="368"/>
      <c r="F82" s="368"/>
      <c r="G82" s="368"/>
      <c r="H82" s="368"/>
      <c r="I82" s="368"/>
      <c r="J82" s="368"/>
      <c r="K82" s="368"/>
      <c r="L82" s="368"/>
      <c r="M82" s="368"/>
      <c r="N82" s="368"/>
      <c r="O82" s="368"/>
      <c r="P82" s="368"/>
      <c r="Q82" s="368"/>
      <c r="R82" s="368"/>
      <c r="S82" s="368"/>
      <c r="T82" s="368"/>
      <c r="U82" s="368"/>
      <c r="V82" s="368"/>
      <c r="W82" s="368"/>
      <c r="X82" s="368"/>
      <c r="Y82" s="368"/>
      <c r="Z82" s="368"/>
      <c r="AA82" s="368"/>
      <c r="AB82" s="368"/>
      <c r="AC82" s="368"/>
      <c r="AD82" s="368"/>
      <c r="AE82" s="368"/>
      <c r="AF82" s="368"/>
      <c r="AG82" s="368"/>
      <c r="AH82" s="368"/>
      <c r="AI82" s="368"/>
      <c r="AJ82" s="368"/>
      <c r="AK82" s="282"/>
      <c r="AL82" s="282"/>
    </row>
    <row r="83" spans="3:38">
      <c r="C83" s="368"/>
      <c r="D83" s="368"/>
      <c r="E83" s="368"/>
      <c r="F83" s="368"/>
      <c r="G83" s="368"/>
      <c r="H83" s="368"/>
      <c r="I83" s="368"/>
      <c r="J83" s="368"/>
      <c r="K83" s="368"/>
      <c r="L83" s="368"/>
      <c r="M83" s="368"/>
      <c r="N83" s="368"/>
      <c r="O83" s="368"/>
      <c r="P83" s="368"/>
      <c r="Q83" s="368"/>
      <c r="R83" s="368"/>
      <c r="S83" s="368"/>
      <c r="T83" s="368"/>
      <c r="U83" s="368"/>
      <c r="V83" s="368"/>
      <c r="W83" s="368"/>
      <c r="X83" s="368"/>
      <c r="Y83" s="368"/>
      <c r="Z83" s="368"/>
      <c r="AA83" s="368"/>
      <c r="AB83" s="368"/>
      <c r="AC83" s="368"/>
      <c r="AD83" s="368"/>
      <c r="AE83" s="368"/>
      <c r="AF83" s="368"/>
      <c r="AG83" s="368"/>
      <c r="AH83" s="368"/>
      <c r="AI83" s="368"/>
      <c r="AJ83" s="368"/>
      <c r="AK83" s="282"/>
      <c r="AL83" s="282"/>
    </row>
    <row r="84" spans="3:38">
      <c r="C84" s="368"/>
      <c r="D84" s="368"/>
      <c r="E84" s="368"/>
      <c r="F84" s="368"/>
      <c r="G84" s="368"/>
      <c r="H84" s="368"/>
      <c r="I84" s="368"/>
      <c r="J84" s="368"/>
      <c r="K84" s="368"/>
      <c r="L84" s="368"/>
      <c r="M84" s="368"/>
      <c r="N84" s="368"/>
      <c r="O84" s="368"/>
      <c r="P84" s="368"/>
      <c r="Q84" s="368"/>
      <c r="R84" s="368"/>
      <c r="S84" s="368"/>
      <c r="T84" s="368"/>
      <c r="U84" s="368"/>
      <c r="V84" s="368"/>
      <c r="W84" s="368"/>
      <c r="X84" s="368"/>
      <c r="Y84" s="368"/>
      <c r="Z84" s="368"/>
      <c r="AA84" s="368"/>
      <c r="AB84" s="368"/>
      <c r="AC84" s="368"/>
      <c r="AD84" s="368"/>
      <c r="AE84" s="368"/>
      <c r="AF84" s="368"/>
      <c r="AG84" s="368"/>
      <c r="AH84" s="368"/>
      <c r="AI84" s="368"/>
      <c r="AJ84" s="368"/>
      <c r="AK84" s="282"/>
      <c r="AL84" s="282"/>
    </row>
    <row r="85" spans="3:38">
      <c r="C85" s="282"/>
      <c r="D85" s="282"/>
      <c r="E85" s="282"/>
      <c r="F85" s="282"/>
      <c r="G85" s="282"/>
      <c r="H85" s="282"/>
      <c r="I85" s="282"/>
      <c r="J85" s="282"/>
      <c r="K85" s="282"/>
      <c r="L85" s="282"/>
      <c r="M85" s="282"/>
      <c r="N85" s="282"/>
      <c r="O85" s="282"/>
      <c r="P85" s="282"/>
      <c r="Q85" s="282"/>
      <c r="R85" s="282"/>
      <c r="S85" s="282"/>
      <c r="T85" s="282"/>
      <c r="U85" s="282"/>
      <c r="V85" s="282"/>
      <c r="W85" s="282"/>
      <c r="X85" s="282"/>
      <c r="Y85" s="282"/>
      <c r="Z85" s="282"/>
      <c r="AA85" s="282"/>
      <c r="AB85" s="282"/>
      <c r="AC85" s="282"/>
      <c r="AD85" s="282"/>
      <c r="AE85" s="282"/>
      <c r="AF85" s="282"/>
      <c r="AG85" s="282"/>
      <c r="AH85" s="282"/>
      <c r="AI85" s="282"/>
      <c r="AJ85" s="282"/>
      <c r="AK85" s="282"/>
      <c r="AL85" s="282"/>
    </row>
    <row r="86" spans="3:38">
      <c r="C86" s="282"/>
      <c r="D86" s="282"/>
      <c r="E86" s="282"/>
      <c r="F86" s="282"/>
      <c r="G86" s="282"/>
      <c r="H86" s="282"/>
      <c r="I86" s="282"/>
      <c r="J86" s="282"/>
      <c r="K86" s="282"/>
      <c r="L86" s="282"/>
      <c r="M86" s="282"/>
      <c r="N86" s="282"/>
      <c r="O86" s="282"/>
      <c r="P86" s="282"/>
      <c r="Q86" s="282"/>
      <c r="R86" s="282"/>
      <c r="S86" s="282"/>
      <c r="T86" s="282"/>
      <c r="U86" s="282"/>
      <c r="V86" s="282"/>
      <c r="W86" s="282"/>
      <c r="X86" s="282"/>
      <c r="Y86" s="282"/>
      <c r="Z86" s="282"/>
      <c r="AA86" s="282"/>
      <c r="AB86" s="282"/>
      <c r="AC86" s="282"/>
      <c r="AD86" s="282"/>
      <c r="AE86" s="282"/>
      <c r="AF86" s="282"/>
      <c r="AG86" s="282"/>
      <c r="AH86" s="282"/>
      <c r="AI86" s="282"/>
      <c r="AJ86" s="282"/>
      <c r="AK86" s="282"/>
      <c r="AL86" s="282"/>
    </row>
    <row r="87" spans="3:38">
      <c r="C87" s="282"/>
      <c r="D87" s="282"/>
      <c r="E87" s="282"/>
      <c r="F87" s="282"/>
      <c r="G87" s="282"/>
      <c r="H87" s="282"/>
      <c r="I87" s="282"/>
      <c r="J87" s="282"/>
      <c r="K87" s="282"/>
      <c r="L87" s="282"/>
      <c r="M87" s="282"/>
      <c r="N87" s="282"/>
      <c r="O87" s="282"/>
      <c r="P87" s="282"/>
      <c r="Q87" s="282"/>
      <c r="R87" s="282"/>
      <c r="S87" s="282"/>
      <c r="T87" s="282"/>
      <c r="U87" s="282"/>
      <c r="V87" s="282"/>
      <c r="W87" s="282"/>
      <c r="X87" s="282"/>
      <c r="Y87" s="282"/>
      <c r="Z87" s="282"/>
      <c r="AA87" s="282"/>
      <c r="AB87" s="282"/>
      <c r="AC87" s="282"/>
      <c r="AD87" s="282"/>
      <c r="AE87" s="282"/>
      <c r="AF87" s="282"/>
      <c r="AG87" s="282"/>
      <c r="AH87" s="282"/>
      <c r="AI87" s="282"/>
      <c r="AJ87" s="282"/>
      <c r="AK87" s="282"/>
      <c r="AL87" s="282"/>
    </row>
    <row r="88" spans="3:38">
      <c r="C88" s="282"/>
      <c r="D88" s="282"/>
      <c r="E88" s="282"/>
      <c r="F88" s="282"/>
      <c r="G88" s="282"/>
      <c r="H88" s="282"/>
      <c r="I88" s="282"/>
      <c r="J88" s="282"/>
      <c r="K88" s="282"/>
      <c r="L88" s="282"/>
      <c r="M88" s="282"/>
      <c r="N88" s="282"/>
      <c r="O88" s="282"/>
      <c r="P88" s="282"/>
      <c r="Q88" s="282"/>
      <c r="R88" s="282"/>
      <c r="S88" s="282"/>
      <c r="T88" s="282"/>
      <c r="U88" s="282"/>
      <c r="V88" s="282"/>
      <c r="W88" s="282"/>
      <c r="X88" s="282"/>
      <c r="Y88" s="282"/>
      <c r="Z88" s="282"/>
      <c r="AA88" s="282"/>
      <c r="AB88" s="282"/>
      <c r="AC88" s="282"/>
      <c r="AD88" s="282"/>
      <c r="AE88" s="282"/>
      <c r="AF88" s="282"/>
      <c r="AG88" s="282"/>
      <c r="AH88" s="282"/>
      <c r="AI88" s="282"/>
      <c r="AJ88" s="282"/>
      <c r="AK88" s="282"/>
      <c r="AL88" s="282"/>
    </row>
    <row r="89" spans="3:38">
      <c r="C89" s="282"/>
      <c r="D89" s="282"/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2"/>
      <c r="Q89" s="282"/>
      <c r="R89" s="282"/>
      <c r="S89" s="282"/>
      <c r="T89" s="282"/>
      <c r="U89" s="282"/>
      <c r="V89" s="282"/>
      <c r="W89" s="282"/>
      <c r="X89" s="282"/>
      <c r="Y89" s="282"/>
      <c r="Z89" s="282"/>
      <c r="AA89" s="282"/>
      <c r="AB89" s="282"/>
      <c r="AC89" s="282"/>
      <c r="AD89" s="282"/>
      <c r="AE89" s="282"/>
      <c r="AF89" s="282"/>
      <c r="AG89" s="282"/>
      <c r="AH89" s="282"/>
      <c r="AI89" s="282"/>
      <c r="AJ89" s="282"/>
      <c r="AK89" s="282"/>
      <c r="AL89" s="282"/>
    </row>
    <row r="90" spans="3:38">
      <c r="C90" s="282"/>
      <c r="D90" s="282"/>
      <c r="E90" s="282"/>
      <c r="F90" s="282"/>
      <c r="G90" s="282"/>
      <c r="H90" s="282"/>
      <c r="I90" s="282"/>
      <c r="J90" s="282"/>
      <c r="K90" s="282"/>
      <c r="L90" s="282"/>
      <c r="M90" s="282"/>
      <c r="N90" s="282"/>
      <c r="O90" s="282"/>
      <c r="P90" s="282"/>
      <c r="Q90" s="282"/>
      <c r="R90" s="282"/>
      <c r="S90" s="282"/>
      <c r="T90" s="282"/>
      <c r="U90" s="282"/>
      <c r="V90" s="282"/>
      <c r="W90" s="282"/>
      <c r="X90" s="282"/>
      <c r="Y90" s="282"/>
      <c r="Z90" s="282"/>
      <c r="AA90" s="282"/>
      <c r="AB90" s="282"/>
      <c r="AC90" s="282"/>
      <c r="AD90" s="282"/>
      <c r="AE90" s="282"/>
      <c r="AF90" s="282"/>
      <c r="AG90" s="282"/>
      <c r="AH90" s="282"/>
      <c r="AI90" s="282"/>
      <c r="AJ90" s="282"/>
      <c r="AK90" s="282"/>
      <c r="AL90" s="282"/>
    </row>
    <row r="91" spans="3:38">
      <c r="C91" s="282"/>
      <c r="D91" s="282"/>
      <c r="E91" s="282"/>
      <c r="F91" s="282"/>
      <c r="G91" s="282"/>
      <c r="H91" s="282"/>
      <c r="I91" s="282"/>
      <c r="J91" s="282"/>
      <c r="K91" s="282"/>
      <c r="L91" s="282"/>
      <c r="M91" s="282"/>
      <c r="N91" s="282"/>
      <c r="O91" s="282"/>
      <c r="P91" s="282"/>
      <c r="Q91" s="282"/>
      <c r="R91" s="282"/>
      <c r="S91" s="282"/>
      <c r="T91" s="282"/>
      <c r="U91" s="282"/>
      <c r="V91" s="282"/>
      <c r="W91" s="282"/>
      <c r="X91" s="282"/>
      <c r="Y91" s="282"/>
      <c r="Z91" s="282"/>
      <c r="AA91" s="282"/>
      <c r="AB91" s="282"/>
      <c r="AC91" s="282"/>
      <c r="AD91" s="282"/>
      <c r="AE91" s="282"/>
      <c r="AF91" s="282"/>
      <c r="AG91" s="282"/>
      <c r="AH91" s="282"/>
      <c r="AI91" s="282"/>
      <c r="AJ91" s="282"/>
      <c r="AK91" s="282"/>
      <c r="AL91" s="282"/>
    </row>
    <row r="92" spans="3:38">
      <c r="C92" s="282"/>
      <c r="D92" s="282"/>
      <c r="E92" s="282"/>
      <c r="F92" s="282"/>
      <c r="G92" s="282"/>
      <c r="H92" s="282"/>
      <c r="I92" s="282"/>
      <c r="J92" s="282"/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282"/>
      <c r="V92" s="282"/>
      <c r="W92" s="282"/>
      <c r="X92" s="282"/>
      <c r="Y92" s="282"/>
      <c r="Z92" s="282"/>
      <c r="AA92" s="282"/>
      <c r="AB92" s="282"/>
      <c r="AC92" s="282"/>
      <c r="AD92" s="282"/>
      <c r="AE92" s="282"/>
      <c r="AF92" s="282"/>
      <c r="AG92" s="282"/>
      <c r="AH92" s="282"/>
      <c r="AI92" s="282"/>
      <c r="AJ92" s="282"/>
      <c r="AK92" s="282"/>
      <c r="AL92" s="282"/>
    </row>
    <row r="93" spans="3:38">
      <c r="C93" s="282"/>
      <c r="D93" s="282"/>
      <c r="E93" s="282"/>
      <c r="F93" s="282"/>
      <c r="G93" s="282"/>
      <c r="H93" s="282"/>
      <c r="I93" s="282"/>
      <c r="J93" s="282"/>
      <c r="K93" s="282"/>
      <c r="L93" s="282"/>
      <c r="M93" s="282"/>
      <c r="N93" s="282"/>
      <c r="O93" s="282"/>
      <c r="P93" s="282"/>
      <c r="Q93" s="282"/>
      <c r="R93" s="282"/>
      <c r="S93" s="282"/>
      <c r="T93" s="282"/>
      <c r="U93" s="282"/>
      <c r="V93" s="282"/>
      <c r="W93" s="282"/>
      <c r="X93" s="282"/>
      <c r="Y93" s="282"/>
      <c r="Z93" s="282"/>
      <c r="AA93" s="282"/>
      <c r="AB93" s="282"/>
      <c r="AC93" s="282"/>
      <c r="AD93" s="282"/>
      <c r="AE93" s="282"/>
      <c r="AF93" s="282"/>
      <c r="AG93" s="282"/>
      <c r="AH93" s="282"/>
      <c r="AI93" s="282"/>
      <c r="AJ93" s="282"/>
      <c r="AK93" s="282"/>
      <c r="AL93" s="282"/>
    </row>
    <row r="94" spans="3:38">
      <c r="C94" s="282"/>
      <c r="D94" s="282"/>
      <c r="E94" s="282"/>
      <c r="F94" s="282"/>
      <c r="G94" s="282"/>
      <c r="H94" s="282"/>
      <c r="I94" s="282"/>
      <c r="J94" s="282"/>
      <c r="K94" s="282"/>
      <c r="L94" s="282"/>
      <c r="M94" s="282"/>
      <c r="N94" s="282"/>
      <c r="O94" s="282"/>
      <c r="P94" s="282"/>
      <c r="Q94" s="282"/>
      <c r="R94" s="282"/>
      <c r="S94" s="282"/>
      <c r="T94" s="282"/>
      <c r="U94" s="282"/>
      <c r="V94" s="282"/>
      <c r="W94" s="282"/>
      <c r="X94" s="282"/>
      <c r="Y94" s="282"/>
      <c r="Z94" s="282"/>
      <c r="AA94" s="282"/>
      <c r="AB94" s="282"/>
      <c r="AC94" s="282"/>
      <c r="AD94" s="282"/>
      <c r="AE94" s="282"/>
      <c r="AF94" s="282"/>
      <c r="AG94" s="282"/>
      <c r="AH94" s="282"/>
      <c r="AI94" s="282"/>
      <c r="AJ94" s="282"/>
      <c r="AK94" s="282"/>
      <c r="AL94" s="282"/>
    </row>
    <row r="95" spans="3:38">
      <c r="C95" s="282"/>
      <c r="D95" s="282"/>
      <c r="E95" s="282"/>
      <c r="F95" s="282"/>
      <c r="G95" s="282"/>
      <c r="H95" s="282"/>
      <c r="I95" s="282"/>
      <c r="J95" s="282"/>
      <c r="K95" s="282"/>
      <c r="L95" s="282"/>
      <c r="M95" s="282"/>
      <c r="N95" s="282"/>
      <c r="O95" s="282"/>
      <c r="P95" s="282"/>
      <c r="Q95" s="282"/>
      <c r="R95" s="282"/>
      <c r="S95" s="282"/>
      <c r="T95" s="282"/>
      <c r="U95" s="282"/>
      <c r="V95" s="282"/>
      <c r="W95" s="282"/>
      <c r="X95" s="282"/>
      <c r="Y95" s="282"/>
      <c r="Z95" s="282"/>
      <c r="AA95" s="282"/>
      <c r="AB95" s="282"/>
      <c r="AC95" s="282"/>
      <c r="AD95" s="282"/>
      <c r="AE95" s="282"/>
      <c r="AF95" s="282"/>
      <c r="AG95" s="282"/>
      <c r="AH95" s="282"/>
      <c r="AI95" s="282"/>
      <c r="AJ95" s="282"/>
      <c r="AK95" s="282"/>
      <c r="AL95" s="282"/>
    </row>
    <row r="96" spans="3:38">
      <c r="C96" s="282"/>
      <c r="D96" s="282"/>
      <c r="E96" s="282"/>
      <c r="F96" s="282"/>
      <c r="G96" s="282"/>
      <c r="H96" s="282"/>
      <c r="I96" s="282"/>
      <c r="J96" s="282"/>
      <c r="K96" s="282"/>
      <c r="L96" s="282"/>
      <c r="M96" s="282"/>
      <c r="N96" s="282"/>
      <c r="O96" s="282"/>
      <c r="P96" s="282"/>
      <c r="Q96" s="282"/>
      <c r="R96" s="282"/>
      <c r="S96" s="282"/>
      <c r="T96" s="282"/>
      <c r="U96" s="282"/>
      <c r="V96" s="282"/>
      <c r="W96" s="282"/>
      <c r="X96" s="282"/>
      <c r="Y96" s="282"/>
      <c r="Z96" s="282"/>
      <c r="AA96" s="282"/>
      <c r="AB96" s="282"/>
      <c r="AC96" s="282"/>
      <c r="AD96" s="282"/>
      <c r="AE96" s="282"/>
      <c r="AF96" s="282"/>
      <c r="AG96" s="282"/>
      <c r="AH96" s="282"/>
      <c r="AI96" s="282"/>
      <c r="AJ96" s="282"/>
      <c r="AK96" s="282"/>
      <c r="AL96" s="282"/>
    </row>
    <row r="97" spans="3:38">
      <c r="C97" s="282"/>
      <c r="D97" s="282"/>
      <c r="E97" s="282"/>
      <c r="F97" s="282"/>
      <c r="G97" s="282"/>
      <c r="H97" s="282"/>
      <c r="I97" s="282"/>
      <c r="J97" s="282"/>
      <c r="K97" s="282"/>
      <c r="L97" s="282"/>
      <c r="M97" s="282"/>
      <c r="N97" s="282"/>
      <c r="O97" s="282"/>
      <c r="P97" s="282"/>
      <c r="Q97" s="282"/>
      <c r="R97" s="282"/>
      <c r="S97" s="282"/>
      <c r="T97" s="282"/>
      <c r="U97" s="282"/>
      <c r="V97" s="282"/>
      <c r="W97" s="282"/>
      <c r="X97" s="282"/>
      <c r="Y97" s="282"/>
      <c r="Z97" s="282"/>
      <c r="AA97" s="282"/>
      <c r="AB97" s="282"/>
      <c r="AC97" s="282"/>
      <c r="AD97" s="282"/>
      <c r="AE97" s="282"/>
      <c r="AF97" s="282"/>
      <c r="AG97" s="282"/>
      <c r="AH97" s="282"/>
      <c r="AI97" s="282"/>
      <c r="AJ97" s="282"/>
      <c r="AK97" s="282"/>
      <c r="AL97" s="282"/>
    </row>
    <row r="98" spans="3:38">
      <c r="C98" s="282"/>
      <c r="D98" s="282"/>
      <c r="E98" s="282"/>
      <c r="F98" s="282"/>
      <c r="G98" s="282"/>
      <c r="H98" s="282"/>
      <c r="I98" s="282"/>
      <c r="J98" s="282"/>
      <c r="K98" s="282"/>
      <c r="L98" s="282"/>
      <c r="M98" s="282"/>
      <c r="N98" s="282"/>
      <c r="O98" s="282"/>
      <c r="P98" s="282"/>
      <c r="Q98" s="282"/>
      <c r="R98" s="282"/>
      <c r="S98" s="282"/>
      <c r="T98" s="282"/>
      <c r="U98" s="282"/>
      <c r="V98" s="282"/>
      <c r="W98" s="282"/>
      <c r="X98" s="282"/>
      <c r="Y98" s="282"/>
      <c r="Z98" s="282"/>
      <c r="AA98" s="282"/>
      <c r="AB98" s="282"/>
      <c r="AC98" s="282"/>
      <c r="AD98" s="282"/>
      <c r="AE98" s="282"/>
      <c r="AF98" s="282"/>
      <c r="AG98" s="282"/>
      <c r="AH98" s="282"/>
      <c r="AI98" s="282"/>
      <c r="AJ98" s="282"/>
      <c r="AK98" s="282"/>
      <c r="AL98" s="282"/>
    </row>
    <row r="99" spans="3:38">
      <c r="C99" s="282"/>
      <c r="D99" s="282"/>
      <c r="E99" s="282"/>
      <c r="F99" s="282"/>
      <c r="G99" s="282"/>
      <c r="H99" s="282"/>
      <c r="I99" s="282"/>
      <c r="J99" s="282"/>
      <c r="K99" s="282"/>
      <c r="L99" s="282"/>
      <c r="M99" s="282"/>
      <c r="N99" s="282"/>
      <c r="O99" s="282"/>
      <c r="P99" s="282"/>
      <c r="Q99" s="282"/>
      <c r="R99" s="282"/>
      <c r="S99" s="282"/>
      <c r="T99" s="282"/>
      <c r="U99" s="282"/>
      <c r="V99" s="282"/>
      <c r="W99" s="282"/>
      <c r="X99" s="282"/>
      <c r="Y99" s="282"/>
      <c r="Z99" s="282"/>
      <c r="AA99" s="282"/>
      <c r="AB99" s="282"/>
      <c r="AC99" s="282"/>
      <c r="AD99" s="282"/>
      <c r="AE99" s="282"/>
      <c r="AF99" s="282"/>
      <c r="AG99" s="282"/>
      <c r="AH99" s="282"/>
      <c r="AI99" s="282"/>
      <c r="AJ99" s="282"/>
      <c r="AK99" s="282"/>
      <c r="AL99" s="282"/>
    </row>
    <row r="100" spans="3:38">
      <c r="C100" s="282"/>
      <c r="D100" s="282"/>
      <c r="E100" s="282"/>
      <c r="F100" s="282"/>
      <c r="G100" s="282"/>
      <c r="H100" s="282"/>
      <c r="I100" s="282"/>
      <c r="J100" s="282"/>
      <c r="K100" s="282"/>
      <c r="L100" s="282"/>
      <c r="M100" s="282"/>
      <c r="N100" s="282"/>
      <c r="O100" s="282"/>
      <c r="P100" s="282"/>
      <c r="Q100" s="282"/>
      <c r="R100" s="282"/>
      <c r="S100" s="282"/>
      <c r="T100" s="282"/>
      <c r="U100" s="282"/>
      <c r="V100" s="282"/>
      <c r="W100" s="282"/>
      <c r="X100" s="282"/>
      <c r="Y100" s="282"/>
      <c r="Z100" s="282"/>
      <c r="AA100" s="282"/>
      <c r="AB100" s="282"/>
      <c r="AC100" s="282"/>
      <c r="AD100" s="282"/>
      <c r="AE100" s="282"/>
      <c r="AF100" s="282"/>
      <c r="AG100" s="282"/>
      <c r="AH100" s="282"/>
      <c r="AI100" s="282"/>
      <c r="AJ100" s="282"/>
      <c r="AK100" s="282"/>
      <c r="AL100" s="282"/>
    </row>
    <row r="101" spans="3:38">
      <c r="C101" s="282"/>
      <c r="D101" s="282"/>
      <c r="E101" s="282"/>
      <c r="F101" s="282"/>
      <c r="G101" s="282"/>
      <c r="H101" s="282"/>
      <c r="I101" s="282"/>
      <c r="J101" s="282"/>
      <c r="K101" s="282"/>
      <c r="L101" s="282"/>
      <c r="M101" s="282"/>
      <c r="N101" s="282"/>
      <c r="O101" s="282"/>
      <c r="P101" s="282"/>
      <c r="Q101" s="282"/>
      <c r="R101" s="282"/>
      <c r="S101" s="282"/>
      <c r="T101" s="282"/>
      <c r="U101" s="282"/>
      <c r="V101" s="282"/>
      <c r="W101" s="282"/>
      <c r="X101" s="282"/>
      <c r="Y101" s="282"/>
      <c r="Z101" s="282"/>
      <c r="AA101" s="282"/>
      <c r="AB101" s="282"/>
      <c r="AC101" s="282"/>
      <c r="AD101" s="282"/>
      <c r="AE101" s="282"/>
      <c r="AF101" s="282"/>
      <c r="AG101" s="282"/>
      <c r="AH101" s="282"/>
      <c r="AI101" s="282"/>
      <c r="AJ101" s="282"/>
      <c r="AK101" s="282"/>
      <c r="AL101" s="282"/>
    </row>
    <row r="102" spans="3:38">
      <c r="C102" s="282"/>
      <c r="D102" s="282"/>
      <c r="E102" s="282"/>
      <c r="F102" s="282"/>
      <c r="G102" s="282"/>
      <c r="H102" s="282"/>
      <c r="I102" s="282"/>
      <c r="J102" s="282"/>
      <c r="K102" s="282"/>
      <c r="L102" s="282"/>
      <c r="M102" s="282"/>
      <c r="N102" s="282"/>
      <c r="O102" s="282"/>
      <c r="P102" s="282"/>
      <c r="Q102" s="282"/>
      <c r="R102" s="282"/>
      <c r="S102" s="282"/>
      <c r="T102" s="282"/>
      <c r="U102" s="282"/>
      <c r="V102" s="282"/>
      <c r="W102" s="282"/>
      <c r="X102" s="282"/>
      <c r="Y102" s="282"/>
      <c r="Z102" s="282"/>
      <c r="AA102" s="282"/>
      <c r="AB102" s="282"/>
      <c r="AC102" s="282"/>
      <c r="AD102" s="282"/>
      <c r="AE102" s="282"/>
      <c r="AF102" s="282"/>
      <c r="AG102" s="282"/>
      <c r="AH102" s="282"/>
      <c r="AI102" s="282"/>
      <c r="AJ102" s="282"/>
      <c r="AK102" s="282"/>
      <c r="AL102" s="282"/>
    </row>
    <row r="103" spans="3:38">
      <c r="C103" s="282"/>
      <c r="D103" s="282"/>
      <c r="E103" s="282"/>
      <c r="F103" s="282"/>
      <c r="G103" s="282"/>
      <c r="H103" s="282"/>
      <c r="I103" s="282"/>
      <c r="J103" s="282"/>
      <c r="K103" s="282"/>
      <c r="L103" s="282"/>
      <c r="M103" s="282"/>
      <c r="N103" s="282"/>
      <c r="O103" s="282"/>
      <c r="P103" s="282"/>
      <c r="Q103" s="282"/>
      <c r="R103" s="282"/>
      <c r="S103" s="282"/>
      <c r="T103" s="282"/>
      <c r="U103" s="282"/>
      <c r="V103" s="282"/>
      <c r="W103" s="282"/>
      <c r="X103" s="282"/>
      <c r="Y103" s="282"/>
      <c r="Z103" s="282"/>
      <c r="AA103" s="282"/>
      <c r="AB103" s="282"/>
      <c r="AC103" s="282"/>
      <c r="AD103" s="282"/>
      <c r="AE103" s="282"/>
      <c r="AF103" s="282"/>
      <c r="AG103" s="282"/>
      <c r="AH103" s="282"/>
      <c r="AI103" s="282"/>
      <c r="AJ103" s="282"/>
      <c r="AK103" s="282"/>
      <c r="AL103" s="282"/>
    </row>
    <row r="104" spans="3:38">
      <c r="C104" s="282"/>
      <c r="D104" s="282"/>
      <c r="E104" s="282"/>
      <c r="F104" s="282"/>
      <c r="G104" s="282"/>
      <c r="H104" s="282"/>
      <c r="I104" s="282"/>
      <c r="J104" s="282"/>
      <c r="K104" s="282"/>
      <c r="L104" s="282"/>
      <c r="M104" s="282"/>
      <c r="N104" s="282"/>
      <c r="O104" s="282"/>
      <c r="P104" s="282"/>
      <c r="Q104" s="282"/>
      <c r="R104" s="282"/>
      <c r="S104" s="282"/>
      <c r="T104" s="282"/>
      <c r="U104" s="282"/>
      <c r="V104" s="282"/>
      <c r="W104" s="282"/>
      <c r="X104" s="282"/>
      <c r="Y104" s="282"/>
      <c r="Z104" s="282"/>
      <c r="AA104" s="282"/>
      <c r="AB104" s="282"/>
      <c r="AC104" s="282"/>
      <c r="AD104" s="282"/>
      <c r="AE104" s="282"/>
      <c r="AF104" s="282"/>
      <c r="AG104" s="282"/>
      <c r="AH104" s="282"/>
      <c r="AI104" s="282"/>
      <c r="AJ104" s="282"/>
      <c r="AK104" s="282"/>
      <c r="AL104" s="282"/>
    </row>
    <row r="105" spans="3:38">
      <c r="C105" s="282"/>
      <c r="D105" s="282"/>
      <c r="E105" s="282"/>
      <c r="F105" s="282"/>
      <c r="G105" s="282"/>
      <c r="H105" s="282"/>
      <c r="I105" s="282"/>
      <c r="J105" s="282"/>
      <c r="K105" s="282"/>
      <c r="L105" s="282"/>
      <c r="M105" s="282"/>
      <c r="N105" s="282"/>
      <c r="O105" s="282"/>
      <c r="P105" s="282"/>
      <c r="Q105" s="282"/>
      <c r="R105" s="282"/>
      <c r="S105" s="282"/>
      <c r="T105" s="282"/>
      <c r="U105" s="282"/>
      <c r="V105" s="282"/>
      <c r="W105" s="282"/>
      <c r="X105" s="282"/>
      <c r="Y105" s="282"/>
      <c r="Z105" s="282"/>
      <c r="AA105" s="282"/>
      <c r="AB105" s="282"/>
      <c r="AC105" s="282"/>
      <c r="AD105" s="282"/>
      <c r="AE105" s="282"/>
      <c r="AF105" s="282"/>
      <c r="AG105" s="282"/>
      <c r="AH105" s="282"/>
      <c r="AI105" s="282"/>
      <c r="AJ105" s="282"/>
      <c r="AK105" s="282"/>
      <c r="AL105" s="282"/>
    </row>
    <row r="106" spans="3:38">
      <c r="C106" s="282"/>
      <c r="D106" s="282"/>
      <c r="E106" s="282"/>
      <c r="F106" s="282"/>
      <c r="G106" s="282"/>
      <c r="H106" s="282"/>
      <c r="I106" s="282"/>
      <c r="J106" s="282"/>
      <c r="K106" s="282"/>
      <c r="L106" s="282"/>
      <c r="M106" s="282"/>
      <c r="N106" s="282"/>
      <c r="O106" s="282"/>
      <c r="P106" s="282"/>
      <c r="Q106" s="282"/>
      <c r="R106" s="282"/>
      <c r="S106" s="282"/>
      <c r="T106" s="282"/>
      <c r="U106" s="282"/>
      <c r="V106" s="282"/>
      <c r="W106" s="282"/>
      <c r="X106" s="282"/>
      <c r="Y106" s="282"/>
      <c r="Z106" s="282"/>
      <c r="AA106" s="282"/>
      <c r="AB106" s="282"/>
      <c r="AC106" s="282"/>
      <c r="AD106" s="282"/>
      <c r="AE106" s="282"/>
      <c r="AF106" s="282"/>
      <c r="AG106" s="282"/>
      <c r="AH106" s="282"/>
      <c r="AI106" s="282"/>
      <c r="AJ106" s="282"/>
      <c r="AK106" s="282"/>
      <c r="AL106" s="282"/>
    </row>
    <row r="107" spans="3:38">
      <c r="C107" s="282"/>
      <c r="D107" s="282"/>
      <c r="E107" s="282"/>
      <c r="F107" s="282"/>
      <c r="G107" s="282"/>
      <c r="H107" s="282"/>
      <c r="I107" s="282"/>
      <c r="J107" s="282"/>
      <c r="K107" s="282"/>
      <c r="L107" s="282"/>
      <c r="M107" s="282"/>
      <c r="N107" s="282"/>
      <c r="O107" s="282"/>
      <c r="P107" s="282"/>
      <c r="Q107" s="282"/>
      <c r="R107" s="282"/>
      <c r="S107" s="282"/>
      <c r="T107" s="282"/>
      <c r="U107" s="282"/>
      <c r="V107" s="282"/>
      <c r="W107" s="282"/>
      <c r="X107" s="282"/>
      <c r="Y107" s="282"/>
      <c r="Z107" s="282"/>
      <c r="AA107" s="282"/>
      <c r="AB107" s="282"/>
      <c r="AC107" s="282"/>
      <c r="AD107" s="282"/>
      <c r="AE107" s="282"/>
      <c r="AF107" s="282"/>
      <c r="AG107" s="282"/>
      <c r="AH107" s="282"/>
      <c r="AI107" s="282"/>
      <c r="AJ107" s="282"/>
      <c r="AK107" s="282"/>
      <c r="AL107" s="282"/>
    </row>
    <row r="108" spans="3:38">
      <c r="C108" s="282"/>
      <c r="D108" s="282"/>
      <c r="E108" s="282"/>
      <c r="F108" s="282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  <c r="W108" s="282"/>
      <c r="X108" s="282"/>
      <c r="Y108" s="282"/>
      <c r="Z108" s="282"/>
      <c r="AA108" s="282"/>
      <c r="AB108" s="282"/>
      <c r="AC108" s="282"/>
      <c r="AD108" s="282"/>
      <c r="AE108" s="282"/>
      <c r="AF108" s="282"/>
      <c r="AG108" s="282"/>
      <c r="AH108" s="282"/>
      <c r="AI108" s="282"/>
      <c r="AJ108" s="282"/>
      <c r="AK108" s="282"/>
      <c r="AL108" s="282"/>
    </row>
    <row r="109" spans="3:38">
      <c r="C109" s="282"/>
      <c r="D109" s="282"/>
      <c r="E109" s="282"/>
      <c r="F109" s="282"/>
      <c r="G109" s="282"/>
      <c r="H109" s="282"/>
      <c r="I109" s="282"/>
      <c r="J109" s="282"/>
      <c r="K109" s="282"/>
      <c r="L109" s="282"/>
      <c r="M109" s="282"/>
      <c r="N109" s="282"/>
      <c r="O109" s="282"/>
      <c r="P109" s="282"/>
      <c r="Q109" s="282"/>
      <c r="R109" s="282"/>
      <c r="S109" s="282"/>
      <c r="T109" s="282"/>
      <c r="U109" s="282"/>
      <c r="V109" s="282"/>
      <c r="W109" s="282"/>
      <c r="X109" s="282"/>
      <c r="Y109" s="282"/>
      <c r="Z109" s="282"/>
      <c r="AA109" s="282"/>
      <c r="AB109" s="282"/>
      <c r="AC109" s="282"/>
      <c r="AD109" s="282"/>
      <c r="AE109" s="282"/>
      <c r="AF109" s="282"/>
      <c r="AG109" s="282"/>
      <c r="AH109" s="282"/>
      <c r="AI109" s="282"/>
      <c r="AJ109" s="282"/>
      <c r="AK109" s="282"/>
      <c r="AL109" s="282"/>
    </row>
    <row r="110" spans="3:38">
      <c r="C110" s="282"/>
      <c r="D110" s="282"/>
      <c r="E110" s="282"/>
      <c r="F110" s="282"/>
      <c r="G110" s="282"/>
      <c r="H110" s="282"/>
      <c r="I110" s="282"/>
      <c r="J110" s="282"/>
      <c r="K110" s="282"/>
      <c r="L110" s="282"/>
      <c r="M110" s="282"/>
      <c r="N110" s="282"/>
      <c r="O110" s="282"/>
      <c r="P110" s="282"/>
      <c r="Q110" s="282"/>
      <c r="R110" s="282"/>
      <c r="S110" s="282"/>
      <c r="T110" s="282"/>
      <c r="U110" s="282"/>
      <c r="V110" s="282"/>
      <c r="W110" s="282"/>
      <c r="X110" s="282"/>
      <c r="Y110" s="282"/>
      <c r="Z110" s="282"/>
      <c r="AA110" s="282"/>
      <c r="AB110" s="282"/>
      <c r="AC110" s="282"/>
      <c r="AD110" s="282"/>
      <c r="AE110" s="282"/>
      <c r="AF110" s="282"/>
      <c r="AG110" s="282"/>
      <c r="AH110" s="282"/>
      <c r="AI110" s="282"/>
      <c r="AJ110" s="282"/>
      <c r="AK110" s="282"/>
      <c r="AL110" s="282"/>
    </row>
    <row r="111" spans="3:38">
      <c r="C111" s="282"/>
      <c r="D111" s="282"/>
      <c r="E111" s="282"/>
      <c r="F111" s="282"/>
      <c r="G111" s="282"/>
      <c r="H111" s="282"/>
      <c r="I111" s="282"/>
      <c r="J111" s="282"/>
      <c r="K111" s="282"/>
      <c r="L111" s="282"/>
      <c r="M111" s="282"/>
      <c r="N111" s="282"/>
      <c r="O111" s="282"/>
      <c r="P111" s="282"/>
      <c r="Q111" s="282"/>
      <c r="R111" s="282"/>
      <c r="S111" s="282"/>
      <c r="T111" s="282"/>
      <c r="U111" s="282"/>
      <c r="V111" s="282"/>
      <c r="W111" s="282"/>
      <c r="X111" s="282"/>
      <c r="Y111" s="282"/>
      <c r="Z111" s="282"/>
      <c r="AA111" s="282"/>
      <c r="AB111" s="282"/>
      <c r="AC111" s="282"/>
      <c r="AD111" s="282"/>
      <c r="AE111" s="282"/>
      <c r="AF111" s="282"/>
      <c r="AG111" s="282"/>
      <c r="AH111" s="282"/>
      <c r="AI111" s="282"/>
      <c r="AJ111" s="282"/>
      <c r="AK111" s="282"/>
      <c r="AL111" s="282"/>
    </row>
    <row r="112" spans="3:38">
      <c r="C112" s="282"/>
      <c r="D112" s="282"/>
      <c r="E112" s="282"/>
      <c r="F112" s="282"/>
      <c r="G112" s="282"/>
      <c r="H112" s="282"/>
      <c r="I112" s="282"/>
      <c r="J112" s="282"/>
      <c r="K112" s="282"/>
      <c r="L112" s="282"/>
      <c r="M112" s="282"/>
      <c r="N112" s="282"/>
      <c r="O112" s="282"/>
      <c r="P112" s="282"/>
      <c r="Q112" s="282"/>
      <c r="R112" s="282"/>
      <c r="S112" s="282"/>
      <c r="T112" s="282"/>
      <c r="U112" s="282"/>
      <c r="V112" s="282"/>
      <c r="W112" s="282"/>
      <c r="X112" s="282"/>
      <c r="Y112" s="282"/>
      <c r="Z112" s="282"/>
      <c r="AA112" s="282"/>
      <c r="AB112" s="282"/>
      <c r="AC112" s="282"/>
      <c r="AD112" s="282"/>
      <c r="AE112" s="282"/>
      <c r="AF112" s="282"/>
      <c r="AG112" s="282"/>
      <c r="AH112" s="282"/>
      <c r="AI112" s="282"/>
      <c r="AJ112" s="282"/>
      <c r="AK112" s="282"/>
      <c r="AL112" s="282"/>
    </row>
    <row r="113" spans="3:38">
      <c r="C113" s="282"/>
      <c r="D113" s="282"/>
      <c r="E113" s="282"/>
      <c r="F113" s="282"/>
      <c r="G113" s="282"/>
      <c r="H113" s="282"/>
      <c r="I113" s="282"/>
      <c r="J113" s="282"/>
      <c r="K113" s="282"/>
      <c r="L113" s="282"/>
      <c r="M113" s="282"/>
      <c r="N113" s="282"/>
      <c r="O113" s="282"/>
      <c r="P113" s="282"/>
      <c r="Q113" s="282"/>
      <c r="R113" s="282"/>
      <c r="S113" s="282"/>
      <c r="T113" s="282"/>
      <c r="U113" s="282"/>
      <c r="V113" s="282"/>
      <c r="W113" s="282"/>
      <c r="X113" s="282"/>
      <c r="Y113" s="282"/>
      <c r="Z113" s="282"/>
      <c r="AA113" s="282"/>
      <c r="AB113" s="282"/>
      <c r="AC113" s="282"/>
      <c r="AD113" s="282"/>
      <c r="AE113" s="282"/>
      <c r="AF113" s="282"/>
      <c r="AG113" s="282"/>
      <c r="AH113" s="282"/>
      <c r="AI113" s="282"/>
      <c r="AJ113" s="282"/>
      <c r="AK113" s="282"/>
      <c r="AL113" s="282"/>
    </row>
    <row r="114" spans="3:38">
      <c r="C114" s="282"/>
      <c r="D114" s="282"/>
      <c r="E114" s="282"/>
      <c r="F114" s="282"/>
      <c r="G114" s="282"/>
      <c r="H114" s="282"/>
      <c r="I114" s="282"/>
      <c r="J114" s="282"/>
      <c r="K114" s="282"/>
      <c r="L114" s="282"/>
      <c r="M114" s="282"/>
      <c r="N114" s="282"/>
      <c r="O114" s="282"/>
      <c r="P114" s="282"/>
      <c r="Q114" s="282"/>
      <c r="R114" s="282"/>
      <c r="S114" s="282"/>
      <c r="T114" s="282"/>
      <c r="U114" s="282"/>
      <c r="V114" s="282"/>
      <c r="W114" s="282"/>
      <c r="X114" s="282"/>
      <c r="Y114" s="282"/>
      <c r="Z114" s="282"/>
      <c r="AA114" s="282"/>
      <c r="AB114" s="282"/>
      <c r="AC114" s="282"/>
      <c r="AD114" s="282"/>
      <c r="AE114" s="282"/>
      <c r="AF114" s="282"/>
      <c r="AG114" s="282"/>
      <c r="AH114" s="282"/>
      <c r="AI114" s="282"/>
      <c r="AJ114" s="282"/>
      <c r="AK114" s="282"/>
      <c r="AL114" s="282"/>
    </row>
    <row r="115" spans="3:38">
      <c r="C115" s="282"/>
      <c r="D115" s="282"/>
      <c r="E115" s="282"/>
      <c r="F115" s="282"/>
      <c r="G115" s="282"/>
      <c r="H115" s="282"/>
      <c r="I115" s="282"/>
      <c r="J115" s="282"/>
      <c r="K115" s="282"/>
      <c r="L115" s="282"/>
      <c r="M115" s="282"/>
      <c r="N115" s="282"/>
      <c r="O115" s="282"/>
      <c r="P115" s="282"/>
      <c r="Q115" s="282"/>
      <c r="R115" s="282"/>
      <c r="S115" s="282"/>
      <c r="T115" s="282"/>
      <c r="U115" s="282"/>
      <c r="V115" s="282"/>
      <c r="W115" s="282"/>
      <c r="X115" s="282"/>
      <c r="Y115" s="282"/>
      <c r="Z115" s="282"/>
      <c r="AA115" s="282"/>
      <c r="AB115" s="282"/>
      <c r="AC115" s="282"/>
      <c r="AD115" s="282"/>
      <c r="AE115" s="282"/>
      <c r="AF115" s="282"/>
      <c r="AG115" s="282"/>
      <c r="AH115" s="282"/>
      <c r="AI115" s="282"/>
      <c r="AJ115" s="282"/>
      <c r="AK115" s="282"/>
      <c r="AL115" s="282"/>
    </row>
    <row r="116" spans="3:38">
      <c r="C116" s="282"/>
      <c r="D116" s="282"/>
      <c r="E116" s="282"/>
      <c r="F116" s="282"/>
      <c r="G116" s="282"/>
      <c r="H116" s="282"/>
      <c r="I116" s="282"/>
      <c r="J116" s="282"/>
      <c r="K116" s="282"/>
      <c r="L116" s="282"/>
      <c r="M116" s="282"/>
      <c r="N116" s="282"/>
      <c r="O116" s="282"/>
      <c r="P116" s="282"/>
      <c r="Q116" s="282"/>
      <c r="R116" s="282"/>
      <c r="S116" s="282"/>
      <c r="T116" s="282"/>
      <c r="U116" s="282"/>
      <c r="V116" s="282"/>
      <c r="W116" s="282"/>
      <c r="X116" s="282"/>
      <c r="Y116" s="282"/>
      <c r="Z116" s="282"/>
      <c r="AA116" s="282"/>
      <c r="AB116" s="282"/>
      <c r="AC116" s="282"/>
      <c r="AD116" s="282"/>
      <c r="AE116" s="282"/>
      <c r="AF116" s="282"/>
      <c r="AG116" s="282"/>
      <c r="AH116" s="282"/>
      <c r="AI116" s="282"/>
      <c r="AJ116" s="282"/>
      <c r="AK116" s="282"/>
      <c r="AL116" s="282"/>
    </row>
    <row r="117" spans="3:38">
      <c r="C117" s="282"/>
      <c r="D117" s="282"/>
      <c r="E117" s="282"/>
      <c r="F117" s="282"/>
      <c r="G117" s="282"/>
      <c r="H117" s="282"/>
      <c r="I117" s="282"/>
      <c r="J117" s="282"/>
      <c r="K117" s="282"/>
      <c r="L117" s="282"/>
      <c r="M117" s="282"/>
      <c r="N117" s="282"/>
      <c r="O117" s="282"/>
      <c r="P117" s="282"/>
      <c r="Q117" s="282"/>
      <c r="R117" s="282"/>
      <c r="S117" s="282"/>
      <c r="T117" s="282"/>
      <c r="U117" s="282"/>
      <c r="V117" s="282"/>
      <c r="W117" s="282"/>
      <c r="X117" s="282"/>
      <c r="Y117" s="282"/>
      <c r="Z117" s="282"/>
      <c r="AA117" s="282"/>
      <c r="AB117" s="282"/>
      <c r="AC117" s="282"/>
      <c r="AD117" s="282"/>
      <c r="AE117" s="282"/>
      <c r="AF117" s="282"/>
      <c r="AG117" s="282"/>
      <c r="AH117" s="282"/>
      <c r="AI117" s="282"/>
      <c r="AJ117" s="282"/>
      <c r="AK117" s="282"/>
      <c r="AL117" s="282"/>
    </row>
    <row r="118" spans="3:38">
      <c r="C118" s="282"/>
      <c r="D118" s="282"/>
      <c r="E118" s="282"/>
      <c r="F118" s="282"/>
      <c r="G118" s="282"/>
      <c r="H118" s="282"/>
      <c r="I118" s="282"/>
      <c r="J118" s="282"/>
      <c r="K118" s="282"/>
      <c r="L118" s="282"/>
      <c r="M118" s="282"/>
      <c r="N118" s="282"/>
      <c r="O118" s="282"/>
      <c r="P118" s="282"/>
      <c r="Q118" s="282"/>
      <c r="R118" s="282"/>
      <c r="S118" s="282"/>
      <c r="T118" s="282"/>
      <c r="U118" s="282"/>
      <c r="V118" s="282"/>
      <c r="W118" s="282"/>
      <c r="X118" s="282"/>
      <c r="Y118" s="282"/>
      <c r="Z118" s="282"/>
      <c r="AA118" s="282"/>
      <c r="AB118" s="282"/>
      <c r="AC118" s="282"/>
      <c r="AD118" s="282"/>
      <c r="AE118" s="282"/>
      <c r="AF118" s="282"/>
      <c r="AG118" s="282"/>
      <c r="AH118" s="282"/>
      <c r="AI118" s="282"/>
      <c r="AJ118" s="282"/>
      <c r="AK118" s="282"/>
      <c r="AL118" s="282"/>
    </row>
    <row r="119" spans="3:38">
      <c r="C119" s="282"/>
      <c r="D119" s="282"/>
      <c r="E119" s="282"/>
      <c r="F119" s="282"/>
      <c r="G119" s="282"/>
      <c r="H119" s="282"/>
      <c r="I119" s="282"/>
      <c r="J119" s="282"/>
      <c r="K119" s="282"/>
      <c r="L119" s="282"/>
      <c r="M119" s="282"/>
      <c r="N119" s="282"/>
      <c r="O119" s="282"/>
      <c r="P119" s="282"/>
      <c r="Q119" s="282"/>
      <c r="R119" s="282"/>
      <c r="S119" s="282"/>
      <c r="T119" s="282"/>
      <c r="U119" s="282"/>
      <c r="V119" s="282"/>
      <c r="W119" s="282"/>
      <c r="X119" s="282"/>
      <c r="Y119" s="282"/>
      <c r="Z119" s="282"/>
      <c r="AA119" s="282"/>
      <c r="AB119" s="282"/>
      <c r="AC119" s="282"/>
      <c r="AD119" s="282"/>
      <c r="AE119" s="282"/>
      <c r="AF119" s="282"/>
      <c r="AG119" s="282"/>
      <c r="AH119" s="282"/>
      <c r="AI119" s="282"/>
      <c r="AJ119" s="282"/>
      <c r="AK119" s="282"/>
      <c r="AL119" s="282"/>
    </row>
    <row r="120" spans="3:38">
      <c r="C120" s="282"/>
      <c r="D120" s="282"/>
      <c r="E120" s="282"/>
      <c r="F120" s="282"/>
      <c r="G120" s="282"/>
      <c r="H120" s="282"/>
      <c r="I120" s="282"/>
      <c r="J120" s="282"/>
      <c r="K120" s="282"/>
      <c r="L120" s="282"/>
      <c r="M120" s="282"/>
      <c r="N120" s="282"/>
      <c r="O120" s="282"/>
      <c r="P120" s="282"/>
      <c r="Q120" s="282"/>
      <c r="R120" s="282"/>
      <c r="S120" s="282"/>
      <c r="T120" s="282"/>
      <c r="U120" s="282"/>
      <c r="V120" s="282"/>
      <c r="W120" s="282"/>
      <c r="X120" s="282"/>
      <c r="Y120" s="282"/>
      <c r="Z120" s="282"/>
      <c r="AA120" s="282"/>
      <c r="AB120" s="282"/>
      <c r="AC120" s="282"/>
      <c r="AD120" s="282"/>
      <c r="AE120" s="282"/>
      <c r="AF120" s="282"/>
      <c r="AG120" s="282"/>
      <c r="AH120" s="282"/>
      <c r="AI120" s="282"/>
      <c r="AJ120" s="282"/>
      <c r="AK120" s="282"/>
      <c r="AL120" s="282"/>
    </row>
    <row r="121" spans="3:38">
      <c r="C121" s="282"/>
      <c r="D121" s="282"/>
      <c r="E121" s="282"/>
      <c r="F121" s="282"/>
      <c r="G121" s="282"/>
      <c r="H121" s="282"/>
      <c r="I121" s="282"/>
      <c r="J121" s="282"/>
      <c r="K121" s="282"/>
      <c r="L121" s="282"/>
      <c r="M121" s="282"/>
      <c r="N121" s="282"/>
      <c r="O121" s="282"/>
      <c r="P121" s="282"/>
      <c r="Q121" s="282"/>
      <c r="R121" s="282"/>
      <c r="S121" s="282"/>
      <c r="T121" s="282"/>
      <c r="U121" s="282"/>
      <c r="V121" s="282"/>
      <c r="W121" s="282"/>
      <c r="X121" s="282"/>
      <c r="Y121" s="282"/>
      <c r="Z121" s="282"/>
      <c r="AA121" s="282"/>
      <c r="AB121" s="282"/>
      <c r="AC121" s="282"/>
      <c r="AD121" s="282"/>
      <c r="AE121" s="282"/>
      <c r="AF121" s="282"/>
      <c r="AG121" s="282"/>
      <c r="AH121" s="282"/>
      <c r="AI121" s="282"/>
      <c r="AJ121" s="282"/>
      <c r="AK121" s="282"/>
      <c r="AL121" s="282"/>
    </row>
    <row r="122" spans="3:38">
      <c r="C122" s="282"/>
      <c r="D122" s="282"/>
      <c r="E122" s="282"/>
      <c r="F122" s="282"/>
      <c r="G122" s="282"/>
      <c r="H122" s="282"/>
      <c r="I122" s="282"/>
      <c r="J122" s="282"/>
      <c r="K122" s="282"/>
      <c r="L122" s="282"/>
      <c r="M122" s="282"/>
      <c r="N122" s="282"/>
      <c r="O122" s="282"/>
      <c r="P122" s="282"/>
      <c r="Q122" s="282"/>
      <c r="R122" s="282"/>
      <c r="S122" s="282"/>
      <c r="T122" s="282"/>
      <c r="U122" s="282"/>
      <c r="V122" s="282"/>
      <c r="W122" s="282"/>
      <c r="X122" s="282"/>
      <c r="Y122" s="282"/>
      <c r="Z122" s="282"/>
      <c r="AA122" s="282"/>
      <c r="AB122" s="282"/>
      <c r="AC122" s="282"/>
      <c r="AD122" s="282"/>
      <c r="AE122" s="282"/>
      <c r="AF122" s="282"/>
      <c r="AG122" s="282"/>
      <c r="AH122" s="282"/>
      <c r="AI122" s="282"/>
      <c r="AJ122" s="282"/>
      <c r="AK122" s="282"/>
      <c r="AL122" s="282"/>
    </row>
    <row r="123" spans="3:38">
      <c r="C123" s="282"/>
      <c r="D123" s="282"/>
      <c r="E123" s="282"/>
      <c r="F123" s="282"/>
      <c r="G123" s="282"/>
      <c r="H123" s="282"/>
      <c r="I123" s="282"/>
      <c r="J123" s="282"/>
      <c r="K123" s="282"/>
      <c r="L123" s="282"/>
      <c r="M123" s="282"/>
      <c r="N123" s="282"/>
      <c r="O123" s="282"/>
      <c r="P123" s="282"/>
      <c r="Q123" s="282"/>
      <c r="R123" s="282"/>
      <c r="S123" s="282"/>
      <c r="T123" s="282"/>
      <c r="U123" s="282"/>
      <c r="V123" s="282"/>
      <c r="W123" s="282"/>
      <c r="X123" s="282"/>
      <c r="Y123" s="282"/>
      <c r="Z123" s="282"/>
      <c r="AA123" s="282"/>
      <c r="AB123" s="282"/>
      <c r="AC123" s="282"/>
      <c r="AD123" s="282"/>
      <c r="AE123" s="282"/>
      <c r="AF123" s="282"/>
      <c r="AG123" s="282"/>
      <c r="AH123" s="282"/>
      <c r="AI123" s="282"/>
      <c r="AJ123" s="282"/>
      <c r="AK123" s="282"/>
      <c r="AL123" s="282"/>
    </row>
    <row r="124" spans="3:38">
      <c r="C124" s="282"/>
      <c r="D124" s="282"/>
      <c r="E124" s="282"/>
      <c r="F124" s="282"/>
      <c r="G124" s="282"/>
      <c r="H124" s="282"/>
      <c r="I124" s="282"/>
      <c r="J124" s="282"/>
      <c r="K124" s="282"/>
      <c r="L124" s="282"/>
      <c r="M124" s="282"/>
      <c r="N124" s="282"/>
      <c r="O124" s="282"/>
      <c r="P124" s="282"/>
      <c r="Q124" s="282"/>
      <c r="R124" s="282"/>
      <c r="S124" s="282"/>
      <c r="T124" s="282"/>
      <c r="U124" s="282"/>
      <c r="V124" s="282"/>
      <c r="W124" s="282"/>
      <c r="X124" s="282"/>
      <c r="Y124" s="282"/>
      <c r="Z124" s="282"/>
      <c r="AA124" s="282"/>
      <c r="AB124" s="282"/>
      <c r="AC124" s="282"/>
      <c r="AD124" s="282"/>
      <c r="AE124" s="282"/>
      <c r="AF124" s="282"/>
      <c r="AG124" s="282"/>
      <c r="AH124" s="282"/>
      <c r="AI124" s="282"/>
      <c r="AJ124" s="282"/>
      <c r="AK124" s="282"/>
      <c r="AL124" s="282"/>
    </row>
    <row r="125" spans="3:38">
      <c r="C125" s="282"/>
      <c r="D125" s="282"/>
      <c r="E125" s="282"/>
      <c r="F125" s="282"/>
      <c r="G125" s="282"/>
      <c r="H125" s="282"/>
      <c r="I125" s="282"/>
      <c r="J125" s="282"/>
      <c r="K125" s="282"/>
      <c r="L125" s="282"/>
      <c r="M125" s="282"/>
      <c r="N125" s="282"/>
      <c r="O125" s="282"/>
      <c r="P125" s="282"/>
      <c r="Q125" s="282"/>
      <c r="R125" s="282"/>
      <c r="S125" s="282"/>
      <c r="T125" s="282"/>
      <c r="U125" s="282"/>
      <c r="V125" s="282"/>
      <c r="W125" s="282"/>
      <c r="X125" s="282"/>
      <c r="Y125" s="282"/>
      <c r="Z125" s="282"/>
      <c r="AA125" s="282"/>
      <c r="AB125" s="282"/>
      <c r="AC125" s="282"/>
      <c r="AD125" s="282"/>
      <c r="AE125" s="282"/>
      <c r="AF125" s="282"/>
      <c r="AG125" s="282"/>
      <c r="AH125" s="282"/>
      <c r="AI125" s="282"/>
      <c r="AJ125" s="282"/>
      <c r="AK125" s="282"/>
      <c r="AL125" s="282"/>
    </row>
  </sheetData>
  <mergeCells count="17">
    <mergeCell ref="A3:AL3"/>
    <mergeCell ref="F8:Z8"/>
    <mergeCell ref="V9:Z9"/>
    <mergeCell ref="AA9:AG9"/>
    <mergeCell ref="AA8:AL8"/>
    <mergeCell ref="AD10:AF10"/>
    <mergeCell ref="C10:E10"/>
    <mergeCell ref="F10:H10"/>
    <mergeCell ref="I10:K10"/>
    <mergeCell ref="L10:N10"/>
    <mergeCell ref="AJ10:AL10"/>
    <mergeCell ref="AG10:AI10"/>
    <mergeCell ref="F9:U9"/>
    <mergeCell ref="P10:R10"/>
    <mergeCell ref="S10:U10"/>
    <mergeCell ref="V10:X10"/>
    <mergeCell ref="AA10:AC10"/>
  </mergeCells>
  <phoneticPr fontId="60" type="noConversion"/>
  <printOptions horizontalCentered="1"/>
  <pageMargins left="0.19685039370078741" right="0.19685039370078741" top="0.78740157480314965" bottom="0.19685039370078741" header="0.39370078740157483" footer="0"/>
  <pageSetup paperSize="9" scale="75" orientation="landscape" r:id="rId1"/>
  <colBreaks count="1" manualBreakCount="1">
    <brk id="2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AN122"/>
  <sheetViews>
    <sheetView topLeftCell="A8" zoomScaleNormal="100" workbookViewId="0">
      <selection activeCell="B13" sqref="B13"/>
    </sheetView>
  </sheetViews>
  <sheetFormatPr defaultRowHeight="12.75"/>
  <cols>
    <col min="1" max="1" width="3.85546875" style="281" customWidth="1"/>
    <col min="2" max="2" width="30.7109375" style="281" customWidth="1"/>
    <col min="3" max="20" width="10.7109375" style="281" customWidth="1"/>
    <col min="21" max="21" width="8.85546875" style="281" customWidth="1"/>
    <col min="22" max="22" width="9" style="281" customWidth="1"/>
    <col min="23" max="23" width="7.5703125" style="281" customWidth="1"/>
    <col min="24" max="33" width="10.7109375" style="281" customWidth="1"/>
    <col min="34" max="34" width="9.42578125" style="281" customWidth="1"/>
    <col min="35" max="35" width="9.140625" style="281"/>
    <col min="36" max="37" width="10.7109375" style="281" customWidth="1"/>
    <col min="38" max="38" width="13.5703125" style="281" customWidth="1"/>
    <col min="39" max="39" width="8.7109375" style="281" customWidth="1"/>
    <col min="40" max="40" width="7.7109375" style="281" customWidth="1"/>
    <col min="41" max="16384" width="9.140625" style="281"/>
  </cols>
  <sheetData>
    <row r="1" spans="1:40">
      <c r="AL1" s="369"/>
    </row>
    <row r="2" spans="1:40">
      <c r="AL2" s="369"/>
    </row>
    <row r="3" spans="1:40">
      <c r="A3" s="1458" t="s">
        <v>318</v>
      </c>
      <c r="B3" s="1458"/>
      <c r="C3" s="1458"/>
      <c r="D3" s="1458"/>
      <c r="E3" s="1458"/>
      <c r="F3" s="1458"/>
      <c r="G3" s="1458"/>
      <c r="H3" s="1458"/>
      <c r="I3" s="1458"/>
      <c r="J3" s="1458"/>
      <c r="K3" s="1458"/>
      <c r="L3" s="1458"/>
      <c r="M3" s="1458"/>
      <c r="N3" s="1458"/>
      <c r="O3" s="1458"/>
      <c r="P3" s="1458"/>
      <c r="Q3" s="1458"/>
      <c r="R3" s="1458"/>
      <c r="S3" s="1458"/>
      <c r="T3" s="1458"/>
      <c r="U3" s="1458"/>
      <c r="V3" s="1458"/>
      <c r="W3" s="1458"/>
      <c r="X3" s="1458"/>
      <c r="Y3" s="1458"/>
      <c r="Z3" s="1458"/>
      <c r="AA3" s="1458"/>
      <c r="AB3" s="1458"/>
      <c r="AC3" s="1458"/>
      <c r="AD3" s="1458"/>
      <c r="AE3" s="1458"/>
      <c r="AF3" s="1458"/>
      <c r="AG3" s="1458"/>
      <c r="AH3" s="1458"/>
      <c r="AI3" s="1458"/>
      <c r="AJ3" s="1458"/>
      <c r="AK3" s="1458"/>
      <c r="AL3" s="1458"/>
      <c r="AM3" s="557"/>
      <c r="AN3" s="557"/>
    </row>
    <row r="4" spans="1:40" hidden="1">
      <c r="A4" s="283"/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5"/>
    </row>
    <row r="5" spans="1:40">
      <c r="A5" s="283"/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 t="s">
        <v>319</v>
      </c>
      <c r="AJ5" s="284"/>
      <c r="AK5" s="284"/>
      <c r="AL5" s="286"/>
      <c r="AM5" s="284"/>
      <c r="AN5" s="285"/>
    </row>
    <row r="6" spans="1:40">
      <c r="A6" s="283"/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V6" s="287"/>
      <c r="W6" s="287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7" t="s">
        <v>284</v>
      </c>
      <c r="AL6" s="286"/>
      <c r="AM6" s="284"/>
      <c r="AN6" s="285"/>
    </row>
    <row r="7" spans="1:40" ht="13.5" thickBot="1">
      <c r="A7" s="283"/>
      <c r="B7" s="284"/>
      <c r="C7" s="284"/>
      <c r="D7" s="672"/>
      <c r="E7" s="672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4"/>
      <c r="AK7" s="284"/>
      <c r="AL7" s="287"/>
      <c r="AM7" s="370"/>
      <c r="AN7" s="371"/>
    </row>
    <row r="8" spans="1:40" ht="13.5" thickBot="1">
      <c r="A8" s="655"/>
      <c r="B8" s="1205"/>
      <c r="C8" s="1204"/>
      <c r="D8" s="673"/>
      <c r="E8" s="673"/>
      <c r="F8" s="1475" t="s">
        <v>285</v>
      </c>
      <c r="G8" s="1475"/>
      <c r="H8" s="1475"/>
      <c r="I8" s="1475"/>
      <c r="J8" s="1475"/>
      <c r="K8" s="1475"/>
      <c r="L8" s="1475"/>
      <c r="M8" s="1475"/>
      <c r="N8" s="1475"/>
      <c r="O8" s="1475"/>
      <c r="P8" s="1475"/>
      <c r="Q8" s="1475"/>
      <c r="R8" s="1475"/>
      <c r="S8" s="1475"/>
      <c r="T8" s="1475"/>
      <c r="U8" s="1475"/>
      <c r="V8" s="1475"/>
      <c r="W8" s="1475"/>
      <c r="X8" s="1475"/>
      <c r="Y8" s="1476" t="s">
        <v>286</v>
      </c>
      <c r="Z8" s="1477"/>
      <c r="AA8" s="1477"/>
      <c r="AB8" s="1477"/>
      <c r="AC8" s="1477"/>
      <c r="AD8" s="1477"/>
      <c r="AE8" s="1477"/>
      <c r="AF8" s="1477"/>
      <c r="AG8" s="1477"/>
      <c r="AH8" s="1477"/>
      <c r="AI8" s="1477"/>
      <c r="AJ8" s="1477"/>
      <c r="AK8" s="1477"/>
      <c r="AL8" s="1478"/>
      <c r="AM8" s="298"/>
      <c r="AN8" s="298"/>
    </row>
    <row r="9" spans="1:40" ht="13.5" thickBot="1">
      <c r="A9" s="297"/>
      <c r="B9" s="1202"/>
      <c r="C9" s="1248"/>
      <c r="D9" s="292"/>
      <c r="E9" s="292"/>
      <c r="F9" s="1479" t="s">
        <v>41</v>
      </c>
      <c r="G9" s="1479"/>
      <c r="H9" s="1479"/>
      <c r="I9" s="1479"/>
      <c r="J9" s="1479"/>
      <c r="K9" s="1479"/>
      <c r="L9" s="1479"/>
      <c r="M9" s="1479"/>
      <c r="N9" s="1479"/>
      <c r="O9" s="1479"/>
      <c r="P9" s="1479"/>
      <c r="Q9" s="1479"/>
      <c r="R9" s="1479"/>
      <c r="S9" s="604"/>
      <c r="T9" s="604"/>
      <c r="U9" s="1481"/>
      <c r="V9" s="1481"/>
      <c r="W9" s="1481"/>
      <c r="X9" s="1479"/>
      <c r="Y9" s="1462" t="s">
        <v>41</v>
      </c>
      <c r="Z9" s="1463"/>
      <c r="AA9" s="1463"/>
      <c r="AB9" s="1463"/>
      <c r="AC9" s="1463"/>
      <c r="AD9" s="1463"/>
      <c r="AE9" s="1463"/>
      <c r="AF9" s="1463"/>
      <c r="AG9" s="1463"/>
      <c r="AH9" s="1463"/>
      <c r="AI9" s="1463"/>
      <c r="AJ9" s="674"/>
      <c r="AK9" s="674"/>
      <c r="AL9" s="568"/>
      <c r="AM9" s="298"/>
      <c r="AN9" s="298"/>
    </row>
    <row r="10" spans="1:40" ht="12.75" customHeight="1" thickBot="1">
      <c r="A10" s="656"/>
      <c r="B10" s="1203"/>
      <c r="C10" s="303"/>
      <c r="D10" s="605"/>
      <c r="E10" s="605"/>
      <c r="F10" s="1469" t="s">
        <v>62</v>
      </c>
      <c r="G10" s="1470"/>
      <c r="H10" s="1470"/>
      <c r="I10" s="1470"/>
      <c r="J10" s="1470"/>
      <c r="K10" s="1480"/>
      <c r="L10" s="1468" t="s">
        <v>476</v>
      </c>
      <c r="M10" s="1468"/>
      <c r="N10" s="1468"/>
      <c r="O10" s="1468"/>
      <c r="P10" s="307"/>
      <c r="Q10" s="307"/>
      <c r="R10" s="495"/>
      <c r="S10" s="495"/>
      <c r="T10" s="1247"/>
      <c r="U10" s="1484" t="s">
        <v>632</v>
      </c>
      <c r="V10" s="1484"/>
      <c r="W10" s="1485"/>
      <c r="X10" s="567"/>
      <c r="Y10" s="1469" t="s">
        <v>62</v>
      </c>
      <c r="Z10" s="1470"/>
      <c r="AA10" s="1470"/>
      <c r="AB10" s="1471"/>
      <c r="AC10" s="302"/>
      <c r="AD10" s="302"/>
      <c r="AE10" s="1472" t="s">
        <v>475</v>
      </c>
      <c r="AF10" s="1473"/>
      <c r="AG10" s="1473"/>
      <c r="AH10" s="1474"/>
      <c r="AI10" s="570"/>
      <c r="AJ10" s="1207"/>
      <c r="AK10" s="495"/>
      <c r="AL10" s="1208"/>
      <c r="AM10" s="298"/>
      <c r="AN10" s="298"/>
    </row>
    <row r="11" spans="1:40" ht="12.75" customHeight="1" thickBot="1">
      <c r="A11" s="656"/>
      <c r="B11" s="293"/>
      <c r="C11" s="1488" t="s">
        <v>628</v>
      </c>
      <c r="D11" s="1489"/>
      <c r="E11" s="1490"/>
      <c r="F11" s="1469" t="s">
        <v>629</v>
      </c>
      <c r="G11" s="1470"/>
      <c r="H11" s="1483"/>
      <c r="I11" s="1482" t="s">
        <v>630</v>
      </c>
      <c r="J11" s="1470"/>
      <c r="K11" s="1483"/>
      <c r="L11" s="1482" t="s">
        <v>320</v>
      </c>
      <c r="M11" s="1470"/>
      <c r="N11" s="1483"/>
      <c r="O11" s="1482" t="s">
        <v>275</v>
      </c>
      <c r="P11" s="1470"/>
      <c r="Q11" s="1483"/>
      <c r="R11" s="1482" t="s">
        <v>631</v>
      </c>
      <c r="S11" s="1470"/>
      <c r="T11" s="1483"/>
      <c r="U11" s="1486"/>
      <c r="V11" s="1486"/>
      <c r="W11" s="1487"/>
      <c r="X11" s="1209"/>
      <c r="Y11" s="1469" t="s">
        <v>629</v>
      </c>
      <c r="Z11" s="1470"/>
      <c r="AA11" s="1483"/>
      <c r="AB11" s="1482" t="s">
        <v>634</v>
      </c>
      <c r="AC11" s="1470"/>
      <c r="AD11" s="1483"/>
      <c r="AE11" s="1482" t="s">
        <v>320</v>
      </c>
      <c r="AF11" s="1470"/>
      <c r="AG11" s="1483"/>
      <c r="AH11" s="606"/>
      <c r="AI11" s="1482" t="s">
        <v>631</v>
      </c>
      <c r="AJ11" s="1470"/>
      <c r="AK11" s="1483"/>
      <c r="AL11" s="1210"/>
      <c r="AM11" s="298"/>
      <c r="AN11" s="298"/>
    </row>
    <row r="12" spans="1:40" ht="36">
      <c r="A12" s="372"/>
      <c r="B12" s="1206" t="s">
        <v>636</v>
      </c>
      <c r="C12" s="1212" t="s">
        <v>587</v>
      </c>
      <c r="D12" s="1213" t="s">
        <v>473</v>
      </c>
      <c r="E12" s="1244" t="s">
        <v>474</v>
      </c>
      <c r="F12" s="1242" t="s">
        <v>587</v>
      </c>
      <c r="G12" s="1213" t="s">
        <v>473</v>
      </c>
      <c r="H12" s="1213" t="s">
        <v>474</v>
      </c>
      <c r="I12" s="1214" t="s">
        <v>587</v>
      </c>
      <c r="J12" s="1213" t="s">
        <v>473</v>
      </c>
      <c r="K12" s="1213" t="s">
        <v>474</v>
      </c>
      <c r="L12" s="1214" t="s">
        <v>587</v>
      </c>
      <c r="M12" s="1213" t="s">
        <v>473</v>
      </c>
      <c r="N12" s="1213" t="s">
        <v>474</v>
      </c>
      <c r="O12" s="1214" t="s">
        <v>587</v>
      </c>
      <c r="P12" s="1213" t="s">
        <v>473</v>
      </c>
      <c r="Q12" s="1213" t="s">
        <v>474</v>
      </c>
      <c r="R12" s="1214" t="s">
        <v>587</v>
      </c>
      <c r="S12" s="1213" t="s">
        <v>473</v>
      </c>
      <c r="T12" s="1213" t="s">
        <v>474</v>
      </c>
      <c r="U12" s="1214" t="s">
        <v>587</v>
      </c>
      <c r="V12" s="1213" t="s">
        <v>473</v>
      </c>
      <c r="W12" s="1213" t="s">
        <v>474</v>
      </c>
      <c r="X12" s="1216" t="s">
        <v>633</v>
      </c>
      <c r="Y12" s="1242" t="s">
        <v>587</v>
      </c>
      <c r="Z12" s="1249" t="s">
        <v>473</v>
      </c>
      <c r="AA12" s="1249" t="s">
        <v>474</v>
      </c>
      <c r="AB12" s="1214" t="s">
        <v>587</v>
      </c>
      <c r="AC12" s="1249" t="s">
        <v>473</v>
      </c>
      <c r="AD12" s="1249" t="s">
        <v>474</v>
      </c>
      <c r="AE12" s="1214" t="s">
        <v>587</v>
      </c>
      <c r="AF12" s="1249" t="s">
        <v>473</v>
      </c>
      <c r="AG12" s="1249" t="s">
        <v>474</v>
      </c>
      <c r="AH12" s="1215" t="s">
        <v>275</v>
      </c>
      <c r="AI12" s="1214" t="s">
        <v>587</v>
      </c>
      <c r="AJ12" s="1249" t="s">
        <v>473</v>
      </c>
      <c r="AK12" s="1249" t="s">
        <v>474</v>
      </c>
      <c r="AL12" s="1216" t="s">
        <v>635</v>
      </c>
      <c r="AM12" s="298"/>
      <c r="AN12" s="298"/>
    </row>
    <row r="13" spans="1:40">
      <c r="A13" s="373" t="s">
        <v>78</v>
      </c>
      <c r="B13" s="293"/>
      <c r="C13" s="1217"/>
      <c r="D13" s="1218"/>
      <c r="E13" s="1245"/>
      <c r="F13" s="1243"/>
      <c r="G13" s="1219"/>
      <c r="H13" s="1219"/>
      <c r="I13" s="1219"/>
      <c r="J13" s="1219"/>
      <c r="K13" s="1219"/>
      <c r="L13" s="1219"/>
      <c r="M13" s="1219"/>
      <c r="N13" s="1219"/>
      <c r="O13" s="1219"/>
      <c r="P13" s="1219"/>
      <c r="Q13" s="1219"/>
      <c r="R13" s="1219"/>
      <c r="S13" s="1219"/>
      <c r="T13" s="1219"/>
      <c r="U13" s="1220"/>
      <c r="V13" s="1221"/>
      <c r="W13" s="1221"/>
      <c r="X13" s="1246"/>
      <c r="Y13" s="1243"/>
      <c r="Z13" s="1219"/>
      <c r="AA13" s="1219"/>
      <c r="AB13" s="1219"/>
      <c r="AC13" s="1219"/>
      <c r="AD13" s="1219"/>
      <c r="AE13" s="1219"/>
      <c r="AF13" s="1219"/>
      <c r="AG13" s="1219"/>
      <c r="AH13" s="1219"/>
      <c r="AI13" s="1219"/>
      <c r="AJ13" s="1219"/>
      <c r="AK13" s="1219"/>
      <c r="AL13" s="1222"/>
      <c r="AM13" s="298"/>
      <c r="AN13" s="298"/>
    </row>
    <row r="14" spans="1:40" ht="13.5" thickBot="1">
      <c r="A14" s="374">
        <v>1</v>
      </c>
      <c r="B14" s="375">
        <v>2</v>
      </c>
      <c r="C14" s="1223">
        <v>3</v>
      </c>
      <c r="D14" s="1224"/>
      <c r="E14" s="1225"/>
      <c r="F14" s="374">
        <v>4</v>
      </c>
      <c r="G14" s="676"/>
      <c r="H14" s="676"/>
      <c r="I14" s="677">
        <v>6</v>
      </c>
      <c r="J14" s="677"/>
      <c r="K14" s="677"/>
      <c r="L14" s="677">
        <v>7</v>
      </c>
      <c r="M14" s="375"/>
      <c r="N14" s="375"/>
      <c r="O14" s="375">
        <v>8</v>
      </c>
      <c r="P14" s="375"/>
      <c r="Q14" s="375"/>
      <c r="R14" s="375">
        <v>9</v>
      </c>
      <c r="S14" s="375"/>
      <c r="T14" s="375"/>
      <c r="U14" s="677">
        <v>13</v>
      </c>
      <c r="V14" s="375"/>
      <c r="W14" s="375"/>
      <c r="X14" s="375">
        <v>14</v>
      </c>
      <c r="Y14" s="374">
        <v>4</v>
      </c>
      <c r="Z14" s="676"/>
      <c r="AA14" s="676"/>
      <c r="AB14" s="677">
        <v>6</v>
      </c>
      <c r="AC14" s="677"/>
      <c r="AD14" s="677"/>
      <c r="AE14" s="677">
        <v>7</v>
      </c>
      <c r="AF14" s="375"/>
      <c r="AG14" s="375"/>
      <c r="AH14" s="375">
        <v>8</v>
      </c>
      <c r="AI14" s="375">
        <v>9</v>
      </c>
      <c r="AJ14" s="375"/>
      <c r="AK14" s="375"/>
      <c r="AL14" s="1211">
        <v>18</v>
      </c>
      <c r="AM14" s="298"/>
      <c r="AN14" s="298"/>
    </row>
    <row r="15" spans="1:40" ht="13.5" thickBot="1">
      <c r="A15" s="497"/>
      <c r="B15" s="498"/>
      <c r="C15" s="1226"/>
      <c r="D15" s="1227"/>
      <c r="E15" s="1228"/>
      <c r="F15" s="499"/>
      <c r="G15" s="500"/>
      <c r="H15" s="500"/>
      <c r="I15" s="500"/>
      <c r="J15" s="500"/>
      <c r="K15" s="500"/>
      <c r="L15" s="500"/>
      <c r="M15" s="500"/>
      <c r="N15" s="500"/>
      <c r="O15" s="500"/>
      <c r="P15" s="500"/>
      <c r="Q15" s="500"/>
      <c r="R15" s="500"/>
      <c r="S15" s="500"/>
      <c r="T15" s="500"/>
      <c r="U15" s="500"/>
      <c r="V15" s="500"/>
      <c r="W15" s="500"/>
      <c r="X15" s="500"/>
      <c r="Y15" s="499"/>
      <c r="Z15" s="500"/>
      <c r="AA15" s="500"/>
      <c r="AB15" s="500"/>
      <c r="AC15" s="500"/>
      <c r="AD15" s="500"/>
      <c r="AE15" s="500"/>
      <c r="AF15" s="500"/>
      <c r="AG15" s="500"/>
      <c r="AH15" s="500"/>
      <c r="AI15" s="500"/>
      <c r="AJ15" s="500"/>
      <c r="AK15" s="500"/>
      <c r="AL15" s="501"/>
      <c r="AM15" s="381"/>
      <c r="AN15" s="381"/>
    </row>
    <row r="16" spans="1:40">
      <c r="A16" s="294" t="s">
        <v>93</v>
      </c>
      <c r="B16" s="496" t="s">
        <v>289</v>
      </c>
      <c r="C16" s="1229">
        <f>SUM(F16+I16+L16+O16+R16+U16+X16+Y16+AB16+AE16+AH16+AI16+AL16)</f>
        <v>430788.522</v>
      </c>
      <c r="D16" s="1230">
        <f t="shared" ref="D16:E18" si="0">SUM(G16+J16+M16+P16+S16+V16+Z16+AC16+AF16+AJ16)</f>
        <v>448734</v>
      </c>
      <c r="E16" s="1231">
        <f t="shared" si="0"/>
        <v>204562</v>
      </c>
      <c r="F16" s="335">
        <f>[1]Munka1!$H$35+[2]Munka1!$H$35+[3]Munka1!$H$35+[4]Munka1!$H$35+[5]Munka1!$H$35</f>
        <v>49911</v>
      </c>
      <c r="G16" s="338">
        <v>49911</v>
      </c>
      <c r="H16" s="338">
        <v>25850</v>
      </c>
      <c r="I16" s="336">
        <f>[6]A!$H$88</f>
        <v>150</v>
      </c>
      <c r="J16" s="336">
        <v>150</v>
      </c>
      <c r="K16" s="336">
        <v>77</v>
      </c>
      <c r="L16" s="336">
        <f>[1]Munka1!$H$42+[7]A!$H$81+[8]A!$H$84+[9]A!$H$90+[6]A!$H$94+[10]A!$H$88+[11]Munka1!$H$121+[12]Munka1!$H$116+[13]Munka1!$H$113+[14]Munka1!$H$150+[15]Munka1!$H$131+[16]Munka1!$H$41+[2]Munka1!$H$42+[3]Munka1!$H$42+[4]Munka1!$H$42+[5]Munka1!$H$42</f>
        <v>380727.522</v>
      </c>
      <c r="M16" s="336">
        <v>398673</v>
      </c>
      <c r="N16" s="336">
        <v>178635</v>
      </c>
      <c r="O16" s="336"/>
      <c r="P16" s="336"/>
      <c r="Q16" s="336"/>
      <c r="R16" s="336"/>
      <c r="S16" s="336"/>
      <c r="T16" s="336"/>
      <c r="U16" s="336"/>
      <c r="V16" s="339"/>
      <c r="W16" s="339"/>
      <c r="X16" s="339"/>
      <c r="Y16" s="335"/>
      <c r="Z16" s="338"/>
      <c r="AA16" s="338"/>
      <c r="AB16" s="336"/>
      <c r="AC16" s="336"/>
      <c r="AD16" s="336"/>
      <c r="AE16" s="336"/>
      <c r="AF16" s="336"/>
      <c r="AG16" s="336"/>
      <c r="AH16" s="336"/>
      <c r="AI16" s="336"/>
      <c r="AJ16" s="339"/>
      <c r="AK16" s="339"/>
      <c r="AL16" s="337"/>
      <c r="AM16" s="381"/>
      <c r="AN16" s="381"/>
    </row>
    <row r="17" spans="1:40">
      <c r="A17" s="294" t="s">
        <v>101</v>
      </c>
      <c r="B17" s="316" t="s">
        <v>290</v>
      </c>
      <c r="C17" s="1229">
        <f>SUM(F17+I17+L17+O17+R17+U17+X17+Y17+AB17+AE17+AH17+AI17+AL17)</f>
        <v>134531</v>
      </c>
      <c r="D17" s="1230">
        <f t="shared" si="0"/>
        <v>138206</v>
      </c>
      <c r="E17" s="1231">
        <f t="shared" si="0"/>
        <v>55168</v>
      </c>
      <c r="F17" s="318">
        <v>17004</v>
      </c>
      <c r="G17" s="321">
        <v>17004</v>
      </c>
      <c r="H17" s="321">
        <v>7818</v>
      </c>
      <c r="I17" s="319">
        <v>114</v>
      </c>
      <c r="J17" s="319">
        <v>114</v>
      </c>
      <c r="K17" s="319">
        <v>105</v>
      </c>
      <c r="L17" s="319">
        <v>117413</v>
      </c>
      <c r="M17" s="319">
        <v>121088</v>
      </c>
      <c r="N17" s="319">
        <v>47245</v>
      </c>
      <c r="O17" s="319"/>
      <c r="P17" s="319"/>
      <c r="Q17" s="319"/>
      <c r="R17" s="319"/>
      <c r="S17" s="319"/>
      <c r="T17" s="319"/>
      <c r="U17" s="319"/>
      <c r="V17" s="322"/>
      <c r="W17" s="322"/>
      <c r="X17" s="322"/>
      <c r="Y17" s="318"/>
      <c r="Z17" s="321"/>
      <c r="AA17" s="321"/>
      <c r="AB17" s="319"/>
      <c r="AC17" s="319"/>
      <c r="AD17" s="319"/>
      <c r="AE17" s="319"/>
      <c r="AF17" s="319"/>
      <c r="AG17" s="319"/>
      <c r="AH17" s="319"/>
      <c r="AI17" s="319"/>
      <c r="AJ17" s="322"/>
      <c r="AK17" s="322"/>
      <c r="AL17" s="320"/>
      <c r="AM17" s="381"/>
      <c r="AN17" s="381"/>
    </row>
    <row r="18" spans="1:40">
      <c r="A18" s="294" t="s">
        <v>107</v>
      </c>
      <c r="B18" s="316" t="s">
        <v>291</v>
      </c>
      <c r="C18" s="1229">
        <f>SUM(F18+I18+L18+O18+R18+U18+X18+Y18+AB18+AE18+AH18+AI18+AL18)</f>
        <v>275019</v>
      </c>
      <c r="D18" s="1230">
        <f t="shared" si="0"/>
        <v>283130</v>
      </c>
      <c r="E18" s="1231">
        <f t="shared" si="0"/>
        <v>141857</v>
      </c>
      <c r="F18" s="318">
        <v>32509</v>
      </c>
      <c r="G18" s="321">
        <v>32509</v>
      </c>
      <c r="H18" s="321">
        <v>17086</v>
      </c>
      <c r="I18" s="319">
        <v>65</v>
      </c>
      <c r="J18" s="319">
        <v>65</v>
      </c>
      <c r="K18" s="319">
        <v>41</v>
      </c>
      <c r="L18" s="319">
        <v>242445</v>
      </c>
      <c r="M18" s="319">
        <v>250556</v>
      </c>
      <c r="N18" s="319">
        <v>124730</v>
      </c>
      <c r="O18" s="319"/>
      <c r="P18" s="319"/>
      <c r="Q18" s="319"/>
      <c r="R18" s="319"/>
      <c r="S18" s="319"/>
      <c r="T18" s="319"/>
      <c r="U18" s="319"/>
      <c r="V18" s="322"/>
      <c r="W18" s="322"/>
      <c r="X18" s="322"/>
      <c r="Y18" s="318"/>
      <c r="Z18" s="321"/>
      <c r="AA18" s="321"/>
      <c r="AB18" s="319"/>
      <c r="AC18" s="319"/>
      <c r="AD18" s="319"/>
      <c r="AE18" s="319"/>
      <c r="AF18" s="319"/>
      <c r="AG18" s="319"/>
      <c r="AH18" s="319"/>
      <c r="AI18" s="319"/>
      <c r="AJ18" s="322"/>
      <c r="AK18" s="322"/>
      <c r="AL18" s="320"/>
      <c r="AM18" s="381"/>
      <c r="AN18" s="381"/>
    </row>
    <row r="19" spans="1:40" ht="13.5" thickBot="1">
      <c r="A19" s="382"/>
      <c r="B19" s="383"/>
      <c r="C19" s="1232"/>
      <c r="D19" s="1233"/>
      <c r="E19" s="1234"/>
      <c r="F19" s="385"/>
      <c r="G19" s="678"/>
      <c r="H19" s="678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492"/>
      <c r="W19" s="492"/>
      <c r="X19" s="492"/>
      <c r="Y19" s="385"/>
      <c r="Z19" s="678"/>
      <c r="AA19" s="678"/>
      <c r="AB19" s="386"/>
      <c r="AC19" s="386"/>
      <c r="AD19" s="386"/>
      <c r="AE19" s="386"/>
      <c r="AF19" s="386"/>
      <c r="AG19" s="386"/>
      <c r="AH19" s="386"/>
      <c r="AI19" s="386"/>
      <c r="AJ19" s="492"/>
      <c r="AK19" s="492"/>
      <c r="AL19" s="387"/>
      <c r="AM19" s="381"/>
      <c r="AN19" s="381"/>
    </row>
    <row r="20" spans="1:40" ht="13.5" thickBot="1">
      <c r="A20" s="388"/>
      <c r="B20" s="389" t="s">
        <v>292</v>
      </c>
      <c r="C20" s="1235">
        <f>SUM(C16:C18)</f>
        <v>840338.522</v>
      </c>
      <c r="D20" s="1236">
        <f t="shared" ref="D20:AK20" si="1">SUM(D16:D18)</f>
        <v>870070</v>
      </c>
      <c r="E20" s="1237">
        <f t="shared" si="1"/>
        <v>401587</v>
      </c>
      <c r="F20" s="390">
        <f>SUM(F16:F18)</f>
        <v>99424</v>
      </c>
      <c r="G20" s="390">
        <f t="shared" si="1"/>
        <v>99424</v>
      </c>
      <c r="H20" s="390">
        <f t="shared" si="1"/>
        <v>50754</v>
      </c>
      <c r="I20" s="390">
        <f t="shared" si="1"/>
        <v>329</v>
      </c>
      <c r="J20" s="390">
        <f t="shared" si="1"/>
        <v>329</v>
      </c>
      <c r="K20" s="390">
        <f t="shared" si="1"/>
        <v>223</v>
      </c>
      <c r="L20" s="390">
        <f t="shared" si="1"/>
        <v>740585.522</v>
      </c>
      <c r="M20" s="390">
        <f t="shared" si="1"/>
        <v>770317</v>
      </c>
      <c r="N20" s="390">
        <f t="shared" si="1"/>
        <v>350610</v>
      </c>
      <c r="O20" s="390">
        <f t="shared" si="1"/>
        <v>0</v>
      </c>
      <c r="P20" s="390">
        <f t="shared" si="1"/>
        <v>0</v>
      </c>
      <c r="Q20" s="390">
        <f t="shared" si="1"/>
        <v>0</v>
      </c>
      <c r="R20" s="390">
        <f t="shared" si="1"/>
        <v>0</v>
      </c>
      <c r="S20" s="390">
        <f t="shared" si="1"/>
        <v>0</v>
      </c>
      <c r="T20" s="390">
        <f t="shared" si="1"/>
        <v>0</v>
      </c>
      <c r="U20" s="390">
        <f t="shared" si="1"/>
        <v>0</v>
      </c>
      <c r="V20" s="390">
        <f t="shared" si="1"/>
        <v>0</v>
      </c>
      <c r="W20" s="390">
        <f t="shared" si="1"/>
        <v>0</v>
      </c>
      <c r="X20" s="569">
        <f t="shared" si="1"/>
        <v>0</v>
      </c>
      <c r="Y20" s="390">
        <f t="shared" si="1"/>
        <v>0</v>
      </c>
      <c r="Z20" s="390">
        <f t="shared" si="1"/>
        <v>0</v>
      </c>
      <c r="AA20" s="390">
        <f t="shared" si="1"/>
        <v>0</v>
      </c>
      <c r="AB20" s="390">
        <f t="shared" si="1"/>
        <v>0</v>
      </c>
      <c r="AC20" s="390">
        <f t="shared" si="1"/>
        <v>0</v>
      </c>
      <c r="AD20" s="390">
        <f t="shared" si="1"/>
        <v>0</v>
      </c>
      <c r="AE20" s="390">
        <f t="shared" si="1"/>
        <v>0</v>
      </c>
      <c r="AF20" s="390">
        <f t="shared" si="1"/>
        <v>0</v>
      </c>
      <c r="AG20" s="390">
        <f t="shared" si="1"/>
        <v>0</v>
      </c>
      <c r="AH20" s="390">
        <f t="shared" si="1"/>
        <v>0</v>
      </c>
      <c r="AI20" s="390">
        <f t="shared" si="1"/>
        <v>0</v>
      </c>
      <c r="AJ20" s="390">
        <f t="shared" si="1"/>
        <v>0</v>
      </c>
      <c r="AK20" s="390">
        <f t="shared" si="1"/>
        <v>0</v>
      </c>
      <c r="AL20" s="390">
        <f>SUM(AL16:AL18)</f>
        <v>0</v>
      </c>
      <c r="AM20" s="381"/>
      <c r="AN20" s="381"/>
    </row>
    <row r="21" spans="1:40">
      <c r="A21" s="290"/>
      <c r="B21" s="315"/>
      <c r="C21" s="1229"/>
      <c r="D21" s="1230"/>
      <c r="E21" s="1231"/>
      <c r="F21" s="335"/>
      <c r="G21" s="338"/>
      <c r="H21" s="338"/>
      <c r="I21" s="336"/>
      <c r="J21" s="336"/>
      <c r="K21" s="336"/>
      <c r="L21" s="336"/>
      <c r="M21" s="336"/>
      <c r="N21" s="336"/>
      <c r="O21" s="336"/>
      <c r="P21" s="336"/>
      <c r="Q21" s="336"/>
      <c r="R21" s="336"/>
      <c r="S21" s="336"/>
      <c r="T21" s="336"/>
      <c r="U21" s="336"/>
      <c r="V21" s="339"/>
      <c r="W21" s="339"/>
      <c r="X21" s="339"/>
      <c r="Y21" s="335"/>
      <c r="Z21" s="338"/>
      <c r="AA21" s="338"/>
      <c r="AB21" s="336"/>
      <c r="AC21" s="336"/>
      <c r="AD21" s="336"/>
      <c r="AE21" s="336"/>
      <c r="AF21" s="336"/>
      <c r="AG21" s="336"/>
      <c r="AH21" s="336"/>
      <c r="AI21" s="336"/>
      <c r="AJ21" s="336"/>
      <c r="AK21" s="336"/>
      <c r="AL21" s="337"/>
      <c r="AM21" s="381"/>
      <c r="AN21" s="381"/>
    </row>
    <row r="22" spans="1:40">
      <c r="A22" s="308" t="s">
        <v>93</v>
      </c>
      <c r="B22" s="316" t="s">
        <v>293</v>
      </c>
      <c r="C22" s="355">
        <f>SUM(F22+I22+L22+O22+R22+U22+X22+Y22+AB22+AE22+AH22+AI22+AL22)</f>
        <v>29014</v>
      </c>
      <c r="D22" s="356">
        <f>SUM(G22+J22+M22+P22+S22+V22+Z22+AC22+AF22+AJ22)</f>
        <v>31219</v>
      </c>
      <c r="E22" s="670">
        <f>SUM(H22+K22+N22+Q22+T22+W22+AA22+AD22+AG22+AK22)</f>
        <v>13108</v>
      </c>
      <c r="F22" s="318"/>
      <c r="G22" s="321"/>
      <c r="H22" s="321"/>
      <c r="I22" s="319"/>
      <c r="J22" s="319"/>
      <c r="K22" s="319"/>
      <c r="L22" s="319">
        <v>29014</v>
      </c>
      <c r="M22" s="319">
        <v>31219</v>
      </c>
      <c r="N22" s="319">
        <v>13108</v>
      </c>
      <c r="O22" s="319"/>
      <c r="P22" s="319"/>
      <c r="Q22" s="319"/>
      <c r="R22" s="319"/>
      <c r="S22" s="319"/>
      <c r="T22" s="319"/>
      <c r="U22" s="319"/>
      <c r="V22" s="322"/>
      <c r="W22" s="322"/>
      <c r="X22" s="322"/>
      <c r="Y22" s="318"/>
      <c r="Z22" s="321"/>
      <c r="AA22" s="321"/>
      <c r="AB22" s="319"/>
      <c r="AC22" s="319"/>
      <c r="AD22" s="319"/>
      <c r="AE22" s="319"/>
      <c r="AF22" s="319"/>
      <c r="AG22" s="319"/>
      <c r="AH22" s="319"/>
      <c r="AI22" s="319"/>
      <c r="AJ22" s="319"/>
      <c r="AK22" s="319"/>
      <c r="AL22" s="320"/>
      <c r="AM22" s="381"/>
      <c r="AN22" s="381"/>
    </row>
    <row r="23" spans="1:40">
      <c r="A23" s="308" t="s">
        <v>101</v>
      </c>
      <c r="B23" s="316" t="s">
        <v>294</v>
      </c>
      <c r="C23" s="355">
        <f t="shared" ref="C23:C37" si="2">SUM(F23+I23+L23+O23+R23+U23+X23+Y23+AB23+AE23+AH23+AI23+AL23)</f>
        <v>26739</v>
      </c>
      <c r="D23" s="356">
        <f t="shared" ref="D23:D37" si="3">SUM(G23+J23+M23+P23+S23+V23+Z23+AC23+AF23+AJ23)</f>
        <v>27994</v>
      </c>
      <c r="E23" s="670">
        <f t="shared" ref="E23:E37" si="4">SUM(H23+K23+N23+Q23+T23+W23+AA23+AD23+AG23+AK23)</f>
        <v>11846</v>
      </c>
      <c r="F23" s="318"/>
      <c r="G23" s="321"/>
      <c r="H23" s="321"/>
      <c r="I23" s="319">
        <v>250</v>
      </c>
      <c r="J23" s="319">
        <v>250</v>
      </c>
      <c r="K23" s="319">
        <v>197</v>
      </c>
      <c r="L23" s="319">
        <v>26489</v>
      </c>
      <c r="M23" s="319">
        <v>27744</v>
      </c>
      <c r="N23" s="319">
        <v>11649</v>
      </c>
      <c r="O23" s="319"/>
      <c r="P23" s="319"/>
      <c r="Q23" s="319"/>
      <c r="R23" s="319"/>
      <c r="S23" s="319"/>
      <c r="T23" s="319"/>
      <c r="U23" s="319"/>
      <c r="V23" s="322"/>
      <c r="W23" s="322"/>
      <c r="X23" s="322"/>
      <c r="Y23" s="318"/>
      <c r="Z23" s="321"/>
      <c r="AA23" s="321"/>
      <c r="AB23" s="319"/>
      <c r="AC23" s="319"/>
      <c r="AD23" s="319"/>
      <c r="AE23" s="319"/>
      <c r="AF23" s="319"/>
      <c r="AG23" s="319"/>
      <c r="AH23" s="319"/>
      <c r="AI23" s="319"/>
      <c r="AJ23" s="319"/>
      <c r="AK23" s="319"/>
      <c r="AL23" s="320"/>
      <c r="AM23" s="381"/>
      <c r="AN23" s="381"/>
    </row>
    <row r="24" spans="1:40">
      <c r="A24" s="308" t="s">
        <v>107</v>
      </c>
      <c r="B24" s="316" t="s">
        <v>295</v>
      </c>
      <c r="C24" s="355">
        <f t="shared" si="2"/>
        <v>100920</v>
      </c>
      <c r="D24" s="356">
        <f t="shared" si="3"/>
        <v>113064</v>
      </c>
      <c r="E24" s="670">
        <f t="shared" si="4"/>
        <v>52609</v>
      </c>
      <c r="F24" s="318"/>
      <c r="G24" s="321"/>
      <c r="H24" s="321"/>
      <c r="I24" s="319"/>
      <c r="J24" s="319"/>
      <c r="K24" s="319"/>
      <c r="L24" s="319"/>
      <c r="M24" s="319"/>
      <c r="N24" s="319"/>
      <c r="O24" s="319"/>
      <c r="P24" s="319"/>
      <c r="Q24" s="319"/>
      <c r="R24" s="319"/>
      <c r="S24" s="319"/>
      <c r="T24" s="319"/>
      <c r="U24" s="319"/>
      <c r="V24" s="322"/>
      <c r="W24" s="322"/>
      <c r="X24" s="322"/>
      <c r="Y24" s="318">
        <v>37800</v>
      </c>
      <c r="Z24" s="321">
        <v>37800</v>
      </c>
      <c r="AA24" s="321">
        <v>21011</v>
      </c>
      <c r="AB24" s="319"/>
      <c r="AC24" s="319"/>
      <c r="AD24" s="319"/>
      <c r="AE24" s="319">
        <v>57913</v>
      </c>
      <c r="AF24" s="319">
        <v>75264</v>
      </c>
      <c r="AG24" s="319">
        <v>31598</v>
      </c>
      <c r="AH24" s="319"/>
      <c r="AI24" s="319"/>
      <c r="AJ24" s="319"/>
      <c r="AK24" s="319"/>
      <c r="AL24" s="320">
        <v>5207</v>
      </c>
      <c r="AM24" s="381"/>
      <c r="AN24" s="381"/>
    </row>
    <row r="25" spans="1:40">
      <c r="A25" s="308" t="s">
        <v>113</v>
      </c>
      <c r="B25" s="316" t="s">
        <v>296</v>
      </c>
      <c r="C25" s="355">
        <f t="shared" si="2"/>
        <v>3158</v>
      </c>
      <c r="D25" s="356">
        <f t="shared" si="3"/>
        <v>3920</v>
      </c>
      <c r="E25" s="670">
        <f t="shared" si="4"/>
        <v>1648</v>
      </c>
      <c r="F25" s="318"/>
      <c r="G25" s="321"/>
      <c r="H25" s="321"/>
      <c r="I25" s="319"/>
      <c r="J25" s="319"/>
      <c r="K25" s="319"/>
      <c r="L25" s="319">
        <v>3158</v>
      </c>
      <c r="M25" s="319">
        <v>3920</v>
      </c>
      <c r="N25" s="319">
        <v>1648</v>
      </c>
      <c r="O25" s="319"/>
      <c r="P25" s="319"/>
      <c r="Q25" s="319"/>
      <c r="R25" s="319"/>
      <c r="S25" s="319"/>
      <c r="T25" s="319"/>
      <c r="U25" s="319"/>
      <c r="V25" s="322"/>
      <c r="W25" s="322"/>
      <c r="X25" s="322"/>
      <c r="Y25" s="318"/>
      <c r="Z25" s="321"/>
      <c r="AA25" s="321"/>
      <c r="AB25" s="319"/>
      <c r="AC25" s="319"/>
      <c r="AD25" s="319"/>
      <c r="AE25" s="319"/>
      <c r="AF25" s="319"/>
      <c r="AG25" s="319"/>
      <c r="AH25" s="319"/>
      <c r="AI25" s="319"/>
      <c r="AJ25" s="319"/>
      <c r="AK25" s="319"/>
      <c r="AL25" s="320"/>
      <c r="AM25" s="381"/>
      <c r="AN25" s="381"/>
    </row>
    <row r="26" spans="1:40">
      <c r="A26" s="308" t="s">
        <v>115</v>
      </c>
      <c r="B26" s="316" t="s">
        <v>297</v>
      </c>
      <c r="C26" s="355">
        <f t="shared" si="2"/>
        <v>10263</v>
      </c>
      <c r="D26" s="356">
        <f t="shared" si="3"/>
        <v>10581</v>
      </c>
      <c r="E26" s="670">
        <f t="shared" si="4"/>
        <v>4422</v>
      </c>
      <c r="F26" s="318"/>
      <c r="G26" s="321"/>
      <c r="H26" s="321"/>
      <c r="I26" s="319"/>
      <c r="J26" s="319"/>
      <c r="K26" s="319"/>
      <c r="L26" s="319">
        <v>10263</v>
      </c>
      <c r="M26" s="319">
        <v>10581</v>
      </c>
      <c r="N26" s="319">
        <v>4422</v>
      </c>
      <c r="O26" s="319"/>
      <c r="P26" s="319"/>
      <c r="Q26" s="319"/>
      <c r="R26" s="319"/>
      <c r="S26" s="319"/>
      <c r="T26" s="319"/>
      <c r="U26" s="319"/>
      <c r="V26" s="322"/>
      <c r="W26" s="322"/>
      <c r="X26" s="322"/>
      <c r="Y26" s="318"/>
      <c r="Z26" s="321"/>
      <c r="AA26" s="321"/>
      <c r="AB26" s="319"/>
      <c r="AC26" s="319"/>
      <c r="AD26" s="319"/>
      <c r="AE26" s="319"/>
      <c r="AF26" s="319"/>
      <c r="AG26" s="319"/>
      <c r="AH26" s="319"/>
      <c r="AI26" s="319"/>
      <c r="AJ26" s="319"/>
      <c r="AK26" s="319"/>
      <c r="AL26" s="320"/>
      <c r="AM26" s="381"/>
      <c r="AN26" s="381"/>
    </row>
    <row r="27" spans="1:40">
      <c r="A27" s="308" t="s">
        <v>117</v>
      </c>
      <c r="B27" s="316" t="s">
        <v>298</v>
      </c>
      <c r="C27" s="355">
        <f t="shared" si="2"/>
        <v>28555</v>
      </c>
      <c r="D27" s="356">
        <f t="shared" si="3"/>
        <v>30242</v>
      </c>
      <c r="E27" s="670">
        <f t="shared" si="4"/>
        <v>12942</v>
      </c>
      <c r="F27" s="318">
        <v>3230</v>
      </c>
      <c r="G27" s="321">
        <v>3230</v>
      </c>
      <c r="H27" s="321">
        <v>1600</v>
      </c>
      <c r="I27" s="319"/>
      <c r="J27" s="319"/>
      <c r="K27" s="319"/>
      <c r="L27" s="319">
        <v>25325</v>
      </c>
      <c r="M27" s="319">
        <v>27012</v>
      </c>
      <c r="N27" s="319">
        <v>11342</v>
      </c>
      <c r="O27" s="319"/>
      <c r="P27" s="319"/>
      <c r="Q27" s="319"/>
      <c r="R27" s="319"/>
      <c r="S27" s="319"/>
      <c r="T27" s="319"/>
      <c r="U27" s="319"/>
      <c r="V27" s="322"/>
      <c r="W27" s="322"/>
      <c r="X27" s="322"/>
      <c r="Y27" s="318"/>
      <c r="Z27" s="321"/>
      <c r="AA27" s="321"/>
      <c r="AB27" s="319"/>
      <c r="AC27" s="319"/>
      <c r="AD27" s="319"/>
      <c r="AE27" s="319"/>
      <c r="AF27" s="319"/>
      <c r="AG27" s="319"/>
      <c r="AH27" s="319"/>
      <c r="AI27" s="319"/>
      <c r="AJ27" s="319"/>
      <c r="AK27" s="319"/>
      <c r="AL27" s="320"/>
      <c r="AM27" s="381"/>
      <c r="AN27" s="381"/>
    </row>
    <row r="28" spans="1:40">
      <c r="A28" s="308" t="s">
        <v>125</v>
      </c>
      <c r="B28" s="316" t="s">
        <v>299</v>
      </c>
      <c r="C28" s="355">
        <f t="shared" si="2"/>
        <v>57994</v>
      </c>
      <c r="D28" s="356">
        <f t="shared" si="3"/>
        <v>63675</v>
      </c>
      <c r="E28" s="670">
        <f t="shared" si="4"/>
        <v>27108</v>
      </c>
      <c r="F28" s="318">
        <v>5922</v>
      </c>
      <c r="G28" s="321">
        <v>5922</v>
      </c>
      <c r="H28" s="321">
        <v>2861</v>
      </c>
      <c r="I28" s="319"/>
      <c r="J28" s="319"/>
      <c r="K28" s="319"/>
      <c r="L28" s="319">
        <v>52072</v>
      </c>
      <c r="M28" s="319">
        <v>57753</v>
      </c>
      <c r="N28" s="319">
        <v>24247</v>
      </c>
      <c r="O28" s="319"/>
      <c r="P28" s="319"/>
      <c r="Q28" s="319"/>
      <c r="R28" s="319"/>
      <c r="S28" s="319"/>
      <c r="T28" s="319"/>
      <c r="U28" s="319"/>
      <c r="V28" s="322"/>
      <c r="W28" s="322"/>
      <c r="X28" s="322"/>
      <c r="Y28" s="318"/>
      <c r="Z28" s="321"/>
      <c r="AA28" s="321"/>
      <c r="AB28" s="319"/>
      <c r="AC28" s="319"/>
      <c r="AD28" s="319"/>
      <c r="AE28" s="319"/>
      <c r="AF28" s="319"/>
      <c r="AG28" s="319"/>
      <c r="AH28" s="319"/>
      <c r="AI28" s="319"/>
      <c r="AJ28" s="319"/>
      <c r="AK28" s="319"/>
      <c r="AL28" s="320"/>
      <c r="AM28" s="381"/>
      <c r="AN28" s="381"/>
    </row>
    <row r="29" spans="1:40">
      <c r="A29" s="308" t="s">
        <v>127</v>
      </c>
      <c r="B29" s="316" t="s">
        <v>300</v>
      </c>
      <c r="C29" s="355">
        <f t="shared" si="2"/>
        <v>45318</v>
      </c>
      <c r="D29" s="356">
        <f t="shared" si="3"/>
        <v>46583</v>
      </c>
      <c r="E29" s="670">
        <f t="shared" si="4"/>
        <v>19863</v>
      </c>
      <c r="F29" s="318">
        <v>5061</v>
      </c>
      <c r="G29" s="321">
        <v>5061</v>
      </c>
      <c r="H29" s="321">
        <v>2430</v>
      </c>
      <c r="I29" s="319"/>
      <c r="J29" s="319"/>
      <c r="K29" s="319"/>
      <c r="L29" s="319">
        <v>40257</v>
      </c>
      <c r="M29" s="319">
        <v>41522</v>
      </c>
      <c r="N29" s="319">
        <v>17433</v>
      </c>
      <c r="O29" s="319"/>
      <c r="P29" s="319"/>
      <c r="Q29" s="319"/>
      <c r="R29" s="319"/>
      <c r="S29" s="319"/>
      <c r="T29" s="319"/>
      <c r="U29" s="319"/>
      <c r="V29" s="322"/>
      <c r="W29" s="322"/>
      <c r="X29" s="322"/>
      <c r="Y29" s="318"/>
      <c r="Z29" s="321"/>
      <c r="AA29" s="321"/>
      <c r="AB29" s="319"/>
      <c r="AC29" s="319"/>
      <c r="AD29" s="319"/>
      <c r="AE29" s="319"/>
      <c r="AF29" s="319"/>
      <c r="AG29" s="319"/>
      <c r="AH29" s="319"/>
      <c r="AI29" s="319"/>
      <c r="AJ29" s="319"/>
      <c r="AK29" s="319"/>
      <c r="AL29" s="320"/>
      <c r="AM29" s="381"/>
      <c r="AN29" s="381"/>
    </row>
    <row r="30" spans="1:40">
      <c r="A30" s="308" t="s">
        <v>129</v>
      </c>
      <c r="B30" s="316" t="s">
        <v>301</v>
      </c>
      <c r="C30" s="355">
        <f t="shared" si="2"/>
        <v>6157</v>
      </c>
      <c r="D30" s="356">
        <f t="shared" si="3"/>
        <v>6309</v>
      </c>
      <c r="E30" s="670">
        <f t="shared" si="4"/>
        <v>2636</v>
      </c>
      <c r="F30" s="318"/>
      <c r="G30" s="321"/>
      <c r="H30" s="321"/>
      <c r="I30" s="319"/>
      <c r="J30" s="319"/>
      <c r="K30" s="319"/>
      <c r="L30" s="319"/>
      <c r="M30" s="319"/>
      <c r="N30" s="319"/>
      <c r="O30" s="319"/>
      <c r="P30" s="319"/>
      <c r="Q30" s="319"/>
      <c r="R30" s="319"/>
      <c r="S30" s="319"/>
      <c r="T30" s="319"/>
      <c r="U30" s="319"/>
      <c r="V30" s="322"/>
      <c r="W30" s="322"/>
      <c r="X30" s="322"/>
      <c r="Y30" s="318">
        <v>754</v>
      </c>
      <c r="Z30" s="321">
        <v>754</v>
      </c>
      <c r="AA30" s="321">
        <v>302</v>
      </c>
      <c r="AB30" s="319"/>
      <c r="AC30" s="319"/>
      <c r="AD30" s="319"/>
      <c r="AE30" s="319">
        <v>5403</v>
      </c>
      <c r="AF30" s="319">
        <v>5555</v>
      </c>
      <c r="AG30" s="319">
        <v>2334</v>
      </c>
      <c r="AH30" s="319"/>
      <c r="AI30" s="319"/>
      <c r="AJ30" s="319"/>
      <c r="AK30" s="319"/>
      <c r="AL30" s="320"/>
      <c r="AM30" s="381"/>
      <c r="AN30" s="381"/>
    </row>
    <row r="31" spans="1:40">
      <c r="A31" s="308" t="s">
        <v>136</v>
      </c>
      <c r="B31" s="316" t="s">
        <v>302</v>
      </c>
      <c r="C31" s="355">
        <f t="shared" si="2"/>
        <v>34017</v>
      </c>
      <c r="D31" s="356">
        <f t="shared" si="3"/>
        <v>35526</v>
      </c>
      <c r="E31" s="670">
        <f t="shared" si="4"/>
        <v>14916</v>
      </c>
      <c r="F31" s="318"/>
      <c r="G31" s="321"/>
      <c r="H31" s="321"/>
      <c r="I31" s="319"/>
      <c r="J31" s="319"/>
      <c r="K31" s="319"/>
      <c r="L31" s="319">
        <v>34017</v>
      </c>
      <c r="M31" s="319">
        <v>35526</v>
      </c>
      <c r="N31" s="319">
        <v>14916</v>
      </c>
      <c r="O31" s="319"/>
      <c r="P31" s="319"/>
      <c r="Q31" s="319"/>
      <c r="R31" s="319"/>
      <c r="S31" s="319"/>
      <c r="T31" s="319"/>
      <c r="U31" s="319"/>
      <c r="V31" s="322"/>
      <c r="W31" s="322"/>
      <c r="X31" s="322"/>
      <c r="Y31" s="318"/>
      <c r="Z31" s="321"/>
      <c r="AA31" s="321"/>
      <c r="AB31" s="319"/>
      <c r="AC31" s="319"/>
      <c r="AD31" s="319"/>
      <c r="AE31" s="319"/>
      <c r="AF31" s="319"/>
      <c r="AG31" s="319"/>
      <c r="AH31" s="319"/>
      <c r="AI31" s="319"/>
      <c r="AJ31" s="319"/>
      <c r="AK31" s="319"/>
      <c r="AL31" s="320"/>
      <c r="AM31" s="381"/>
      <c r="AN31" s="381"/>
    </row>
    <row r="32" spans="1:40">
      <c r="A32" s="308" t="s">
        <v>303</v>
      </c>
      <c r="B32" s="316" t="s">
        <v>304</v>
      </c>
      <c r="C32" s="355">
        <f t="shared" si="2"/>
        <v>9015</v>
      </c>
      <c r="D32" s="356">
        <f t="shared" si="3"/>
        <v>9486</v>
      </c>
      <c r="E32" s="670">
        <f t="shared" si="4"/>
        <v>3984</v>
      </c>
      <c r="F32" s="318"/>
      <c r="G32" s="321"/>
      <c r="H32" s="321"/>
      <c r="I32" s="319"/>
      <c r="J32" s="319"/>
      <c r="K32" s="319"/>
      <c r="L32" s="319"/>
      <c r="M32" s="319"/>
      <c r="N32" s="319"/>
      <c r="O32" s="319"/>
      <c r="P32" s="319"/>
      <c r="Q32" s="319"/>
      <c r="R32" s="319"/>
      <c r="S32" s="319"/>
      <c r="T32" s="319"/>
      <c r="U32" s="319"/>
      <c r="V32" s="322"/>
      <c r="W32" s="322"/>
      <c r="X32" s="322"/>
      <c r="Y32" s="318"/>
      <c r="Z32" s="321"/>
      <c r="AA32" s="321"/>
      <c r="AB32" s="319"/>
      <c r="AC32" s="319"/>
      <c r="AD32" s="319"/>
      <c r="AE32" s="319">
        <v>9015</v>
      </c>
      <c r="AF32" s="319">
        <v>9486</v>
      </c>
      <c r="AG32" s="319">
        <v>3984</v>
      </c>
      <c r="AH32" s="319"/>
      <c r="AI32" s="319"/>
      <c r="AJ32" s="319"/>
      <c r="AK32" s="319"/>
      <c r="AL32" s="320"/>
      <c r="AM32" s="381"/>
      <c r="AN32" s="381"/>
    </row>
    <row r="33" spans="1:40">
      <c r="A33" s="308" t="s">
        <v>305</v>
      </c>
      <c r="B33" s="316" t="s">
        <v>218</v>
      </c>
      <c r="C33" s="355">
        <f t="shared" si="2"/>
        <v>14655</v>
      </c>
      <c r="D33" s="356">
        <f t="shared" si="3"/>
        <v>14826</v>
      </c>
      <c r="E33" s="670">
        <f t="shared" si="4"/>
        <v>6669</v>
      </c>
      <c r="F33" s="318">
        <v>3021</v>
      </c>
      <c r="G33" s="321">
        <v>3021</v>
      </c>
      <c r="H33" s="321">
        <v>1711</v>
      </c>
      <c r="I33" s="319"/>
      <c r="J33" s="319"/>
      <c r="K33" s="319"/>
      <c r="L33" s="319">
        <v>11634</v>
      </c>
      <c r="M33" s="319">
        <v>11805</v>
      </c>
      <c r="N33" s="319">
        <v>4958</v>
      </c>
      <c r="O33" s="319"/>
      <c r="P33" s="319"/>
      <c r="Q33" s="319"/>
      <c r="R33" s="319"/>
      <c r="S33" s="319"/>
      <c r="T33" s="319"/>
      <c r="U33" s="319"/>
      <c r="V33" s="322"/>
      <c r="W33" s="322"/>
      <c r="X33" s="322"/>
      <c r="Y33" s="318"/>
      <c r="Z33" s="321"/>
      <c r="AA33" s="321"/>
      <c r="AB33" s="319"/>
      <c r="AC33" s="319"/>
      <c r="AD33" s="319"/>
      <c r="AE33" s="319"/>
      <c r="AF33" s="319"/>
      <c r="AG33" s="319"/>
      <c r="AH33" s="319"/>
      <c r="AI33" s="319"/>
      <c r="AJ33" s="319"/>
      <c r="AK33" s="319"/>
      <c r="AL33" s="320"/>
      <c r="AM33" s="381"/>
      <c r="AN33" s="381"/>
    </row>
    <row r="34" spans="1:40">
      <c r="A34" s="308" t="s">
        <v>306</v>
      </c>
      <c r="B34" s="316" t="s">
        <v>220</v>
      </c>
      <c r="C34" s="355">
        <f t="shared" si="2"/>
        <v>10070</v>
      </c>
      <c r="D34" s="356">
        <f t="shared" si="3"/>
        <v>10439</v>
      </c>
      <c r="E34" s="670">
        <f t="shared" si="4"/>
        <v>4372</v>
      </c>
      <c r="F34" s="318">
        <v>1404</v>
      </c>
      <c r="G34" s="321">
        <v>1404</v>
      </c>
      <c r="H34" s="321">
        <v>572</v>
      </c>
      <c r="I34" s="319"/>
      <c r="J34" s="319"/>
      <c r="K34" s="319"/>
      <c r="L34" s="319">
        <v>8666</v>
      </c>
      <c r="M34" s="319">
        <v>9035</v>
      </c>
      <c r="N34" s="319">
        <v>3800</v>
      </c>
      <c r="O34" s="319"/>
      <c r="P34" s="319"/>
      <c r="Q34" s="319"/>
      <c r="R34" s="319"/>
      <c r="S34" s="319"/>
      <c r="T34" s="319"/>
      <c r="U34" s="319"/>
      <c r="V34" s="322"/>
      <c r="W34" s="322"/>
      <c r="X34" s="322"/>
      <c r="Y34" s="318"/>
      <c r="Z34" s="321"/>
      <c r="AA34" s="321"/>
      <c r="AB34" s="319"/>
      <c r="AC34" s="319"/>
      <c r="AD34" s="319"/>
      <c r="AE34" s="319"/>
      <c r="AF34" s="319"/>
      <c r="AG34" s="319"/>
      <c r="AH34" s="319"/>
      <c r="AI34" s="319"/>
      <c r="AJ34" s="319"/>
      <c r="AK34" s="319"/>
      <c r="AL34" s="320"/>
      <c r="AM34" s="381"/>
      <c r="AN34" s="381"/>
    </row>
    <row r="35" spans="1:40">
      <c r="A35" s="308" t="s">
        <v>307</v>
      </c>
      <c r="B35" s="316" t="s">
        <v>308</v>
      </c>
      <c r="C35" s="355">
        <f t="shared" si="2"/>
        <v>35354</v>
      </c>
      <c r="D35" s="356">
        <f t="shared" si="3"/>
        <v>37161</v>
      </c>
      <c r="E35" s="670">
        <f t="shared" si="4"/>
        <v>15602</v>
      </c>
      <c r="F35" s="318"/>
      <c r="G35" s="321"/>
      <c r="H35" s="321"/>
      <c r="I35" s="319"/>
      <c r="J35" s="319"/>
      <c r="K35" s="319"/>
      <c r="L35" s="319">
        <v>35354</v>
      </c>
      <c r="M35" s="319">
        <v>37161</v>
      </c>
      <c r="N35" s="319">
        <v>15602</v>
      </c>
      <c r="O35" s="319"/>
      <c r="P35" s="319"/>
      <c r="Q35" s="319"/>
      <c r="R35" s="319"/>
      <c r="S35" s="319"/>
      <c r="T35" s="319"/>
      <c r="U35" s="319"/>
      <c r="V35" s="322"/>
      <c r="W35" s="322"/>
      <c r="X35" s="322"/>
      <c r="Y35" s="318"/>
      <c r="Z35" s="321"/>
      <c r="AA35" s="321"/>
      <c r="AB35" s="319"/>
      <c r="AC35" s="319"/>
      <c r="AD35" s="319"/>
      <c r="AE35" s="319"/>
      <c r="AF35" s="319"/>
      <c r="AG35" s="319"/>
      <c r="AH35" s="319"/>
      <c r="AI35" s="319"/>
      <c r="AJ35" s="319"/>
      <c r="AK35" s="319"/>
      <c r="AL35" s="320"/>
      <c r="AM35" s="381"/>
      <c r="AN35" s="381"/>
    </row>
    <row r="36" spans="1:40">
      <c r="A36" s="308" t="s">
        <v>309</v>
      </c>
      <c r="B36" s="316" t="s">
        <v>310</v>
      </c>
      <c r="C36" s="355">
        <f t="shared" si="2"/>
        <v>258815</v>
      </c>
      <c r="D36" s="356">
        <f t="shared" si="3"/>
        <v>258980</v>
      </c>
      <c r="E36" s="670">
        <f t="shared" si="4"/>
        <v>121157</v>
      </c>
      <c r="F36" s="318">
        <v>206927</v>
      </c>
      <c r="G36" s="321">
        <v>206927</v>
      </c>
      <c r="H36" s="321">
        <v>99303</v>
      </c>
      <c r="I36" s="319"/>
      <c r="J36" s="319"/>
      <c r="K36" s="319"/>
      <c r="L36" s="319">
        <v>51888</v>
      </c>
      <c r="M36" s="319">
        <v>52053</v>
      </c>
      <c r="N36" s="319">
        <v>21854</v>
      </c>
      <c r="O36" s="319"/>
      <c r="P36" s="319"/>
      <c r="Q36" s="319"/>
      <c r="R36" s="319"/>
      <c r="S36" s="319"/>
      <c r="T36" s="319"/>
      <c r="U36" s="319"/>
      <c r="V36" s="322"/>
      <c r="W36" s="322"/>
      <c r="X36" s="322"/>
      <c r="Y36" s="318"/>
      <c r="Z36" s="321"/>
      <c r="AA36" s="321"/>
      <c r="AB36" s="319"/>
      <c r="AC36" s="319"/>
      <c r="AD36" s="319"/>
      <c r="AE36" s="319"/>
      <c r="AF36" s="319"/>
      <c r="AG36" s="319"/>
      <c r="AH36" s="319"/>
      <c r="AI36" s="319"/>
      <c r="AJ36" s="319"/>
      <c r="AK36" s="319"/>
      <c r="AL36" s="320"/>
      <c r="AM36" s="381"/>
      <c r="AN36" s="381"/>
    </row>
    <row r="37" spans="1:40">
      <c r="A37" s="308" t="s">
        <v>311</v>
      </c>
      <c r="B37" s="316" t="s">
        <v>312</v>
      </c>
      <c r="C37" s="355">
        <f t="shared" si="2"/>
        <v>12882</v>
      </c>
      <c r="D37" s="356">
        <f t="shared" si="3"/>
        <v>12882</v>
      </c>
      <c r="E37" s="670">
        <f t="shared" si="4"/>
        <v>5771</v>
      </c>
      <c r="F37" s="318">
        <v>5277</v>
      </c>
      <c r="G37" s="321">
        <v>5277</v>
      </c>
      <c r="H37" s="321">
        <v>3458</v>
      </c>
      <c r="I37" s="319"/>
      <c r="J37" s="319"/>
      <c r="K37" s="319"/>
      <c r="L37" s="319">
        <v>5505</v>
      </c>
      <c r="M37" s="319">
        <v>5505</v>
      </c>
      <c r="N37" s="319">
        <v>2313</v>
      </c>
      <c r="O37" s="319">
        <v>2100</v>
      </c>
      <c r="P37" s="319">
        <v>2100</v>
      </c>
      <c r="Q37" s="319"/>
      <c r="R37" s="319"/>
      <c r="S37" s="319"/>
      <c r="T37" s="319"/>
      <c r="U37" s="319"/>
      <c r="V37" s="322"/>
      <c r="W37" s="322"/>
      <c r="X37" s="322"/>
      <c r="Y37" s="318"/>
      <c r="Z37" s="321"/>
      <c r="AA37" s="321"/>
      <c r="AB37" s="319"/>
      <c r="AC37" s="319"/>
      <c r="AD37" s="319"/>
      <c r="AE37" s="319"/>
      <c r="AF37" s="319"/>
      <c r="AG37" s="319"/>
      <c r="AH37" s="319"/>
      <c r="AI37" s="319"/>
      <c r="AJ37" s="319"/>
      <c r="AK37" s="319"/>
      <c r="AL37" s="320"/>
      <c r="AM37" s="381"/>
      <c r="AN37" s="381"/>
    </row>
    <row r="38" spans="1:40" ht="13.5" thickBot="1">
      <c r="A38" s="308"/>
      <c r="B38" s="391"/>
      <c r="C38" s="1238"/>
      <c r="D38" s="1239"/>
      <c r="E38" s="1240"/>
      <c r="F38" s="326"/>
      <c r="G38" s="329"/>
      <c r="H38" s="329"/>
      <c r="I38" s="327"/>
      <c r="J38" s="327"/>
      <c r="K38" s="327"/>
      <c r="L38" s="327"/>
      <c r="M38" s="327"/>
      <c r="N38" s="327"/>
      <c r="O38" s="327"/>
      <c r="P38" s="327"/>
      <c r="Q38" s="327"/>
      <c r="R38" s="327"/>
      <c r="S38" s="327"/>
      <c r="T38" s="327"/>
      <c r="U38" s="327"/>
      <c r="V38" s="330"/>
      <c r="W38" s="330"/>
      <c r="X38" s="330"/>
      <c r="Y38" s="385"/>
      <c r="Z38" s="678"/>
      <c r="AA38" s="678"/>
      <c r="AB38" s="386"/>
      <c r="AC38" s="386"/>
      <c r="AD38" s="386"/>
      <c r="AE38" s="386"/>
      <c r="AF38" s="386"/>
      <c r="AG38" s="386"/>
      <c r="AH38" s="386"/>
      <c r="AI38" s="386"/>
      <c r="AJ38" s="386"/>
      <c r="AK38" s="386"/>
      <c r="AL38" s="387"/>
      <c r="AM38" s="381"/>
      <c r="AN38" s="381"/>
    </row>
    <row r="39" spans="1:40" ht="13.5" thickBot="1">
      <c r="A39" s="331"/>
      <c r="B39" s="332" t="s">
        <v>313</v>
      </c>
      <c r="C39" s="1175">
        <f>SUM(C22:C38)</f>
        <v>682926</v>
      </c>
      <c r="D39" s="1176">
        <f t="shared" ref="D39:AL39" si="5">SUM(D22:D37)</f>
        <v>712887</v>
      </c>
      <c r="E39" s="1177">
        <f t="shared" si="5"/>
        <v>318653</v>
      </c>
      <c r="F39" s="333">
        <f t="shared" si="5"/>
        <v>230842</v>
      </c>
      <c r="G39" s="333">
        <f t="shared" si="5"/>
        <v>230842</v>
      </c>
      <c r="H39" s="333">
        <f t="shared" si="5"/>
        <v>111935</v>
      </c>
      <c r="I39" s="333">
        <f t="shared" si="5"/>
        <v>250</v>
      </c>
      <c r="J39" s="333">
        <f t="shared" si="5"/>
        <v>250</v>
      </c>
      <c r="K39" s="333">
        <f t="shared" si="5"/>
        <v>197</v>
      </c>
      <c r="L39" s="333">
        <f t="shared" si="5"/>
        <v>333642</v>
      </c>
      <c r="M39" s="333">
        <f t="shared" si="5"/>
        <v>350836</v>
      </c>
      <c r="N39" s="333">
        <f t="shared" si="5"/>
        <v>147292</v>
      </c>
      <c r="O39" s="333">
        <f t="shared" si="5"/>
        <v>2100</v>
      </c>
      <c r="P39" s="333">
        <f t="shared" si="5"/>
        <v>2100</v>
      </c>
      <c r="Q39" s="333">
        <f t="shared" si="5"/>
        <v>0</v>
      </c>
      <c r="R39" s="333">
        <f t="shared" si="5"/>
        <v>0</v>
      </c>
      <c r="S39" s="333">
        <f t="shared" si="5"/>
        <v>0</v>
      </c>
      <c r="T39" s="333">
        <f t="shared" si="5"/>
        <v>0</v>
      </c>
      <c r="U39" s="333">
        <f t="shared" si="5"/>
        <v>0</v>
      </c>
      <c r="V39" s="333">
        <f t="shared" si="5"/>
        <v>0</v>
      </c>
      <c r="W39" s="333">
        <f t="shared" si="5"/>
        <v>0</v>
      </c>
      <c r="X39" s="333">
        <f t="shared" si="5"/>
        <v>0</v>
      </c>
      <c r="Y39" s="333">
        <f t="shared" si="5"/>
        <v>38554</v>
      </c>
      <c r="Z39" s="333">
        <f t="shared" si="5"/>
        <v>38554</v>
      </c>
      <c r="AA39" s="333">
        <f t="shared" si="5"/>
        <v>21313</v>
      </c>
      <c r="AB39" s="333">
        <f t="shared" si="5"/>
        <v>0</v>
      </c>
      <c r="AC39" s="333">
        <f t="shared" si="5"/>
        <v>0</v>
      </c>
      <c r="AD39" s="333">
        <f t="shared" si="5"/>
        <v>0</v>
      </c>
      <c r="AE39" s="333">
        <f t="shared" si="5"/>
        <v>72331</v>
      </c>
      <c r="AF39" s="333">
        <f t="shared" si="5"/>
        <v>90305</v>
      </c>
      <c r="AG39" s="333">
        <f t="shared" si="5"/>
        <v>37916</v>
      </c>
      <c r="AH39" s="333">
        <f t="shared" si="5"/>
        <v>0</v>
      </c>
      <c r="AI39" s="333">
        <f t="shared" si="5"/>
        <v>0</v>
      </c>
      <c r="AJ39" s="333">
        <f t="shared" si="5"/>
        <v>0</v>
      </c>
      <c r="AK39" s="333">
        <f t="shared" si="5"/>
        <v>0</v>
      </c>
      <c r="AL39" s="333">
        <f t="shared" si="5"/>
        <v>5207</v>
      </c>
      <c r="AM39" s="381"/>
      <c r="AN39" s="381"/>
    </row>
    <row r="40" spans="1:40">
      <c r="A40" s="340"/>
      <c r="B40" s="341"/>
      <c r="C40" s="343"/>
      <c r="D40" s="344"/>
      <c r="E40" s="347"/>
      <c r="F40" s="343"/>
      <c r="G40" s="346"/>
      <c r="H40" s="346"/>
      <c r="I40" s="344"/>
      <c r="J40" s="344"/>
      <c r="K40" s="344"/>
      <c r="L40" s="344"/>
      <c r="M40" s="344"/>
      <c r="N40" s="344"/>
      <c r="O40" s="344"/>
      <c r="P40" s="344"/>
      <c r="Q40" s="344"/>
      <c r="R40" s="344"/>
      <c r="S40" s="344"/>
      <c r="T40" s="344"/>
      <c r="U40" s="344"/>
      <c r="V40" s="347"/>
      <c r="W40" s="347"/>
      <c r="X40" s="345"/>
      <c r="Y40" s="346"/>
      <c r="Z40" s="346"/>
      <c r="AA40" s="346"/>
      <c r="AB40" s="344"/>
      <c r="AC40" s="344"/>
      <c r="AD40" s="344"/>
      <c r="AE40" s="344"/>
      <c r="AF40" s="344"/>
      <c r="AG40" s="344"/>
      <c r="AH40" s="344"/>
      <c r="AI40" s="344"/>
      <c r="AJ40" s="344"/>
      <c r="AK40" s="344"/>
      <c r="AL40" s="344"/>
      <c r="AM40" s="381"/>
      <c r="AN40" s="381"/>
    </row>
    <row r="41" spans="1:40">
      <c r="A41" s="308" t="s">
        <v>93</v>
      </c>
      <c r="B41" s="316" t="s">
        <v>321</v>
      </c>
      <c r="C41" s="355">
        <f>SUM(F41+I41+L41+O41+R41+U41+X41+Y41+AB41+AE41+AH41+AI41+AL41)</f>
        <v>59013</v>
      </c>
      <c r="D41" s="356">
        <f>SUM(G41+J41+M41+P41+S41+V41+Z41+AC41+AF41+AJ41)</f>
        <v>60804</v>
      </c>
      <c r="E41" s="670">
        <f>SUM(H41+K41+N41+Q41+T41+W41+AA41+AD41+AG41+AK41)</f>
        <v>24074</v>
      </c>
      <c r="F41" s="355">
        <v>1683</v>
      </c>
      <c r="G41" s="362">
        <v>1683</v>
      </c>
      <c r="H41" s="362">
        <v>765</v>
      </c>
      <c r="I41" s="356">
        <v>30</v>
      </c>
      <c r="J41" s="356">
        <v>30</v>
      </c>
      <c r="K41" s="356">
        <v>23</v>
      </c>
      <c r="L41" s="356">
        <v>57300</v>
      </c>
      <c r="M41" s="356">
        <v>59091</v>
      </c>
      <c r="N41" s="356">
        <v>23286</v>
      </c>
      <c r="O41" s="359"/>
      <c r="P41" s="359"/>
      <c r="Q41" s="359"/>
      <c r="R41" s="359"/>
      <c r="S41" s="359"/>
      <c r="T41" s="359"/>
      <c r="U41" s="356"/>
      <c r="V41" s="670"/>
      <c r="W41" s="670"/>
      <c r="X41" s="361"/>
      <c r="Y41" s="362"/>
      <c r="Z41" s="362"/>
      <c r="AA41" s="362"/>
      <c r="AB41" s="359"/>
      <c r="AC41" s="359"/>
      <c r="AD41" s="359"/>
      <c r="AE41" s="356"/>
      <c r="AF41" s="356"/>
      <c r="AG41" s="356"/>
      <c r="AH41" s="359"/>
      <c r="AI41" s="359"/>
      <c r="AJ41" s="359"/>
      <c r="AK41" s="359"/>
      <c r="AL41" s="359"/>
      <c r="AM41" s="381"/>
      <c r="AN41" s="381"/>
    </row>
    <row r="42" spans="1:40">
      <c r="A42" s="308" t="s">
        <v>101</v>
      </c>
      <c r="B42" s="316" t="s">
        <v>315</v>
      </c>
      <c r="C42" s="355">
        <f>SUM(F42+I42+L42+O42+R42+U42+X42+Y42+AB42+AE42+AH42+AI42+AL42)</f>
        <v>43185</v>
      </c>
      <c r="D42" s="356">
        <f>SUM(G42+J42+M42+P42+S42+V42+Z42+AC42+AF42+AJ42)</f>
        <v>43999</v>
      </c>
      <c r="E42" s="670">
        <f>SUM(H42+K42+N42+Q42+T42+W42+AA42+AD42+AG42+AK42)</f>
        <v>8608</v>
      </c>
      <c r="F42" s="355"/>
      <c r="G42" s="362"/>
      <c r="H42" s="362">
        <v>40</v>
      </c>
      <c r="I42" s="356">
        <v>12</v>
      </c>
      <c r="J42" s="356">
        <v>12</v>
      </c>
      <c r="K42" s="356">
        <v>4</v>
      </c>
      <c r="L42" s="356">
        <v>19750</v>
      </c>
      <c r="M42" s="356">
        <v>20564</v>
      </c>
      <c r="N42" s="356">
        <v>8564</v>
      </c>
      <c r="O42" s="359">
        <v>23423</v>
      </c>
      <c r="P42" s="359">
        <v>23423</v>
      </c>
      <c r="Q42" s="359"/>
      <c r="R42" s="356"/>
      <c r="S42" s="359"/>
      <c r="T42" s="359"/>
      <c r="U42" s="356"/>
      <c r="V42" s="670"/>
      <c r="W42" s="670"/>
      <c r="X42" s="361"/>
      <c r="Y42" s="362"/>
      <c r="Z42" s="362"/>
      <c r="AA42" s="362"/>
      <c r="AB42" s="359"/>
      <c r="AC42" s="359"/>
      <c r="AD42" s="359"/>
      <c r="AE42" s="356"/>
      <c r="AF42" s="356"/>
      <c r="AG42" s="356"/>
      <c r="AH42" s="359"/>
      <c r="AI42" s="359"/>
      <c r="AJ42" s="359"/>
      <c r="AK42" s="359"/>
      <c r="AL42" s="359"/>
      <c r="AM42" s="381"/>
      <c r="AN42" s="381"/>
    </row>
    <row r="43" spans="1:40">
      <c r="A43" s="308" t="s">
        <v>107</v>
      </c>
      <c r="B43" s="316" t="s">
        <v>316</v>
      </c>
      <c r="C43" s="355">
        <f>SUM(F43+I43+L43+O43+R43+U43+X43+Y43+AB43+AE43+AH43+AI43+AL43)</f>
        <v>458528</v>
      </c>
      <c r="D43" s="356">
        <f>SUM(G43+J43+M43+P43+S43+V43+Z43+AC43+AF43+AJ43+X43)</f>
        <v>463292</v>
      </c>
      <c r="E43" s="670">
        <f>SUM(H43+K43+N43+Q43+T43+W43+AA43+AD43+AG43+AK43)</f>
        <v>221274</v>
      </c>
      <c r="F43" s="355">
        <v>24000</v>
      </c>
      <c r="G43" s="362">
        <v>24000</v>
      </c>
      <c r="H43" s="362">
        <v>10434</v>
      </c>
      <c r="I43" s="356">
        <v>350</v>
      </c>
      <c r="J43" s="356">
        <v>350</v>
      </c>
      <c r="K43" s="356">
        <v>122</v>
      </c>
      <c r="L43" s="356"/>
      <c r="M43" s="356">
        <v>4764</v>
      </c>
      <c r="N43" s="356">
        <v>4112</v>
      </c>
      <c r="O43" s="359"/>
      <c r="P43" s="359"/>
      <c r="Q43" s="359"/>
      <c r="R43" s="356">
        <v>418900</v>
      </c>
      <c r="S43" s="356">
        <v>418900</v>
      </c>
      <c r="T43" s="356">
        <v>206606</v>
      </c>
      <c r="U43" s="356"/>
      <c r="V43" s="670"/>
      <c r="W43" s="670"/>
      <c r="X43" s="357">
        <v>15278</v>
      </c>
      <c r="Y43" s="362"/>
      <c r="Z43" s="362"/>
      <c r="AA43" s="362"/>
      <c r="AB43" s="359"/>
      <c r="AC43" s="359"/>
      <c r="AD43" s="359"/>
      <c r="AE43" s="356"/>
      <c r="AF43" s="356"/>
      <c r="AG43" s="356"/>
      <c r="AH43" s="359"/>
      <c r="AI43" s="359"/>
      <c r="AJ43" s="359"/>
      <c r="AK43" s="359"/>
      <c r="AL43" s="359"/>
      <c r="AM43" s="381"/>
      <c r="AN43" s="381"/>
    </row>
    <row r="44" spans="1:40" ht="13.5" thickBot="1">
      <c r="A44" s="392"/>
      <c r="B44" s="363"/>
      <c r="C44" s="1241"/>
      <c r="D44" s="359"/>
      <c r="E44" s="360"/>
      <c r="F44" s="318"/>
      <c r="G44" s="321"/>
      <c r="H44" s="321"/>
      <c r="I44" s="319"/>
      <c r="J44" s="319"/>
      <c r="K44" s="319"/>
      <c r="L44" s="319"/>
      <c r="M44" s="319"/>
      <c r="N44" s="319"/>
      <c r="O44" s="319"/>
      <c r="P44" s="319"/>
      <c r="Q44" s="319"/>
      <c r="R44" s="319"/>
      <c r="S44" s="319"/>
      <c r="T44" s="319"/>
      <c r="U44" s="319"/>
      <c r="V44" s="322"/>
      <c r="W44" s="322"/>
      <c r="X44" s="320"/>
      <c r="Y44" s="321"/>
      <c r="Z44" s="321"/>
      <c r="AA44" s="321"/>
      <c r="AB44" s="319"/>
      <c r="AC44" s="319"/>
      <c r="AD44" s="319"/>
      <c r="AE44" s="319"/>
      <c r="AF44" s="319"/>
      <c r="AG44" s="319"/>
      <c r="AH44" s="319"/>
      <c r="AI44" s="319"/>
      <c r="AJ44" s="319"/>
      <c r="AK44" s="319"/>
      <c r="AL44" s="319"/>
      <c r="AM44" s="381"/>
      <c r="AN44" s="381"/>
    </row>
    <row r="45" spans="1:40" ht="13.5" hidden="1" thickBot="1">
      <c r="A45" s="376"/>
      <c r="B45" s="393"/>
      <c r="C45" s="377"/>
      <c r="D45" s="679"/>
      <c r="E45" s="679"/>
      <c r="F45" s="378"/>
      <c r="G45" s="367"/>
      <c r="H45" s="367"/>
      <c r="I45" s="367"/>
      <c r="J45" s="367"/>
      <c r="K45" s="367"/>
      <c r="L45" s="367"/>
      <c r="M45" s="367"/>
      <c r="N45" s="367"/>
      <c r="O45" s="367"/>
      <c r="P45" s="367"/>
      <c r="Q45" s="367"/>
      <c r="R45" s="367"/>
      <c r="S45" s="367"/>
      <c r="T45" s="367"/>
      <c r="U45" s="367"/>
      <c r="V45" s="367"/>
      <c r="W45" s="367"/>
      <c r="X45" s="379"/>
      <c r="Y45" s="367"/>
      <c r="Z45" s="367"/>
      <c r="AA45" s="367"/>
      <c r="AB45" s="367"/>
      <c r="AC45" s="367"/>
      <c r="AD45" s="367"/>
      <c r="AE45" s="367"/>
      <c r="AF45" s="367"/>
      <c r="AG45" s="367"/>
      <c r="AH45" s="367"/>
      <c r="AI45" s="367"/>
      <c r="AJ45" s="367"/>
      <c r="AK45" s="367"/>
      <c r="AL45" s="380"/>
      <c r="AM45" s="381"/>
      <c r="AN45" s="381"/>
    </row>
    <row r="46" spans="1:40" ht="13.5" hidden="1" thickBot="1">
      <c r="A46" s="376"/>
      <c r="B46" s="393"/>
      <c r="C46" s="377"/>
      <c r="D46" s="679"/>
      <c r="E46" s="679"/>
      <c r="F46" s="378"/>
      <c r="G46" s="367"/>
      <c r="H46" s="367"/>
      <c r="I46" s="367"/>
      <c r="J46" s="367"/>
      <c r="K46" s="367"/>
      <c r="L46" s="367"/>
      <c r="M46" s="367"/>
      <c r="N46" s="367"/>
      <c r="O46" s="367"/>
      <c r="P46" s="367"/>
      <c r="Q46" s="367"/>
      <c r="R46" s="367"/>
      <c r="S46" s="367"/>
      <c r="T46" s="367"/>
      <c r="U46" s="367"/>
      <c r="V46" s="367"/>
      <c r="W46" s="367"/>
      <c r="X46" s="379"/>
      <c r="Y46" s="367"/>
      <c r="Z46" s="367"/>
      <c r="AA46" s="367"/>
      <c r="AB46" s="367"/>
      <c r="AC46" s="367"/>
      <c r="AD46" s="367"/>
      <c r="AE46" s="367"/>
      <c r="AF46" s="367"/>
      <c r="AG46" s="367"/>
      <c r="AH46" s="367"/>
      <c r="AI46" s="367"/>
      <c r="AJ46" s="367"/>
      <c r="AK46" s="367"/>
      <c r="AL46" s="380"/>
      <c r="AM46" s="381"/>
      <c r="AN46" s="381"/>
    </row>
    <row r="47" spans="1:40" ht="13.5" hidden="1" thickBot="1">
      <c r="A47" s="376"/>
      <c r="B47" s="394"/>
      <c r="C47" s="377"/>
      <c r="D47" s="679"/>
      <c r="E47" s="679"/>
      <c r="F47" s="378"/>
      <c r="G47" s="367"/>
      <c r="H47" s="367"/>
      <c r="I47" s="367"/>
      <c r="J47" s="367"/>
      <c r="K47" s="367"/>
      <c r="L47" s="367"/>
      <c r="M47" s="367"/>
      <c r="N47" s="367"/>
      <c r="O47" s="367"/>
      <c r="P47" s="367"/>
      <c r="Q47" s="367"/>
      <c r="R47" s="367"/>
      <c r="S47" s="367"/>
      <c r="T47" s="367"/>
      <c r="U47" s="367"/>
      <c r="V47" s="367"/>
      <c r="W47" s="367"/>
      <c r="X47" s="379"/>
      <c r="Y47" s="367"/>
      <c r="Z47" s="367"/>
      <c r="AA47" s="367"/>
      <c r="AB47" s="367"/>
      <c r="AC47" s="367"/>
      <c r="AD47" s="367"/>
      <c r="AE47" s="367"/>
      <c r="AF47" s="367"/>
      <c r="AG47" s="367"/>
      <c r="AH47" s="367"/>
      <c r="AI47" s="367"/>
      <c r="AJ47" s="367"/>
      <c r="AK47" s="367"/>
      <c r="AL47" s="380"/>
      <c r="AM47" s="381"/>
      <c r="AN47" s="381"/>
    </row>
    <row r="48" spans="1:40" ht="13.5" thickBot="1">
      <c r="A48" s="395"/>
      <c r="B48" s="396" t="s">
        <v>317</v>
      </c>
      <c r="C48" s="397">
        <f>SUM(C20+C39+C41+C42+C43)</f>
        <v>2083990.5219999999</v>
      </c>
      <c r="D48" s="397">
        <f t="shared" ref="D48:AL48" si="6">SUM(D20+D39+D41+D42+D43)</f>
        <v>2151052</v>
      </c>
      <c r="E48" s="397">
        <f t="shared" si="6"/>
        <v>974196</v>
      </c>
      <c r="F48" s="397">
        <f t="shared" si="6"/>
        <v>355949</v>
      </c>
      <c r="G48" s="397">
        <f t="shared" si="6"/>
        <v>355949</v>
      </c>
      <c r="H48" s="397">
        <f t="shared" si="6"/>
        <v>173928</v>
      </c>
      <c r="I48" s="397">
        <f t="shared" si="6"/>
        <v>971</v>
      </c>
      <c r="J48" s="397">
        <f t="shared" si="6"/>
        <v>971</v>
      </c>
      <c r="K48" s="397">
        <f t="shared" si="6"/>
        <v>569</v>
      </c>
      <c r="L48" s="397">
        <f t="shared" si="6"/>
        <v>1151277.5219999999</v>
      </c>
      <c r="M48" s="397">
        <f t="shared" si="6"/>
        <v>1205572</v>
      </c>
      <c r="N48" s="397">
        <f t="shared" si="6"/>
        <v>533864</v>
      </c>
      <c r="O48" s="397">
        <f t="shared" si="6"/>
        <v>25523</v>
      </c>
      <c r="P48" s="397">
        <f t="shared" si="6"/>
        <v>25523</v>
      </c>
      <c r="Q48" s="397">
        <f t="shared" si="6"/>
        <v>0</v>
      </c>
      <c r="R48" s="397">
        <f t="shared" si="6"/>
        <v>418900</v>
      </c>
      <c r="S48" s="397">
        <f t="shared" si="6"/>
        <v>418900</v>
      </c>
      <c r="T48" s="397">
        <f t="shared" si="6"/>
        <v>206606</v>
      </c>
      <c r="U48" s="397">
        <f t="shared" si="6"/>
        <v>0</v>
      </c>
      <c r="V48" s="397">
        <f t="shared" si="6"/>
        <v>0</v>
      </c>
      <c r="W48" s="397">
        <f t="shared" si="6"/>
        <v>0</v>
      </c>
      <c r="X48" s="397">
        <f t="shared" si="6"/>
        <v>15278</v>
      </c>
      <c r="Y48" s="397">
        <f t="shared" si="6"/>
        <v>38554</v>
      </c>
      <c r="Z48" s="397">
        <f t="shared" si="6"/>
        <v>38554</v>
      </c>
      <c r="AA48" s="397">
        <f t="shared" si="6"/>
        <v>21313</v>
      </c>
      <c r="AB48" s="397">
        <f t="shared" si="6"/>
        <v>0</v>
      </c>
      <c r="AC48" s="397">
        <f t="shared" si="6"/>
        <v>0</v>
      </c>
      <c r="AD48" s="397">
        <f t="shared" si="6"/>
        <v>0</v>
      </c>
      <c r="AE48" s="397">
        <f t="shared" si="6"/>
        <v>72331</v>
      </c>
      <c r="AF48" s="397">
        <f t="shared" si="6"/>
        <v>90305</v>
      </c>
      <c r="AG48" s="397">
        <f t="shared" si="6"/>
        <v>37916</v>
      </c>
      <c r="AH48" s="397">
        <f t="shared" si="6"/>
        <v>0</v>
      </c>
      <c r="AI48" s="397">
        <f t="shared" si="6"/>
        <v>0</v>
      </c>
      <c r="AJ48" s="397">
        <f t="shared" si="6"/>
        <v>0</v>
      </c>
      <c r="AK48" s="397">
        <f t="shared" si="6"/>
        <v>0</v>
      </c>
      <c r="AL48" s="397">
        <f t="shared" si="6"/>
        <v>5207</v>
      </c>
      <c r="AM48" s="381"/>
      <c r="AN48" s="381"/>
    </row>
    <row r="49" spans="2:40">
      <c r="C49" s="366"/>
      <c r="D49" s="366"/>
      <c r="E49" s="366"/>
      <c r="AM49" s="381"/>
      <c r="AN49" s="381"/>
    </row>
    <row r="50" spans="2:40">
      <c r="C50" s="282"/>
      <c r="D50" s="282"/>
      <c r="E50" s="282"/>
      <c r="AM50" s="381"/>
      <c r="AN50" s="381"/>
    </row>
    <row r="51" spans="2:40">
      <c r="B51" s="323"/>
      <c r="C51" s="398"/>
      <c r="D51" s="398"/>
      <c r="E51" s="398"/>
      <c r="F51" s="323"/>
      <c r="G51" s="323"/>
      <c r="H51" s="323"/>
      <c r="I51" s="323"/>
      <c r="J51" s="323"/>
      <c r="K51" s="323"/>
      <c r="Y51" s="323"/>
      <c r="Z51" s="323"/>
      <c r="AA51" s="323"/>
      <c r="AB51" s="323"/>
      <c r="AC51" s="323"/>
      <c r="AD51" s="323"/>
      <c r="AM51" s="381"/>
      <c r="AN51" s="381"/>
    </row>
    <row r="52" spans="2:40">
      <c r="B52" s="367"/>
      <c r="C52" s="398"/>
      <c r="D52" s="398"/>
      <c r="E52" s="398"/>
      <c r="AM52" s="381"/>
      <c r="AN52" s="381"/>
    </row>
    <row r="53" spans="2:40">
      <c r="C53" s="398"/>
      <c r="D53" s="398"/>
      <c r="E53" s="398"/>
      <c r="AM53" s="381"/>
      <c r="AN53" s="381"/>
    </row>
    <row r="54" spans="2:40">
      <c r="B54" s="323"/>
      <c r="C54" s="398"/>
      <c r="D54" s="398"/>
      <c r="E54" s="398"/>
      <c r="AM54" s="381"/>
      <c r="AN54" s="381"/>
    </row>
    <row r="55" spans="2:40">
      <c r="C55" s="398"/>
      <c r="D55" s="398"/>
      <c r="E55" s="398"/>
      <c r="AM55" s="381"/>
      <c r="AN55" s="381"/>
    </row>
    <row r="56" spans="2:40">
      <c r="C56" s="282"/>
      <c r="D56" s="282"/>
      <c r="E56" s="282"/>
      <c r="AM56" s="381"/>
      <c r="AN56" s="381"/>
    </row>
    <row r="57" spans="2:40">
      <c r="B57" s="323"/>
      <c r="C57" s="282"/>
      <c r="D57" s="282"/>
      <c r="E57" s="282"/>
      <c r="U57" s="323"/>
      <c r="V57" s="323"/>
      <c r="W57" s="323"/>
      <c r="AM57" s="381"/>
      <c r="AN57" s="381"/>
    </row>
    <row r="58" spans="2:40">
      <c r="B58" s="323"/>
      <c r="C58" s="282"/>
      <c r="D58" s="282"/>
      <c r="E58" s="282"/>
      <c r="AM58" s="381"/>
      <c r="AN58" s="381"/>
    </row>
    <row r="59" spans="2:40"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2"/>
      <c r="AH59" s="282"/>
      <c r="AI59" s="282"/>
      <c r="AJ59" s="282"/>
      <c r="AK59" s="282"/>
      <c r="AL59" s="282"/>
      <c r="AM59" s="381"/>
      <c r="AN59" s="381"/>
    </row>
    <row r="60" spans="2:40">
      <c r="C60" s="282"/>
      <c r="D60" s="282"/>
      <c r="E60" s="282"/>
      <c r="F60" s="282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  <c r="AA60" s="282"/>
      <c r="AB60" s="282"/>
      <c r="AC60" s="282"/>
      <c r="AD60" s="282"/>
      <c r="AE60" s="282"/>
      <c r="AF60" s="282"/>
      <c r="AG60" s="282"/>
      <c r="AH60" s="282"/>
      <c r="AI60" s="282"/>
      <c r="AJ60" s="282"/>
      <c r="AK60" s="282"/>
      <c r="AL60" s="282"/>
      <c r="AM60" s="381"/>
      <c r="AN60" s="381"/>
    </row>
    <row r="61" spans="2:40">
      <c r="C61" s="282"/>
      <c r="D61" s="282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2"/>
      <c r="AA61" s="282"/>
      <c r="AB61" s="282"/>
      <c r="AC61" s="282"/>
      <c r="AD61" s="282"/>
      <c r="AE61" s="282"/>
      <c r="AF61" s="282"/>
      <c r="AG61" s="282"/>
      <c r="AH61" s="282"/>
      <c r="AI61" s="282"/>
      <c r="AJ61" s="282"/>
      <c r="AK61" s="282"/>
      <c r="AL61" s="282"/>
      <c r="AM61" s="381"/>
      <c r="AN61" s="381"/>
    </row>
    <row r="62" spans="2:40">
      <c r="C62" s="282"/>
      <c r="D62" s="282"/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82"/>
      <c r="AG62" s="282"/>
      <c r="AH62" s="282"/>
      <c r="AI62" s="282"/>
      <c r="AJ62" s="282"/>
      <c r="AK62" s="282"/>
      <c r="AL62" s="282"/>
      <c r="AM62" s="381"/>
      <c r="AN62" s="381"/>
    </row>
    <row r="63" spans="2:40">
      <c r="C63" s="282"/>
      <c r="D63" s="282"/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2"/>
      <c r="AA63" s="282"/>
      <c r="AB63" s="282"/>
      <c r="AC63" s="282"/>
      <c r="AD63" s="282"/>
      <c r="AE63" s="282"/>
      <c r="AF63" s="282"/>
      <c r="AG63" s="282"/>
      <c r="AH63" s="282"/>
      <c r="AI63" s="282"/>
      <c r="AJ63" s="282"/>
      <c r="AK63" s="282"/>
      <c r="AL63" s="282"/>
      <c r="AM63" s="381"/>
      <c r="AN63" s="381"/>
    </row>
    <row r="64" spans="2:40">
      <c r="B64" s="323"/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381"/>
      <c r="AN64" s="381"/>
    </row>
    <row r="65" spans="3:40"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282"/>
      <c r="AG65" s="282"/>
      <c r="AH65" s="282"/>
      <c r="AI65" s="282"/>
      <c r="AJ65" s="282"/>
      <c r="AK65" s="282"/>
      <c r="AL65" s="282"/>
      <c r="AM65" s="381"/>
      <c r="AN65" s="381"/>
    </row>
    <row r="66" spans="3:40"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82"/>
      <c r="P66" s="282"/>
      <c r="Q66" s="282"/>
      <c r="R66" s="282"/>
      <c r="S66" s="282"/>
      <c r="T66" s="282"/>
      <c r="U66" s="282"/>
      <c r="V66" s="282"/>
      <c r="W66" s="282"/>
      <c r="X66" s="282"/>
      <c r="Y66" s="282"/>
      <c r="Z66" s="282"/>
      <c r="AA66" s="282"/>
      <c r="AB66" s="282"/>
      <c r="AC66" s="282"/>
      <c r="AD66" s="282"/>
      <c r="AE66" s="282"/>
      <c r="AF66" s="282"/>
      <c r="AG66" s="282"/>
      <c r="AH66" s="282"/>
      <c r="AI66" s="282"/>
      <c r="AJ66" s="282"/>
      <c r="AK66" s="282"/>
      <c r="AL66" s="282"/>
      <c r="AM66" s="381"/>
      <c r="AN66" s="381"/>
    </row>
    <row r="67" spans="3:40">
      <c r="C67" s="282"/>
      <c r="D67" s="282"/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82"/>
      <c r="P67" s="282"/>
      <c r="Q67" s="282"/>
      <c r="R67" s="282"/>
      <c r="S67" s="282"/>
      <c r="T67" s="282"/>
      <c r="U67" s="282"/>
      <c r="V67" s="282"/>
      <c r="W67" s="282"/>
      <c r="X67" s="282"/>
      <c r="Y67" s="282"/>
      <c r="Z67" s="282"/>
      <c r="AA67" s="282"/>
      <c r="AB67" s="282"/>
      <c r="AC67" s="282"/>
      <c r="AD67" s="282"/>
      <c r="AE67" s="282"/>
      <c r="AF67" s="282"/>
      <c r="AG67" s="282"/>
      <c r="AH67" s="282"/>
      <c r="AI67" s="282"/>
      <c r="AJ67" s="282"/>
      <c r="AK67" s="282"/>
      <c r="AL67" s="282"/>
      <c r="AM67" s="381"/>
      <c r="AN67" s="381"/>
    </row>
    <row r="68" spans="3:40">
      <c r="C68" s="282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  <c r="P68" s="282"/>
      <c r="Q68" s="282"/>
      <c r="R68" s="282"/>
      <c r="S68" s="282"/>
      <c r="T68" s="282"/>
      <c r="U68" s="282"/>
      <c r="V68" s="282"/>
      <c r="W68" s="282"/>
      <c r="X68" s="282"/>
      <c r="Y68" s="282"/>
      <c r="Z68" s="282"/>
      <c r="AA68" s="282"/>
      <c r="AB68" s="282"/>
      <c r="AC68" s="282"/>
      <c r="AD68" s="282"/>
      <c r="AE68" s="282"/>
      <c r="AF68" s="282"/>
      <c r="AG68" s="282"/>
      <c r="AH68" s="282"/>
      <c r="AI68" s="282"/>
      <c r="AJ68" s="282"/>
      <c r="AK68" s="282"/>
      <c r="AL68" s="282"/>
      <c r="AM68" s="381"/>
      <c r="AN68" s="381"/>
    </row>
    <row r="69" spans="3:40"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  <c r="P69" s="282"/>
      <c r="Q69" s="282"/>
      <c r="R69" s="282"/>
      <c r="S69" s="282"/>
      <c r="T69" s="282"/>
      <c r="U69" s="282"/>
      <c r="V69" s="282"/>
      <c r="W69" s="282"/>
      <c r="X69" s="282"/>
      <c r="Y69" s="282"/>
      <c r="Z69" s="282"/>
      <c r="AA69" s="282"/>
      <c r="AB69" s="282"/>
      <c r="AC69" s="282"/>
      <c r="AD69" s="282"/>
      <c r="AE69" s="282"/>
      <c r="AF69" s="282"/>
      <c r="AG69" s="282"/>
      <c r="AH69" s="282"/>
      <c r="AI69" s="282"/>
      <c r="AJ69" s="282"/>
      <c r="AK69" s="282"/>
      <c r="AL69" s="282"/>
      <c r="AM69" s="282"/>
      <c r="AN69" s="381"/>
    </row>
    <row r="70" spans="3:40">
      <c r="C70" s="282"/>
      <c r="D70" s="282"/>
      <c r="E70" s="282"/>
      <c r="F70" s="282"/>
      <c r="G70" s="282"/>
      <c r="H70" s="282"/>
      <c r="I70" s="282"/>
      <c r="J70" s="282"/>
      <c r="K70" s="282"/>
      <c r="L70" s="282"/>
      <c r="M70" s="282"/>
      <c r="N70" s="282"/>
      <c r="O70" s="282"/>
      <c r="P70" s="282"/>
      <c r="Q70" s="282"/>
      <c r="R70" s="282"/>
      <c r="S70" s="282"/>
      <c r="T70" s="282"/>
      <c r="U70" s="282"/>
      <c r="V70" s="282"/>
      <c r="W70" s="282"/>
      <c r="X70" s="282"/>
      <c r="Y70" s="282"/>
      <c r="Z70" s="282"/>
      <c r="AA70" s="282"/>
      <c r="AB70" s="282"/>
      <c r="AC70" s="282"/>
      <c r="AD70" s="282"/>
      <c r="AE70" s="282"/>
      <c r="AF70" s="282"/>
      <c r="AG70" s="282"/>
      <c r="AH70" s="282"/>
      <c r="AI70" s="282"/>
      <c r="AJ70" s="282"/>
      <c r="AK70" s="282"/>
      <c r="AL70" s="282"/>
      <c r="AM70" s="282"/>
      <c r="AN70" s="381"/>
    </row>
    <row r="71" spans="3:40">
      <c r="C71" s="282"/>
      <c r="D71" s="282"/>
      <c r="E71" s="282"/>
      <c r="F71" s="282"/>
      <c r="G71" s="282"/>
      <c r="H71" s="282"/>
      <c r="I71" s="282"/>
      <c r="J71" s="282"/>
      <c r="K71" s="282"/>
      <c r="L71" s="282"/>
      <c r="M71" s="282"/>
      <c r="N71" s="282"/>
      <c r="O71" s="282"/>
      <c r="P71" s="282"/>
      <c r="Q71" s="282"/>
      <c r="R71" s="282"/>
      <c r="S71" s="282"/>
      <c r="T71" s="282"/>
      <c r="U71" s="282"/>
      <c r="V71" s="282"/>
      <c r="W71" s="282"/>
      <c r="X71" s="282"/>
      <c r="Y71" s="282"/>
      <c r="Z71" s="282"/>
      <c r="AA71" s="282"/>
      <c r="AB71" s="282"/>
      <c r="AC71" s="282"/>
      <c r="AD71" s="282"/>
      <c r="AE71" s="282"/>
      <c r="AF71" s="282"/>
      <c r="AG71" s="282"/>
      <c r="AH71" s="282"/>
      <c r="AI71" s="282"/>
      <c r="AJ71" s="282"/>
      <c r="AK71" s="282"/>
      <c r="AL71" s="282"/>
      <c r="AM71" s="282"/>
      <c r="AN71" s="381"/>
    </row>
    <row r="72" spans="3:40">
      <c r="C72" s="282"/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82"/>
      <c r="P72" s="282"/>
      <c r="Q72" s="282"/>
      <c r="R72" s="282"/>
      <c r="S72" s="282"/>
      <c r="T72" s="282"/>
      <c r="U72" s="282"/>
      <c r="V72" s="282"/>
      <c r="W72" s="282"/>
      <c r="X72" s="282"/>
      <c r="Y72" s="282"/>
      <c r="Z72" s="282"/>
      <c r="AA72" s="282"/>
      <c r="AB72" s="282"/>
      <c r="AC72" s="282"/>
      <c r="AD72" s="282"/>
      <c r="AE72" s="282"/>
      <c r="AF72" s="282"/>
      <c r="AG72" s="282"/>
      <c r="AH72" s="282"/>
      <c r="AI72" s="282"/>
      <c r="AJ72" s="282"/>
      <c r="AK72" s="282"/>
      <c r="AL72" s="282"/>
      <c r="AM72" s="282"/>
      <c r="AN72" s="381"/>
    </row>
    <row r="73" spans="3:40">
      <c r="F73" s="282"/>
      <c r="G73" s="282"/>
      <c r="H73" s="282"/>
      <c r="I73" s="282"/>
      <c r="J73" s="282"/>
      <c r="K73" s="282"/>
      <c r="L73" s="282"/>
      <c r="M73" s="282"/>
      <c r="N73" s="282"/>
      <c r="O73" s="282"/>
      <c r="P73" s="282"/>
      <c r="Q73" s="282"/>
      <c r="R73" s="282"/>
      <c r="S73" s="282"/>
      <c r="T73" s="282"/>
      <c r="U73" s="282"/>
      <c r="V73" s="282"/>
      <c r="W73" s="282"/>
      <c r="X73" s="282"/>
      <c r="Y73" s="282"/>
      <c r="Z73" s="282"/>
      <c r="AA73" s="282"/>
      <c r="AB73" s="282"/>
      <c r="AC73" s="282"/>
      <c r="AD73" s="282"/>
      <c r="AE73" s="282"/>
      <c r="AF73" s="282"/>
      <c r="AG73" s="282"/>
      <c r="AH73" s="282"/>
      <c r="AI73" s="282"/>
      <c r="AJ73" s="282"/>
      <c r="AK73" s="282"/>
      <c r="AL73" s="282"/>
      <c r="AM73" s="282"/>
      <c r="AN73" s="381"/>
    </row>
    <row r="74" spans="3:40">
      <c r="C74" s="282"/>
      <c r="D74" s="282"/>
      <c r="E74" s="282"/>
      <c r="F74" s="282"/>
      <c r="G74" s="282"/>
      <c r="H74" s="282"/>
      <c r="I74" s="282"/>
      <c r="J74" s="282"/>
      <c r="K74" s="282"/>
      <c r="L74" s="282"/>
      <c r="M74" s="282"/>
      <c r="N74" s="282"/>
      <c r="O74" s="282"/>
      <c r="P74" s="282"/>
      <c r="Q74" s="282"/>
      <c r="R74" s="282"/>
      <c r="S74" s="282"/>
      <c r="T74" s="282"/>
      <c r="U74" s="282"/>
      <c r="V74" s="282"/>
      <c r="W74" s="282"/>
      <c r="X74" s="282"/>
      <c r="Y74" s="282"/>
      <c r="Z74" s="282"/>
      <c r="AA74" s="282"/>
      <c r="AB74" s="282"/>
      <c r="AC74" s="282"/>
      <c r="AD74" s="282"/>
      <c r="AE74" s="282"/>
      <c r="AF74" s="282"/>
      <c r="AG74" s="282"/>
      <c r="AH74" s="282"/>
      <c r="AI74" s="282"/>
      <c r="AJ74" s="282"/>
      <c r="AK74" s="282"/>
      <c r="AL74" s="282"/>
      <c r="AM74" s="282"/>
      <c r="AN74" s="381"/>
    </row>
    <row r="75" spans="3:40">
      <c r="C75" s="282"/>
      <c r="D75" s="282"/>
      <c r="E75" s="282"/>
      <c r="F75" s="282"/>
      <c r="G75" s="282"/>
      <c r="H75" s="282"/>
      <c r="I75" s="282"/>
      <c r="J75" s="282"/>
      <c r="K75" s="282"/>
      <c r="L75" s="282"/>
      <c r="M75" s="282"/>
      <c r="N75" s="282"/>
      <c r="O75" s="282"/>
      <c r="P75" s="282"/>
      <c r="Q75" s="282"/>
      <c r="R75" s="282"/>
      <c r="S75" s="282"/>
      <c r="T75" s="282"/>
      <c r="U75" s="282"/>
      <c r="V75" s="282"/>
      <c r="W75" s="282"/>
      <c r="X75" s="282"/>
      <c r="Y75" s="282"/>
      <c r="Z75" s="282"/>
      <c r="AA75" s="282"/>
      <c r="AB75" s="282"/>
      <c r="AC75" s="282"/>
      <c r="AD75" s="282"/>
      <c r="AE75" s="282"/>
      <c r="AF75" s="282"/>
      <c r="AG75" s="282"/>
      <c r="AH75" s="282"/>
      <c r="AI75" s="282"/>
      <c r="AJ75" s="282"/>
      <c r="AK75" s="282"/>
      <c r="AL75" s="282"/>
      <c r="AM75" s="282"/>
      <c r="AN75" s="381"/>
    </row>
    <row r="76" spans="3:40">
      <c r="C76" s="282"/>
      <c r="D76" s="282"/>
      <c r="E76" s="282"/>
      <c r="F76" s="282"/>
      <c r="G76" s="282"/>
      <c r="H76" s="282"/>
      <c r="I76" s="282"/>
      <c r="J76" s="282"/>
      <c r="K76" s="282"/>
      <c r="L76" s="282"/>
      <c r="M76" s="282"/>
      <c r="N76" s="282"/>
      <c r="O76" s="282"/>
      <c r="P76" s="282"/>
      <c r="Q76" s="282"/>
      <c r="R76" s="282"/>
      <c r="S76" s="282"/>
      <c r="T76" s="282"/>
      <c r="U76" s="282"/>
      <c r="V76" s="282"/>
      <c r="W76" s="282"/>
      <c r="X76" s="282"/>
      <c r="Y76" s="282"/>
      <c r="Z76" s="282"/>
      <c r="AA76" s="282"/>
      <c r="AB76" s="282"/>
      <c r="AC76" s="282"/>
      <c r="AD76" s="282"/>
      <c r="AE76" s="282"/>
      <c r="AF76" s="282"/>
      <c r="AG76" s="282"/>
      <c r="AH76" s="282"/>
      <c r="AI76" s="282"/>
      <c r="AJ76" s="282"/>
      <c r="AK76" s="282"/>
      <c r="AL76" s="282"/>
      <c r="AM76" s="282"/>
      <c r="AN76" s="381"/>
    </row>
    <row r="77" spans="3:40">
      <c r="C77" s="282"/>
      <c r="D77" s="282"/>
      <c r="E77" s="282"/>
      <c r="F77" s="282"/>
      <c r="G77" s="282"/>
      <c r="H77" s="282"/>
      <c r="I77" s="282"/>
      <c r="J77" s="282"/>
      <c r="K77" s="282"/>
      <c r="L77" s="282"/>
      <c r="M77" s="282"/>
      <c r="N77" s="282"/>
      <c r="O77" s="282"/>
      <c r="P77" s="282"/>
      <c r="Q77" s="282"/>
      <c r="R77" s="282"/>
      <c r="S77" s="282"/>
      <c r="T77" s="282"/>
      <c r="U77" s="282"/>
      <c r="V77" s="282"/>
      <c r="W77" s="282"/>
      <c r="X77" s="282"/>
      <c r="Y77" s="282"/>
      <c r="Z77" s="282"/>
      <c r="AA77" s="282"/>
      <c r="AB77" s="282"/>
      <c r="AC77" s="282"/>
      <c r="AD77" s="282"/>
      <c r="AE77" s="282"/>
      <c r="AF77" s="282"/>
      <c r="AG77" s="282"/>
      <c r="AH77" s="282"/>
      <c r="AI77" s="282"/>
      <c r="AJ77" s="282"/>
      <c r="AK77" s="282"/>
      <c r="AL77" s="282"/>
      <c r="AM77" s="282"/>
      <c r="AN77" s="381"/>
    </row>
    <row r="78" spans="3:40">
      <c r="C78" s="282"/>
      <c r="D78" s="282"/>
      <c r="E78" s="282"/>
      <c r="F78" s="282"/>
      <c r="G78" s="282"/>
      <c r="H78" s="282"/>
      <c r="I78" s="282"/>
      <c r="J78" s="282"/>
      <c r="K78" s="282"/>
      <c r="L78" s="282"/>
      <c r="M78" s="282"/>
      <c r="N78" s="282"/>
      <c r="O78" s="282"/>
      <c r="P78" s="282"/>
      <c r="Q78" s="282"/>
      <c r="R78" s="282"/>
      <c r="S78" s="282"/>
      <c r="T78" s="282"/>
      <c r="U78" s="282"/>
      <c r="V78" s="282"/>
      <c r="W78" s="282"/>
      <c r="X78" s="282"/>
      <c r="Y78" s="282"/>
      <c r="Z78" s="282"/>
      <c r="AA78" s="282"/>
      <c r="AB78" s="282"/>
      <c r="AC78" s="282"/>
      <c r="AD78" s="282"/>
      <c r="AE78" s="282"/>
      <c r="AF78" s="282"/>
      <c r="AG78" s="282"/>
      <c r="AH78" s="282"/>
      <c r="AI78" s="282"/>
      <c r="AJ78" s="282"/>
      <c r="AK78" s="282"/>
      <c r="AL78" s="282"/>
      <c r="AM78" s="282"/>
      <c r="AN78" s="381"/>
    </row>
    <row r="79" spans="3:40">
      <c r="C79" s="282"/>
      <c r="D79" s="282"/>
      <c r="E79" s="282"/>
      <c r="F79" s="282"/>
      <c r="G79" s="282"/>
      <c r="H79" s="282"/>
      <c r="I79" s="282"/>
      <c r="J79" s="282"/>
      <c r="K79" s="282"/>
      <c r="L79" s="282"/>
      <c r="M79" s="282"/>
      <c r="N79" s="282"/>
      <c r="O79" s="282"/>
      <c r="P79" s="282"/>
      <c r="Q79" s="282"/>
      <c r="R79" s="282"/>
      <c r="S79" s="282"/>
      <c r="T79" s="282"/>
      <c r="U79" s="282"/>
      <c r="V79" s="282"/>
      <c r="W79" s="282"/>
      <c r="X79" s="282"/>
      <c r="Y79" s="282"/>
      <c r="Z79" s="282"/>
      <c r="AA79" s="282"/>
      <c r="AB79" s="282"/>
      <c r="AC79" s="282"/>
      <c r="AD79" s="282"/>
      <c r="AE79" s="282"/>
      <c r="AF79" s="282"/>
      <c r="AG79" s="282"/>
      <c r="AH79" s="282"/>
      <c r="AI79" s="282"/>
      <c r="AJ79" s="282"/>
      <c r="AK79" s="282"/>
      <c r="AL79" s="282"/>
      <c r="AM79" s="282"/>
      <c r="AN79" s="381"/>
    </row>
    <row r="80" spans="3:40">
      <c r="C80" s="282"/>
      <c r="D80" s="282"/>
      <c r="E80" s="282"/>
      <c r="F80" s="282"/>
      <c r="G80" s="282"/>
      <c r="H80" s="282"/>
      <c r="I80" s="282"/>
      <c r="J80" s="282"/>
      <c r="K80" s="282"/>
      <c r="L80" s="282"/>
      <c r="M80" s="282"/>
      <c r="N80" s="282"/>
      <c r="O80" s="282"/>
      <c r="P80" s="282"/>
      <c r="Q80" s="282"/>
      <c r="R80" s="282"/>
      <c r="S80" s="282"/>
      <c r="T80" s="282"/>
      <c r="U80" s="282"/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282"/>
      <c r="AM80" s="282"/>
      <c r="AN80" s="381"/>
    </row>
    <row r="81" spans="3:40">
      <c r="C81" s="282"/>
      <c r="D81" s="282"/>
      <c r="E81" s="282"/>
      <c r="F81" s="282"/>
      <c r="G81" s="282"/>
      <c r="H81" s="282"/>
      <c r="I81" s="282"/>
      <c r="J81" s="282"/>
      <c r="K81" s="282"/>
      <c r="L81" s="282"/>
      <c r="M81" s="282"/>
      <c r="N81" s="282"/>
      <c r="O81" s="282"/>
      <c r="P81" s="282"/>
      <c r="Q81" s="282"/>
      <c r="R81" s="282"/>
      <c r="S81" s="282"/>
      <c r="T81" s="282"/>
      <c r="U81" s="282"/>
      <c r="V81" s="282"/>
      <c r="W81" s="282"/>
      <c r="X81" s="282"/>
      <c r="Y81" s="282"/>
      <c r="Z81" s="282"/>
      <c r="AA81" s="282"/>
      <c r="AB81" s="282"/>
      <c r="AC81" s="282"/>
      <c r="AD81" s="282"/>
      <c r="AE81" s="282"/>
      <c r="AF81" s="282"/>
      <c r="AG81" s="282"/>
      <c r="AH81" s="282"/>
      <c r="AI81" s="282"/>
      <c r="AJ81" s="282"/>
      <c r="AK81" s="282"/>
      <c r="AL81" s="282"/>
      <c r="AM81" s="282"/>
      <c r="AN81" s="381"/>
    </row>
    <row r="82" spans="3:40">
      <c r="C82" s="282"/>
      <c r="D82" s="282"/>
      <c r="E82" s="282"/>
      <c r="F82" s="282"/>
      <c r="G82" s="282"/>
      <c r="H82" s="282"/>
      <c r="I82" s="282"/>
      <c r="J82" s="282"/>
      <c r="K82" s="282"/>
      <c r="L82" s="282"/>
      <c r="M82" s="282"/>
      <c r="N82" s="282"/>
      <c r="O82" s="282"/>
      <c r="P82" s="282"/>
      <c r="Q82" s="282"/>
      <c r="R82" s="282"/>
      <c r="S82" s="282"/>
      <c r="T82" s="282"/>
      <c r="U82" s="282"/>
      <c r="V82" s="282"/>
      <c r="W82" s="282"/>
      <c r="X82" s="282"/>
      <c r="Y82" s="282"/>
      <c r="Z82" s="282"/>
      <c r="AA82" s="282"/>
      <c r="AB82" s="282"/>
      <c r="AC82" s="282"/>
      <c r="AD82" s="282"/>
      <c r="AE82" s="282"/>
      <c r="AF82" s="282"/>
      <c r="AG82" s="282"/>
      <c r="AH82" s="282"/>
      <c r="AI82" s="282"/>
      <c r="AJ82" s="282"/>
      <c r="AK82" s="282"/>
      <c r="AL82" s="282"/>
      <c r="AM82" s="282"/>
      <c r="AN82" s="381"/>
    </row>
    <row r="83" spans="3:40">
      <c r="C83" s="282"/>
      <c r="D83" s="282"/>
      <c r="E83" s="282"/>
      <c r="F83" s="282"/>
      <c r="G83" s="282"/>
      <c r="H83" s="282"/>
      <c r="I83" s="282"/>
      <c r="J83" s="282"/>
      <c r="K83" s="282"/>
      <c r="L83" s="282"/>
      <c r="M83" s="282"/>
      <c r="N83" s="282"/>
      <c r="O83" s="282"/>
      <c r="P83" s="282"/>
      <c r="Q83" s="282"/>
      <c r="R83" s="282"/>
      <c r="S83" s="282"/>
      <c r="T83" s="282"/>
      <c r="U83" s="282"/>
      <c r="V83" s="282"/>
      <c r="W83" s="282"/>
      <c r="X83" s="282"/>
      <c r="Y83" s="282"/>
      <c r="Z83" s="282"/>
      <c r="AA83" s="282"/>
      <c r="AB83" s="282"/>
      <c r="AC83" s="282"/>
      <c r="AD83" s="282"/>
      <c r="AE83" s="282"/>
      <c r="AF83" s="282"/>
      <c r="AG83" s="282"/>
      <c r="AH83" s="282"/>
      <c r="AI83" s="282"/>
      <c r="AJ83" s="282"/>
      <c r="AK83" s="282"/>
      <c r="AL83" s="282"/>
      <c r="AM83" s="282"/>
      <c r="AN83" s="381"/>
    </row>
    <row r="84" spans="3:40">
      <c r="C84" s="282"/>
      <c r="D84" s="282"/>
      <c r="E84" s="282"/>
      <c r="F84" s="282"/>
      <c r="G84" s="282"/>
      <c r="H84" s="282"/>
      <c r="I84" s="282"/>
      <c r="J84" s="282"/>
      <c r="K84" s="282"/>
      <c r="L84" s="282"/>
      <c r="M84" s="282"/>
      <c r="N84" s="282"/>
      <c r="O84" s="282"/>
      <c r="P84" s="282"/>
      <c r="Q84" s="282"/>
      <c r="R84" s="282"/>
      <c r="S84" s="282"/>
      <c r="T84" s="282"/>
      <c r="U84" s="282"/>
      <c r="V84" s="282"/>
      <c r="W84" s="282"/>
      <c r="X84" s="282"/>
      <c r="Y84" s="282"/>
      <c r="Z84" s="282"/>
      <c r="AA84" s="282"/>
      <c r="AB84" s="282"/>
      <c r="AC84" s="282"/>
      <c r="AD84" s="282"/>
      <c r="AE84" s="282"/>
      <c r="AF84" s="282"/>
      <c r="AG84" s="282"/>
      <c r="AH84" s="282"/>
      <c r="AI84" s="282"/>
      <c r="AJ84" s="282"/>
      <c r="AK84" s="282"/>
      <c r="AL84" s="282"/>
      <c r="AM84" s="282"/>
      <c r="AN84" s="381"/>
    </row>
    <row r="85" spans="3:40">
      <c r="C85" s="282"/>
      <c r="D85" s="282"/>
      <c r="E85" s="282"/>
      <c r="F85" s="282"/>
      <c r="G85" s="282"/>
      <c r="H85" s="282"/>
      <c r="I85" s="282"/>
      <c r="J85" s="282"/>
      <c r="K85" s="282"/>
      <c r="L85" s="282"/>
      <c r="M85" s="282"/>
      <c r="N85" s="282"/>
      <c r="O85" s="282"/>
      <c r="P85" s="282"/>
      <c r="Q85" s="282"/>
      <c r="R85" s="282"/>
      <c r="S85" s="282"/>
      <c r="T85" s="282"/>
      <c r="U85" s="282"/>
      <c r="V85" s="282"/>
      <c r="W85" s="282"/>
      <c r="X85" s="282"/>
      <c r="Y85" s="282"/>
      <c r="Z85" s="282"/>
      <c r="AA85" s="282"/>
      <c r="AB85" s="282"/>
      <c r="AC85" s="282"/>
      <c r="AD85" s="282"/>
      <c r="AE85" s="282"/>
      <c r="AF85" s="282"/>
      <c r="AG85" s="282"/>
      <c r="AH85" s="282"/>
      <c r="AI85" s="282"/>
      <c r="AJ85" s="282"/>
      <c r="AK85" s="282"/>
      <c r="AL85" s="282"/>
      <c r="AM85" s="282"/>
      <c r="AN85" s="381"/>
    </row>
    <row r="86" spans="3:40">
      <c r="C86" s="282"/>
      <c r="D86" s="282"/>
      <c r="E86" s="282"/>
      <c r="F86" s="282"/>
      <c r="G86" s="282"/>
      <c r="H86" s="282"/>
      <c r="I86" s="282"/>
      <c r="J86" s="282"/>
      <c r="K86" s="282"/>
      <c r="L86" s="282"/>
      <c r="M86" s="282"/>
      <c r="N86" s="282"/>
      <c r="O86" s="282"/>
      <c r="P86" s="282"/>
      <c r="Q86" s="282"/>
      <c r="R86" s="282"/>
      <c r="S86" s="282"/>
      <c r="T86" s="282"/>
      <c r="U86" s="282"/>
      <c r="V86" s="282"/>
      <c r="W86" s="282"/>
      <c r="X86" s="282"/>
      <c r="Y86" s="282"/>
      <c r="Z86" s="282"/>
      <c r="AA86" s="282"/>
      <c r="AB86" s="282"/>
      <c r="AC86" s="282"/>
      <c r="AD86" s="282"/>
      <c r="AE86" s="282"/>
      <c r="AF86" s="282"/>
      <c r="AG86" s="282"/>
      <c r="AH86" s="282"/>
      <c r="AI86" s="282"/>
      <c r="AJ86" s="282"/>
      <c r="AK86" s="282"/>
      <c r="AL86" s="282"/>
      <c r="AM86" s="282"/>
      <c r="AN86" s="381"/>
    </row>
    <row r="87" spans="3:40">
      <c r="C87" s="282"/>
      <c r="D87" s="282"/>
      <c r="E87" s="282"/>
      <c r="F87" s="282"/>
      <c r="G87" s="282"/>
      <c r="H87" s="282"/>
      <c r="I87" s="282"/>
      <c r="J87" s="282"/>
      <c r="K87" s="282"/>
      <c r="L87" s="282"/>
      <c r="M87" s="282"/>
      <c r="N87" s="282"/>
      <c r="O87" s="282"/>
      <c r="P87" s="282"/>
      <c r="Q87" s="282"/>
      <c r="R87" s="282"/>
      <c r="S87" s="282"/>
      <c r="T87" s="282"/>
      <c r="U87" s="282"/>
      <c r="V87" s="282"/>
      <c r="W87" s="282"/>
      <c r="X87" s="282"/>
      <c r="Y87" s="282"/>
      <c r="Z87" s="282"/>
      <c r="AA87" s="282"/>
      <c r="AB87" s="282"/>
      <c r="AC87" s="282"/>
      <c r="AD87" s="282"/>
      <c r="AE87" s="282"/>
      <c r="AF87" s="282"/>
      <c r="AG87" s="282"/>
      <c r="AH87" s="282"/>
      <c r="AI87" s="282"/>
      <c r="AJ87" s="282"/>
      <c r="AK87" s="282"/>
      <c r="AL87" s="282"/>
      <c r="AM87" s="282"/>
      <c r="AN87" s="381"/>
    </row>
    <row r="88" spans="3:40">
      <c r="C88" s="282"/>
      <c r="D88" s="282"/>
      <c r="E88" s="282"/>
      <c r="F88" s="282"/>
      <c r="G88" s="282"/>
      <c r="H88" s="282"/>
      <c r="I88" s="282"/>
      <c r="J88" s="282"/>
      <c r="K88" s="282"/>
      <c r="L88" s="282"/>
      <c r="M88" s="282"/>
      <c r="N88" s="282"/>
      <c r="O88" s="282"/>
      <c r="P88" s="282"/>
      <c r="Q88" s="282"/>
      <c r="R88" s="282"/>
      <c r="S88" s="282"/>
      <c r="T88" s="282"/>
      <c r="U88" s="282"/>
      <c r="V88" s="282"/>
      <c r="W88" s="282"/>
      <c r="X88" s="282"/>
      <c r="Y88" s="282"/>
      <c r="Z88" s="282"/>
      <c r="AA88" s="282"/>
      <c r="AB88" s="282"/>
      <c r="AC88" s="282"/>
      <c r="AD88" s="282"/>
      <c r="AE88" s="282"/>
      <c r="AF88" s="282"/>
      <c r="AG88" s="282"/>
      <c r="AH88" s="282"/>
      <c r="AI88" s="282"/>
      <c r="AJ88" s="282"/>
      <c r="AK88" s="282"/>
      <c r="AL88" s="282"/>
      <c r="AM88" s="282"/>
      <c r="AN88" s="381"/>
    </row>
    <row r="89" spans="3:40">
      <c r="C89" s="282"/>
      <c r="D89" s="282"/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2"/>
      <c r="Q89" s="282"/>
      <c r="R89" s="282"/>
      <c r="S89" s="282"/>
      <c r="T89" s="282"/>
      <c r="U89" s="282"/>
      <c r="V89" s="282"/>
      <c r="W89" s="282"/>
      <c r="X89" s="282"/>
      <c r="Y89" s="282"/>
      <c r="Z89" s="282"/>
      <c r="AA89" s="282"/>
      <c r="AB89" s="282"/>
      <c r="AC89" s="282"/>
      <c r="AD89" s="282"/>
      <c r="AE89" s="282"/>
      <c r="AF89" s="282"/>
      <c r="AG89" s="282"/>
      <c r="AH89" s="282"/>
      <c r="AI89" s="282"/>
      <c r="AJ89" s="282"/>
      <c r="AK89" s="282"/>
      <c r="AL89" s="282"/>
      <c r="AM89" s="282"/>
      <c r="AN89" s="381"/>
    </row>
    <row r="90" spans="3:40">
      <c r="C90" s="282"/>
      <c r="D90" s="282"/>
      <c r="E90" s="282"/>
      <c r="F90" s="282"/>
      <c r="G90" s="282"/>
      <c r="H90" s="282"/>
      <c r="I90" s="282"/>
      <c r="J90" s="282"/>
      <c r="K90" s="282"/>
      <c r="L90" s="282"/>
      <c r="M90" s="282"/>
      <c r="N90" s="282"/>
      <c r="O90" s="282"/>
      <c r="P90" s="282"/>
      <c r="Q90" s="282"/>
      <c r="R90" s="282"/>
      <c r="S90" s="282"/>
      <c r="T90" s="282"/>
      <c r="U90" s="282"/>
      <c r="V90" s="282"/>
      <c r="W90" s="282"/>
      <c r="X90" s="282"/>
      <c r="Y90" s="282"/>
      <c r="Z90" s="282"/>
      <c r="AA90" s="282"/>
      <c r="AB90" s="282"/>
      <c r="AC90" s="282"/>
      <c r="AD90" s="282"/>
      <c r="AE90" s="282"/>
      <c r="AF90" s="282"/>
      <c r="AG90" s="282"/>
      <c r="AH90" s="282"/>
      <c r="AI90" s="282"/>
      <c r="AJ90" s="282"/>
      <c r="AK90" s="282"/>
      <c r="AL90" s="282"/>
      <c r="AM90" s="282"/>
      <c r="AN90" s="381"/>
    </row>
    <row r="91" spans="3:40">
      <c r="C91" s="282"/>
      <c r="D91" s="282"/>
      <c r="E91" s="282"/>
      <c r="F91" s="282"/>
      <c r="G91" s="282"/>
      <c r="H91" s="282"/>
      <c r="I91" s="282"/>
      <c r="J91" s="282"/>
      <c r="K91" s="282"/>
      <c r="L91" s="282"/>
      <c r="M91" s="282"/>
      <c r="N91" s="282"/>
      <c r="O91" s="282"/>
      <c r="P91" s="282"/>
      <c r="Q91" s="282"/>
      <c r="R91" s="282"/>
      <c r="S91" s="282"/>
      <c r="T91" s="282"/>
      <c r="U91" s="282"/>
      <c r="V91" s="282"/>
      <c r="W91" s="282"/>
      <c r="X91" s="282"/>
      <c r="Y91" s="282"/>
      <c r="Z91" s="282"/>
      <c r="AA91" s="282"/>
      <c r="AB91" s="282"/>
      <c r="AC91" s="282"/>
      <c r="AD91" s="282"/>
      <c r="AE91" s="282"/>
      <c r="AF91" s="282"/>
      <c r="AG91" s="282"/>
      <c r="AH91" s="282"/>
      <c r="AI91" s="282"/>
      <c r="AJ91" s="282"/>
      <c r="AK91" s="282"/>
      <c r="AL91" s="282"/>
      <c r="AM91" s="282"/>
      <c r="AN91" s="381"/>
    </row>
    <row r="92" spans="3:40">
      <c r="C92" s="282"/>
      <c r="D92" s="282"/>
      <c r="E92" s="282"/>
      <c r="F92" s="282"/>
      <c r="G92" s="282"/>
      <c r="H92" s="282"/>
      <c r="I92" s="282"/>
      <c r="J92" s="282"/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282"/>
      <c r="V92" s="282"/>
      <c r="W92" s="282"/>
      <c r="X92" s="282"/>
      <c r="Y92" s="282"/>
      <c r="Z92" s="282"/>
      <c r="AA92" s="282"/>
      <c r="AB92" s="282"/>
      <c r="AC92" s="282"/>
      <c r="AD92" s="282"/>
      <c r="AE92" s="282"/>
      <c r="AF92" s="282"/>
      <c r="AG92" s="282"/>
      <c r="AH92" s="282"/>
      <c r="AI92" s="282"/>
      <c r="AJ92" s="282"/>
      <c r="AK92" s="282"/>
      <c r="AL92" s="282"/>
      <c r="AM92" s="282"/>
      <c r="AN92" s="381"/>
    </row>
    <row r="93" spans="3:40">
      <c r="C93" s="282"/>
      <c r="D93" s="282"/>
      <c r="E93" s="282"/>
      <c r="F93" s="282"/>
      <c r="G93" s="282"/>
      <c r="H93" s="282"/>
      <c r="I93" s="282"/>
      <c r="J93" s="282"/>
      <c r="K93" s="282"/>
      <c r="L93" s="282"/>
      <c r="M93" s="282"/>
      <c r="N93" s="282"/>
      <c r="O93" s="282"/>
      <c r="P93" s="282"/>
      <c r="Q93" s="282"/>
      <c r="R93" s="282"/>
      <c r="S93" s="282"/>
      <c r="T93" s="282"/>
      <c r="U93" s="282"/>
      <c r="V93" s="282"/>
      <c r="W93" s="282"/>
      <c r="X93" s="282"/>
      <c r="Y93" s="282"/>
      <c r="Z93" s="282"/>
      <c r="AA93" s="282"/>
      <c r="AB93" s="282"/>
      <c r="AC93" s="282"/>
      <c r="AD93" s="282"/>
      <c r="AE93" s="282"/>
      <c r="AF93" s="282"/>
      <c r="AG93" s="282"/>
      <c r="AH93" s="282"/>
      <c r="AI93" s="282"/>
      <c r="AJ93" s="282"/>
      <c r="AK93" s="282"/>
      <c r="AL93" s="282"/>
      <c r="AM93" s="282"/>
      <c r="AN93" s="381"/>
    </row>
    <row r="94" spans="3:40">
      <c r="C94" s="282"/>
      <c r="D94" s="282"/>
      <c r="E94" s="282"/>
      <c r="F94" s="282"/>
      <c r="G94" s="282"/>
      <c r="H94" s="282"/>
      <c r="I94" s="282"/>
      <c r="J94" s="282"/>
      <c r="K94" s="282"/>
      <c r="L94" s="282"/>
      <c r="M94" s="282"/>
      <c r="N94" s="282"/>
      <c r="O94" s="282"/>
      <c r="P94" s="282"/>
      <c r="Q94" s="282"/>
      <c r="R94" s="282"/>
      <c r="S94" s="282"/>
      <c r="T94" s="282"/>
      <c r="U94" s="282"/>
      <c r="V94" s="282"/>
      <c r="W94" s="282"/>
      <c r="X94" s="282"/>
      <c r="Y94" s="282"/>
      <c r="Z94" s="282"/>
      <c r="AA94" s="282"/>
      <c r="AB94" s="282"/>
      <c r="AC94" s="282"/>
      <c r="AD94" s="282"/>
      <c r="AE94" s="282"/>
      <c r="AF94" s="282"/>
      <c r="AG94" s="282"/>
      <c r="AH94" s="282"/>
      <c r="AI94" s="282"/>
      <c r="AJ94" s="282"/>
      <c r="AK94" s="282"/>
      <c r="AL94" s="282"/>
      <c r="AM94" s="282"/>
      <c r="AN94" s="381"/>
    </row>
    <row r="95" spans="3:40">
      <c r="C95" s="282"/>
      <c r="D95" s="282"/>
      <c r="E95" s="282"/>
      <c r="F95" s="282"/>
      <c r="G95" s="282"/>
      <c r="H95" s="282"/>
      <c r="I95" s="282"/>
      <c r="J95" s="282"/>
      <c r="K95" s="282"/>
      <c r="L95" s="282"/>
      <c r="M95" s="282"/>
      <c r="N95" s="282"/>
      <c r="O95" s="282"/>
      <c r="P95" s="282"/>
      <c r="Q95" s="282"/>
      <c r="R95" s="282"/>
      <c r="S95" s="282"/>
      <c r="T95" s="282"/>
      <c r="U95" s="282"/>
      <c r="V95" s="282"/>
      <c r="W95" s="282"/>
      <c r="X95" s="282"/>
      <c r="Y95" s="282"/>
      <c r="Z95" s="282"/>
      <c r="AA95" s="282"/>
      <c r="AB95" s="282"/>
      <c r="AC95" s="282"/>
      <c r="AD95" s="282"/>
      <c r="AE95" s="282"/>
      <c r="AF95" s="282"/>
      <c r="AG95" s="282"/>
      <c r="AH95" s="282"/>
      <c r="AI95" s="282"/>
      <c r="AJ95" s="282"/>
      <c r="AK95" s="282"/>
      <c r="AL95" s="282"/>
      <c r="AM95" s="282"/>
      <c r="AN95" s="381"/>
    </row>
    <row r="96" spans="3:40">
      <c r="C96" s="282"/>
      <c r="D96" s="282"/>
      <c r="E96" s="282"/>
      <c r="F96" s="282"/>
      <c r="G96" s="282"/>
      <c r="H96" s="282"/>
      <c r="I96" s="282"/>
      <c r="J96" s="282"/>
      <c r="K96" s="282"/>
      <c r="L96" s="282"/>
      <c r="M96" s="282"/>
      <c r="N96" s="282"/>
      <c r="O96" s="282"/>
      <c r="P96" s="282"/>
      <c r="Q96" s="282"/>
      <c r="R96" s="282"/>
      <c r="S96" s="282"/>
      <c r="T96" s="282"/>
      <c r="U96" s="282"/>
      <c r="V96" s="282"/>
      <c r="W96" s="282"/>
      <c r="X96" s="282"/>
      <c r="Y96" s="282"/>
      <c r="Z96" s="282"/>
      <c r="AA96" s="282"/>
      <c r="AB96" s="282"/>
      <c r="AC96" s="282"/>
      <c r="AD96" s="282"/>
      <c r="AE96" s="282"/>
      <c r="AF96" s="282"/>
      <c r="AG96" s="282"/>
      <c r="AH96" s="282"/>
      <c r="AI96" s="282"/>
      <c r="AJ96" s="282"/>
      <c r="AK96" s="282"/>
      <c r="AL96" s="282"/>
      <c r="AM96" s="282"/>
      <c r="AN96" s="282"/>
    </row>
    <row r="97" spans="3:40">
      <c r="C97" s="282"/>
      <c r="D97" s="282"/>
      <c r="E97" s="282"/>
      <c r="F97" s="282"/>
      <c r="G97" s="282"/>
      <c r="H97" s="282"/>
      <c r="I97" s="282"/>
      <c r="J97" s="282"/>
      <c r="K97" s="282"/>
      <c r="L97" s="282"/>
      <c r="M97" s="282"/>
      <c r="N97" s="282"/>
      <c r="O97" s="282"/>
      <c r="P97" s="282"/>
      <c r="Q97" s="282"/>
      <c r="R97" s="282"/>
      <c r="S97" s="282"/>
      <c r="T97" s="282"/>
      <c r="U97" s="282"/>
      <c r="V97" s="282"/>
      <c r="W97" s="282"/>
      <c r="X97" s="282"/>
      <c r="Y97" s="282"/>
      <c r="Z97" s="282"/>
      <c r="AA97" s="282"/>
      <c r="AB97" s="282"/>
      <c r="AC97" s="282"/>
      <c r="AD97" s="282"/>
      <c r="AE97" s="282"/>
      <c r="AF97" s="282"/>
      <c r="AG97" s="282"/>
      <c r="AH97" s="282"/>
      <c r="AI97" s="282"/>
      <c r="AJ97" s="282"/>
      <c r="AK97" s="282"/>
      <c r="AL97" s="282"/>
      <c r="AM97" s="282"/>
      <c r="AN97" s="282"/>
    </row>
    <row r="98" spans="3:40">
      <c r="C98" s="282"/>
      <c r="D98" s="282"/>
      <c r="E98" s="282"/>
      <c r="F98" s="282"/>
      <c r="G98" s="282"/>
      <c r="H98" s="282"/>
      <c r="I98" s="282"/>
      <c r="J98" s="282"/>
      <c r="K98" s="282"/>
      <c r="L98" s="282"/>
      <c r="M98" s="282"/>
      <c r="N98" s="282"/>
      <c r="O98" s="282"/>
      <c r="P98" s="282"/>
      <c r="Q98" s="282"/>
      <c r="R98" s="282"/>
      <c r="S98" s="282"/>
      <c r="T98" s="282"/>
      <c r="U98" s="282"/>
      <c r="V98" s="282"/>
      <c r="W98" s="282"/>
      <c r="X98" s="282"/>
      <c r="Y98" s="282"/>
      <c r="Z98" s="282"/>
      <c r="AA98" s="282"/>
      <c r="AB98" s="282"/>
      <c r="AC98" s="282"/>
      <c r="AD98" s="282"/>
      <c r="AE98" s="282"/>
      <c r="AF98" s="282"/>
      <c r="AG98" s="282"/>
      <c r="AH98" s="282"/>
      <c r="AI98" s="282"/>
      <c r="AJ98" s="282"/>
      <c r="AK98" s="282"/>
      <c r="AL98" s="282"/>
      <c r="AM98" s="282"/>
      <c r="AN98" s="282"/>
    </row>
    <row r="99" spans="3:40">
      <c r="C99" s="282"/>
      <c r="D99" s="282"/>
      <c r="E99" s="282"/>
      <c r="F99" s="282"/>
      <c r="G99" s="282"/>
      <c r="H99" s="282"/>
      <c r="I99" s="282"/>
      <c r="J99" s="282"/>
      <c r="K99" s="282"/>
      <c r="L99" s="282"/>
      <c r="M99" s="282"/>
      <c r="N99" s="282"/>
      <c r="O99" s="282"/>
      <c r="P99" s="282"/>
      <c r="Q99" s="282"/>
      <c r="R99" s="282"/>
      <c r="S99" s="282"/>
      <c r="T99" s="282"/>
      <c r="U99" s="282"/>
      <c r="V99" s="282"/>
      <c r="W99" s="282"/>
      <c r="X99" s="282"/>
      <c r="Y99" s="282"/>
      <c r="Z99" s="282"/>
      <c r="AA99" s="282"/>
      <c r="AB99" s="282"/>
      <c r="AC99" s="282"/>
      <c r="AD99" s="282"/>
      <c r="AE99" s="282"/>
      <c r="AF99" s="282"/>
      <c r="AG99" s="282"/>
      <c r="AH99" s="282"/>
      <c r="AI99" s="282"/>
      <c r="AJ99" s="282"/>
      <c r="AK99" s="282"/>
      <c r="AL99" s="282"/>
      <c r="AM99" s="282"/>
      <c r="AN99" s="282"/>
    </row>
    <row r="100" spans="3:40">
      <c r="C100" s="282"/>
      <c r="D100" s="282"/>
      <c r="E100" s="282"/>
      <c r="F100" s="282"/>
      <c r="G100" s="282"/>
      <c r="H100" s="282"/>
      <c r="I100" s="282"/>
      <c r="J100" s="282"/>
      <c r="K100" s="282"/>
      <c r="L100" s="282"/>
      <c r="M100" s="282"/>
      <c r="N100" s="282"/>
      <c r="O100" s="282"/>
      <c r="P100" s="282"/>
      <c r="Q100" s="282"/>
      <c r="R100" s="282"/>
      <c r="S100" s="282"/>
      <c r="T100" s="282"/>
      <c r="U100" s="282"/>
      <c r="V100" s="282"/>
      <c r="W100" s="282"/>
      <c r="X100" s="282"/>
      <c r="Y100" s="282"/>
      <c r="Z100" s="282"/>
      <c r="AA100" s="282"/>
      <c r="AB100" s="282"/>
      <c r="AC100" s="282"/>
      <c r="AD100" s="282"/>
      <c r="AE100" s="282"/>
      <c r="AF100" s="282"/>
      <c r="AG100" s="282"/>
      <c r="AH100" s="282"/>
      <c r="AI100" s="282"/>
      <c r="AJ100" s="282"/>
      <c r="AK100" s="282"/>
      <c r="AL100" s="282"/>
      <c r="AM100" s="282"/>
      <c r="AN100" s="282"/>
    </row>
    <row r="101" spans="3:40">
      <c r="C101" s="282"/>
      <c r="D101" s="282"/>
      <c r="E101" s="282"/>
      <c r="F101" s="282"/>
      <c r="G101" s="282"/>
      <c r="H101" s="282"/>
      <c r="I101" s="282"/>
      <c r="J101" s="282"/>
      <c r="K101" s="282"/>
      <c r="L101" s="282"/>
      <c r="M101" s="282"/>
      <c r="N101" s="282"/>
      <c r="O101" s="282"/>
      <c r="P101" s="282"/>
      <c r="Q101" s="282"/>
      <c r="R101" s="282"/>
      <c r="S101" s="282"/>
      <c r="T101" s="282"/>
      <c r="U101" s="282"/>
      <c r="V101" s="282"/>
      <c r="W101" s="282"/>
      <c r="X101" s="282"/>
      <c r="Y101" s="282"/>
      <c r="Z101" s="282"/>
      <c r="AA101" s="282"/>
      <c r="AB101" s="282"/>
      <c r="AC101" s="282"/>
      <c r="AD101" s="282"/>
      <c r="AE101" s="282"/>
      <c r="AF101" s="282"/>
      <c r="AG101" s="282"/>
      <c r="AH101" s="282"/>
      <c r="AI101" s="282"/>
      <c r="AJ101" s="282"/>
      <c r="AK101" s="282"/>
      <c r="AL101" s="282"/>
      <c r="AM101" s="282"/>
      <c r="AN101" s="282"/>
    </row>
    <row r="102" spans="3:40">
      <c r="C102" s="282"/>
      <c r="D102" s="282"/>
      <c r="E102" s="282"/>
      <c r="F102" s="282"/>
      <c r="G102" s="282"/>
      <c r="H102" s="282"/>
      <c r="I102" s="282"/>
      <c r="J102" s="282"/>
      <c r="K102" s="282"/>
      <c r="L102" s="282"/>
      <c r="M102" s="282"/>
      <c r="N102" s="282"/>
      <c r="O102" s="282"/>
      <c r="P102" s="282"/>
      <c r="Q102" s="282"/>
      <c r="R102" s="282"/>
      <c r="S102" s="282"/>
      <c r="T102" s="282"/>
      <c r="U102" s="282"/>
      <c r="V102" s="282"/>
      <c r="W102" s="282"/>
      <c r="X102" s="282"/>
      <c r="Y102" s="282"/>
      <c r="Z102" s="282"/>
      <c r="AA102" s="282"/>
      <c r="AB102" s="282"/>
      <c r="AC102" s="282"/>
      <c r="AD102" s="282"/>
      <c r="AE102" s="282"/>
      <c r="AF102" s="282"/>
      <c r="AG102" s="282"/>
      <c r="AH102" s="282"/>
      <c r="AI102" s="282"/>
      <c r="AJ102" s="282"/>
      <c r="AK102" s="282"/>
      <c r="AL102" s="282"/>
      <c r="AM102" s="282"/>
      <c r="AN102" s="282"/>
    </row>
    <row r="103" spans="3:40">
      <c r="C103" s="282"/>
      <c r="D103" s="282"/>
      <c r="E103" s="282"/>
      <c r="F103" s="282"/>
      <c r="G103" s="282"/>
      <c r="H103" s="282"/>
      <c r="I103" s="282"/>
      <c r="J103" s="282"/>
      <c r="K103" s="282"/>
      <c r="L103" s="282"/>
      <c r="M103" s="282"/>
      <c r="N103" s="282"/>
      <c r="O103" s="282"/>
      <c r="P103" s="282"/>
      <c r="Q103" s="282"/>
      <c r="R103" s="282"/>
      <c r="S103" s="282"/>
      <c r="T103" s="282"/>
      <c r="U103" s="282"/>
      <c r="V103" s="282"/>
      <c r="W103" s="282"/>
      <c r="X103" s="282"/>
      <c r="Y103" s="282"/>
      <c r="Z103" s="282"/>
      <c r="AA103" s="282"/>
      <c r="AB103" s="282"/>
      <c r="AC103" s="282"/>
      <c r="AD103" s="282"/>
      <c r="AE103" s="282"/>
      <c r="AF103" s="282"/>
      <c r="AG103" s="282"/>
      <c r="AH103" s="282"/>
      <c r="AI103" s="282"/>
      <c r="AJ103" s="282"/>
      <c r="AK103" s="282"/>
      <c r="AL103" s="282"/>
      <c r="AM103" s="282"/>
      <c r="AN103" s="282"/>
    </row>
    <row r="104" spans="3:40">
      <c r="C104" s="282"/>
      <c r="D104" s="282"/>
      <c r="E104" s="282"/>
      <c r="F104" s="282"/>
      <c r="G104" s="282"/>
      <c r="H104" s="282"/>
      <c r="I104" s="282"/>
      <c r="J104" s="282"/>
      <c r="K104" s="282"/>
      <c r="L104" s="282"/>
      <c r="M104" s="282"/>
      <c r="N104" s="282"/>
      <c r="O104" s="282"/>
      <c r="P104" s="282"/>
      <c r="Q104" s="282"/>
      <c r="R104" s="282"/>
      <c r="S104" s="282"/>
      <c r="T104" s="282"/>
      <c r="U104" s="282"/>
      <c r="V104" s="282"/>
      <c r="W104" s="282"/>
      <c r="X104" s="282"/>
      <c r="Y104" s="282"/>
      <c r="Z104" s="282"/>
      <c r="AA104" s="282"/>
      <c r="AB104" s="282"/>
      <c r="AC104" s="282"/>
      <c r="AD104" s="282"/>
      <c r="AE104" s="282"/>
      <c r="AF104" s="282"/>
      <c r="AG104" s="282"/>
      <c r="AH104" s="282"/>
      <c r="AI104" s="282"/>
      <c r="AJ104" s="282"/>
      <c r="AK104" s="282"/>
      <c r="AL104" s="282"/>
      <c r="AM104" s="282"/>
      <c r="AN104" s="282"/>
    </row>
    <row r="105" spans="3:40">
      <c r="C105" s="282"/>
      <c r="D105" s="282"/>
      <c r="E105" s="282"/>
      <c r="F105" s="282"/>
      <c r="G105" s="282"/>
      <c r="H105" s="282"/>
      <c r="I105" s="282"/>
      <c r="J105" s="282"/>
      <c r="K105" s="282"/>
      <c r="L105" s="282"/>
      <c r="M105" s="282"/>
      <c r="N105" s="282"/>
      <c r="O105" s="282"/>
      <c r="P105" s="282"/>
      <c r="Q105" s="282"/>
      <c r="R105" s="282"/>
      <c r="S105" s="282"/>
      <c r="T105" s="282"/>
      <c r="U105" s="282"/>
      <c r="V105" s="282"/>
      <c r="W105" s="282"/>
      <c r="X105" s="282"/>
      <c r="Y105" s="282"/>
      <c r="Z105" s="282"/>
      <c r="AA105" s="282"/>
      <c r="AB105" s="282"/>
      <c r="AC105" s="282"/>
      <c r="AD105" s="282"/>
      <c r="AE105" s="282"/>
      <c r="AF105" s="282"/>
      <c r="AG105" s="282"/>
      <c r="AH105" s="282"/>
      <c r="AI105" s="282"/>
      <c r="AJ105" s="282"/>
      <c r="AK105" s="282"/>
      <c r="AL105" s="282"/>
      <c r="AM105" s="282"/>
      <c r="AN105" s="282"/>
    </row>
    <row r="106" spans="3:40">
      <c r="C106" s="282"/>
      <c r="D106" s="282"/>
      <c r="E106" s="282"/>
      <c r="F106" s="282"/>
      <c r="G106" s="282"/>
      <c r="H106" s="282"/>
      <c r="I106" s="282"/>
      <c r="J106" s="282"/>
      <c r="K106" s="282"/>
      <c r="L106" s="282"/>
      <c r="M106" s="282"/>
      <c r="N106" s="282"/>
      <c r="O106" s="282"/>
      <c r="P106" s="282"/>
      <c r="Q106" s="282"/>
      <c r="R106" s="282"/>
      <c r="S106" s="282"/>
      <c r="T106" s="282"/>
      <c r="U106" s="282"/>
      <c r="V106" s="282"/>
      <c r="W106" s="282"/>
      <c r="X106" s="282"/>
      <c r="Y106" s="282"/>
      <c r="Z106" s="282"/>
      <c r="AA106" s="282"/>
      <c r="AB106" s="282"/>
      <c r="AC106" s="282"/>
      <c r="AD106" s="282"/>
      <c r="AE106" s="282"/>
      <c r="AF106" s="282"/>
      <c r="AG106" s="282"/>
      <c r="AH106" s="282"/>
      <c r="AI106" s="282"/>
      <c r="AJ106" s="282"/>
      <c r="AK106" s="282"/>
      <c r="AL106" s="282"/>
      <c r="AM106" s="282"/>
      <c r="AN106" s="282"/>
    </row>
    <row r="107" spans="3:40">
      <c r="C107" s="282"/>
      <c r="D107" s="282"/>
      <c r="E107" s="282"/>
      <c r="F107" s="282"/>
      <c r="G107" s="282"/>
      <c r="H107" s="282"/>
      <c r="I107" s="282"/>
      <c r="J107" s="282"/>
      <c r="K107" s="282"/>
      <c r="L107" s="282"/>
      <c r="M107" s="282"/>
      <c r="N107" s="282"/>
      <c r="O107" s="282"/>
      <c r="P107" s="282"/>
      <c r="Q107" s="282"/>
      <c r="R107" s="282"/>
      <c r="S107" s="282"/>
      <c r="T107" s="282"/>
      <c r="U107" s="282"/>
      <c r="V107" s="282"/>
      <c r="W107" s="282"/>
      <c r="X107" s="282"/>
      <c r="Y107" s="282"/>
      <c r="Z107" s="282"/>
      <c r="AA107" s="282"/>
      <c r="AB107" s="282"/>
      <c r="AC107" s="282"/>
      <c r="AD107" s="282"/>
      <c r="AE107" s="282"/>
      <c r="AF107" s="282"/>
      <c r="AG107" s="282"/>
      <c r="AH107" s="282"/>
      <c r="AI107" s="282"/>
      <c r="AJ107" s="282"/>
      <c r="AK107" s="282"/>
      <c r="AL107" s="282"/>
      <c r="AM107" s="282"/>
      <c r="AN107" s="282"/>
    </row>
    <row r="108" spans="3:40">
      <c r="C108" s="282"/>
      <c r="D108" s="282"/>
      <c r="E108" s="282"/>
      <c r="F108" s="282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  <c r="W108" s="282"/>
      <c r="X108" s="282"/>
      <c r="Y108" s="282"/>
      <c r="Z108" s="282"/>
      <c r="AA108" s="282"/>
      <c r="AB108" s="282"/>
      <c r="AC108" s="282"/>
      <c r="AD108" s="282"/>
      <c r="AE108" s="282"/>
      <c r="AF108" s="282"/>
      <c r="AG108" s="282"/>
      <c r="AH108" s="282"/>
      <c r="AI108" s="282"/>
      <c r="AJ108" s="282"/>
      <c r="AK108" s="282"/>
      <c r="AL108" s="282"/>
      <c r="AM108" s="282"/>
      <c r="AN108" s="282"/>
    </row>
    <row r="109" spans="3:40">
      <c r="C109" s="282"/>
      <c r="D109" s="282"/>
      <c r="E109" s="282"/>
      <c r="F109" s="282"/>
      <c r="G109" s="282"/>
      <c r="H109" s="282"/>
      <c r="I109" s="282"/>
      <c r="J109" s="282"/>
      <c r="K109" s="282"/>
      <c r="L109" s="282"/>
      <c r="M109" s="282"/>
      <c r="N109" s="282"/>
      <c r="O109" s="282"/>
      <c r="P109" s="282"/>
      <c r="Q109" s="282"/>
      <c r="R109" s="282"/>
      <c r="S109" s="282"/>
      <c r="T109" s="282"/>
      <c r="U109" s="282"/>
      <c r="V109" s="282"/>
      <c r="W109" s="282"/>
      <c r="X109" s="282"/>
      <c r="Y109" s="282"/>
      <c r="Z109" s="282"/>
      <c r="AA109" s="282"/>
      <c r="AB109" s="282"/>
      <c r="AC109" s="282"/>
      <c r="AD109" s="282"/>
      <c r="AE109" s="282"/>
      <c r="AF109" s="282"/>
      <c r="AG109" s="282"/>
      <c r="AH109" s="282"/>
      <c r="AI109" s="282"/>
      <c r="AJ109" s="282"/>
      <c r="AK109" s="282"/>
      <c r="AL109" s="282"/>
      <c r="AM109" s="282"/>
      <c r="AN109" s="282"/>
    </row>
    <row r="110" spans="3:40">
      <c r="C110" s="282"/>
      <c r="D110" s="282"/>
      <c r="E110" s="282"/>
      <c r="F110" s="282"/>
      <c r="G110" s="282"/>
      <c r="H110" s="282"/>
      <c r="I110" s="282"/>
      <c r="J110" s="282"/>
      <c r="K110" s="282"/>
      <c r="L110" s="282"/>
      <c r="M110" s="282"/>
      <c r="N110" s="282"/>
      <c r="O110" s="282"/>
      <c r="P110" s="282"/>
      <c r="Q110" s="282"/>
      <c r="R110" s="282"/>
      <c r="S110" s="282"/>
      <c r="T110" s="282"/>
      <c r="U110" s="282"/>
      <c r="V110" s="282"/>
      <c r="W110" s="282"/>
      <c r="X110" s="282"/>
      <c r="Y110" s="282"/>
      <c r="Z110" s="282"/>
      <c r="AA110" s="282"/>
      <c r="AB110" s="282"/>
      <c r="AC110" s="282"/>
      <c r="AD110" s="282"/>
      <c r="AE110" s="282"/>
      <c r="AF110" s="282"/>
      <c r="AG110" s="282"/>
      <c r="AH110" s="282"/>
      <c r="AI110" s="282"/>
      <c r="AJ110" s="282"/>
      <c r="AK110" s="282"/>
      <c r="AL110" s="282"/>
      <c r="AM110" s="282"/>
      <c r="AN110" s="282"/>
    </row>
    <row r="111" spans="3:40">
      <c r="C111" s="282"/>
      <c r="D111" s="282"/>
      <c r="E111" s="282"/>
      <c r="F111" s="282"/>
      <c r="G111" s="282"/>
      <c r="H111" s="282"/>
      <c r="I111" s="282"/>
      <c r="J111" s="282"/>
      <c r="K111" s="282"/>
      <c r="L111" s="282"/>
      <c r="M111" s="282"/>
      <c r="N111" s="282"/>
      <c r="O111" s="282"/>
      <c r="P111" s="282"/>
      <c r="Q111" s="282"/>
      <c r="R111" s="282"/>
      <c r="S111" s="282"/>
      <c r="T111" s="282"/>
      <c r="U111" s="282"/>
      <c r="V111" s="282"/>
      <c r="W111" s="282"/>
      <c r="X111" s="282"/>
      <c r="Y111" s="282"/>
      <c r="Z111" s="282"/>
      <c r="AA111" s="282"/>
      <c r="AB111" s="282"/>
      <c r="AC111" s="282"/>
      <c r="AD111" s="282"/>
      <c r="AE111" s="282"/>
      <c r="AF111" s="282"/>
      <c r="AG111" s="282"/>
      <c r="AH111" s="282"/>
      <c r="AI111" s="282"/>
      <c r="AJ111" s="282"/>
      <c r="AK111" s="282"/>
      <c r="AL111" s="282"/>
      <c r="AM111" s="282"/>
      <c r="AN111" s="282"/>
    </row>
    <row r="112" spans="3:40">
      <c r="C112" s="282"/>
      <c r="D112" s="282"/>
      <c r="E112" s="282"/>
      <c r="F112" s="282"/>
      <c r="G112" s="282"/>
      <c r="H112" s="282"/>
      <c r="I112" s="282"/>
      <c r="J112" s="282"/>
      <c r="K112" s="282"/>
      <c r="L112" s="282"/>
      <c r="M112" s="282"/>
      <c r="N112" s="282"/>
      <c r="O112" s="282"/>
      <c r="P112" s="282"/>
      <c r="Q112" s="282"/>
      <c r="R112" s="282"/>
      <c r="S112" s="282"/>
      <c r="T112" s="282"/>
      <c r="U112" s="282"/>
      <c r="V112" s="282"/>
      <c r="W112" s="282"/>
      <c r="X112" s="282"/>
      <c r="Y112" s="282"/>
      <c r="Z112" s="282"/>
      <c r="AA112" s="282"/>
      <c r="AB112" s="282"/>
      <c r="AC112" s="282"/>
      <c r="AD112" s="282"/>
      <c r="AE112" s="282"/>
      <c r="AF112" s="282"/>
      <c r="AG112" s="282"/>
      <c r="AH112" s="282"/>
      <c r="AI112" s="282"/>
      <c r="AJ112" s="282"/>
      <c r="AK112" s="282"/>
      <c r="AL112" s="282"/>
      <c r="AM112" s="282"/>
      <c r="AN112" s="282"/>
    </row>
    <row r="113" spans="3:40">
      <c r="C113" s="282"/>
      <c r="D113" s="282"/>
      <c r="E113" s="282"/>
      <c r="F113" s="282"/>
      <c r="G113" s="282"/>
      <c r="H113" s="282"/>
      <c r="I113" s="282"/>
      <c r="J113" s="282"/>
      <c r="K113" s="282"/>
      <c r="L113" s="282"/>
      <c r="M113" s="282"/>
      <c r="N113" s="282"/>
      <c r="O113" s="282"/>
      <c r="P113" s="282"/>
      <c r="Q113" s="282"/>
      <c r="R113" s="282"/>
      <c r="S113" s="282"/>
      <c r="T113" s="282"/>
      <c r="U113" s="282"/>
      <c r="V113" s="282"/>
      <c r="W113" s="282"/>
      <c r="X113" s="282"/>
      <c r="Y113" s="282"/>
      <c r="Z113" s="282"/>
      <c r="AA113" s="282"/>
      <c r="AB113" s="282"/>
      <c r="AC113" s="282"/>
      <c r="AD113" s="282"/>
      <c r="AE113" s="282"/>
      <c r="AF113" s="282"/>
      <c r="AG113" s="282"/>
      <c r="AH113" s="282"/>
      <c r="AI113" s="282"/>
      <c r="AJ113" s="282"/>
      <c r="AK113" s="282"/>
      <c r="AL113" s="282"/>
      <c r="AM113" s="282"/>
      <c r="AN113" s="282"/>
    </row>
    <row r="114" spans="3:40">
      <c r="C114" s="282"/>
      <c r="D114" s="282"/>
      <c r="E114" s="282"/>
      <c r="F114" s="282"/>
      <c r="G114" s="282"/>
      <c r="H114" s="282"/>
      <c r="I114" s="282"/>
      <c r="J114" s="282"/>
      <c r="K114" s="282"/>
      <c r="L114" s="282"/>
      <c r="M114" s="282"/>
      <c r="N114" s="282"/>
      <c r="O114" s="282"/>
      <c r="P114" s="282"/>
      <c r="Q114" s="282"/>
      <c r="R114" s="282"/>
      <c r="S114" s="282"/>
      <c r="T114" s="282"/>
      <c r="U114" s="282"/>
      <c r="V114" s="282"/>
      <c r="W114" s="282"/>
      <c r="X114" s="282"/>
      <c r="Y114" s="282"/>
      <c r="Z114" s="282"/>
      <c r="AA114" s="282"/>
      <c r="AB114" s="282"/>
      <c r="AC114" s="282"/>
      <c r="AD114" s="282"/>
      <c r="AE114" s="282"/>
      <c r="AF114" s="282"/>
      <c r="AG114" s="282"/>
      <c r="AH114" s="282"/>
      <c r="AI114" s="282"/>
      <c r="AJ114" s="282"/>
      <c r="AK114" s="282"/>
      <c r="AL114" s="282"/>
      <c r="AM114" s="282"/>
      <c r="AN114" s="282"/>
    </row>
    <row r="115" spans="3:40">
      <c r="C115" s="282"/>
      <c r="D115" s="282"/>
      <c r="E115" s="282"/>
      <c r="F115" s="282"/>
      <c r="G115" s="282"/>
      <c r="H115" s="282"/>
      <c r="I115" s="282"/>
      <c r="J115" s="282"/>
      <c r="K115" s="282"/>
      <c r="L115" s="282"/>
      <c r="M115" s="282"/>
      <c r="N115" s="282"/>
      <c r="O115" s="282"/>
      <c r="P115" s="282"/>
      <c r="Q115" s="282"/>
      <c r="R115" s="282"/>
      <c r="S115" s="282"/>
      <c r="T115" s="282"/>
      <c r="U115" s="282"/>
      <c r="V115" s="282"/>
      <c r="W115" s="282"/>
      <c r="X115" s="282"/>
      <c r="Y115" s="282"/>
      <c r="Z115" s="282"/>
      <c r="AA115" s="282"/>
      <c r="AB115" s="282"/>
      <c r="AC115" s="282"/>
      <c r="AD115" s="282"/>
      <c r="AE115" s="282"/>
      <c r="AF115" s="282"/>
      <c r="AG115" s="282"/>
      <c r="AH115" s="282"/>
      <c r="AI115" s="282"/>
      <c r="AJ115" s="282"/>
      <c r="AK115" s="282"/>
      <c r="AL115" s="282"/>
      <c r="AM115" s="282"/>
      <c r="AN115" s="282"/>
    </row>
    <row r="116" spans="3:40">
      <c r="C116" s="282"/>
      <c r="D116" s="282"/>
      <c r="E116" s="282"/>
      <c r="F116" s="282"/>
      <c r="G116" s="282"/>
      <c r="H116" s="282"/>
      <c r="I116" s="282"/>
      <c r="J116" s="282"/>
      <c r="K116" s="282"/>
      <c r="L116" s="282"/>
      <c r="M116" s="282"/>
      <c r="N116" s="282"/>
      <c r="O116" s="282"/>
      <c r="P116" s="282"/>
      <c r="Q116" s="282"/>
      <c r="R116" s="282"/>
      <c r="S116" s="282"/>
      <c r="T116" s="282"/>
      <c r="U116" s="282"/>
      <c r="V116" s="282"/>
      <c r="W116" s="282"/>
      <c r="X116" s="282"/>
      <c r="Y116" s="282"/>
      <c r="Z116" s="282"/>
      <c r="AA116" s="282"/>
      <c r="AB116" s="282"/>
      <c r="AC116" s="282"/>
      <c r="AD116" s="282"/>
      <c r="AE116" s="282"/>
      <c r="AF116" s="282"/>
      <c r="AG116" s="282"/>
      <c r="AH116" s="282"/>
      <c r="AI116" s="282"/>
      <c r="AJ116" s="282"/>
      <c r="AK116" s="282"/>
      <c r="AL116" s="282"/>
      <c r="AM116" s="282"/>
      <c r="AN116" s="282"/>
    </row>
    <row r="117" spans="3:40">
      <c r="C117" s="282"/>
      <c r="D117" s="282"/>
      <c r="E117" s="282"/>
      <c r="F117" s="282"/>
      <c r="G117" s="282"/>
      <c r="H117" s="282"/>
      <c r="I117" s="282"/>
      <c r="J117" s="282"/>
      <c r="K117" s="282"/>
      <c r="L117" s="282"/>
      <c r="M117" s="282"/>
      <c r="N117" s="282"/>
      <c r="O117" s="282"/>
      <c r="P117" s="282"/>
      <c r="Q117" s="282"/>
      <c r="R117" s="282"/>
      <c r="S117" s="282"/>
      <c r="T117" s="282"/>
      <c r="U117" s="282"/>
      <c r="V117" s="282"/>
      <c r="W117" s="282"/>
      <c r="X117" s="282"/>
      <c r="Y117" s="282"/>
      <c r="Z117" s="282"/>
      <c r="AA117" s="282"/>
      <c r="AB117" s="282"/>
      <c r="AC117" s="282"/>
      <c r="AD117" s="282"/>
      <c r="AE117" s="282"/>
      <c r="AF117" s="282"/>
      <c r="AG117" s="282"/>
      <c r="AH117" s="282"/>
      <c r="AI117" s="282"/>
      <c r="AJ117" s="282"/>
      <c r="AK117" s="282"/>
      <c r="AL117" s="282"/>
      <c r="AM117" s="282"/>
      <c r="AN117" s="282"/>
    </row>
    <row r="118" spans="3:40">
      <c r="C118" s="282"/>
      <c r="D118" s="282"/>
      <c r="E118" s="282"/>
      <c r="F118" s="282"/>
      <c r="G118" s="282"/>
      <c r="H118" s="282"/>
      <c r="I118" s="282"/>
      <c r="J118" s="282"/>
      <c r="K118" s="282"/>
      <c r="L118" s="282"/>
      <c r="M118" s="282"/>
      <c r="N118" s="282"/>
      <c r="O118" s="282"/>
      <c r="P118" s="282"/>
      <c r="Q118" s="282"/>
      <c r="R118" s="282"/>
      <c r="S118" s="282"/>
      <c r="T118" s="282"/>
      <c r="U118" s="282"/>
      <c r="V118" s="282"/>
      <c r="W118" s="282"/>
      <c r="X118" s="282"/>
      <c r="Y118" s="282"/>
      <c r="Z118" s="282"/>
      <c r="AA118" s="282"/>
      <c r="AB118" s="282"/>
      <c r="AC118" s="282"/>
      <c r="AD118" s="282"/>
      <c r="AE118" s="282"/>
      <c r="AF118" s="282"/>
      <c r="AG118" s="282"/>
      <c r="AH118" s="282"/>
      <c r="AI118" s="282"/>
      <c r="AJ118" s="282"/>
      <c r="AK118" s="282"/>
      <c r="AL118" s="282"/>
      <c r="AM118" s="282"/>
      <c r="AN118" s="282"/>
    </row>
    <row r="119" spans="3:40">
      <c r="C119" s="282"/>
      <c r="D119" s="282"/>
      <c r="E119" s="282"/>
      <c r="F119" s="282"/>
      <c r="G119" s="282"/>
      <c r="H119" s="282"/>
      <c r="I119" s="282"/>
      <c r="J119" s="282"/>
      <c r="K119" s="282"/>
      <c r="L119" s="282"/>
      <c r="M119" s="282"/>
      <c r="N119" s="282"/>
      <c r="O119" s="282"/>
      <c r="P119" s="282"/>
      <c r="Q119" s="282"/>
      <c r="R119" s="282"/>
      <c r="S119" s="282"/>
      <c r="T119" s="282"/>
      <c r="U119" s="282"/>
      <c r="V119" s="282"/>
      <c r="W119" s="282"/>
      <c r="X119" s="282"/>
      <c r="Y119" s="282"/>
      <c r="Z119" s="282"/>
      <c r="AA119" s="282"/>
      <c r="AB119" s="282"/>
      <c r="AC119" s="282"/>
      <c r="AD119" s="282"/>
      <c r="AE119" s="282"/>
      <c r="AF119" s="282"/>
      <c r="AG119" s="282"/>
      <c r="AH119" s="282"/>
      <c r="AI119" s="282"/>
      <c r="AJ119" s="282"/>
      <c r="AK119" s="282"/>
      <c r="AL119" s="282"/>
      <c r="AM119" s="282"/>
      <c r="AN119" s="282"/>
    </row>
    <row r="120" spans="3:40">
      <c r="C120" s="282"/>
      <c r="D120" s="282"/>
      <c r="E120" s="282"/>
      <c r="F120" s="282"/>
      <c r="G120" s="282"/>
      <c r="H120" s="282"/>
      <c r="I120" s="282"/>
      <c r="J120" s="282"/>
      <c r="K120" s="282"/>
      <c r="L120" s="282"/>
      <c r="M120" s="282"/>
      <c r="N120" s="282"/>
      <c r="O120" s="282"/>
      <c r="P120" s="282"/>
      <c r="Q120" s="282"/>
      <c r="R120" s="282"/>
      <c r="S120" s="282"/>
      <c r="T120" s="282"/>
      <c r="U120" s="282"/>
      <c r="V120" s="282"/>
      <c r="W120" s="282"/>
      <c r="X120" s="282"/>
      <c r="Y120" s="282"/>
      <c r="Z120" s="282"/>
      <c r="AA120" s="282"/>
      <c r="AB120" s="282"/>
      <c r="AC120" s="282"/>
      <c r="AD120" s="282"/>
      <c r="AE120" s="282"/>
      <c r="AF120" s="282"/>
      <c r="AG120" s="282"/>
      <c r="AH120" s="282"/>
      <c r="AI120" s="282"/>
      <c r="AJ120" s="282"/>
      <c r="AK120" s="282"/>
      <c r="AL120" s="282"/>
      <c r="AM120" s="282"/>
      <c r="AN120" s="282"/>
    </row>
    <row r="121" spans="3:40">
      <c r="C121" s="282"/>
      <c r="D121" s="282"/>
      <c r="E121" s="282"/>
      <c r="F121" s="282"/>
      <c r="G121" s="282"/>
      <c r="H121" s="282"/>
      <c r="I121" s="282"/>
      <c r="J121" s="282"/>
      <c r="K121" s="282"/>
      <c r="L121" s="282"/>
      <c r="M121" s="282"/>
      <c r="N121" s="282"/>
      <c r="O121" s="282"/>
      <c r="P121" s="282"/>
      <c r="Q121" s="282"/>
      <c r="R121" s="282"/>
      <c r="S121" s="282"/>
      <c r="T121" s="282"/>
      <c r="U121" s="282"/>
      <c r="V121" s="282"/>
      <c r="W121" s="282"/>
      <c r="X121" s="282"/>
      <c r="Y121" s="282"/>
      <c r="Z121" s="282"/>
      <c r="AA121" s="282"/>
      <c r="AB121" s="282"/>
      <c r="AC121" s="282"/>
      <c r="AD121" s="282"/>
      <c r="AE121" s="282"/>
      <c r="AF121" s="282"/>
      <c r="AG121" s="282"/>
      <c r="AH121" s="282"/>
      <c r="AI121" s="282"/>
      <c r="AJ121" s="282"/>
      <c r="AK121" s="282"/>
      <c r="AL121" s="282"/>
      <c r="AM121" s="282"/>
      <c r="AN121" s="282"/>
    </row>
    <row r="122" spans="3:40">
      <c r="C122" s="282"/>
      <c r="D122" s="282"/>
      <c r="E122" s="282"/>
      <c r="F122" s="282"/>
      <c r="G122" s="282"/>
      <c r="H122" s="282"/>
      <c r="I122" s="282"/>
      <c r="J122" s="282"/>
      <c r="K122" s="282"/>
      <c r="L122" s="282"/>
      <c r="M122" s="282"/>
      <c r="N122" s="282"/>
      <c r="O122" s="282"/>
      <c r="P122" s="282"/>
      <c r="Q122" s="282"/>
      <c r="R122" s="282"/>
      <c r="S122" s="282"/>
      <c r="T122" s="282"/>
      <c r="U122" s="282"/>
      <c r="V122" s="282"/>
      <c r="W122" s="282"/>
      <c r="X122" s="282"/>
      <c r="Y122" s="282"/>
      <c r="Z122" s="282"/>
      <c r="AA122" s="282"/>
      <c r="AB122" s="282"/>
      <c r="AC122" s="282"/>
      <c r="AD122" s="282"/>
      <c r="AE122" s="282"/>
      <c r="AF122" s="282"/>
      <c r="AG122" s="282"/>
      <c r="AH122" s="282"/>
      <c r="AI122" s="282"/>
      <c r="AJ122" s="282"/>
      <c r="AK122" s="282"/>
      <c r="AL122" s="282"/>
      <c r="AM122" s="282"/>
      <c r="AN122" s="282"/>
    </row>
  </sheetData>
  <sheetProtection selectLockedCells="1" selectUnlockedCells="1"/>
  <mergeCells count="21">
    <mergeCell ref="AE11:AG11"/>
    <mergeCell ref="AI11:AK11"/>
    <mergeCell ref="U10:W11"/>
    <mergeCell ref="C11:E11"/>
    <mergeCell ref="F11:H11"/>
    <mergeCell ref="I11:K11"/>
    <mergeCell ref="L11:N11"/>
    <mergeCell ref="O11:Q11"/>
    <mergeCell ref="R11:T11"/>
    <mergeCell ref="Y11:AA11"/>
    <mergeCell ref="AB11:AD11"/>
    <mergeCell ref="A3:AL3"/>
    <mergeCell ref="L10:O10"/>
    <mergeCell ref="Y10:AB10"/>
    <mergeCell ref="AE10:AH10"/>
    <mergeCell ref="F8:X8"/>
    <mergeCell ref="Y8:AL8"/>
    <mergeCell ref="F9:R9"/>
    <mergeCell ref="F10:K10"/>
    <mergeCell ref="U9:X9"/>
    <mergeCell ref="Y9:AI9"/>
  </mergeCells>
  <phoneticPr fontId="60" type="noConversion"/>
  <printOptions horizontalCentered="1" verticalCentered="1"/>
  <pageMargins left="0.19685039370078741" right="0.19685039370078741" top="0.31496062992125984" bottom="0.31496062992125984" header="0.51181102362204722" footer="0.51181102362204722"/>
  <pageSetup paperSize="9" scale="70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03"/>
  <sheetViews>
    <sheetView topLeftCell="A64" zoomScaleNormal="100" workbookViewId="0">
      <selection activeCell="J15" sqref="J15"/>
    </sheetView>
  </sheetViews>
  <sheetFormatPr defaultRowHeight="15"/>
  <cols>
    <col min="1" max="1" width="2.7109375" style="401" customWidth="1"/>
    <col min="2" max="2" width="25.42578125" style="401" customWidth="1"/>
    <col min="3" max="3" width="29.7109375" style="401" customWidth="1"/>
    <col min="4" max="4" width="14.42578125" style="420" customWidth="1"/>
    <col min="5" max="5" width="12.7109375" style="420" customWidth="1"/>
    <col min="6" max="6" width="13.140625" style="420" customWidth="1"/>
    <col min="7" max="7" width="12.42578125" style="420" customWidth="1"/>
    <col min="8" max="8" width="10.85546875" style="401" bestFit="1" customWidth="1"/>
    <col min="9" max="16384" width="9.140625" style="401"/>
  </cols>
  <sheetData>
    <row r="1" spans="1:7" ht="25.5" customHeight="1" thickBot="1">
      <c r="A1" s="399"/>
      <c r="B1" s="1514" t="s">
        <v>322</v>
      </c>
      <c r="C1" s="1515"/>
      <c r="D1" s="400" t="s">
        <v>323</v>
      </c>
      <c r="E1" s="400" t="s">
        <v>549</v>
      </c>
      <c r="F1" s="400" t="s">
        <v>551</v>
      </c>
      <c r="G1" s="400" t="s">
        <v>550</v>
      </c>
    </row>
    <row r="2" spans="1:7" ht="14.1" customHeight="1" thickBot="1">
      <c r="A2" s="1497" t="s">
        <v>324</v>
      </c>
      <c r="B2" s="1498"/>
      <c r="C2" s="1498"/>
      <c r="D2" s="1498"/>
      <c r="E2" s="1513"/>
      <c r="F2" s="1513"/>
      <c r="G2" s="1513"/>
    </row>
    <row r="3" spans="1:7" ht="12.95" customHeight="1">
      <c r="A3" s="1516" t="s">
        <v>325</v>
      </c>
      <c r="B3" s="1517"/>
      <c r="C3" s="1518"/>
      <c r="D3" s="402">
        <f>SUM(D4:D5)</f>
        <v>14244</v>
      </c>
      <c r="E3" s="402">
        <f>SUM(E4:E5)</f>
        <v>-948</v>
      </c>
      <c r="F3" s="615">
        <f t="shared" ref="F3:F10" si="0">SUM(D3:E3)</f>
        <v>13296</v>
      </c>
      <c r="G3" s="615">
        <f>SUM(G4:G5)</f>
        <v>6372</v>
      </c>
    </row>
    <row r="4" spans="1:7" ht="12.95" customHeight="1">
      <c r="A4" s="403"/>
      <c r="B4" s="1493" t="s">
        <v>326</v>
      </c>
      <c r="C4" s="1494"/>
      <c r="D4" s="732">
        <v>12744</v>
      </c>
      <c r="E4" s="732"/>
      <c r="F4" s="732">
        <f t="shared" si="0"/>
        <v>12744</v>
      </c>
      <c r="G4" s="732">
        <v>6372</v>
      </c>
    </row>
    <row r="5" spans="1:7" ht="12.95" customHeight="1">
      <c r="A5" s="404"/>
      <c r="B5" s="1495" t="s">
        <v>261</v>
      </c>
      <c r="C5" s="1496"/>
      <c r="D5" s="732">
        <v>1500</v>
      </c>
      <c r="E5" s="732">
        <v>-948</v>
      </c>
      <c r="F5" s="732">
        <f t="shared" si="0"/>
        <v>552</v>
      </c>
      <c r="G5" s="732"/>
    </row>
    <row r="6" spans="1:7" ht="12.95" customHeight="1">
      <c r="A6" s="1504" t="s">
        <v>327</v>
      </c>
      <c r="B6" s="1505"/>
      <c r="C6" s="1506"/>
      <c r="D6" s="406">
        <f>SUM(D7:D7)</f>
        <v>8000</v>
      </c>
      <c r="E6" s="406">
        <f>SUM(E7:E7)</f>
        <v>0</v>
      </c>
      <c r="F6" s="406">
        <f t="shared" si="0"/>
        <v>8000</v>
      </c>
      <c r="G6" s="406">
        <f>SUM(G7:G7)</f>
        <v>0</v>
      </c>
    </row>
    <row r="7" spans="1:7" ht="12.95" customHeight="1">
      <c r="A7" s="407"/>
      <c r="B7" s="1495" t="s">
        <v>328</v>
      </c>
      <c r="C7" s="1496"/>
      <c r="D7" s="732">
        <v>8000</v>
      </c>
      <c r="E7" s="732"/>
      <c r="F7" s="732">
        <f t="shared" si="0"/>
        <v>8000</v>
      </c>
      <c r="G7" s="732"/>
    </row>
    <row r="8" spans="1:7" ht="12.95" customHeight="1">
      <c r="A8" s="1504" t="s">
        <v>329</v>
      </c>
      <c r="B8" s="1505"/>
      <c r="C8" s="1506"/>
      <c r="D8" s="406">
        <f>SUM(D9:D10)</f>
        <v>4000</v>
      </c>
      <c r="E8" s="406">
        <f>SUM(E9:E10)</f>
        <v>-518</v>
      </c>
      <c r="F8" s="406">
        <f t="shared" si="0"/>
        <v>3482</v>
      </c>
      <c r="G8" s="406">
        <f>SUM(G9:G10)</f>
        <v>0</v>
      </c>
    </row>
    <row r="9" spans="1:7" ht="12.95" customHeight="1">
      <c r="A9" s="408"/>
      <c r="B9" s="1495" t="s">
        <v>330</v>
      </c>
      <c r="C9" s="1496"/>
      <c r="D9" s="732">
        <v>2000</v>
      </c>
      <c r="E9" s="732">
        <v>-445</v>
      </c>
      <c r="F9" s="732">
        <f t="shared" si="0"/>
        <v>1555</v>
      </c>
      <c r="G9" s="732"/>
    </row>
    <row r="10" spans="1:7" ht="12.95" customHeight="1">
      <c r="A10" s="407"/>
      <c r="B10" s="1495" t="s">
        <v>331</v>
      </c>
      <c r="C10" s="1496"/>
      <c r="D10" s="732">
        <v>2000</v>
      </c>
      <c r="E10" s="732">
        <v>-73</v>
      </c>
      <c r="F10" s="732">
        <f t="shared" si="0"/>
        <v>1927</v>
      </c>
      <c r="G10" s="732"/>
    </row>
    <row r="11" spans="1:7" ht="12.95" customHeight="1">
      <c r="A11" s="1504" t="s">
        <v>332</v>
      </c>
      <c r="B11" s="1505"/>
      <c r="C11" s="1506"/>
      <c r="D11" s="616">
        <f>SUM(D12:D40)</f>
        <v>37270</v>
      </c>
      <c r="E11" s="616">
        <f>SUM(E12:E40)</f>
        <v>-106</v>
      </c>
      <c r="F11" s="616">
        <f>SUM(F12:F40)</f>
        <v>37164</v>
      </c>
      <c r="G11" s="616">
        <f>SUM(G12:G40)</f>
        <v>21148</v>
      </c>
    </row>
    <row r="12" spans="1:7" ht="12.95" customHeight="1">
      <c r="A12" s="409"/>
      <c r="B12" s="1495" t="s">
        <v>333</v>
      </c>
      <c r="C12" s="1496"/>
      <c r="D12" s="732">
        <v>10000</v>
      </c>
      <c r="E12" s="732"/>
      <c r="F12" s="732">
        <f>SUM(D12:E12)</f>
        <v>10000</v>
      </c>
      <c r="G12" s="732">
        <v>5000</v>
      </c>
    </row>
    <row r="13" spans="1:7" ht="12.95" customHeight="1">
      <c r="A13" s="409"/>
      <c r="B13" s="1495" t="s">
        <v>334</v>
      </c>
      <c r="C13" s="1496"/>
      <c r="D13" s="732">
        <v>550</v>
      </c>
      <c r="E13" s="732"/>
      <c r="F13" s="732">
        <f t="shared" ref="F13:F78" si="1">SUM(D13:E13)</f>
        <v>550</v>
      </c>
      <c r="G13" s="732">
        <v>550</v>
      </c>
    </row>
    <row r="14" spans="1:7" ht="12.95" customHeight="1">
      <c r="A14" s="409"/>
      <c r="B14" s="1495" t="s">
        <v>335</v>
      </c>
      <c r="C14" s="1496"/>
      <c r="D14" s="732">
        <v>400</v>
      </c>
      <c r="E14" s="732"/>
      <c r="F14" s="732">
        <f t="shared" si="1"/>
        <v>400</v>
      </c>
      <c r="G14" s="732"/>
    </row>
    <row r="15" spans="1:7" ht="12.95" customHeight="1">
      <c r="A15" s="409"/>
      <c r="B15" s="733" t="s">
        <v>336</v>
      </c>
      <c r="C15" s="734"/>
      <c r="D15" s="732">
        <v>150</v>
      </c>
      <c r="E15" s="732"/>
      <c r="F15" s="732">
        <f t="shared" si="1"/>
        <v>150</v>
      </c>
      <c r="G15" s="732">
        <v>150</v>
      </c>
    </row>
    <row r="16" spans="1:7" ht="12.95" customHeight="1">
      <c r="A16" s="409"/>
      <c r="B16" s="733" t="s">
        <v>337</v>
      </c>
      <c r="C16" s="734"/>
      <c r="D16" s="732">
        <v>500</v>
      </c>
      <c r="E16" s="732"/>
      <c r="F16" s="732">
        <f t="shared" si="1"/>
        <v>500</v>
      </c>
      <c r="G16" s="732"/>
    </row>
    <row r="17" spans="1:7" ht="12.95" customHeight="1">
      <c r="A17" s="409"/>
      <c r="B17" s="1495" t="s">
        <v>338</v>
      </c>
      <c r="C17" s="1496"/>
      <c r="D17" s="732">
        <v>550</v>
      </c>
      <c r="E17" s="732"/>
      <c r="F17" s="732">
        <f t="shared" si="1"/>
        <v>550</v>
      </c>
      <c r="G17" s="732">
        <v>550</v>
      </c>
    </row>
    <row r="18" spans="1:7" ht="12.95" customHeight="1">
      <c r="A18" s="409"/>
      <c r="B18" s="1500" t="s">
        <v>339</v>
      </c>
      <c r="C18" s="1494"/>
      <c r="D18" s="732">
        <v>500</v>
      </c>
      <c r="E18" s="732"/>
      <c r="F18" s="732">
        <f t="shared" si="1"/>
        <v>500</v>
      </c>
      <c r="G18" s="732">
        <v>500</v>
      </c>
    </row>
    <row r="19" spans="1:7" ht="12.95" customHeight="1">
      <c r="A19" s="409"/>
      <c r="B19" s="1500" t="s">
        <v>340</v>
      </c>
      <c r="C19" s="1494"/>
      <c r="D19" s="732">
        <v>100</v>
      </c>
      <c r="E19" s="732"/>
      <c r="F19" s="732">
        <f t="shared" si="1"/>
        <v>100</v>
      </c>
      <c r="G19" s="732"/>
    </row>
    <row r="20" spans="1:7" ht="12.95" customHeight="1">
      <c r="A20" s="409"/>
      <c r="B20" s="1495" t="s">
        <v>341</v>
      </c>
      <c r="C20" s="1496"/>
      <c r="D20" s="732">
        <v>100</v>
      </c>
      <c r="E20" s="732"/>
      <c r="F20" s="732">
        <f t="shared" si="1"/>
        <v>100</v>
      </c>
      <c r="G20" s="732"/>
    </row>
    <row r="21" spans="1:7" ht="12.95" customHeight="1">
      <c r="A21" s="409"/>
      <c r="B21" s="1500" t="s">
        <v>342</v>
      </c>
      <c r="C21" s="1494"/>
      <c r="D21" s="732">
        <v>100</v>
      </c>
      <c r="E21" s="732"/>
      <c r="F21" s="732">
        <f t="shared" si="1"/>
        <v>100</v>
      </c>
      <c r="G21" s="732">
        <v>100</v>
      </c>
    </row>
    <row r="22" spans="1:7" ht="12.95" customHeight="1">
      <c r="A22" s="409"/>
      <c r="B22" s="735" t="s">
        <v>343</v>
      </c>
      <c r="C22" s="731"/>
      <c r="D22" s="732">
        <v>50</v>
      </c>
      <c r="E22" s="732"/>
      <c r="F22" s="732">
        <f t="shared" si="1"/>
        <v>50</v>
      </c>
      <c r="G22" s="732">
        <v>50</v>
      </c>
    </row>
    <row r="23" spans="1:7" ht="12.95" customHeight="1">
      <c r="A23" s="409"/>
      <c r="B23" s="735" t="s">
        <v>344</v>
      </c>
      <c r="C23" s="731"/>
      <c r="D23" s="732">
        <v>300</v>
      </c>
      <c r="E23" s="732">
        <v>-300</v>
      </c>
      <c r="F23" s="732">
        <f t="shared" si="1"/>
        <v>0</v>
      </c>
      <c r="G23" s="732"/>
    </row>
    <row r="24" spans="1:7" ht="12.95" customHeight="1">
      <c r="A24" s="409"/>
      <c r="B24" s="735" t="s">
        <v>345</v>
      </c>
      <c r="C24" s="731"/>
      <c r="D24" s="732">
        <v>50</v>
      </c>
      <c r="E24" s="732"/>
      <c r="F24" s="732">
        <f t="shared" si="1"/>
        <v>50</v>
      </c>
      <c r="G24" s="732">
        <v>50</v>
      </c>
    </row>
    <row r="25" spans="1:7" s="411" customFormat="1" ht="12.95" customHeight="1">
      <c r="A25" s="410"/>
      <c r="B25" s="1509" t="s">
        <v>346</v>
      </c>
      <c r="C25" s="1510"/>
      <c r="D25" s="732">
        <v>250</v>
      </c>
      <c r="E25" s="732"/>
      <c r="F25" s="732">
        <f t="shared" si="1"/>
        <v>250</v>
      </c>
      <c r="G25" s="732">
        <v>125</v>
      </c>
    </row>
    <row r="26" spans="1:7" ht="12.95" customHeight="1">
      <c r="A26" s="409"/>
      <c r="B26" s="736" t="s">
        <v>347</v>
      </c>
      <c r="C26" s="737" t="s">
        <v>289</v>
      </c>
      <c r="D26" s="732">
        <v>400</v>
      </c>
      <c r="E26" s="732"/>
      <c r="F26" s="732">
        <f t="shared" si="1"/>
        <v>400</v>
      </c>
      <c r="G26" s="732"/>
    </row>
    <row r="27" spans="1:7" ht="12.95" customHeight="1">
      <c r="A27" s="409"/>
      <c r="B27" s="738"/>
      <c r="C27" s="737" t="s">
        <v>290</v>
      </c>
      <c r="D27" s="732">
        <v>150</v>
      </c>
      <c r="E27" s="732"/>
      <c r="F27" s="732">
        <f t="shared" si="1"/>
        <v>150</v>
      </c>
      <c r="G27" s="732"/>
    </row>
    <row r="28" spans="1:7" ht="12.95" customHeight="1">
      <c r="A28" s="409"/>
      <c r="B28" s="738"/>
      <c r="C28" s="737" t="s">
        <v>291</v>
      </c>
      <c r="D28" s="732">
        <v>300</v>
      </c>
      <c r="E28" s="732"/>
      <c r="F28" s="732">
        <f t="shared" si="1"/>
        <v>300</v>
      </c>
      <c r="G28" s="732"/>
    </row>
    <row r="29" spans="1:7" ht="12.95" customHeight="1">
      <c r="A29" s="409"/>
      <c r="B29" s="738"/>
      <c r="C29" s="737" t="s">
        <v>321</v>
      </c>
      <c r="D29" s="732">
        <v>655</v>
      </c>
      <c r="E29" s="732"/>
      <c r="F29" s="732">
        <f t="shared" si="1"/>
        <v>655</v>
      </c>
      <c r="G29" s="732"/>
    </row>
    <row r="30" spans="1:7" ht="12.95" customHeight="1">
      <c r="A30" s="409"/>
      <c r="B30" s="738"/>
      <c r="C30" s="737" t="s">
        <v>348</v>
      </c>
      <c r="D30" s="732">
        <v>525</v>
      </c>
      <c r="E30" s="732"/>
      <c r="F30" s="732">
        <f t="shared" si="1"/>
        <v>525</v>
      </c>
      <c r="G30" s="732"/>
    </row>
    <row r="31" spans="1:7" ht="12.95" customHeight="1">
      <c r="A31" s="409"/>
      <c r="B31" s="736" t="s">
        <v>543</v>
      </c>
      <c r="C31" s="739"/>
      <c r="D31" s="732"/>
      <c r="E31" s="732">
        <v>1068</v>
      </c>
      <c r="F31" s="732">
        <f t="shared" si="1"/>
        <v>1068</v>
      </c>
      <c r="G31" s="732">
        <v>1068</v>
      </c>
    </row>
    <row r="32" spans="1:7" ht="12.95" customHeight="1">
      <c r="A32" s="409"/>
      <c r="B32" s="1511" t="s">
        <v>349</v>
      </c>
      <c r="C32" s="1512"/>
      <c r="D32" s="732">
        <v>1650</v>
      </c>
      <c r="E32" s="732">
        <v>-132</v>
      </c>
      <c r="F32" s="732">
        <f t="shared" si="1"/>
        <v>1518</v>
      </c>
      <c r="G32" s="732"/>
    </row>
    <row r="33" spans="1:8" ht="12.95" customHeight="1">
      <c r="A33" s="409"/>
      <c r="B33" s="1495" t="s">
        <v>350</v>
      </c>
      <c r="C33" s="1496"/>
      <c r="D33" s="740">
        <v>2240</v>
      </c>
      <c r="E33" s="740">
        <v>-82</v>
      </c>
      <c r="F33" s="732">
        <f t="shared" si="1"/>
        <v>2158</v>
      </c>
      <c r="G33" s="740">
        <v>1305</v>
      </c>
    </row>
    <row r="34" spans="1:8" ht="12.95" customHeight="1">
      <c r="A34" s="409"/>
      <c r="B34" s="1495" t="s">
        <v>351</v>
      </c>
      <c r="C34" s="1496"/>
      <c r="D34" s="740">
        <v>1290</v>
      </c>
      <c r="E34" s="740">
        <v>-59</v>
      </c>
      <c r="F34" s="732">
        <f t="shared" si="1"/>
        <v>1231</v>
      </c>
      <c r="G34" s="740">
        <v>990</v>
      </c>
    </row>
    <row r="35" spans="1:8" ht="12.95" customHeight="1">
      <c r="A35" s="409"/>
      <c r="B35" s="1495" t="s">
        <v>352</v>
      </c>
      <c r="C35" s="1496"/>
      <c r="D35" s="740">
        <v>1425</v>
      </c>
      <c r="E35" s="740">
        <v>-113</v>
      </c>
      <c r="F35" s="732">
        <f t="shared" si="1"/>
        <v>1312</v>
      </c>
      <c r="G35" s="740">
        <v>875</v>
      </c>
    </row>
    <row r="36" spans="1:8" ht="12.95" customHeight="1">
      <c r="A36" s="409"/>
      <c r="B36" s="1495" t="s">
        <v>353</v>
      </c>
      <c r="C36" s="1496"/>
      <c r="D36" s="740">
        <v>1255</v>
      </c>
      <c r="E36" s="740">
        <v>-284</v>
      </c>
      <c r="F36" s="732">
        <f t="shared" si="1"/>
        <v>971</v>
      </c>
      <c r="G36" s="740">
        <v>770</v>
      </c>
    </row>
    <row r="37" spans="1:8" ht="12.95" customHeight="1">
      <c r="A37" s="409"/>
      <c r="B37" s="1495" t="s">
        <v>354</v>
      </c>
      <c r="C37" s="1496"/>
      <c r="D37" s="740">
        <v>2135</v>
      </c>
      <c r="E37" s="740">
        <v>-204</v>
      </c>
      <c r="F37" s="732">
        <f t="shared" si="1"/>
        <v>1931</v>
      </c>
      <c r="G37" s="740">
        <v>1620</v>
      </c>
    </row>
    <row r="38" spans="1:8" ht="12.95" customHeight="1">
      <c r="A38" s="409"/>
      <c r="B38" s="1495" t="s">
        <v>355</v>
      </c>
      <c r="C38" s="1496"/>
      <c r="D38" s="740">
        <v>1445</v>
      </c>
      <c r="E38" s="740"/>
      <c r="F38" s="732">
        <f t="shared" si="1"/>
        <v>1445</v>
      </c>
      <c r="G38" s="740">
        <v>1445</v>
      </c>
      <c r="H38" s="411"/>
    </row>
    <row r="39" spans="1:8" ht="12.95" customHeight="1">
      <c r="A39" s="409"/>
      <c r="B39" s="1495" t="s">
        <v>356</v>
      </c>
      <c r="C39" s="1496"/>
      <c r="D39" s="732">
        <v>10200</v>
      </c>
      <c r="E39" s="732"/>
      <c r="F39" s="732">
        <f t="shared" si="1"/>
        <v>10200</v>
      </c>
      <c r="G39" s="732">
        <v>5000</v>
      </c>
      <c r="H39" s="411"/>
    </row>
    <row r="40" spans="1:8" ht="12.95" customHeight="1">
      <c r="A40" s="614"/>
      <c r="B40" s="741" t="s">
        <v>548</v>
      </c>
      <c r="C40" s="734"/>
      <c r="D40" s="732"/>
      <c r="E40" s="732"/>
      <c r="F40" s="732"/>
      <c r="G40" s="732">
        <v>1000</v>
      </c>
      <c r="H40" s="411"/>
    </row>
    <row r="41" spans="1:8" ht="12.95" customHeight="1">
      <c r="A41" s="1504" t="s">
        <v>357</v>
      </c>
      <c r="B41" s="1505"/>
      <c r="C41" s="1506"/>
      <c r="D41" s="412">
        <f>SUM(D42:D49)</f>
        <v>3330</v>
      </c>
      <c r="E41" s="412">
        <f>SUM(E42:E49)</f>
        <v>0</v>
      </c>
      <c r="F41" s="607">
        <f t="shared" si="1"/>
        <v>3330</v>
      </c>
      <c r="G41" s="412">
        <f>SUM(G42:G49)</f>
        <v>3050</v>
      </c>
      <c r="H41" s="413"/>
    </row>
    <row r="42" spans="1:8" ht="12.95" customHeight="1">
      <c r="A42" s="409"/>
      <c r="B42" s="1501" t="s">
        <v>358</v>
      </c>
      <c r="C42" s="1496"/>
      <c r="D42" s="732">
        <v>470</v>
      </c>
      <c r="E42" s="732"/>
      <c r="F42" s="732">
        <f t="shared" si="1"/>
        <v>470</v>
      </c>
      <c r="G42" s="732">
        <v>470</v>
      </c>
      <c r="H42" s="413"/>
    </row>
    <row r="43" spans="1:8" ht="12.95" customHeight="1">
      <c r="A43" s="409"/>
      <c r="B43" s="1501" t="s">
        <v>359</v>
      </c>
      <c r="C43" s="1496"/>
      <c r="D43" s="732">
        <v>180</v>
      </c>
      <c r="E43" s="732"/>
      <c r="F43" s="732">
        <f t="shared" si="1"/>
        <v>180</v>
      </c>
      <c r="G43" s="732">
        <v>180</v>
      </c>
      <c r="H43" s="413"/>
    </row>
    <row r="44" spans="1:8" ht="12.95" customHeight="1">
      <c r="A44" s="409"/>
      <c r="B44" s="1501" t="s">
        <v>360</v>
      </c>
      <c r="C44" s="1496"/>
      <c r="D44" s="732">
        <v>700</v>
      </c>
      <c r="E44" s="732"/>
      <c r="F44" s="732">
        <f t="shared" si="1"/>
        <v>700</v>
      </c>
      <c r="G44" s="732">
        <v>700</v>
      </c>
      <c r="H44" s="413"/>
    </row>
    <row r="45" spans="1:8" ht="12.95" customHeight="1">
      <c r="A45" s="409"/>
      <c r="B45" s="736" t="s">
        <v>361</v>
      </c>
      <c r="C45" s="742"/>
      <c r="D45" s="732">
        <v>50</v>
      </c>
      <c r="E45" s="732"/>
      <c r="F45" s="732">
        <f t="shared" si="1"/>
        <v>50</v>
      </c>
      <c r="G45" s="732"/>
      <c r="H45" s="413"/>
    </row>
    <row r="46" spans="1:8" ht="12.95" customHeight="1">
      <c r="A46" s="409"/>
      <c r="B46" s="742" t="s">
        <v>362</v>
      </c>
      <c r="C46" s="742"/>
      <c r="D46" s="732">
        <v>230</v>
      </c>
      <c r="E46" s="732"/>
      <c r="F46" s="732">
        <f t="shared" si="1"/>
        <v>230</v>
      </c>
      <c r="G46" s="732"/>
      <c r="H46" s="413"/>
    </row>
    <row r="47" spans="1:8" ht="12.95" customHeight="1">
      <c r="A47" s="409"/>
      <c r="B47" s="1501" t="s">
        <v>363</v>
      </c>
      <c r="C47" s="1496"/>
      <c r="D47" s="732">
        <v>600</v>
      </c>
      <c r="E47" s="732"/>
      <c r="F47" s="732">
        <f t="shared" si="1"/>
        <v>600</v>
      </c>
      <c r="G47" s="732">
        <v>600</v>
      </c>
      <c r="H47" s="413"/>
    </row>
    <row r="48" spans="1:8" ht="12.95" customHeight="1">
      <c r="A48" s="409"/>
      <c r="B48" s="1507" t="s">
        <v>364</v>
      </c>
      <c r="C48" s="1508"/>
      <c r="D48" s="732">
        <v>600</v>
      </c>
      <c r="E48" s="732"/>
      <c r="F48" s="732">
        <f t="shared" si="1"/>
        <v>600</v>
      </c>
      <c r="G48" s="732">
        <v>600</v>
      </c>
      <c r="H48" s="413"/>
    </row>
    <row r="49" spans="1:8" ht="12.95" customHeight="1">
      <c r="A49" s="409"/>
      <c r="B49" s="1501" t="s">
        <v>365</v>
      </c>
      <c r="C49" s="1496"/>
      <c r="D49" s="732">
        <v>500</v>
      </c>
      <c r="E49" s="732"/>
      <c r="F49" s="732">
        <f t="shared" si="1"/>
        <v>500</v>
      </c>
      <c r="G49" s="732">
        <v>500</v>
      </c>
      <c r="H49" s="413"/>
    </row>
    <row r="50" spans="1:8" ht="12.95" customHeight="1">
      <c r="A50" s="1504" t="s">
        <v>366</v>
      </c>
      <c r="B50" s="1505"/>
      <c r="C50" s="1506"/>
      <c r="D50" s="406">
        <f>SUM(D51:D76)</f>
        <v>112350</v>
      </c>
      <c r="E50" s="406">
        <f>SUM(E51:E76)</f>
        <v>-11989</v>
      </c>
      <c r="F50" s="616">
        <f>SUM(F51:F76)</f>
        <v>100361</v>
      </c>
      <c r="G50" s="406">
        <f>SUM(G51:G76)</f>
        <v>15050</v>
      </c>
      <c r="H50" s="413"/>
    </row>
    <row r="51" spans="1:8" ht="12.95" customHeight="1">
      <c r="A51" s="409"/>
      <c r="B51" s="1495" t="s">
        <v>367</v>
      </c>
      <c r="C51" s="1496"/>
      <c r="D51" s="732">
        <v>4500</v>
      </c>
      <c r="E51" s="732"/>
      <c r="F51" s="732">
        <f t="shared" si="1"/>
        <v>4500</v>
      </c>
      <c r="G51" s="732">
        <v>1850</v>
      </c>
      <c r="H51" s="413"/>
    </row>
    <row r="52" spans="1:8" ht="12.95" customHeight="1">
      <c r="A52" s="409"/>
      <c r="B52" s="1495" t="s">
        <v>368</v>
      </c>
      <c r="C52" s="1496"/>
      <c r="D52" s="732">
        <v>7500</v>
      </c>
      <c r="E52" s="732"/>
      <c r="F52" s="732">
        <f t="shared" si="1"/>
        <v>7500</v>
      </c>
      <c r="G52" s="732">
        <v>7500</v>
      </c>
      <c r="H52" s="413"/>
    </row>
    <row r="53" spans="1:8" ht="12.95" customHeight="1">
      <c r="A53" s="409"/>
      <c r="B53" s="1495" t="s">
        <v>369</v>
      </c>
      <c r="C53" s="1496"/>
      <c r="D53" s="732">
        <v>50</v>
      </c>
      <c r="E53" s="732"/>
      <c r="F53" s="732">
        <f t="shared" si="1"/>
        <v>50</v>
      </c>
      <c r="G53" s="732">
        <v>50</v>
      </c>
      <c r="H53" s="411"/>
    </row>
    <row r="54" spans="1:8" ht="12.95" customHeight="1">
      <c r="A54" s="409"/>
      <c r="B54" s="1495" t="s">
        <v>370</v>
      </c>
      <c r="C54" s="1496"/>
      <c r="D54" s="732">
        <v>50</v>
      </c>
      <c r="E54" s="732"/>
      <c r="F54" s="732">
        <f t="shared" si="1"/>
        <v>50</v>
      </c>
      <c r="G54" s="732">
        <v>50</v>
      </c>
    </row>
    <row r="55" spans="1:8" ht="12.95" customHeight="1">
      <c r="A55" s="409"/>
      <c r="B55" s="1495" t="s">
        <v>371</v>
      </c>
      <c r="C55" s="1496"/>
      <c r="D55" s="732">
        <v>350</v>
      </c>
      <c r="E55" s="732"/>
      <c r="F55" s="732">
        <f t="shared" si="1"/>
        <v>350</v>
      </c>
      <c r="G55" s="732">
        <v>350</v>
      </c>
    </row>
    <row r="56" spans="1:8" ht="12.95" customHeight="1">
      <c r="A56" s="409"/>
      <c r="B56" s="1495" t="s">
        <v>372</v>
      </c>
      <c r="C56" s="1496"/>
      <c r="D56" s="732">
        <v>1450</v>
      </c>
      <c r="E56" s="732"/>
      <c r="F56" s="732">
        <f t="shared" si="1"/>
        <v>1450</v>
      </c>
      <c r="G56" s="732">
        <v>1450</v>
      </c>
    </row>
    <row r="57" spans="1:8" ht="12.95" customHeight="1">
      <c r="A57" s="409"/>
      <c r="B57" s="1495" t="s">
        <v>373</v>
      </c>
      <c r="C57" s="1496"/>
      <c r="D57" s="732">
        <v>2300</v>
      </c>
      <c r="E57" s="732"/>
      <c r="F57" s="732">
        <f t="shared" si="1"/>
        <v>2300</v>
      </c>
      <c r="G57" s="732"/>
    </row>
    <row r="58" spans="1:8" ht="12.95" customHeight="1">
      <c r="A58" s="409"/>
      <c r="B58" s="1495" t="s">
        <v>374</v>
      </c>
      <c r="C58" s="1496"/>
      <c r="D58" s="732">
        <v>100</v>
      </c>
      <c r="E58" s="732"/>
      <c r="F58" s="732">
        <f t="shared" si="1"/>
        <v>100</v>
      </c>
      <c r="G58" s="732">
        <v>100</v>
      </c>
    </row>
    <row r="59" spans="1:8" ht="12.95" customHeight="1">
      <c r="A59" s="409"/>
      <c r="B59" s="1495" t="s">
        <v>375</v>
      </c>
      <c r="C59" s="1496"/>
      <c r="D59" s="732">
        <v>100</v>
      </c>
      <c r="E59" s="732"/>
      <c r="F59" s="732">
        <f t="shared" si="1"/>
        <v>100</v>
      </c>
      <c r="G59" s="732">
        <v>100</v>
      </c>
    </row>
    <row r="60" spans="1:8" ht="12.95" customHeight="1">
      <c r="A60" s="409"/>
      <c r="B60" s="1495" t="s">
        <v>376</v>
      </c>
      <c r="C60" s="1496"/>
      <c r="D60" s="732">
        <v>100</v>
      </c>
      <c r="E60" s="732"/>
      <c r="F60" s="732">
        <f t="shared" si="1"/>
        <v>100</v>
      </c>
      <c r="G60" s="732">
        <v>100</v>
      </c>
    </row>
    <row r="61" spans="1:8" ht="12.95" customHeight="1">
      <c r="A61" s="409"/>
      <c r="B61" s="733" t="s">
        <v>377</v>
      </c>
      <c r="C61" s="734"/>
      <c r="D61" s="732">
        <v>100</v>
      </c>
      <c r="E61" s="732"/>
      <c r="F61" s="732">
        <f t="shared" si="1"/>
        <v>100</v>
      </c>
      <c r="G61" s="732"/>
    </row>
    <row r="62" spans="1:8" ht="12.95" customHeight="1">
      <c r="A62" s="409"/>
      <c r="B62" s="1495" t="s">
        <v>378</v>
      </c>
      <c r="C62" s="1496"/>
      <c r="D62" s="732">
        <v>100</v>
      </c>
      <c r="E62" s="732"/>
      <c r="F62" s="732">
        <f t="shared" si="1"/>
        <v>100</v>
      </c>
      <c r="G62" s="732"/>
    </row>
    <row r="63" spans="1:8" ht="12.95" customHeight="1">
      <c r="A63" s="409"/>
      <c r="B63" s="1495" t="s">
        <v>379</v>
      </c>
      <c r="C63" s="1496"/>
      <c r="D63" s="732">
        <v>100</v>
      </c>
      <c r="E63" s="732"/>
      <c r="F63" s="732">
        <f t="shared" si="1"/>
        <v>100</v>
      </c>
      <c r="G63" s="732"/>
    </row>
    <row r="64" spans="1:8" ht="12.95" customHeight="1">
      <c r="A64" s="409"/>
      <c r="B64" s="1495" t="s">
        <v>380</v>
      </c>
      <c r="C64" s="1496"/>
      <c r="D64" s="732">
        <v>100</v>
      </c>
      <c r="E64" s="732"/>
      <c r="F64" s="732">
        <f t="shared" si="1"/>
        <v>100</v>
      </c>
      <c r="G64" s="732"/>
    </row>
    <row r="65" spans="1:7" ht="12.95" customHeight="1">
      <c r="A65" s="409"/>
      <c r="B65" s="733" t="s">
        <v>381</v>
      </c>
      <c r="C65" s="734"/>
      <c r="D65" s="732">
        <v>100</v>
      </c>
      <c r="E65" s="732"/>
      <c r="F65" s="732">
        <f t="shared" si="1"/>
        <v>100</v>
      </c>
      <c r="G65" s="732">
        <v>100</v>
      </c>
    </row>
    <row r="66" spans="1:7" ht="12.95" customHeight="1">
      <c r="A66" s="409"/>
      <c r="B66" s="733" t="s">
        <v>382</v>
      </c>
      <c r="C66" s="734"/>
      <c r="D66" s="732">
        <v>100</v>
      </c>
      <c r="E66" s="732"/>
      <c r="F66" s="732">
        <f t="shared" si="1"/>
        <v>100</v>
      </c>
      <c r="G66" s="732">
        <v>100</v>
      </c>
    </row>
    <row r="67" spans="1:7" ht="12.95" customHeight="1">
      <c r="A67" s="409"/>
      <c r="B67" s="1500" t="s">
        <v>383</v>
      </c>
      <c r="C67" s="1494"/>
      <c r="D67" s="732">
        <v>100</v>
      </c>
      <c r="E67" s="732"/>
      <c r="F67" s="732">
        <f t="shared" si="1"/>
        <v>100</v>
      </c>
      <c r="G67" s="732">
        <v>100</v>
      </c>
    </row>
    <row r="68" spans="1:7" ht="12.95" customHeight="1">
      <c r="A68" s="409"/>
      <c r="B68" s="1500" t="s">
        <v>384</v>
      </c>
      <c r="C68" s="1494"/>
      <c r="D68" s="732">
        <v>100</v>
      </c>
      <c r="E68" s="732"/>
      <c r="F68" s="732">
        <f t="shared" si="1"/>
        <v>100</v>
      </c>
      <c r="G68" s="732"/>
    </row>
    <row r="69" spans="1:7" ht="12.95" customHeight="1">
      <c r="A69" s="409"/>
      <c r="B69" s="1500" t="s">
        <v>385</v>
      </c>
      <c r="C69" s="1494"/>
      <c r="D69" s="732">
        <v>100</v>
      </c>
      <c r="E69" s="732"/>
      <c r="F69" s="732">
        <f t="shared" si="1"/>
        <v>100</v>
      </c>
      <c r="G69" s="732"/>
    </row>
    <row r="70" spans="1:7" ht="12.95" customHeight="1">
      <c r="A70" s="409"/>
      <c r="B70" s="1500" t="s">
        <v>386</v>
      </c>
      <c r="C70" s="1494"/>
      <c r="D70" s="732">
        <v>650</v>
      </c>
      <c r="E70" s="732"/>
      <c r="F70" s="732">
        <f t="shared" si="1"/>
        <v>650</v>
      </c>
      <c r="G70" s="732">
        <v>650</v>
      </c>
    </row>
    <row r="71" spans="1:7" ht="12.95" customHeight="1">
      <c r="A71" s="409"/>
      <c r="B71" s="1500" t="s">
        <v>387</v>
      </c>
      <c r="C71" s="1494"/>
      <c r="D71" s="732">
        <v>900</v>
      </c>
      <c r="E71" s="732"/>
      <c r="F71" s="732">
        <f t="shared" si="1"/>
        <v>900</v>
      </c>
      <c r="G71" s="732">
        <v>900</v>
      </c>
    </row>
    <row r="72" spans="1:7" ht="12.95" customHeight="1">
      <c r="A72" s="409"/>
      <c r="B72" s="1500" t="s">
        <v>388</v>
      </c>
      <c r="C72" s="1494"/>
      <c r="D72" s="732">
        <v>1550</v>
      </c>
      <c r="E72" s="732"/>
      <c r="F72" s="732">
        <f t="shared" si="1"/>
        <v>1550</v>
      </c>
      <c r="G72" s="732">
        <v>1550</v>
      </c>
    </row>
    <row r="73" spans="1:7" ht="12.95" customHeight="1">
      <c r="A73" s="409"/>
      <c r="B73" s="1495" t="s">
        <v>389</v>
      </c>
      <c r="C73" s="1496"/>
      <c r="D73" s="732">
        <v>9000</v>
      </c>
      <c r="E73" s="732">
        <v>-50</v>
      </c>
      <c r="F73" s="732">
        <f t="shared" si="1"/>
        <v>8950</v>
      </c>
      <c r="G73" s="732"/>
    </row>
    <row r="74" spans="1:7" ht="12.95" customHeight="1">
      <c r="A74" s="409"/>
      <c r="B74" s="1500" t="s">
        <v>390</v>
      </c>
      <c r="C74" s="1494"/>
      <c r="D74" s="743">
        <v>1000</v>
      </c>
      <c r="E74" s="732"/>
      <c r="F74" s="732">
        <f t="shared" si="1"/>
        <v>1000</v>
      </c>
      <c r="G74" s="732">
        <v>100</v>
      </c>
    </row>
    <row r="75" spans="1:7" ht="12.95" customHeight="1">
      <c r="A75" s="409"/>
      <c r="B75" s="1500" t="s">
        <v>391</v>
      </c>
      <c r="C75" s="1494"/>
      <c r="D75" s="743">
        <v>1850</v>
      </c>
      <c r="E75" s="732"/>
      <c r="F75" s="732">
        <f t="shared" si="1"/>
        <v>1850</v>
      </c>
      <c r="G75" s="732"/>
    </row>
    <row r="76" spans="1:7" ht="12.95" customHeight="1">
      <c r="A76" s="409"/>
      <c r="B76" s="1495" t="s">
        <v>392</v>
      </c>
      <c r="C76" s="1496"/>
      <c r="D76" s="743">
        <v>80000</v>
      </c>
      <c r="E76" s="732">
        <v>-11939</v>
      </c>
      <c r="F76" s="732">
        <f t="shared" si="1"/>
        <v>68061</v>
      </c>
      <c r="G76" s="732"/>
    </row>
    <row r="77" spans="1:7" ht="12.95" customHeight="1">
      <c r="A77" s="1504" t="s">
        <v>393</v>
      </c>
      <c r="B77" s="1505"/>
      <c r="C77" s="1506"/>
      <c r="D77" s="612">
        <f>SUM(D78:D81)</f>
        <v>10389</v>
      </c>
      <c r="E77" s="612">
        <f>SUM(E78:E81)</f>
        <v>1660</v>
      </c>
      <c r="F77" s="612">
        <f>SUM(F78:F81)</f>
        <v>12049</v>
      </c>
      <c r="G77" s="612">
        <f>SUM(G78:G81)</f>
        <v>8374</v>
      </c>
    </row>
    <row r="78" spans="1:7" ht="12.95" customHeight="1">
      <c r="A78" s="405"/>
      <c r="B78" s="1493" t="s">
        <v>394</v>
      </c>
      <c r="C78" s="1494"/>
      <c r="D78" s="744">
        <v>3866</v>
      </c>
      <c r="E78" s="740"/>
      <c r="F78" s="732">
        <f t="shared" si="1"/>
        <v>3866</v>
      </c>
      <c r="G78" s="740">
        <v>1933</v>
      </c>
    </row>
    <row r="79" spans="1:7" ht="12.95" customHeight="1">
      <c r="A79" s="405"/>
      <c r="B79" s="1493" t="s">
        <v>395</v>
      </c>
      <c r="C79" s="1494"/>
      <c r="D79" s="745">
        <v>5523</v>
      </c>
      <c r="E79" s="746"/>
      <c r="F79" s="732">
        <f t="shared" ref="F79:F89" si="2">SUM(D79:E79)</f>
        <v>5523</v>
      </c>
      <c r="G79" s="746">
        <v>2761</v>
      </c>
    </row>
    <row r="80" spans="1:7" ht="12.95" customHeight="1">
      <c r="A80" s="414"/>
      <c r="B80" s="1495" t="s">
        <v>396</v>
      </c>
      <c r="C80" s="1496"/>
      <c r="D80" s="744">
        <v>1000</v>
      </c>
      <c r="E80" s="740"/>
      <c r="F80" s="732">
        <f t="shared" si="2"/>
        <v>1000</v>
      </c>
      <c r="G80" s="740">
        <v>2500</v>
      </c>
    </row>
    <row r="81" spans="1:8" ht="12.95" customHeight="1" thickBot="1">
      <c r="A81" s="613"/>
      <c r="B81" s="747" t="s">
        <v>544</v>
      </c>
      <c r="C81" s="748"/>
      <c r="D81" s="749"/>
      <c r="E81" s="749">
        <v>1660</v>
      </c>
      <c r="F81" s="732">
        <f t="shared" si="2"/>
        <v>1660</v>
      </c>
      <c r="G81" s="749">
        <v>1180</v>
      </c>
    </row>
    <row r="82" spans="1:8" ht="12.95" customHeight="1" thickBot="1">
      <c r="A82" s="416"/>
      <c r="B82" s="1491" t="s">
        <v>397</v>
      </c>
      <c r="C82" s="1492"/>
      <c r="D82" s="417">
        <f>SUM(D3+D6+D8+D41+D50+D77+D11)</f>
        <v>189583</v>
      </c>
      <c r="E82" s="417">
        <f>SUM(E3+E6+E8+E41+E50+E77+E11)</f>
        <v>-11901</v>
      </c>
      <c r="F82" s="607">
        <f t="shared" si="2"/>
        <v>177682</v>
      </c>
      <c r="G82" s="417">
        <f>SUM(G3+G6+G8+G41+G50+G77+G11)</f>
        <v>53994</v>
      </c>
    </row>
    <row r="83" spans="1:8" ht="12.95" customHeight="1" thickBot="1">
      <c r="A83" s="1497" t="s">
        <v>398</v>
      </c>
      <c r="B83" s="1498"/>
      <c r="C83" s="1498"/>
      <c r="D83" s="1499"/>
      <c r="E83" s="608"/>
      <c r="F83" s="609">
        <f t="shared" si="2"/>
        <v>0</v>
      </c>
      <c r="G83" s="608"/>
    </row>
    <row r="84" spans="1:8" ht="12.95" customHeight="1">
      <c r="A84" s="408"/>
      <c r="B84" s="1495" t="s">
        <v>399</v>
      </c>
      <c r="C84" s="1496"/>
      <c r="D84" s="732">
        <v>3000</v>
      </c>
      <c r="E84" s="732"/>
      <c r="F84" s="732">
        <f t="shared" si="2"/>
        <v>3000</v>
      </c>
      <c r="G84" s="732"/>
    </row>
    <row r="85" spans="1:8" ht="12.95" customHeight="1">
      <c r="A85" s="409"/>
      <c r="B85" s="1501" t="s">
        <v>358</v>
      </c>
      <c r="C85" s="1496"/>
      <c r="D85" s="743">
        <v>1000</v>
      </c>
      <c r="E85" s="732"/>
      <c r="F85" s="732">
        <f t="shared" si="2"/>
        <v>1000</v>
      </c>
      <c r="G85" s="732">
        <v>1000</v>
      </c>
      <c r="H85" s="413"/>
    </row>
    <row r="86" spans="1:8" ht="12.95" customHeight="1">
      <c r="A86" s="611"/>
      <c r="B86" s="1502" t="s">
        <v>400</v>
      </c>
      <c r="C86" s="1503"/>
      <c r="D86" s="750">
        <v>1000</v>
      </c>
      <c r="E86" s="751"/>
      <c r="F86" s="751">
        <f t="shared" si="2"/>
        <v>1000</v>
      </c>
      <c r="G86" s="751">
        <v>1000</v>
      </c>
      <c r="H86" s="413"/>
    </row>
    <row r="87" spans="1:8" ht="12.95" customHeight="1">
      <c r="A87" s="409"/>
      <c r="B87" s="752" t="s">
        <v>545</v>
      </c>
      <c r="C87" s="753"/>
      <c r="D87" s="743"/>
      <c r="E87" s="743">
        <v>11939</v>
      </c>
      <c r="F87" s="751">
        <f t="shared" si="2"/>
        <v>11939</v>
      </c>
      <c r="G87" s="743">
        <v>7659</v>
      </c>
      <c r="H87" s="413"/>
    </row>
    <row r="88" spans="1:8" ht="12.95" customHeight="1">
      <c r="A88" s="409"/>
      <c r="B88" s="752" t="s">
        <v>546</v>
      </c>
      <c r="C88" s="753"/>
      <c r="D88" s="743"/>
      <c r="E88" s="743">
        <v>5700</v>
      </c>
      <c r="F88" s="751">
        <f t="shared" si="2"/>
        <v>5700</v>
      </c>
      <c r="G88" s="743"/>
      <c r="H88" s="413"/>
    </row>
    <row r="89" spans="1:8" ht="12.95" customHeight="1" thickBot="1">
      <c r="A89" s="610"/>
      <c r="B89" s="754" t="s">
        <v>547</v>
      </c>
      <c r="C89" s="755"/>
      <c r="D89" s="756"/>
      <c r="E89" s="756">
        <v>300</v>
      </c>
      <c r="F89" s="751">
        <f t="shared" si="2"/>
        <v>300</v>
      </c>
      <c r="G89" s="756">
        <v>300</v>
      </c>
      <c r="H89" s="413"/>
    </row>
    <row r="90" spans="1:8" ht="12.95" customHeight="1" thickBot="1">
      <c r="A90" s="416"/>
      <c r="B90" s="1491" t="s">
        <v>401</v>
      </c>
      <c r="C90" s="1492"/>
      <c r="D90" s="619">
        <f>SUM(D84:D89)</f>
        <v>5000</v>
      </c>
      <c r="E90" s="619">
        <f>SUM(E84:E89)</f>
        <v>17939</v>
      </c>
      <c r="F90" s="619">
        <f>SUM(F84:F89)</f>
        <v>22939</v>
      </c>
      <c r="G90" s="619">
        <f>SUM(G84:G89)</f>
        <v>9959</v>
      </c>
    </row>
    <row r="91" spans="1:8" ht="12.95" customHeight="1" thickBot="1">
      <c r="A91" s="617"/>
      <c r="B91" s="618" t="s">
        <v>102</v>
      </c>
      <c r="C91" s="621"/>
      <c r="D91" s="620">
        <f>SUM(D82+D90)</f>
        <v>194583</v>
      </c>
      <c r="E91" s="620">
        <f>SUM(E82+E90)</f>
        <v>6038</v>
      </c>
      <c r="F91" s="620">
        <f>SUM(F82+F90)</f>
        <v>200621</v>
      </c>
      <c r="G91" s="620">
        <f>SUM(G82+G90)</f>
        <v>63953</v>
      </c>
    </row>
    <row r="92" spans="1:8">
      <c r="D92" s="401"/>
      <c r="E92" s="401"/>
      <c r="F92" s="401"/>
      <c r="G92" s="401"/>
    </row>
    <row r="93" spans="1:8">
      <c r="D93" s="415"/>
      <c r="E93" s="415"/>
      <c r="F93" s="415"/>
      <c r="G93" s="415"/>
    </row>
    <row r="94" spans="1:8">
      <c r="D94" s="401"/>
      <c r="E94" s="401"/>
      <c r="F94" s="401"/>
      <c r="G94" s="401"/>
    </row>
    <row r="95" spans="1:8">
      <c r="D95" s="401"/>
      <c r="E95" s="401"/>
      <c r="F95" s="401"/>
      <c r="G95" s="401"/>
    </row>
    <row r="96" spans="1:8">
      <c r="B96" s="419"/>
      <c r="C96" s="419"/>
      <c r="D96" s="419"/>
      <c r="E96" s="419"/>
      <c r="F96" s="419"/>
      <c r="G96" s="419"/>
      <c r="H96" s="419"/>
    </row>
    <row r="97" spans="4:7" ht="10.5" customHeight="1">
      <c r="D97" s="401"/>
      <c r="E97" s="401"/>
      <c r="F97" s="401"/>
      <c r="G97" s="401"/>
    </row>
    <row r="98" spans="4:7">
      <c r="D98" s="401"/>
      <c r="E98" s="401"/>
      <c r="F98" s="401"/>
      <c r="G98" s="401"/>
    </row>
    <row r="99" spans="4:7" ht="10.5" customHeight="1">
      <c r="D99" s="418"/>
      <c r="E99" s="418"/>
      <c r="F99" s="418"/>
      <c r="G99" s="418"/>
    </row>
    <row r="100" spans="4:7" ht="11.25" customHeight="1">
      <c r="D100" s="401"/>
      <c r="E100" s="401"/>
      <c r="F100" s="401"/>
      <c r="G100" s="401"/>
    </row>
    <row r="101" spans="4:7">
      <c r="D101" s="401"/>
      <c r="E101" s="401"/>
      <c r="F101" s="401"/>
      <c r="G101" s="401"/>
    </row>
    <row r="102" spans="4:7">
      <c r="D102" s="401"/>
      <c r="E102" s="401"/>
      <c r="F102" s="401"/>
      <c r="G102" s="401"/>
    </row>
    <row r="103" spans="4:7">
      <c r="D103" s="401"/>
      <c r="E103" s="401"/>
      <c r="F103" s="401"/>
      <c r="G103" s="401"/>
    </row>
  </sheetData>
  <mergeCells count="69">
    <mergeCell ref="B1:C1"/>
    <mergeCell ref="A3:C3"/>
    <mergeCell ref="B4:C4"/>
    <mergeCell ref="B5:C5"/>
    <mergeCell ref="B39:C39"/>
    <mergeCell ref="B19:C19"/>
    <mergeCell ref="A2:G2"/>
    <mergeCell ref="A11:C11"/>
    <mergeCell ref="B12:C12"/>
    <mergeCell ref="A6:C6"/>
    <mergeCell ref="B7:C7"/>
    <mergeCell ref="A8:C8"/>
    <mergeCell ref="B17:C17"/>
    <mergeCell ref="B18:C18"/>
    <mergeCell ref="B9:C9"/>
    <mergeCell ref="B10:C10"/>
    <mergeCell ref="B34:C34"/>
    <mergeCell ref="B35:C35"/>
    <mergeCell ref="B13:C13"/>
    <mergeCell ref="B14:C14"/>
    <mergeCell ref="B20:C20"/>
    <mergeCell ref="B36:C36"/>
    <mergeCell ref="B37:C37"/>
    <mergeCell ref="B38:C38"/>
    <mergeCell ref="B43:C43"/>
    <mergeCell ref="B21:C21"/>
    <mergeCell ref="B25:C25"/>
    <mergeCell ref="B32:C32"/>
    <mergeCell ref="B33:C33"/>
    <mergeCell ref="A41:C41"/>
    <mergeCell ref="B42:C42"/>
    <mergeCell ref="B44:C44"/>
    <mergeCell ref="B55:C55"/>
    <mergeCell ref="B56:C56"/>
    <mergeCell ref="B49:C49"/>
    <mergeCell ref="A50:C50"/>
    <mergeCell ref="B47:C47"/>
    <mergeCell ref="B48:C48"/>
    <mergeCell ref="B57:C57"/>
    <mergeCell ref="B58:C58"/>
    <mergeCell ref="B51:C51"/>
    <mergeCell ref="B52:C52"/>
    <mergeCell ref="B53:C53"/>
    <mergeCell ref="B54:C54"/>
    <mergeCell ref="B72:C72"/>
    <mergeCell ref="B73:C73"/>
    <mergeCell ref="B64:C64"/>
    <mergeCell ref="B67:C67"/>
    <mergeCell ref="B68:C68"/>
    <mergeCell ref="B69:C69"/>
    <mergeCell ref="B59:C59"/>
    <mergeCell ref="B60:C60"/>
    <mergeCell ref="B70:C70"/>
    <mergeCell ref="B71:C71"/>
    <mergeCell ref="B62:C62"/>
    <mergeCell ref="B63:C63"/>
    <mergeCell ref="B74:C74"/>
    <mergeCell ref="B75:C75"/>
    <mergeCell ref="B85:C85"/>
    <mergeCell ref="B86:C86"/>
    <mergeCell ref="B76:C76"/>
    <mergeCell ref="A77:C77"/>
    <mergeCell ref="B90:C90"/>
    <mergeCell ref="B78:C78"/>
    <mergeCell ref="B79:C79"/>
    <mergeCell ref="B80:C80"/>
    <mergeCell ref="B82:C82"/>
    <mergeCell ref="A83:D83"/>
    <mergeCell ref="B84:C84"/>
  </mergeCells>
  <phoneticPr fontId="60" type="noConversion"/>
  <printOptions horizontalCentered="1"/>
  <pageMargins left="0.78740157480314965" right="0.78740157480314965" top="1.1811023622047245" bottom="0.78740157480314965" header="0.39370078740157483" footer="0"/>
  <pageSetup paperSize="9" scale="60" orientation="portrait" r:id="rId1"/>
  <headerFooter>
    <oddHeader>&amp;L&amp;"Arial,Dőlt"Dunakeszi Város
Önkormányzata&amp;C&amp;"Arial,Félkövér"&amp;14Önkormányzati pénzalapok,
támogatások, átadott pénzeszközök
2015. év&amp;R9.sz. melléklet
adatok ezer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14</vt:i4>
      </vt:variant>
    </vt:vector>
  </HeadingPairs>
  <TitlesOfParts>
    <vt:vector size="26" baseType="lpstr">
      <vt:lpstr>1sz.mérleg</vt:lpstr>
      <vt:lpstr>2.sz.kiadás</vt:lpstr>
      <vt:lpstr>3.sz.bevétel_</vt:lpstr>
      <vt:lpstr>4.sz.állami tám.</vt:lpstr>
      <vt:lpstr>5.sz.kiadás_feladat </vt:lpstr>
      <vt:lpstr>6.sz.bevétel feladat</vt:lpstr>
      <vt:lpstr>7.sz.int.kiad.</vt:lpstr>
      <vt:lpstr>8.sz.int_bevétel</vt:lpstr>
      <vt:lpstr>9.sz.támogatás</vt:lpstr>
      <vt:lpstr>10.sz.céltartalék</vt:lpstr>
      <vt:lpstr>11sz._ Önk_beruh  </vt:lpstr>
      <vt:lpstr>12.sz. ei.ütemterv</vt:lpstr>
      <vt:lpstr>'11sz._ Önk_beruh  '!Excel_BuiltIn_Print_Area_109_1</vt:lpstr>
      <vt:lpstr>'11sz._ Önk_beruh  '!Nyomtatási_cím</vt:lpstr>
      <vt:lpstr>'10.sz.céltartalék'!Nyomtatási_terület</vt:lpstr>
      <vt:lpstr>'11sz._ Önk_beruh  '!Nyomtatási_terület</vt:lpstr>
      <vt:lpstr>'12.sz. ei.ütemterv'!Nyomtatási_terület</vt:lpstr>
      <vt:lpstr>'1sz.mérleg'!Nyomtatási_terület</vt:lpstr>
      <vt:lpstr>'2.sz.kiadás'!Nyomtatási_terület</vt:lpstr>
      <vt:lpstr>'3.sz.bevétel_'!Nyomtatási_terület</vt:lpstr>
      <vt:lpstr>'4.sz.állami tám.'!Nyomtatási_terület</vt:lpstr>
      <vt:lpstr>'5.sz.kiadás_feladat '!Nyomtatási_terület</vt:lpstr>
      <vt:lpstr>'6.sz.bevétel feladat'!Nyomtatási_terület</vt:lpstr>
      <vt:lpstr>'7.sz.int.kiad.'!Nyomtatási_terület</vt:lpstr>
      <vt:lpstr>'8.sz.int_bevétel'!Nyomtatási_terület</vt:lpstr>
      <vt:lpstr>'9.sz.támogatás'!Nyomtatási_terület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Pallné Kovács Mária</dc:creator>
  <cp:lastModifiedBy>forgacs.andrea</cp:lastModifiedBy>
  <cp:lastPrinted>2015-09-15T14:26:11Z</cp:lastPrinted>
  <dcterms:created xsi:type="dcterms:W3CDTF">2014-02-13T14:53:40Z</dcterms:created>
  <dcterms:modified xsi:type="dcterms:W3CDTF">2015-09-18T06:58:34Z</dcterms:modified>
</cp:coreProperties>
</file>