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etti\Testületi ülés 2020. július\2019. évi költségvetés módosítás\"/>
    </mc:Choice>
  </mc:AlternateContent>
  <xr:revisionPtr revIDLastSave="0" documentId="13_ncr:1_{FC62A035-1EF6-43A2-BA3E-F9B3BE6F2EC3}" xr6:coauthVersionLast="45" xr6:coauthVersionMax="45" xr10:uidLastSave="{00000000-0000-0000-0000-000000000000}"/>
  <bookViews>
    <workbookView xWindow="-108" yWindow="-108" windowWidth="23256" windowHeight="12576" firstSheet="5" activeTab="13" xr2:uid="{00000000-000D-0000-FFFF-FFFF00000000}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10" r:id="rId7"/>
    <sheet name="8.melléklet" sheetId="11" r:id="rId8"/>
    <sheet name="9. melléklet" sheetId="18" r:id="rId9"/>
    <sheet name="9.1 melléklet" sheetId="5" r:id="rId10"/>
    <sheet name="9.2melléklet" sheetId="17" r:id="rId11"/>
    <sheet name="7.melléklet" sheetId="19" r:id="rId12"/>
    <sheet name="   kkjk" sheetId="20" state="hidden" r:id="rId13"/>
    <sheet name="10.melléklet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9" l="1"/>
  <c r="D32" i="19"/>
  <c r="D36" i="11" l="1"/>
  <c r="C10" i="10"/>
  <c r="O5" i="10"/>
  <c r="D46" i="14"/>
  <c r="B46" i="14"/>
  <c r="C46" i="14"/>
  <c r="C17" i="18" l="1"/>
  <c r="G9" i="16" l="1"/>
  <c r="G12" i="16" s="1"/>
  <c r="F9" i="16"/>
  <c r="F16" i="13"/>
  <c r="F20" i="13" s="1"/>
  <c r="E16" i="13"/>
  <c r="B16" i="13"/>
  <c r="B20" i="13" s="1"/>
  <c r="C16" i="13"/>
  <c r="C20" i="13" s="1"/>
  <c r="AL106" i="1"/>
  <c r="AL96" i="1"/>
  <c r="AL97" i="1"/>
  <c r="AL99" i="1"/>
  <c r="AL100" i="1"/>
  <c r="AL101" i="1"/>
  <c r="AL102" i="1"/>
  <c r="AL104" i="1"/>
  <c r="AL89" i="1"/>
  <c r="AL90" i="1"/>
  <c r="AL92" i="1"/>
  <c r="AL93" i="1"/>
  <c r="AL94" i="1"/>
  <c r="AL95" i="1"/>
  <c r="AL87" i="1"/>
  <c r="AM35" i="1"/>
  <c r="AL35" i="1"/>
  <c r="AL32" i="1"/>
  <c r="AL36" i="1"/>
  <c r="AL37" i="1"/>
  <c r="AL38" i="1"/>
  <c r="AL39" i="1"/>
  <c r="AL45" i="1"/>
  <c r="AL46" i="1"/>
  <c r="AL47" i="1"/>
  <c r="AL48" i="1"/>
  <c r="AL49" i="1"/>
  <c r="AL50" i="1"/>
  <c r="AL51" i="1"/>
  <c r="AL52" i="1"/>
  <c r="AL53" i="1"/>
  <c r="AL54" i="1"/>
  <c r="AL56" i="1"/>
  <c r="AL57" i="1"/>
  <c r="AL58" i="1"/>
  <c r="AL59" i="1"/>
  <c r="AL60" i="1"/>
  <c r="AL62" i="1"/>
  <c r="AL63" i="1"/>
  <c r="AL64" i="1"/>
  <c r="AL66" i="1"/>
  <c r="AL67" i="1"/>
  <c r="AL68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54" i="1"/>
  <c r="K123" i="4"/>
  <c r="J120" i="4"/>
  <c r="J121" i="4"/>
  <c r="J122" i="4"/>
  <c r="J123" i="4"/>
  <c r="AL91" i="1" l="1"/>
  <c r="AL55" i="1"/>
  <c r="G23" i="18" l="1"/>
  <c r="F23" i="18"/>
  <c r="G22" i="18"/>
  <c r="F22" i="18"/>
  <c r="D17" i="17" l="1"/>
  <c r="C17" i="17"/>
  <c r="C12" i="17"/>
  <c r="D12" i="17"/>
  <c r="F12" i="17"/>
  <c r="G12" i="17"/>
  <c r="F17" i="17"/>
  <c r="G17" i="17"/>
  <c r="C17" i="5"/>
  <c r="D17" i="5"/>
  <c r="C12" i="5"/>
  <c r="D12" i="5"/>
  <c r="D18" i="5" s="1"/>
  <c r="F17" i="5"/>
  <c r="G17" i="5"/>
  <c r="F12" i="5"/>
  <c r="G12" i="5"/>
  <c r="G18" i="5" s="1"/>
  <c r="C12" i="18"/>
  <c r="C18" i="18" s="1"/>
  <c r="AG55" i="1"/>
  <c r="AH55" i="1"/>
  <c r="AI55" i="1"/>
  <c r="AJ55" i="1"/>
  <c r="C18" i="17" l="1"/>
  <c r="C18" i="5"/>
  <c r="F18" i="5"/>
  <c r="F18" i="17"/>
  <c r="D18" i="17"/>
  <c r="G18" i="17"/>
  <c r="D9" i="16" l="1"/>
  <c r="AM86" i="1"/>
  <c r="AM87" i="1" s="1"/>
  <c r="AE87" i="1"/>
  <c r="AF87" i="1"/>
  <c r="AG87" i="1"/>
  <c r="AH87" i="1"/>
  <c r="AI87" i="1"/>
  <c r="AJ87" i="1"/>
  <c r="D11" i="16" l="1"/>
  <c r="D12" i="16" s="1"/>
  <c r="D13" i="16" s="1"/>
  <c r="D15" i="16"/>
  <c r="D14" i="16"/>
  <c r="AF55" i="1"/>
  <c r="AE55" i="1"/>
  <c r="AG41" i="1"/>
  <c r="AG42" i="1" s="1"/>
  <c r="AG43" i="1" s="1"/>
  <c r="AH41" i="1"/>
  <c r="AJ41" i="1"/>
  <c r="AJ42" i="1" s="1"/>
  <c r="AJ43" i="1" s="1"/>
  <c r="AE41" i="1"/>
  <c r="AF35" i="1"/>
  <c r="AG35" i="1"/>
  <c r="AH35" i="1"/>
  <c r="AI35" i="1"/>
  <c r="AJ35" i="1"/>
  <c r="AE35" i="1"/>
  <c r="AM38" i="1"/>
  <c r="K58" i="4"/>
  <c r="K59" i="4"/>
  <c r="K60" i="4"/>
  <c r="K61" i="4"/>
  <c r="K62" i="4"/>
  <c r="K63" i="4"/>
  <c r="K64" i="4"/>
  <c r="K65" i="4"/>
  <c r="K66" i="4"/>
  <c r="K67" i="4"/>
  <c r="K68" i="4"/>
  <c r="J58" i="4"/>
  <c r="J59" i="4"/>
  <c r="J60" i="4"/>
  <c r="J61" i="4"/>
  <c r="J62" i="4"/>
  <c r="J63" i="4"/>
  <c r="J64" i="4"/>
  <c r="J65" i="4"/>
  <c r="J66" i="4"/>
  <c r="J67" i="4"/>
  <c r="J68" i="4"/>
  <c r="K8" i="4"/>
  <c r="K9" i="4"/>
  <c r="J8" i="4"/>
  <c r="J9" i="4"/>
  <c r="E69" i="4"/>
  <c r="F69" i="4"/>
  <c r="G69" i="4"/>
  <c r="H69" i="4"/>
  <c r="D69" i="4"/>
  <c r="D77" i="4" s="1"/>
  <c r="J69" i="4" l="1"/>
  <c r="K69" i="4"/>
  <c r="AG44" i="1"/>
  <c r="AE44" i="1"/>
  <c r="AH42" i="1"/>
  <c r="AH43" i="1" s="1"/>
  <c r="AH44" i="1" s="1"/>
  <c r="AJ44" i="1"/>
  <c r="H9" i="12"/>
  <c r="H11" i="12"/>
  <c r="H13" i="12"/>
  <c r="E15" i="12"/>
  <c r="F15" i="12"/>
  <c r="G15" i="12"/>
  <c r="C29" i="17"/>
  <c r="D29" i="17"/>
  <c r="D35" i="17" s="1"/>
  <c r="F29" i="17"/>
  <c r="G29" i="17"/>
  <c r="C34" i="17"/>
  <c r="F34" i="17"/>
  <c r="G34" i="17"/>
  <c r="C45" i="5"/>
  <c r="D45" i="5"/>
  <c r="D51" i="5" s="1"/>
  <c r="F45" i="5"/>
  <c r="G45" i="5"/>
  <c r="C50" i="5"/>
  <c r="F50" i="5"/>
  <c r="G50" i="5"/>
  <c r="D12" i="18"/>
  <c r="F12" i="18"/>
  <c r="G12" i="18"/>
  <c r="D17" i="18"/>
  <c r="F17" i="18"/>
  <c r="G17" i="18"/>
  <c r="C30" i="18"/>
  <c r="D30" i="18"/>
  <c r="F30" i="18"/>
  <c r="G30" i="18"/>
  <c r="C35" i="18"/>
  <c r="D35" i="18"/>
  <c r="F35" i="18"/>
  <c r="G35" i="18"/>
  <c r="F46" i="18"/>
  <c r="G46" i="18"/>
  <c r="G52" i="18" s="1"/>
  <c r="F51" i="18"/>
  <c r="C36" i="11"/>
  <c r="O6" i="10"/>
  <c r="O7" i="10"/>
  <c r="O8" i="10"/>
  <c r="O9" i="10"/>
  <c r="O11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5" i="10"/>
  <c r="O16" i="10"/>
  <c r="O17" i="10"/>
  <c r="O18" i="10"/>
  <c r="O19" i="10"/>
  <c r="O20" i="10"/>
  <c r="O21" i="10"/>
  <c r="O22" i="10"/>
  <c r="O23" i="10"/>
  <c r="C24" i="10"/>
  <c r="D24" i="10"/>
  <c r="E24" i="10"/>
  <c r="F24" i="10"/>
  <c r="G24" i="10"/>
  <c r="H24" i="10"/>
  <c r="I24" i="10"/>
  <c r="J24" i="10"/>
  <c r="K24" i="10"/>
  <c r="L24" i="10"/>
  <c r="L25" i="10" s="1"/>
  <c r="M24" i="10"/>
  <c r="N24" i="10"/>
  <c r="B25" i="15"/>
  <c r="C25" i="15"/>
  <c r="D25" i="15"/>
  <c r="C9" i="16"/>
  <c r="F11" i="16"/>
  <c r="F12" i="16" s="1"/>
  <c r="F13" i="16" s="1"/>
  <c r="G13" i="16"/>
  <c r="E20" i="13"/>
  <c r="AL6" i="1"/>
  <c r="AM6" i="1"/>
  <c r="AL7" i="1"/>
  <c r="AM7" i="1"/>
  <c r="AL8" i="1"/>
  <c r="AM8" i="1"/>
  <c r="AL9" i="1"/>
  <c r="AM9" i="1"/>
  <c r="AL10" i="1"/>
  <c r="AM10" i="1"/>
  <c r="AL11" i="1"/>
  <c r="AM11" i="1"/>
  <c r="AL12" i="1"/>
  <c r="AM12" i="1"/>
  <c r="AL13" i="1"/>
  <c r="AM13" i="1"/>
  <c r="AL14" i="1"/>
  <c r="AM14" i="1"/>
  <c r="AE15" i="1"/>
  <c r="AE21" i="1" s="1"/>
  <c r="AF15" i="1"/>
  <c r="AG15" i="1"/>
  <c r="AG21" i="1" s="1"/>
  <c r="AH15" i="1"/>
  <c r="AH21" i="1" s="1"/>
  <c r="AI15" i="1"/>
  <c r="AI21" i="1" s="1"/>
  <c r="AJ15" i="1"/>
  <c r="AJ21" i="1" s="1"/>
  <c r="AL16" i="1"/>
  <c r="AM16" i="1"/>
  <c r="AL17" i="1"/>
  <c r="AM17" i="1"/>
  <c r="AL18" i="1"/>
  <c r="AM18" i="1"/>
  <c r="AL19" i="1"/>
  <c r="AM19" i="1"/>
  <c r="AL20" i="1"/>
  <c r="AM20" i="1"/>
  <c r="AM22" i="1"/>
  <c r="AM23" i="1"/>
  <c r="AM24" i="1"/>
  <c r="AM25" i="1"/>
  <c r="AM26" i="1"/>
  <c r="AM27" i="1"/>
  <c r="AE28" i="1"/>
  <c r="AG28" i="1"/>
  <c r="AI28" i="1"/>
  <c r="AM28" i="1"/>
  <c r="AM29" i="1"/>
  <c r="AM30" i="1"/>
  <c r="AM31" i="1"/>
  <c r="AM32" i="1"/>
  <c r="AE33" i="1"/>
  <c r="AF33" i="1"/>
  <c r="AG33" i="1"/>
  <c r="AH33" i="1"/>
  <c r="AI33" i="1"/>
  <c r="AJ33" i="1"/>
  <c r="AM36" i="1"/>
  <c r="AM37" i="1"/>
  <c r="AM39" i="1"/>
  <c r="AF41" i="1"/>
  <c r="AF44" i="1" s="1"/>
  <c r="AI40" i="1"/>
  <c r="AL40" i="1" s="1"/>
  <c r="AM45" i="1"/>
  <c r="AM46" i="1"/>
  <c r="AM47" i="1"/>
  <c r="AM48" i="1"/>
  <c r="AM49" i="1"/>
  <c r="AM50" i="1"/>
  <c r="AM51" i="1"/>
  <c r="AM52" i="1"/>
  <c r="AM53" i="1"/>
  <c r="AE61" i="1"/>
  <c r="AG61" i="1"/>
  <c r="AI61" i="1"/>
  <c r="AE65" i="1"/>
  <c r="AG65" i="1"/>
  <c r="AI65" i="1"/>
  <c r="AE69" i="1"/>
  <c r="AG69" i="1"/>
  <c r="AI69" i="1"/>
  <c r="AL76" i="1"/>
  <c r="AL77" i="1"/>
  <c r="AL78" i="1"/>
  <c r="AE79" i="1"/>
  <c r="AG79" i="1"/>
  <c r="AI79" i="1"/>
  <c r="AL80" i="1"/>
  <c r="AL81" i="1"/>
  <c r="AL82" i="1"/>
  <c r="AL83" i="1"/>
  <c r="AE84" i="1"/>
  <c r="AG84" i="1"/>
  <c r="AI84" i="1"/>
  <c r="AM89" i="1"/>
  <c r="AM90" i="1"/>
  <c r="AE91" i="1"/>
  <c r="AF91" i="1"/>
  <c r="AG91" i="1"/>
  <c r="AG105" i="1" s="1"/>
  <c r="AH91" i="1"/>
  <c r="AI91" i="1"/>
  <c r="AJ91" i="1"/>
  <c r="AJ98" i="1" s="1"/>
  <c r="AJ105" i="1" s="1"/>
  <c r="AM92" i="1"/>
  <c r="AM93" i="1"/>
  <c r="AM94" i="1"/>
  <c r="AM95" i="1"/>
  <c r="AM96" i="1"/>
  <c r="AM97" i="1"/>
  <c r="AE98" i="1"/>
  <c r="AF98" i="1"/>
  <c r="AM99" i="1"/>
  <c r="AM100" i="1"/>
  <c r="AM101" i="1"/>
  <c r="AM102" i="1"/>
  <c r="AE103" i="1"/>
  <c r="AI103" i="1"/>
  <c r="AM103" i="1"/>
  <c r="AM104" i="1"/>
  <c r="AM106" i="1"/>
  <c r="J7" i="4"/>
  <c r="K7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C22" i="4"/>
  <c r="D22" i="4"/>
  <c r="E22" i="4"/>
  <c r="F22" i="4"/>
  <c r="G22" i="4"/>
  <c r="H22" i="4"/>
  <c r="J23" i="4"/>
  <c r="K23" i="4"/>
  <c r="J24" i="4"/>
  <c r="K24" i="4"/>
  <c r="J25" i="4"/>
  <c r="K25" i="4"/>
  <c r="J26" i="4"/>
  <c r="K26" i="4"/>
  <c r="C27" i="4"/>
  <c r="D27" i="4"/>
  <c r="E27" i="4"/>
  <c r="F27" i="4"/>
  <c r="G27" i="4"/>
  <c r="H27" i="4"/>
  <c r="J29" i="4"/>
  <c r="K29" i="4"/>
  <c r="J30" i="4"/>
  <c r="K30" i="4"/>
  <c r="J31" i="4"/>
  <c r="K31" i="4"/>
  <c r="J32" i="4"/>
  <c r="K32" i="4"/>
  <c r="C33" i="4"/>
  <c r="D33" i="4"/>
  <c r="E33" i="4"/>
  <c r="F33" i="4"/>
  <c r="G33" i="4"/>
  <c r="H33" i="4"/>
  <c r="J34" i="4"/>
  <c r="K34" i="4"/>
  <c r="J35" i="4"/>
  <c r="K35" i="4"/>
  <c r="C36" i="4"/>
  <c r="D36" i="4"/>
  <c r="E36" i="4"/>
  <c r="F36" i="4"/>
  <c r="G36" i="4"/>
  <c r="H36" i="4"/>
  <c r="J37" i="4"/>
  <c r="K37" i="4"/>
  <c r="J38" i="4"/>
  <c r="K38" i="4"/>
  <c r="J39" i="4"/>
  <c r="K39" i="4"/>
  <c r="J40" i="4"/>
  <c r="K40" i="4"/>
  <c r="J41" i="4"/>
  <c r="K41" i="4"/>
  <c r="J42" i="4"/>
  <c r="K42" i="4"/>
  <c r="C43" i="4"/>
  <c r="D43" i="4"/>
  <c r="E43" i="4"/>
  <c r="F43" i="4"/>
  <c r="G43" i="4"/>
  <c r="H43" i="4"/>
  <c r="J44" i="4"/>
  <c r="K44" i="4"/>
  <c r="J45" i="4"/>
  <c r="K45" i="4"/>
  <c r="C46" i="4"/>
  <c r="D46" i="4"/>
  <c r="E46" i="4"/>
  <c r="F46" i="4"/>
  <c r="G46" i="4"/>
  <c r="H46" i="4"/>
  <c r="J47" i="4"/>
  <c r="K47" i="4"/>
  <c r="J48" i="4"/>
  <c r="K48" i="4"/>
  <c r="J49" i="4"/>
  <c r="K49" i="4"/>
  <c r="J50" i="4"/>
  <c r="K50" i="4"/>
  <c r="J51" i="4"/>
  <c r="K51" i="4"/>
  <c r="C52" i="4"/>
  <c r="D52" i="4"/>
  <c r="E52" i="4"/>
  <c r="F52" i="4"/>
  <c r="G52" i="4"/>
  <c r="H52" i="4"/>
  <c r="J54" i="4"/>
  <c r="K54" i="4"/>
  <c r="J55" i="4"/>
  <c r="K55" i="4"/>
  <c r="J56" i="4"/>
  <c r="K56" i="4"/>
  <c r="C57" i="4"/>
  <c r="D57" i="4"/>
  <c r="E57" i="4"/>
  <c r="F57" i="4"/>
  <c r="G57" i="4"/>
  <c r="H57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C77" i="4"/>
  <c r="E77" i="4"/>
  <c r="F77" i="4"/>
  <c r="G77" i="4"/>
  <c r="H77" i="4"/>
  <c r="J78" i="4"/>
  <c r="K78" i="4"/>
  <c r="J79" i="4"/>
  <c r="K79" i="4"/>
  <c r="J80" i="4"/>
  <c r="K80" i="4"/>
  <c r="J81" i="4"/>
  <c r="K81" i="4"/>
  <c r="J82" i="4"/>
  <c r="K82" i="4"/>
  <c r="J83" i="4"/>
  <c r="K83" i="4"/>
  <c r="J84" i="4"/>
  <c r="K84" i="4"/>
  <c r="J85" i="4"/>
  <c r="K85" i="4"/>
  <c r="J86" i="4"/>
  <c r="K86" i="4"/>
  <c r="C87" i="4"/>
  <c r="D87" i="4"/>
  <c r="E87" i="4"/>
  <c r="F87" i="4"/>
  <c r="G87" i="4"/>
  <c r="H87" i="4"/>
  <c r="J88" i="4"/>
  <c r="K88" i="4"/>
  <c r="J89" i="4"/>
  <c r="K89" i="4"/>
  <c r="J90" i="4"/>
  <c r="K90" i="4"/>
  <c r="J91" i="4"/>
  <c r="K91" i="4"/>
  <c r="C92" i="4"/>
  <c r="D92" i="4"/>
  <c r="E92" i="4"/>
  <c r="F92" i="4"/>
  <c r="G92" i="4"/>
  <c r="H92" i="4"/>
  <c r="J93" i="4"/>
  <c r="K93" i="4"/>
  <c r="J94" i="4"/>
  <c r="K94" i="4"/>
  <c r="J95" i="4"/>
  <c r="K95" i="4"/>
  <c r="J96" i="4"/>
  <c r="K96" i="4"/>
  <c r="J97" i="4"/>
  <c r="K97" i="4"/>
  <c r="J98" i="4"/>
  <c r="K98" i="4"/>
  <c r="J99" i="4"/>
  <c r="K99" i="4"/>
  <c r="J100" i="4"/>
  <c r="K100" i="4"/>
  <c r="C101" i="4"/>
  <c r="D101" i="4"/>
  <c r="E101" i="4"/>
  <c r="F101" i="4"/>
  <c r="G101" i="4"/>
  <c r="H101" i="4"/>
  <c r="J107" i="4"/>
  <c r="J108" i="4"/>
  <c r="J109" i="4"/>
  <c r="C110" i="4"/>
  <c r="E110" i="4"/>
  <c r="E124" i="4" s="1"/>
  <c r="G110" i="4"/>
  <c r="G124" i="4" s="1"/>
  <c r="J111" i="4"/>
  <c r="J112" i="4"/>
  <c r="J113" i="4"/>
  <c r="J114" i="4"/>
  <c r="C115" i="4"/>
  <c r="J115" i="4" s="1"/>
  <c r="J116" i="4"/>
  <c r="J117" i="4"/>
  <c r="J119" i="4"/>
  <c r="K119" i="4"/>
  <c r="K124" i="4" s="1"/>
  <c r="K131" i="4" s="1"/>
  <c r="D124" i="4"/>
  <c r="D131" i="4" s="1"/>
  <c r="F124" i="4"/>
  <c r="F131" i="4" s="1"/>
  <c r="H124" i="4"/>
  <c r="H131" i="4" s="1"/>
  <c r="J125" i="4"/>
  <c r="J126" i="4"/>
  <c r="J127" i="4"/>
  <c r="J128" i="4"/>
  <c r="C129" i="4"/>
  <c r="E129" i="4"/>
  <c r="G129" i="4"/>
  <c r="J130" i="4"/>
  <c r="C51" i="5" l="1"/>
  <c r="F51" i="5"/>
  <c r="K33" i="4"/>
  <c r="J77" i="4"/>
  <c r="K46" i="4"/>
  <c r="J87" i="4"/>
  <c r="K57" i="4"/>
  <c r="K36" i="4"/>
  <c r="D18" i="18"/>
  <c r="J57" i="4"/>
  <c r="K43" i="4"/>
  <c r="J36" i="4"/>
  <c r="K22" i="4"/>
  <c r="G51" i="5"/>
  <c r="K92" i="4"/>
  <c r="J43" i="4"/>
  <c r="K27" i="4"/>
  <c r="O24" i="10"/>
  <c r="G18" i="18"/>
  <c r="K77" i="4"/>
  <c r="J92" i="4"/>
  <c r="K87" i="4"/>
  <c r="J46" i="4"/>
  <c r="J33" i="4"/>
  <c r="K52" i="4"/>
  <c r="J52" i="4"/>
  <c r="H25" i="10"/>
  <c r="D25" i="10"/>
  <c r="G25" i="10"/>
  <c r="K25" i="10"/>
  <c r="M25" i="10"/>
  <c r="I25" i="10"/>
  <c r="E25" i="10"/>
  <c r="C11" i="16"/>
  <c r="C12" i="16" s="1"/>
  <c r="C13" i="16" s="1"/>
  <c r="C14" i="16"/>
  <c r="C15" i="16"/>
  <c r="AM33" i="1"/>
  <c r="AL33" i="1"/>
  <c r="C35" i="17"/>
  <c r="C36" i="18"/>
  <c r="N25" i="10"/>
  <c r="J25" i="10"/>
  <c r="F25" i="10"/>
  <c r="F52" i="18"/>
  <c r="F18" i="18"/>
  <c r="G35" i="17"/>
  <c r="F35" i="17"/>
  <c r="AL61" i="1"/>
  <c r="AM55" i="1"/>
  <c r="AL41" i="1"/>
  <c r="AL44" i="1" s="1"/>
  <c r="AG70" i="1"/>
  <c r="AG88" i="1" s="1"/>
  <c r="AH70" i="1"/>
  <c r="AH88" i="1" s="1"/>
  <c r="AL65" i="1"/>
  <c r="AL103" i="1"/>
  <c r="AL69" i="1"/>
  <c r="AJ70" i="1"/>
  <c r="AJ88" i="1" s="1"/>
  <c r="AJ107" i="1" s="1"/>
  <c r="E53" i="4"/>
  <c r="H28" i="4"/>
  <c r="E28" i="4"/>
  <c r="H53" i="4"/>
  <c r="AI41" i="1"/>
  <c r="AI42" i="1" s="1"/>
  <c r="AI43" i="1" s="1"/>
  <c r="AE105" i="1"/>
  <c r="D36" i="18"/>
  <c r="F36" i="18"/>
  <c r="G36" i="18"/>
  <c r="H15" i="12"/>
  <c r="G15" i="16"/>
  <c r="G14" i="16"/>
  <c r="AM91" i="1"/>
  <c r="AH98" i="1"/>
  <c r="AH105" i="1" s="1"/>
  <c r="AL79" i="1"/>
  <c r="AL84" i="1"/>
  <c r="AE70" i="1"/>
  <c r="AI98" i="1"/>
  <c r="AI105" i="1" s="1"/>
  <c r="AM15" i="1"/>
  <c r="AF21" i="1"/>
  <c r="AM40" i="1"/>
  <c r="AM41" i="1" s="1"/>
  <c r="AL15" i="1"/>
  <c r="AL21" i="1" s="1"/>
  <c r="J22" i="4"/>
  <c r="G28" i="4"/>
  <c r="E131" i="4"/>
  <c r="C124" i="4"/>
  <c r="C131" i="4" s="1"/>
  <c r="J101" i="4"/>
  <c r="G53" i="4"/>
  <c r="D28" i="4"/>
  <c r="K101" i="4"/>
  <c r="F28" i="4"/>
  <c r="J129" i="4"/>
  <c r="F53" i="4"/>
  <c r="D53" i="4"/>
  <c r="J27" i="4"/>
  <c r="G131" i="4"/>
  <c r="J110" i="4"/>
  <c r="J124" i="4" s="1"/>
  <c r="C28" i="4"/>
  <c r="F14" i="16"/>
  <c r="C53" i="4"/>
  <c r="AF105" i="1"/>
  <c r="K53" i="4" l="1"/>
  <c r="J131" i="4"/>
  <c r="E102" i="4"/>
  <c r="E133" i="4" s="1"/>
  <c r="J28" i="4"/>
  <c r="J53" i="4"/>
  <c r="K28" i="4"/>
  <c r="K102" i="4" s="1"/>
  <c r="K133" i="4" s="1"/>
  <c r="AH107" i="1"/>
  <c r="H102" i="4"/>
  <c r="H133" i="4" s="1"/>
  <c r="AL70" i="1"/>
  <c r="AL88" i="1" s="1"/>
  <c r="AL105" i="1"/>
  <c r="AL98" i="1"/>
  <c r="AL22" i="1"/>
  <c r="AL42" i="1"/>
  <c r="AM44" i="1"/>
  <c r="AM42" i="1"/>
  <c r="AF70" i="1"/>
  <c r="AM98" i="1"/>
  <c r="AE88" i="1"/>
  <c r="AI44" i="1"/>
  <c r="AI70" i="1" s="1"/>
  <c r="AI88" i="1" s="1"/>
  <c r="AI107" i="1" s="1"/>
  <c r="AM21" i="1"/>
  <c r="G102" i="4"/>
  <c r="G133" i="4" s="1"/>
  <c r="F102" i="4"/>
  <c r="F133" i="4" s="1"/>
  <c r="D102" i="4"/>
  <c r="C102" i="4"/>
  <c r="AM105" i="1"/>
  <c r="F15" i="16"/>
  <c r="J102" i="4" l="1"/>
  <c r="D133" i="4"/>
  <c r="AM70" i="1"/>
  <c r="AM88" i="1" s="1"/>
  <c r="AM107" i="1" s="1"/>
  <c r="AL23" i="1"/>
  <c r="AL24" i="1" s="1"/>
  <c r="AF88" i="1"/>
  <c r="AF107" i="1" s="1"/>
  <c r="AE107" i="1"/>
  <c r="AL107" i="1" s="1"/>
  <c r="J133" i="4"/>
  <c r="C133" i="4"/>
  <c r="AL25" i="1" l="1"/>
  <c r="AL26" i="1" l="1"/>
  <c r="AL27" i="1" s="1"/>
  <c r="AL28" i="1" l="1"/>
  <c r="AL29" i="1" s="1"/>
  <c r="AL30" i="1" l="1"/>
  <c r="AL31" i="1" s="1"/>
  <c r="C13" i="10"/>
  <c r="C25" i="10" s="1"/>
  <c r="O10" i="10"/>
  <c r="O13" i="10" l="1"/>
  <c r="O25" i="10" s="1"/>
</calcChain>
</file>

<file path=xl/sharedStrings.xml><?xml version="1.0" encoding="utf-8"?>
<sst xmlns="http://schemas.openxmlformats.org/spreadsheetml/2006/main" count="1227" uniqueCount="655">
  <si>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</si>
  <si>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</si>
  <si>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</si>
  <si>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</si>
  <si>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</si>
  <si>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</si>
  <si>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</si>
  <si>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</si>
  <si>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</si>
  <si>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</si>
  <si>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</si>
  <si>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</si>
  <si>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</si>
  <si>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</si>
  <si>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</si>
  <si>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</si>
  <si>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</si>
  <si>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</si>
  <si>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</si>
  <si>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</si>
  <si>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</si>
  <si>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</si>
  <si>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</si>
  <si>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</si>
  <si>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</si>
  <si>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</si>
  <si>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</si>
  <si>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</si>
  <si>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B21</t>
  </si>
  <si>
    <t>B22</t>
  </si>
  <si>
    <t>B23</t>
  </si>
  <si>
    <t>B24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</si>
  <si>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</si>
  <si>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</si>
  <si>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</si>
  <si>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</si>
  <si>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</si>
  <si>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</si>
  <si>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</si>
  <si>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</si>
  <si>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</si>
  <si>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</si>
  <si>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</si>
  <si>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</si>
  <si>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</si>
  <si>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</si>
  <si>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</si>
  <si>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</si>
  <si>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</si>
  <si>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</si>
  <si>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</si>
  <si>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</si>
  <si>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</si>
  <si>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</si>
  <si>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</si>
  <si>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</si>
  <si>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</si>
  <si>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</si>
  <si>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</si>
  <si>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</si>
  <si>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</si>
  <si>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</si>
  <si>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</si>
  <si>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</si>
  <si>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</si>
  <si>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</si>
  <si>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</si>
  <si>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</si>
  <si>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</si>
  <si>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</si>
  <si>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</si>
  <si>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</si>
  <si>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</si>
  <si>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</si>
  <si>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</si>
  <si>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</si>
  <si>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</si>
  <si>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</si>
  <si>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</si>
  <si>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</si>
  <si>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</si>
  <si>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</si>
  <si>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</si>
  <si>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</si>
  <si>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</si>
  <si>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</si>
  <si>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</si>
  <si>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</si>
  <si>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</si>
  <si>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</si>
  <si>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</si>
  <si>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</si>
  <si>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</si>
  <si>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</si>
  <si>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</si>
  <si>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</si>
  <si>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</si>
  <si>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</si>
  <si>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</si>
  <si>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</si>
  <si>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</si>
  <si>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</si>
  <si>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</si>
  <si>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</si>
  <si>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</si>
  <si>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</si>
  <si>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</si>
  <si>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</si>
  <si>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</si>
  <si>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</si>
  <si>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</si>
  <si>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</si>
  <si>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</si>
  <si>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</si>
  <si>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</si>
  <si>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</si>
  <si>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</si>
  <si>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</si>
  <si>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</si>
  <si>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</si>
  <si>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</si>
  <si>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</si>
  <si>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</si>
  <si>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</si>
  <si>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</si>
  <si>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</si>
  <si>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</si>
  <si>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</si>
  <si>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</si>
  <si>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</si>
  <si>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</si>
  <si>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</si>
  <si>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</si>
  <si>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</si>
  <si>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</si>
  <si>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</si>
  <si>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</si>
  <si>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</si>
  <si>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</si>
  <si>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</si>
  <si>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</si>
  <si>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</si>
  <si>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</si>
  <si>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</si>
  <si>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</si>
  <si>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</si>
  <si>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</si>
  <si>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</si>
  <si>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</si>
  <si>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</si>
  <si>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</si>
  <si>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</si>
  <si>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</si>
  <si>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</si>
  <si>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</si>
  <si>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</si>
  <si>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K1-K8 KÖLTSÉGVETÉSI KIADÁSOK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</si>
  <si>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</si>
  <si>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</si>
  <si>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</si>
  <si>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</si>
  <si>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</si>
  <si>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</si>
  <si>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</si>
  <si>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</si>
  <si>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</si>
  <si>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</si>
  <si>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</si>
  <si>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</si>
  <si>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</si>
  <si>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</si>
  <si>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</si>
  <si>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</si>
  <si>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</si>
  <si>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</si>
  <si>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</si>
  <si>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</si>
  <si>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</si>
  <si>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</si>
  <si>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</si>
  <si>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</si>
  <si>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</si>
  <si>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</si>
  <si>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</si>
  <si>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</si>
  <si>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</si>
  <si>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</si>
  <si>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</si>
  <si>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</si>
  <si>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</si>
  <si>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</si>
  <si>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</si>
  <si>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</si>
  <si>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</si>
  <si>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</si>
  <si>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</si>
  <si>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</si>
  <si>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</si>
  <si>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</si>
  <si>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</si>
  <si>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</si>
  <si>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</si>
  <si>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</si>
  <si>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</si>
  <si>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</si>
  <si>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</si>
  <si>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</si>
  <si>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</si>
  <si>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</si>
  <si>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</si>
  <si>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</si>
  <si>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</si>
  <si>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</si>
  <si>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</si>
  <si>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</si>
  <si>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</si>
  <si>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</si>
  <si>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</si>
  <si>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</si>
  <si>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</si>
  <si>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</si>
  <si>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</si>
  <si>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</si>
  <si>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</si>
  <si>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</si>
  <si>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</si>
  <si>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</si>
  <si>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</si>
  <si>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</si>
  <si>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</si>
  <si>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</si>
  <si>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</si>
  <si>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</si>
  <si>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</si>
  <si>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</si>
  <si>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</si>
  <si>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</si>
  <si>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</si>
  <si>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</si>
  <si>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</si>
  <si>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</si>
  <si>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</si>
  <si>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</si>
  <si>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</si>
  <si>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</si>
  <si>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</si>
  <si>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</si>
  <si>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</si>
  <si>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</si>
  <si>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</si>
  <si>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</si>
  <si>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</si>
  <si>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</si>
  <si>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</si>
  <si>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</si>
  <si>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</si>
  <si>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</si>
  <si>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</si>
  <si>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</si>
  <si>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</si>
  <si>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</si>
  <si>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</si>
  <si>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</si>
  <si>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</si>
  <si>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</si>
  <si>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</si>
  <si>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</si>
  <si>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</si>
  <si>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</si>
  <si>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</si>
  <si>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</si>
  <si>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</si>
  <si>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</si>
  <si>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</si>
  <si>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</si>
  <si>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</si>
  <si>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</si>
  <si>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</si>
  <si>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</si>
  <si>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</si>
  <si>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</si>
  <si>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</si>
  <si>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</si>
  <si>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</si>
  <si>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</si>
  <si>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</si>
  <si>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</si>
  <si>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</si>
  <si>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</si>
  <si>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</si>
  <si>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</si>
  <si>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</si>
  <si>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</si>
  <si>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</si>
  <si>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</si>
  <si>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</si>
  <si>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</si>
  <si>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</si>
  <si>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</si>
  <si>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</si>
  <si>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</si>
  <si>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</si>
  <si>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</si>
  <si>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</si>
  <si>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</si>
  <si>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</si>
  <si>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</si>
  <si>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</si>
  <si>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</si>
  <si>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</si>
  <si>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</si>
  <si>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</si>
  <si>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</si>
  <si>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</si>
  <si>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</si>
  <si>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</si>
  <si>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</si>
  <si>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</si>
  <si>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</si>
  <si>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</si>
  <si>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</si>
  <si>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</si>
  <si>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</si>
  <si>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</si>
  <si>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</si>
  <si>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</si>
  <si>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</si>
  <si>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</si>
  <si>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</si>
  <si>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</si>
  <si>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</si>
  <si>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</si>
  <si>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</si>
  <si>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</si>
  <si>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</si>
  <si>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</si>
  <si>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</si>
  <si>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</si>
  <si>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</si>
  <si>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</si>
  <si>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</si>
  <si>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</si>
  <si>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</si>
  <si>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</si>
  <si>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</si>
  <si>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</si>
  <si>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</si>
  <si>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</si>
  <si>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</si>
  <si>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</si>
  <si>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</si>
  <si>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</si>
  <si>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</si>
  <si>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</si>
  <si>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</si>
  <si>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</si>
  <si>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</si>
  <si>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</si>
  <si>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</si>
  <si>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</si>
  <si>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</si>
  <si>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</si>
  <si>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</si>
  <si>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</si>
  <si>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</si>
  <si>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</si>
  <si>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</si>
  <si>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</si>
  <si>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</si>
  <si>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</si>
  <si>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</si>
  <si>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</si>
  <si>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</si>
  <si>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</si>
  <si>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</si>
  <si>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</si>
  <si>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</si>
  <si>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</si>
  <si>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</si>
  <si>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</si>
  <si>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</si>
  <si>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</si>
  <si>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</si>
  <si>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</si>
  <si>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</si>
  <si>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</si>
  <si>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</si>
  <si>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</si>
  <si>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</si>
  <si>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</si>
  <si>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</si>
  <si>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</si>
  <si>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</si>
  <si>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</si>
  <si>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</si>
  <si>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</si>
  <si>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</si>
  <si>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</si>
  <si>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</si>
  <si>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</si>
  <si>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</si>
  <si>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</si>
  <si>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</si>
  <si>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</si>
  <si>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</si>
  <si>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</si>
  <si>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</si>
  <si>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</si>
  <si>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ÖSSZESEN:</t>
  </si>
  <si>
    <t>Felújítási kiadások előirányzata felújításonként</t>
  </si>
  <si>
    <t>Felújítás  megnevezése</t>
  </si>
  <si>
    <t>Összesen</t>
  </si>
  <si>
    <t>Összesen: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</si>
  <si>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</si>
  <si>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</si>
  <si>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</si>
  <si>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</si>
  <si>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</si>
  <si>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</si>
  <si>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</si>
  <si>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</si>
  <si>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</si>
  <si>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</si>
  <si>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</si>
  <si>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</si>
  <si>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</si>
  <si>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</si>
  <si>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</si>
  <si>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</si>
  <si>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</si>
  <si>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</si>
  <si>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</si>
  <si>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</si>
  <si>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</si>
  <si>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</si>
  <si>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</si>
  <si>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</si>
  <si>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</si>
  <si>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</si>
  <si>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</si>
  <si>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</si>
  <si>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</si>
  <si>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</si>
  <si>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</si>
  <si>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</si>
  <si>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</si>
  <si>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</si>
  <si>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</si>
  <si>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</si>
  <si>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</si>
  <si>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</si>
  <si>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</si>
  <si>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</si>
  <si>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</si>
  <si>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</si>
  <si>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</si>
  <si>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</si>
  <si>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>Felhalmozási célú átvett pe.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</si>
  <si>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</si>
  <si>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</si>
  <si>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</si>
  <si>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</si>
  <si>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</si>
  <si>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</si>
  <si>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</si>
  <si>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</si>
  <si>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</si>
  <si>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</si>
  <si>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</si>
  <si>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</si>
  <si>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</si>
  <si>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</si>
  <si>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</si>
  <si>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</si>
  <si>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</si>
  <si>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</si>
  <si>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</si>
  <si>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</si>
  <si>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</si>
  <si>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</si>
  <si>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</si>
  <si>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</si>
  <si>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</si>
  <si>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</si>
  <si>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</si>
  <si>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</si>
  <si>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</si>
  <si>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</si>
  <si>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</si>
  <si>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</si>
  <si>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</si>
  <si>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</si>
  <si>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</si>
  <si>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</si>
  <si>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Ellátottak pénzbeli juttatásai</t>
  </si>
  <si>
    <t>Vöröskereszt</t>
  </si>
  <si>
    <t>Bőnyi SE</t>
  </si>
  <si>
    <t xml:space="preserve">Összeg 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</si>
  <si>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</si>
  <si>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</si>
  <si>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</si>
  <si>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</si>
  <si>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</si>
  <si>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</si>
  <si>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Egyéb tárgyi eszközök beszerzése, létesítése:</t>
  </si>
  <si>
    <t>Ingatlanok felújítása: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</si>
  <si>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</si>
  <si>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</si>
  <si>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</si>
  <si>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</si>
  <si>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</si>
  <si>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</si>
  <si>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</si>
  <si>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</si>
  <si>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</si>
  <si>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</si>
  <si>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</si>
  <si>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</si>
  <si>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</si>
  <si>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</si>
  <si>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</si>
  <si>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>Termékek és szolgáltatások adói</t>
  </si>
  <si>
    <t xml:space="preserve">Működési bevételek </t>
  </si>
  <si>
    <t xml:space="preserve">Maradvány igénybevétele </t>
  </si>
  <si>
    <t xml:space="preserve">Belföldi finanszírozás bevételei </t>
  </si>
  <si>
    <t xml:space="preserve">Finanszírozási bevételek 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</si>
  <si>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</si>
  <si>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</si>
  <si>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</si>
  <si>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</si>
  <si>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</si>
  <si>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</si>
  <si>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</si>
  <si>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Nem saját dolgozónak fizetett juttatás</t>
  </si>
  <si>
    <t>Infrormatikai eszközök beszerzése, létesítése</t>
  </si>
  <si>
    <t>K513</t>
  </si>
  <si>
    <t>Települési önk. Nyilvános könyvtári és közműv. Felad. Támogatás</t>
  </si>
  <si>
    <t>Dologi kiadások</t>
  </si>
  <si>
    <t>utcanévtáblák</t>
  </si>
  <si>
    <t>kisértékű tárgyi eszköz védőnő</t>
  </si>
  <si>
    <t>Pannónia Kincse Leader Egyesület</t>
  </si>
  <si>
    <t>Bőnyi Polgármesteri Hivatal 2016. évi költségvetési bevételei és kiadásai kötelező, önként vállalt és államigazgatási feladatok bontásban</t>
  </si>
  <si>
    <t>Szivárvány Egységes Óvoda-Bölcsőde 2016. évi költségvetési bevételei és kiadásai kötelező, önként vállalt és államigazgatási feladatok bontásban</t>
  </si>
  <si>
    <t>módosított</t>
  </si>
  <si>
    <t xml:space="preserve">2016. évi eredeti előirányzat </t>
  </si>
  <si>
    <t>2016. évi módosított előirányzat</t>
  </si>
  <si>
    <t>2016. évi eredeti előirányzat</t>
  </si>
  <si>
    <t>forintban !</t>
  </si>
  <si>
    <t xml:space="preserve"> forintban !</t>
  </si>
  <si>
    <t xml:space="preserve">2016. évimódosított előirányzat </t>
  </si>
  <si>
    <t>K5021</t>
  </si>
  <si>
    <t>Működési célú költségvetési támogatások és kiegészítő támogatások</t>
  </si>
  <si>
    <t>Elszámolásból származó bevételek</t>
  </si>
  <si>
    <t>B411</t>
  </si>
  <si>
    <t>forintban</t>
  </si>
  <si>
    <t>Felhalmozási célú támogatások államháztartáson belülről</t>
  </si>
  <si>
    <t>B2</t>
  </si>
  <si>
    <t>B65</t>
  </si>
  <si>
    <t>Költségvetési bevételek</t>
  </si>
  <si>
    <t>2016. évi módosított  előirányzat</t>
  </si>
  <si>
    <t>K1104</t>
  </si>
  <si>
    <t>Készenléti, ügyeleti, helyettesítési díj, túlóra</t>
  </si>
  <si>
    <t>Egyéb elvonások, befizetések</t>
  </si>
  <si>
    <t>K5023</t>
  </si>
  <si>
    <t>Helyi önkormányzatok előző évi elszámolásából származó kiadásai</t>
  </si>
  <si>
    <t xml:space="preserve">Jövedelemadók </t>
  </si>
  <si>
    <t>Értékesítési és forgalmi adók</t>
  </si>
  <si>
    <t>B25</t>
  </si>
  <si>
    <t>Egyéb felhalmozási célú támogatások bevételei államháztartáson belülről</t>
  </si>
  <si>
    <t>Egyéb közhatalmi bevételek</t>
  </si>
  <si>
    <t>B404</t>
  </si>
  <si>
    <t>Tulajdonosi bevételek</t>
  </si>
  <si>
    <t xml:space="preserve">2019. évi eredeti előirányzat </t>
  </si>
  <si>
    <t>2019. évi módosított előirányzat</t>
  </si>
  <si>
    <t>2019. évi teljesítés</t>
  </si>
  <si>
    <t>2019. évi eredeti előirányzat</t>
  </si>
  <si>
    <t>légkondicionáló hivatal</t>
  </si>
  <si>
    <t>kisértékű tárgyi eszköz óvoda</t>
  </si>
  <si>
    <t>udvari játék óvoda</t>
  </si>
  <si>
    <t>gyermekbútor óvoda</t>
  </si>
  <si>
    <t>irodai bútor óvoda</t>
  </si>
  <si>
    <t>mosókonyha kialakítása óvoda</t>
  </si>
  <si>
    <t>porszívó óvoda</t>
  </si>
  <si>
    <t>fénymásoló óvoda</t>
  </si>
  <si>
    <t>kisértékű egyéb konyhai eszköz óvoda</t>
  </si>
  <si>
    <t>billenő szemetes udvari óvoda</t>
  </si>
  <si>
    <t>riasztó óvoda</t>
  </si>
  <si>
    <t>udvari kis ház óvoda</t>
  </si>
  <si>
    <t>billenő szemetes udvari bölcsöde</t>
  </si>
  <si>
    <t>kisértékű tárgyi eszköz bölcsöde</t>
  </si>
  <si>
    <t>redőny, szúnyogháló bölcsöde</t>
  </si>
  <si>
    <t>mosógép bölcsöde</t>
  </si>
  <si>
    <t>kisértékű tárgyi eszköz faluház</t>
  </si>
  <si>
    <t>kisértékű tárgyi eszköz könyvtár</t>
  </si>
  <si>
    <t>közvilágítás bővítés</t>
  </si>
  <si>
    <t>településrendezési terv</t>
  </si>
  <si>
    <t>térfigyelő kamera, szőlőhegyi kamera</t>
  </si>
  <si>
    <t>konyha pályázat</t>
  </si>
  <si>
    <t>buszmegálló, biciklitároló, Szőlőhegy</t>
  </si>
  <si>
    <t>hálózatbővítés sportpálya</t>
  </si>
  <si>
    <t>Bánfalvi lakás</t>
  </si>
  <si>
    <t>légkondi, védőnő, orvos</t>
  </si>
  <si>
    <t>2019. évi módosított előriányzat</t>
  </si>
  <si>
    <t>hálózatbővÍtés óvoda</t>
  </si>
  <si>
    <t>statikus sütő</t>
  </si>
  <si>
    <t>belterületi utak felújítása</t>
  </si>
  <si>
    <t>Ady E árok+térkő járda</t>
  </si>
  <si>
    <t>Ady E. utca burkolat</t>
  </si>
  <si>
    <t>árvízvédelmi gát</t>
  </si>
  <si>
    <t>Szőlőhegy, Zolitag utak murvázása</t>
  </si>
  <si>
    <t>Örkénypuszta járda</t>
  </si>
  <si>
    <t>Zolitag járda</t>
  </si>
  <si>
    <t>Szőlőhegy murvázás</t>
  </si>
  <si>
    <t>temető bejáró murvázás, szegélyezés</t>
  </si>
  <si>
    <t>Szőlőhegy régi út betonút rendbetétele, rézsűzés</t>
  </si>
  <si>
    <t>Sallai, Gagarin út felújítás</t>
  </si>
  <si>
    <t>Polgárőrség</t>
  </si>
  <si>
    <t>Nyugdíjas Egyesület</t>
  </si>
  <si>
    <t xml:space="preserve">Egyházak </t>
  </si>
  <si>
    <t>ebből működési célú ávett pénzeszköz</t>
  </si>
  <si>
    <t>Bőny Község Önkormányzata 2019. évi költségvetési bevételei és kiadásai kötelező, önként vállalt és államigazgatási feladatok bontásban</t>
  </si>
  <si>
    <t xml:space="preserve">2019. évi módosított előirányzat </t>
  </si>
  <si>
    <t xml:space="preserve">BŐNY KÖZSÉG ÖNKORMÁNYZATA 2019. ÉVI ENGEDÉLYEZETT LÉTSZÁMA </t>
  </si>
  <si>
    <t>Finanszírozási bevételek</t>
  </si>
  <si>
    <t>Száma</t>
  </si>
  <si>
    <t xml:space="preserve"> ROVATMEGNEVEZÉSE</t>
  </si>
  <si>
    <t>Egyéb felhalmozási célú bevételek</t>
  </si>
  <si>
    <t>Mélyhűtő szekrény</t>
  </si>
  <si>
    <t>Fűnyíró</t>
  </si>
  <si>
    <t>Fűnyíró traktor</t>
  </si>
  <si>
    <t>Hangfal</t>
  </si>
  <si>
    <t>Adventi dekoráció</t>
  </si>
  <si>
    <t>Foglalkoztató eszközök</t>
  </si>
  <si>
    <t>Toner</t>
  </si>
  <si>
    <t>Konyhai eszközök beszerzése</t>
  </si>
  <si>
    <t>terasz beépítése óvoda+ előtető</t>
  </si>
  <si>
    <t>Dobegység</t>
  </si>
  <si>
    <t>Előirányzat felhasználás ütemterv 2019. évre</t>
  </si>
  <si>
    <t>Bőny Község Oktatásáért Alapítvány</t>
  </si>
  <si>
    <t>Magyar Alzheimer Alapítvány</t>
  </si>
  <si>
    <t>Magyar Tábor Hagyományörző és Sport Egyesület</t>
  </si>
  <si>
    <t>KIMUTATÁS a 2019. évben céljelleggel nyújtott támogatásokról</t>
  </si>
  <si>
    <t>forintban!</t>
  </si>
  <si>
    <t>1. melléklet a 7/2020. (VII.10.)  önkormányzati rendelethez</t>
  </si>
  <si>
    <t>2. melléklet a 7/2020. (VII.10.) önkormányzati rendelethez</t>
  </si>
  <si>
    <t>3. melléklet a 7/2020. (VII.10.) önk. r.-hez</t>
  </si>
  <si>
    <t>4. melléklet a 7/2020. (VII.10.) önkormányzati rendelethez</t>
  </si>
  <si>
    <t>5. melléklet a 7/2020. (VII.10.) önkormányzati rendelethez</t>
  </si>
  <si>
    <t>6. melléklet a 7/2020. (VII.10.) önkormányzati rendelethez</t>
  </si>
  <si>
    <t>8. melléklet a 7/2020. (VII.10.) önkormányzati rendelethez</t>
  </si>
  <si>
    <t>9. melléklet a 7/2020. (VII.10.) önkormányzati rendelethez</t>
  </si>
  <si>
    <t>9.1 melléklet a 7/2020. (VII.10.) önkormányzati rendelethez</t>
  </si>
  <si>
    <t>9.2 melléklet a 7/2020. (VII.10.)  önkormányzati rendelethez</t>
  </si>
  <si>
    <t>7. sz. melléklet 7/2020. (VII.10.) önkormányzati rendelethez</t>
  </si>
  <si>
    <t>10. melléklet a 7/2020. (VII.10.)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</si>
</sst>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5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name val="Arial"/>
      <charset val="238"/>
    </font>
    <font>
      <b/>
      <i/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0" fillId="4" borderId="7" applyNumberFormat="0" applyFont="0" applyAlignment="0" applyProtection="0"/>
    <xf numFmtId="0" fontId="12" fillId="6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22" fillId="0" borderId="0"/>
    <xf numFmtId="0" fontId="10" fillId="0" borderId="0"/>
    <xf numFmtId="0" fontId="22" fillId="0" borderId="0"/>
    <xf numFmtId="0" fontId="23" fillId="0" borderId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1" applyNumberFormat="0" applyAlignment="0" applyProtection="0"/>
    <xf numFmtId="0" fontId="1" fillId="0" borderId="0"/>
    <xf numFmtId="164" fontId="50" fillId="0" borderId="0" applyFont="0" applyFill="0" applyBorder="0" applyAlignment="0" applyProtection="0"/>
  </cellStyleXfs>
  <cellXfs count="440">
    <xf numFmtId="0" fontId="0" fillId="0" borderId="0" xfId="0"/>
    <xf numFmtId="0" fontId="20" fillId="0" borderId="0" xfId="0" applyFont="1"/>
    <xf numFmtId="0" fontId="20" fillId="0" borderId="0" xfId="33" applyFont="1" applyFill="1" applyBorder="1" applyAlignment="1">
      <alignment horizontal="left" vertical="center" wrapText="1"/>
    </xf>
    <xf numFmtId="0" fontId="20" fillId="0" borderId="10" xfId="0" applyFont="1" applyBorder="1"/>
    <xf numFmtId="165" fontId="22" fillId="0" borderId="0" xfId="32" applyNumberFormat="1" applyFill="1" applyAlignment="1" applyProtection="1">
      <alignment vertical="center" wrapText="1"/>
    </xf>
    <xf numFmtId="165" fontId="24" fillId="0" borderId="0" xfId="32" applyNumberFormat="1" applyFont="1" applyFill="1" applyAlignment="1" applyProtection="1">
      <alignment horizontal="centerContinuous" vertical="center" wrapText="1"/>
    </xf>
    <xf numFmtId="165" fontId="22" fillId="0" borderId="0" xfId="32" applyNumberFormat="1" applyFill="1" applyAlignment="1" applyProtection="1">
      <alignment horizontal="centerContinuous" vertical="center"/>
    </xf>
    <xf numFmtId="165" fontId="22" fillId="0" borderId="0" xfId="32" applyNumberFormat="1" applyFill="1" applyAlignment="1" applyProtection="1">
      <alignment horizontal="center" vertical="center" wrapText="1"/>
    </xf>
    <xf numFmtId="165" fontId="26" fillId="0" borderId="0" xfId="32" applyNumberFormat="1" applyFont="1" applyFill="1" applyAlignment="1" applyProtection="1">
      <alignment horizontal="right" vertical="center"/>
    </xf>
    <xf numFmtId="165" fontId="28" fillId="0" borderId="11" xfId="32" applyNumberFormat="1" applyFont="1" applyFill="1" applyBorder="1" applyAlignment="1" applyProtection="1">
      <alignment horizontal="centerContinuous" vertical="center" wrapText="1"/>
    </xf>
    <xf numFmtId="165" fontId="28" fillId="0" borderId="11" xfId="32" applyNumberFormat="1" applyFont="1" applyFill="1" applyBorder="1" applyAlignment="1" applyProtection="1">
      <alignment horizontal="center" vertical="center" wrapText="1"/>
    </xf>
    <xf numFmtId="165" fontId="28" fillId="0" borderId="12" xfId="32" applyNumberFormat="1" applyFont="1" applyFill="1" applyBorder="1" applyAlignment="1" applyProtection="1">
      <alignment horizontal="center" vertical="center" wrapText="1"/>
    </xf>
    <xf numFmtId="165" fontId="29" fillId="0" borderId="0" xfId="32" applyNumberFormat="1" applyFont="1" applyFill="1" applyAlignment="1" applyProtection="1">
      <alignment horizontal="center" vertical="center" wrapText="1"/>
    </xf>
    <xf numFmtId="165" fontId="30" fillId="0" borderId="14" xfId="32" applyNumberFormat="1" applyFont="1" applyFill="1" applyBorder="1" applyAlignment="1" applyProtection="1">
      <alignment horizontal="center" vertical="center" wrapText="1"/>
    </xf>
    <xf numFmtId="165" fontId="30" fillId="0" borderId="11" xfId="32" applyNumberFormat="1" applyFont="1" applyFill="1" applyBorder="1" applyAlignment="1" applyProtection="1">
      <alignment horizontal="center" vertical="center" wrapText="1"/>
    </xf>
    <xf numFmtId="165" fontId="30" fillId="0" borderId="12" xfId="32" applyNumberFormat="1" applyFont="1" applyFill="1" applyBorder="1" applyAlignment="1" applyProtection="1">
      <alignment horizontal="center" vertical="center" wrapText="1"/>
    </xf>
    <xf numFmtId="165" fontId="22" fillId="0" borderId="15" xfId="32" applyNumberFormat="1" applyFill="1" applyBorder="1" applyAlignment="1" applyProtection="1">
      <alignment horizontal="left" vertical="center" wrapText="1" indent="1"/>
    </xf>
    <xf numFmtId="165" fontId="31" fillId="0" borderId="16" xfId="32" applyNumberFormat="1" applyFont="1" applyFill="1" applyBorder="1" applyAlignment="1" applyProtection="1">
      <alignment horizontal="left" vertical="center" wrapText="1" indent="1"/>
    </xf>
    <xf numFmtId="165" fontId="31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32" applyNumberFormat="1" applyFill="1" applyBorder="1" applyAlignment="1" applyProtection="1">
      <alignment horizontal="left" vertical="center" wrapText="1" indent="1"/>
    </xf>
    <xf numFmtId="165" fontId="31" fillId="0" borderId="19" xfId="32" applyNumberFormat="1" applyFont="1" applyFill="1" applyBorder="1" applyAlignment="1" applyProtection="1">
      <alignment horizontal="left" vertical="center" wrapText="1" indent="1"/>
    </xf>
    <xf numFmtId="165" fontId="31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0" xfId="32" applyNumberFormat="1" applyFont="1" applyFill="1" applyBorder="1" applyAlignment="1" applyProtection="1">
      <alignment horizontal="left" vertical="center" wrapText="1" indent="1"/>
    </xf>
    <xf numFmtId="165" fontId="33" fillId="0" borderId="14" xfId="32" applyNumberFormat="1" applyFont="1" applyFill="1" applyBorder="1" applyAlignment="1" applyProtection="1">
      <alignment horizontal="left" vertical="center" wrapText="1" indent="1"/>
    </xf>
    <xf numFmtId="165" fontId="30" fillId="0" borderId="11" xfId="32" applyNumberFormat="1" applyFont="1" applyFill="1" applyBorder="1" applyAlignment="1" applyProtection="1">
      <alignment horizontal="left" vertical="center" wrapText="1" indent="1"/>
    </xf>
    <xf numFmtId="165" fontId="30" fillId="0" borderId="12" xfId="32" applyNumberFormat="1" applyFont="1" applyFill="1" applyBorder="1" applyAlignment="1" applyProtection="1">
      <alignment horizontal="right" vertical="center" wrapText="1" indent="1"/>
    </xf>
    <xf numFmtId="165" fontId="22" fillId="0" borderId="21" xfId="32" applyNumberFormat="1" applyFont="1" applyFill="1" applyBorder="1" applyAlignment="1" applyProtection="1">
      <alignment horizontal="left" vertical="center" wrapText="1" indent="1"/>
    </xf>
    <xf numFmtId="165" fontId="32" fillId="0" borderId="22" xfId="32" applyNumberFormat="1" applyFont="1" applyFill="1" applyBorder="1" applyAlignment="1" applyProtection="1">
      <alignment horizontal="left" vertical="center" wrapText="1" indent="1"/>
    </xf>
    <xf numFmtId="165" fontId="32" fillId="0" borderId="19" xfId="32" applyNumberFormat="1" applyFont="1" applyFill="1" applyBorder="1" applyAlignment="1" applyProtection="1">
      <alignment horizontal="left" vertical="center" wrapText="1" indent="1"/>
    </xf>
    <xf numFmtId="165" fontId="22" fillId="0" borderId="18" xfId="32" applyNumberFormat="1" applyFont="1" applyFill="1" applyBorder="1" applyAlignment="1" applyProtection="1">
      <alignment horizontal="left" vertical="center" wrapText="1" indent="1"/>
    </xf>
    <xf numFmtId="165" fontId="27" fillId="0" borderId="11" xfId="32" applyNumberFormat="1" applyFont="1" applyFill="1" applyBorder="1" applyAlignment="1" applyProtection="1">
      <alignment horizontal="left" vertical="center" wrapText="1" indent="1"/>
    </xf>
    <xf numFmtId="165" fontId="33" fillId="0" borderId="11" xfId="32" applyNumberFormat="1" applyFont="1" applyFill="1" applyBorder="1" applyAlignment="1" applyProtection="1">
      <alignment horizontal="left" vertical="center" wrapText="1" indent="1"/>
    </xf>
    <xf numFmtId="165" fontId="33" fillId="0" borderId="24" xfId="32" applyNumberFormat="1" applyFont="1" applyFill="1" applyBorder="1" applyAlignment="1" applyProtection="1">
      <alignment horizontal="right" vertical="center" wrapText="1" indent="1"/>
    </xf>
    <xf numFmtId="165" fontId="22" fillId="0" borderId="15" xfId="32" applyNumberFormat="1" applyFont="1" applyFill="1" applyBorder="1" applyAlignment="1" applyProtection="1">
      <alignment horizontal="left" vertical="center" wrapText="1" indent="1"/>
    </xf>
    <xf numFmtId="165" fontId="34" fillId="0" borderId="22" xfId="32" applyNumberFormat="1" applyFont="1" applyFill="1" applyBorder="1" applyAlignment="1" applyProtection="1">
      <alignment horizontal="left" vertical="center" wrapText="1" indent="1"/>
    </xf>
    <xf numFmtId="165" fontId="34" fillId="0" borderId="17" xfId="32" applyNumberFormat="1" applyFont="1" applyFill="1" applyBorder="1" applyAlignment="1" applyProtection="1">
      <alignment horizontal="right" vertical="center" wrapText="1" indent="1"/>
    </xf>
    <xf numFmtId="165" fontId="22" fillId="0" borderId="0" xfId="32" applyNumberFormat="1" applyFill="1" applyAlignment="1">
      <alignment vertical="center" wrapText="1"/>
    </xf>
    <xf numFmtId="165" fontId="29" fillId="0" borderId="0" xfId="32" applyNumberFormat="1" applyFont="1" applyFill="1" applyAlignment="1">
      <alignment horizontal="center" vertical="center" wrapText="1"/>
    </xf>
    <xf numFmtId="165" fontId="36" fillId="0" borderId="25" xfId="32" applyNumberFormat="1" applyFont="1" applyFill="1" applyBorder="1" applyAlignment="1" applyProtection="1">
      <alignment horizontal="center" vertical="center" wrapText="1"/>
    </xf>
    <xf numFmtId="165" fontId="36" fillId="0" borderId="26" xfId="32" applyNumberFormat="1" applyFont="1" applyFill="1" applyBorder="1" applyAlignment="1" applyProtection="1">
      <alignment horizontal="center" vertical="center" wrapText="1"/>
    </xf>
    <xf numFmtId="165" fontId="29" fillId="0" borderId="0" xfId="32" applyNumberFormat="1" applyFont="1" applyFill="1" applyAlignment="1">
      <alignment vertical="center" wrapText="1"/>
    </xf>
    <xf numFmtId="165" fontId="22" fillId="0" borderId="0" xfId="32" applyNumberFormat="1" applyFill="1" applyAlignment="1">
      <alignment horizontal="center" vertical="center" wrapText="1"/>
    </xf>
    <xf numFmtId="0" fontId="23" fillId="0" borderId="0" xfId="35" applyFill="1" applyProtection="1">
      <protection locked="0"/>
    </xf>
    <xf numFmtId="0" fontId="23" fillId="0" borderId="0" xfId="35" applyFill="1" applyProtection="1"/>
    <xf numFmtId="0" fontId="26" fillId="0" borderId="0" xfId="32" applyFont="1" applyFill="1" applyAlignment="1">
      <alignment horizontal="right"/>
    </xf>
    <xf numFmtId="0" fontId="27" fillId="0" borderId="28" xfId="35" applyFont="1" applyFill="1" applyBorder="1" applyAlignment="1" applyProtection="1">
      <alignment horizontal="center" vertical="center" wrapText="1"/>
    </xf>
    <xf numFmtId="0" fontId="27" fillId="0" borderId="29" xfId="35" applyFont="1" applyFill="1" applyBorder="1" applyAlignment="1" applyProtection="1">
      <alignment horizontal="center" vertical="center"/>
    </xf>
    <xf numFmtId="0" fontId="27" fillId="0" borderId="30" xfId="35" applyFont="1" applyFill="1" applyBorder="1" applyAlignment="1" applyProtection="1">
      <alignment horizontal="center" vertical="center"/>
    </xf>
    <xf numFmtId="0" fontId="31" fillId="0" borderId="11" xfId="35" applyFont="1" applyFill="1" applyBorder="1" applyAlignment="1" applyProtection="1">
      <alignment horizontal="left" vertical="center" indent="1"/>
    </xf>
    <xf numFmtId="0" fontId="23" fillId="0" borderId="0" xfId="35" applyFill="1" applyAlignment="1" applyProtection="1">
      <alignment vertical="center"/>
    </xf>
    <xf numFmtId="0" fontId="31" fillId="0" borderId="22" xfId="35" applyFont="1" applyFill="1" applyBorder="1" applyAlignment="1" applyProtection="1">
      <alignment horizontal="left" vertical="center" indent="1"/>
    </xf>
    <xf numFmtId="0" fontId="31" fillId="0" borderId="23" xfId="35" applyFont="1" applyFill="1" applyBorder="1" applyAlignment="1" applyProtection="1">
      <alignment horizontal="left" vertical="center" indent="1"/>
    </xf>
    <xf numFmtId="165" fontId="31" fillId="0" borderId="23" xfId="35" applyNumberFormat="1" applyFont="1" applyFill="1" applyBorder="1" applyAlignment="1" applyProtection="1">
      <alignment vertical="center"/>
      <protection locked="0"/>
    </xf>
    <xf numFmtId="0" fontId="31" fillId="0" borderId="19" xfId="35" applyFont="1" applyFill="1" applyBorder="1" applyAlignment="1" applyProtection="1">
      <alignment horizontal="left" vertical="center" indent="1"/>
    </xf>
    <xf numFmtId="0" fontId="31" fillId="0" borderId="10" xfId="35" applyFont="1" applyFill="1" applyBorder="1" applyAlignment="1" applyProtection="1">
      <alignment horizontal="left" vertical="center" indent="1"/>
    </xf>
    <xf numFmtId="165" fontId="31" fillId="0" borderId="10" xfId="35" applyNumberFormat="1" applyFont="1" applyFill="1" applyBorder="1" applyAlignment="1" applyProtection="1">
      <alignment vertical="center"/>
      <protection locked="0"/>
    </xf>
    <xf numFmtId="0" fontId="23" fillId="0" borderId="0" xfId="35" applyFill="1" applyAlignment="1" applyProtection="1">
      <alignment vertical="center"/>
      <protection locked="0"/>
    </xf>
    <xf numFmtId="0" fontId="31" fillId="0" borderId="17" xfId="35" applyFont="1" applyFill="1" applyBorder="1" applyAlignment="1" applyProtection="1">
      <alignment horizontal="left" vertical="center" wrapText="1" indent="1"/>
    </xf>
    <xf numFmtId="165" fontId="31" fillId="0" borderId="17" xfId="35" applyNumberFormat="1" applyFont="1" applyFill="1" applyBorder="1" applyAlignment="1" applyProtection="1">
      <alignment vertical="center"/>
      <protection locked="0"/>
    </xf>
    <xf numFmtId="0" fontId="31" fillId="0" borderId="10" xfId="35" applyFont="1" applyFill="1" applyBorder="1" applyAlignment="1" applyProtection="1">
      <alignment horizontal="left" vertical="center" wrapText="1" indent="1"/>
    </xf>
    <xf numFmtId="0" fontId="28" fillId="0" borderId="12" xfId="35" applyFont="1" applyFill="1" applyBorder="1" applyAlignment="1" applyProtection="1">
      <alignment horizontal="left" vertical="center" indent="1"/>
    </xf>
    <xf numFmtId="165" fontId="36" fillId="0" borderId="12" xfId="35" applyNumberFormat="1" applyFont="1" applyFill="1" applyBorder="1" applyAlignment="1" applyProtection="1">
      <alignment vertical="center"/>
    </xf>
    <xf numFmtId="165" fontId="36" fillId="0" borderId="13" xfId="35" applyNumberFormat="1" applyFont="1" applyFill="1" applyBorder="1" applyAlignment="1" applyProtection="1">
      <alignment vertical="center"/>
    </xf>
    <xf numFmtId="0" fontId="31" fillId="0" borderId="16" xfId="35" applyFont="1" applyFill="1" applyBorder="1" applyAlignment="1" applyProtection="1">
      <alignment horizontal="left" vertical="center" indent="1"/>
    </xf>
    <xf numFmtId="0" fontId="31" fillId="0" borderId="17" xfId="35" applyFont="1" applyFill="1" applyBorder="1" applyAlignment="1" applyProtection="1">
      <alignment horizontal="left" vertical="center" indent="1"/>
    </xf>
    <xf numFmtId="0" fontId="36" fillId="0" borderId="11" xfId="35" applyFont="1" applyFill="1" applyBorder="1" applyAlignment="1" applyProtection="1">
      <alignment horizontal="left" vertical="center" indent="1"/>
    </xf>
    <xf numFmtId="0" fontId="28" fillId="0" borderId="12" xfId="35" applyFont="1" applyFill="1" applyBorder="1" applyAlignment="1" applyProtection="1">
      <alignment horizontal="left" indent="1"/>
    </xf>
    <xf numFmtId="165" fontId="36" fillId="0" borderId="12" xfId="35" applyNumberFormat="1" applyFont="1" applyFill="1" applyBorder="1" applyProtection="1"/>
    <xf numFmtId="165" fontId="36" fillId="0" borderId="13" xfId="35" applyNumberFormat="1" applyFont="1" applyFill="1" applyBorder="1" applyProtection="1"/>
    <xf numFmtId="0" fontId="38" fillId="0" borderId="0" xfId="35" applyFont="1" applyFill="1" applyProtection="1"/>
    <xf numFmtId="0" fontId="39" fillId="0" borderId="0" xfId="35" applyFont="1" applyFill="1" applyProtection="1">
      <protection locked="0"/>
    </xf>
    <xf numFmtId="0" fontId="35" fillId="0" borderId="0" xfId="35" applyFont="1" applyFill="1" applyProtection="1">
      <protection locked="0"/>
    </xf>
    <xf numFmtId="0" fontId="22" fillId="0" borderId="0" xfId="32"/>
    <xf numFmtId="0" fontId="22" fillId="0" borderId="0" xfId="32" applyProtection="1"/>
    <xf numFmtId="0" fontId="33" fillId="0" borderId="28" xfId="32" applyFont="1" applyBorder="1" applyAlignment="1" applyProtection="1">
      <alignment horizontal="center" vertical="center" wrapText="1"/>
    </xf>
    <xf numFmtId="0" fontId="33" fillId="0" borderId="29" xfId="32" applyFont="1" applyBorder="1" applyAlignment="1" applyProtection="1">
      <alignment horizontal="center" vertical="center"/>
    </xf>
    <xf numFmtId="0" fontId="33" fillId="0" borderId="30" xfId="32" applyFont="1" applyBorder="1" applyAlignment="1" applyProtection="1">
      <alignment horizontal="center" vertical="center" wrapText="1"/>
    </xf>
    <xf numFmtId="3" fontId="33" fillId="0" borderId="13" xfId="32" applyNumberFormat="1" applyFont="1" applyFill="1" applyBorder="1" applyAlignment="1" applyProtection="1">
      <alignment horizontal="right" vertical="center" indent="1"/>
    </xf>
    <xf numFmtId="165" fontId="33" fillId="0" borderId="33" xfId="32" applyNumberFormat="1" applyFont="1" applyFill="1" applyBorder="1" applyAlignment="1" applyProtection="1">
      <alignment horizontal="left" vertical="center" wrapText="1" indent="1"/>
    </xf>
    <xf numFmtId="165" fontId="33" fillId="0" borderId="10" xfId="32" applyNumberFormat="1" applyFont="1" applyFill="1" applyBorder="1" applyAlignment="1" applyProtection="1">
      <alignment horizontal="left" vertical="center" wrapText="1" indent="1"/>
    </xf>
    <xf numFmtId="165" fontId="33" fillId="0" borderId="28" xfId="32" applyNumberFormat="1" applyFont="1" applyFill="1" applyBorder="1" applyAlignment="1" applyProtection="1">
      <alignment horizontal="left" vertical="center" wrapText="1" indent="1"/>
    </xf>
    <xf numFmtId="165" fontId="33" fillId="0" borderId="34" xfId="32" applyNumberFormat="1" applyFont="1" applyFill="1" applyBorder="1" applyAlignment="1" applyProtection="1">
      <alignment horizontal="right" vertical="center" wrapText="1" indent="1"/>
    </xf>
    <xf numFmtId="165" fontId="33" fillId="0" borderId="10" xfId="32" applyNumberFormat="1" applyFont="1" applyFill="1" applyBorder="1" applyAlignment="1" applyProtection="1">
      <alignment horizontal="right" vertical="center" wrapText="1" indent="1"/>
    </xf>
    <xf numFmtId="165" fontId="29" fillId="0" borderId="0" xfId="32" applyNumberFormat="1" applyFont="1" applyFill="1" applyAlignment="1" applyProtection="1">
      <alignment horizontal="centerContinuous" vertical="center" wrapText="1"/>
    </xf>
    <xf numFmtId="165" fontId="38" fillId="0" borderId="0" xfId="32" applyNumberFormat="1" applyFont="1" applyFill="1" applyAlignment="1" applyProtection="1">
      <alignment horizontal="centerContinuous" vertical="center"/>
    </xf>
    <xf numFmtId="0" fontId="0" fillId="0" borderId="10" xfId="0" applyBorder="1"/>
    <xf numFmtId="0" fontId="0" fillId="0" borderId="0" xfId="0" applyBorder="1"/>
    <xf numFmtId="0" fontId="0" fillId="0" borderId="35" xfId="0" applyBorder="1"/>
    <xf numFmtId="0" fontId="20" fillId="0" borderId="0" xfId="0" applyFont="1" applyBorder="1"/>
    <xf numFmtId="0" fontId="40" fillId="0" borderId="0" xfId="0" applyFont="1" applyAlignment="1">
      <alignment horizontal="center"/>
    </xf>
    <xf numFmtId="0" fontId="20" fillId="0" borderId="33" xfId="0" applyFont="1" applyBorder="1"/>
    <xf numFmtId="0" fontId="20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5" xfId="0" applyFill="1" applyBorder="1"/>
    <xf numFmtId="0" fontId="0" fillId="0" borderId="23" xfId="0" applyBorder="1"/>
    <xf numFmtId="165" fontId="38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10" xfId="32" applyNumberFormat="1" applyFont="1" applyFill="1" applyBorder="1" applyAlignment="1" applyProtection="1">
      <alignment vertical="center" wrapText="1"/>
      <protection locked="0"/>
    </xf>
    <xf numFmtId="165" fontId="38" fillId="0" borderId="36" xfId="32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35" xfId="32" applyNumberFormat="1" applyFont="1" applyFill="1" applyBorder="1" applyAlignment="1" applyProtection="1">
      <alignment vertical="center" wrapText="1"/>
      <protection locked="0"/>
    </xf>
    <xf numFmtId="165" fontId="29" fillId="0" borderId="11" xfId="32" applyNumberFormat="1" applyFont="1" applyFill="1" applyBorder="1" applyAlignment="1" applyProtection="1">
      <alignment horizontal="left" vertical="center" wrapText="1"/>
    </xf>
    <xf numFmtId="165" fontId="29" fillId="0" borderId="12" xfId="32" applyNumberFormat="1" applyFont="1" applyFill="1" applyBorder="1" applyAlignment="1" applyProtection="1">
      <alignment vertical="center" wrapText="1"/>
    </xf>
    <xf numFmtId="0" fontId="22" fillId="0" borderId="19" xfId="32" applyFont="1" applyBorder="1" applyAlignment="1" applyProtection="1">
      <alignment horizontal="right" vertical="center" indent="1"/>
    </xf>
    <xf numFmtId="0" fontId="22" fillId="0" borderId="10" xfId="32" applyFont="1" applyBorder="1" applyAlignment="1" applyProtection="1">
      <alignment horizontal="left" vertical="center" indent="1"/>
      <protection locked="0"/>
    </xf>
    <xf numFmtId="0" fontId="22" fillId="0" borderId="35" xfId="32" applyFont="1" applyBorder="1" applyAlignment="1" applyProtection="1">
      <alignment horizontal="left" vertical="center" indent="1"/>
      <protection locked="0"/>
    </xf>
    <xf numFmtId="0" fontId="32" fillId="0" borderId="0" xfId="32" applyFont="1" applyAlignment="1" applyProtection="1">
      <alignment horizontal="right"/>
    </xf>
    <xf numFmtId="165" fontId="38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41" fillId="0" borderId="17" xfId="32" applyNumberFormat="1" applyFont="1" applyFill="1" applyBorder="1" applyAlignment="1" applyProtection="1">
      <alignment horizontal="right" vertical="center" wrapText="1" indent="1"/>
    </xf>
    <xf numFmtId="0" fontId="0" fillId="0" borderId="23" xfId="0" applyFill="1" applyBorder="1"/>
    <xf numFmtId="165" fontId="22" fillId="0" borderId="0" xfId="32" applyNumberFormat="1" applyFont="1" applyFill="1" applyBorder="1" applyAlignment="1" applyProtection="1">
      <alignment horizontal="right" vertical="center" wrapText="1" indent="1"/>
    </xf>
    <xf numFmtId="165" fontId="28" fillId="0" borderId="10" xfId="32" applyNumberFormat="1" applyFont="1" applyFill="1" applyBorder="1" applyAlignment="1" applyProtection="1">
      <alignment horizontal="centerContinuous" vertical="center" wrapText="1"/>
    </xf>
    <xf numFmtId="165" fontId="30" fillId="0" borderId="10" xfId="32" applyNumberFormat="1" applyFont="1" applyFill="1" applyBorder="1" applyAlignment="1" applyProtection="1">
      <alignment horizontal="center" vertical="center" wrapText="1"/>
    </xf>
    <xf numFmtId="165" fontId="30" fillId="0" borderId="10" xfId="32" applyNumberFormat="1" applyFont="1" applyFill="1" applyBorder="1" applyAlignment="1" applyProtection="1">
      <alignment horizontal="right" vertical="center" wrapText="1" indent="1"/>
    </xf>
    <xf numFmtId="165" fontId="32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2" xfId="32" applyNumberFormat="1" applyFont="1" applyFill="1" applyBorder="1" applyAlignment="1" applyProtection="1">
      <alignment horizontal="center" vertical="center" wrapText="1"/>
    </xf>
    <xf numFmtId="0" fontId="0" fillId="0" borderId="37" xfId="0" applyBorder="1"/>
    <xf numFmtId="0" fontId="0" fillId="0" borderId="26" xfId="0" applyFill="1" applyBorder="1"/>
    <xf numFmtId="0" fontId="0" fillId="0" borderId="43" xfId="0" applyBorder="1"/>
    <xf numFmtId="165" fontId="28" fillId="0" borderId="10" xfId="32" applyNumberFormat="1" applyFont="1" applyFill="1" applyBorder="1" applyAlignment="1" applyProtection="1">
      <alignment horizontal="center" vertical="center" wrapText="1"/>
    </xf>
    <xf numFmtId="165" fontId="32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32" applyNumberFormat="1" applyFont="1" applyFill="1" applyBorder="1" applyAlignment="1" applyProtection="1">
      <alignment horizontal="right" vertical="center" wrapText="1" indent="1"/>
    </xf>
    <xf numFmtId="165" fontId="33" fillId="0" borderId="0" xfId="32" applyNumberFormat="1" applyFont="1" applyFill="1" applyAlignment="1" applyProtection="1">
      <alignment vertical="center" wrapText="1"/>
    </xf>
    <xf numFmtId="165" fontId="33" fillId="0" borderId="0" xfId="32" applyNumberFormat="1" applyFont="1" applyFill="1" applyBorder="1" applyAlignment="1" applyProtection="1">
      <alignment vertical="center" wrapText="1"/>
    </xf>
    <xf numFmtId="165" fontId="33" fillId="0" borderId="10" xfId="32" applyNumberFormat="1" applyFont="1" applyFill="1" applyBorder="1" applyAlignment="1" applyProtection="1">
      <alignment vertical="center" wrapText="1"/>
    </xf>
    <xf numFmtId="165" fontId="33" fillId="0" borderId="44" xfId="32" applyNumberFormat="1" applyFont="1" applyFill="1" applyBorder="1" applyAlignment="1" applyProtection="1">
      <alignment horizontal="right" vertical="center" wrapText="1" indent="1"/>
    </xf>
    <xf numFmtId="165" fontId="33" fillId="0" borderId="45" xfId="32" applyNumberFormat="1" applyFont="1" applyFill="1" applyBorder="1" applyAlignment="1" applyProtection="1">
      <alignment horizontal="right" vertical="center" wrapText="1" indent="1"/>
    </xf>
    <xf numFmtId="165" fontId="26" fillId="0" borderId="46" xfId="32" applyNumberFormat="1" applyFont="1" applyFill="1" applyBorder="1" applyAlignment="1" applyProtection="1">
      <alignment horizontal="right" vertical="center"/>
    </xf>
    <xf numFmtId="165" fontId="38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46" xfId="3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34" applyFont="1" applyAlignment="1">
      <alignment horizontal="center" wrapText="1"/>
    </xf>
    <xf numFmtId="165" fontId="43" fillId="0" borderId="0" xfId="34" applyNumberFormat="1" applyFont="1" applyFill="1" applyAlignment="1">
      <alignment horizontal="center" vertical="center" wrapText="1"/>
    </xf>
    <xf numFmtId="165" fontId="43" fillId="0" borderId="0" xfId="34" applyNumberFormat="1" applyFont="1" applyFill="1" applyAlignment="1">
      <alignment vertical="center" wrapText="1"/>
    </xf>
    <xf numFmtId="165" fontId="26" fillId="0" borderId="0" xfId="34" applyNumberFormat="1" applyFont="1" applyFill="1" applyAlignment="1">
      <alignment horizontal="right" vertical="center"/>
    </xf>
    <xf numFmtId="0" fontId="28" fillId="0" borderId="11" xfId="34" applyFont="1" applyFill="1" applyBorder="1" applyAlignment="1">
      <alignment horizontal="center" vertical="center" wrapText="1"/>
    </xf>
    <xf numFmtId="0" fontId="28" fillId="0" borderId="12" xfId="34" applyFont="1" applyFill="1" applyBorder="1" applyAlignment="1" applyProtection="1">
      <alignment horizontal="center" vertical="center" wrapText="1"/>
    </xf>
    <xf numFmtId="0" fontId="28" fillId="0" borderId="13" xfId="34" applyFont="1" applyFill="1" applyBorder="1" applyAlignment="1" applyProtection="1">
      <alignment horizontal="center" vertical="center" wrapText="1"/>
    </xf>
    <xf numFmtId="0" fontId="36" fillId="0" borderId="11" xfId="34" applyFont="1" applyFill="1" applyBorder="1" applyAlignment="1">
      <alignment horizontal="center" vertical="center" wrapText="1"/>
    </xf>
    <xf numFmtId="0" fontId="36" fillId="0" borderId="12" xfId="34" applyFont="1" applyFill="1" applyBorder="1" applyAlignment="1" applyProtection="1">
      <alignment horizontal="center" vertical="center" wrapText="1"/>
    </xf>
    <xf numFmtId="0" fontId="36" fillId="0" borderId="13" xfId="34" applyFont="1" applyFill="1" applyBorder="1" applyAlignment="1" applyProtection="1">
      <alignment horizontal="center" vertical="center" wrapText="1"/>
    </xf>
    <xf numFmtId="0" fontId="32" fillId="0" borderId="47" xfId="34" applyFont="1" applyFill="1" applyBorder="1" applyAlignment="1">
      <alignment horizontal="center" vertical="center" wrapText="1"/>
    </xf>
    <xf numFmtId="0" fontId="44" fillId="0" borderId="48" xfId="34" applyFont="1" applyFill="1" applyBorder="1" applyAlignment="1" applyProtection="1">
      <alignment horizontal="left" vertical="center" wrapText="1" indent="1"/>
    </xf>
    <xf numFmtId="0" fontId="32" fillId="0" borderId="19" xfId="34" applyFont="1" applyFill="1" applyBorder="1" applyAlignment="1">
      <alignment horizontal="center" vertical="center" wrapText="1"/>
    </xf>
    <xf numFmtId="0" fontId="44" fillId="0" borderId="41" xfId="34" applyFont="1" applyFill="1" applyBorder="1" applyAlignment="1" applyProtection="1">
      <alignment horizontal="left" vertical="center" wrapText="1" indent="1"/>
    </xf>
    <xf numFmtId="165" fontId="32" fillId="0" borderId="41" xfId="3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1" xfId="34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41" xfId="34" applyFont="1" applyFill="1" applyBorder="1" applyAlignment="1" applyProtection="1">
      <alignment horizontal="left" vertical="center" wrapText="1" indent="8"/>
    </xf>
    <xf numFmtId="0" fontId="32" fillId="0" borderId="17" xfId="34" applyFont="1" applyFill="1" applyBorder="1" applyAlignment="1" applyProtection="1">
      <alignment vertical="center" wrapText="1"/>
      <protection locked="0"/>
    </xf>
    <xf numFmtId="165" fontId="32" fillId="0" borderId="10" xfId="3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0" xfId="34" applyFont="1" applyFill="1" applyBorder="1" applyAlignment="1" applyProtection="1">
      <alignment vertical="center" wrapText="1"/>
      <protection locked="0"/>
    </xf>
    <xf numFmtId="0" fontId="32" fillId="0" borderId="36" xfId="34" applyFont="1" applyFill="1" applyBorder="1" applyAlignment="1">
      <alignment horizontal="center" vertical="center" wrapText="1"/>
    </xf>
    <xf numFmtId="0" fontId="32" fillId="0" borderId="49" xfId="34" applyFont="1" applyFill="1" applyBorder="1" applyAlignment="1" applyProtection="1">
      <alignment vertical="center" wrapText="1"/>
      <protection locked="0"/>
    </xf>
    <xf numFmtId="165" fontId="32" fillId="0" borderId="49" xfId="3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0" xfId="34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34" applyFont="1" applyFill="1" applyBorder="1" applyAlignment="1">
      <alignment horizontal="center" vertical="center" wrapText="1"/>
    </xf>
    <xf numFmtId="0" fontId="27" fillId="0" borderId="26" xfId="34" applyFont="1" applyFill="1" applyBorder="1" applyAlignment="1" applyProtection="1">
      <alignment vertical="center" wrapText="1"/>
    </xf>
    <xf numFmtId="165" fontId="30" fillId="0" borderId="27" xfId="34" applyNumberFormat="1" applyFont="1" applyFill="1" applyBorder="1" applyAlignment="1" applyProtection="1">
      <alignment vertical="center" wrapText="1"/>
    </xf>
    <xf numFmtId="0" fontId="22" fillId="0" borderId="0" xfId="34" applyFill="1" applyAlignment="1">
      <alignment horizontal="right" vertical="center" wrapText="1"/>
    </xf>
    <xf numFmtId="165" fontId="33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10" xfId="32" applyNumberFormat="1" applyFont="1" applyFill="1" applyBorder="1" applyAlignment="1" applyProtection="1">
      <alignment vertical="center" wrapText="1"/>
      <protection locked="0"/>
    </xf>
    <xf numFmtId="165" fontId="22" fillId="0" borderId="10" xfId="32" applyNumberFormat="1" applyFill="1" applyBorder="1" applyAlignment="1">
      <alignment vertical="center" wrapText="1"/>
    </xf>
    <xf numFmtId="165" fontId="22" fillId="0" borderId="10" xfId="32" applyNumberFormat="1" applyFill="1" applyBorder="1" applyAlignment="1" applyProtection="1">
      <alignment vertical="center" wrapText="1"/>
    </xf>
    <xf numFmtId="165" fontId="29" fillId="0" borderId="10" xfId="32" applyNumberFormat="1" applyFont="1" applyFill="1" applyBorder="1" applyAlignment="1">
      <alignment horizontal="center" vertical="center" wrapText="1"/>
    </xf>
    <xf numFmtId="165" fontId="36" fillId="0" borderId="10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10" xfId="32" applyNumberFormat="1" applyFont="1" applyFill="1" applyBorder="1" applyAlignment="1">
      <alignment vertical="center" wrapText="1"/>
    </xf>
    <xf numFmtId="165" fontId="29" fillId="0" borderId="10" xfId="32" applyNumberFormat="1" applyFont="1" applyFill="1" applyBorder="1" applyAlignment="1" applyProtection="1">
      <alignment horizontal="left" vertical="center" wrapText="1"/>
    </xf>
    <xf numFmtId="165" fontId="29" fillId="0" borderId="10" xfId="32" applyNumberFormat="1" applyFont="1" applyFill="1" applyBorder="1" applyAlignment="1" applyProtection="1">
      <alignment vertical="center" wrapText="1"/>
    </xf>
    <xf numFmtId="165" fontId="29" fillId="0" borderId="10" xfId="32" applyNumberFormat="1" applyFont="1" applyFill="1" applyBorder="1" applyAlignment="1">
      <alignment vertical="center" wrapText="1"/>
    </xf>
    <xf numFmtId="165" fontId="22" fillId="0" borderId="10" xfId="32" applyNumberFormat="1" applyFill="1" applyBorder="1" applyAlignment="1">
      <alignment horizontal="center" vertical="center" wrapText="1"/>
    </xf>
    <xf numFmtId="0" fontId="33" fillId="0" borderId="14" xfId="32" applyFont="1" applyBorder="1"/>
    <xf numFmtId="0" fontId="20" fillId="0" borderId="0" xfId="0" applyFont="1" applyBorder="1" applyAlignment="1">
      <alignment horizontal="center"/>
    </xf>
    <xf numFmtId="0" fontId="0" fillId="0" borderId="0" xfId="0" applyFill="1" applyBorder="1"/>
    <xf numFmtId="165" fontId="28" fillId="0" borderId="44" xfId="32" applyNumberFormat="1" applyFont="1" applyFill="1" applyBorder="1" applyAlignment="1" applyProtection="1">
      <alignment horizontal="centerContinuous" vertical="center" wrapText="1"/>
    </xf>
    <xf numFmtId="165" fontId="31" fillId="0" borderId="48" xfId="32" applyNumberFormat="1" applyFont="1" applyFill="1" applyBorder="1" applyAlignment="1" applyProtection="1">
      <alignment horizontal="left" vertical="center" wrapText="1" indent="1"/>
    </xf>
    <xf numFmtId="165" fontId="31" fillId="0" borderId="41" xfId="32" applyNumberFormat="1" applyFont="1" applyFill="1" applyBorder="1" applyAlignment="1" applyProtection="1">
      <alignment horizontal="left" vertical="center" wrapText="1" indent="1"/>
    </xf>
    <xf numFmtId="165" fontId="34" fillId="0" borderId="46" xfId="32" applyNumberFormat="1" applyFont="1" applyFill="1" applyBorder="1" applyAlignment="1" applyProtection="1">
      <alignment horizontal="left" vertical="center" wrapText="1" indent="1"/>
    </xf>
    <xf numFmtId="165" fontId="33" fillId="0" borderId="51" xfId="32" applyNumberFormat="1" applyFont="1" applyFill="1" applyBorder="1" applyAlignment="1" applyProtection="1">
      <alignment horizontal="left" vertical="center" wrapText="1" indent="1"/>
    </xf>
    <xf numFmtId="165" fontId="36" fillId="0" borderId="52" xfId="32" applyNumberFormat="1" applyFont="1" applyFill="1" applyBorder="1" applyAlignment="1" applyProtection="1">
      <alignment horizontal="center" vertical="center" wrapText="1"/>
    </xf>
    <xf numFmtId="165" fontId="38" fillId="0" borderId="39" xfId="32" applyNumberFormat="1" applyFont="1" applyFill="1" applyBorder="1" applyAlignment="1" applyProtection="1">
      <alignment vertical="center" wrapText="1"/>
      <protection locked="0"/>
    </xf>
    <xf numFmtId="165" fontId="38" fillId="0" borderId="53" xfId="32" applyNumberFormat="1" applyFont="1" applyFill="1" applyBorder="1" applyAlignment="1" applyProtection="1">
      <alignment vertical="center" wrapText="1"/>
      <protection locked="0"/>
    </xf>
    <xf numFmtId="165" fontId="28" fillId="0" borderId="44" xfId="32" applyNumberFormat="1" applyFont="1" applyFill="1" applyBorder="1" applyAlignment="1" applyProtection="1">
      <alignment horizontal="center" vertical="center" wrapText="1"/>
    </xf>
    <xf numFmtId="165" fontId="31" fillId="0" borderId="0" xfId="32" applyNumberFormat="1" applyFont="1" applyFill="1" applyBorder="1" applyAlignment="1" applyProtection="1">
      <alignment horizontal="left" vertical="center" wrapText="1" indent="1"/>
    </xf>
    <xf numFmtId="165" fontId="32" fillId="0" borderId="46" xfId="32" applyNumberFormat="1" applyFont="1" applyFill="1" applyBorder="1" applyAlignment="1" applyProtection="1">
      <alignment horizontal="left" vertical="center" wrapText="1" indent="1"/>
    </xf>
    <xf numFmtId="165" fontId="33" fillId="0" borderId="54" xfId="32" applyNumberFormat="1" applyFont="1" applyFill="1" applyBorder="1" applyAlignment="1" applyProtection="1">
      <alignment horizontal="left" vertical="center" wrapText="1" indent="1"/>
    </xf>
    <xf numFmtId="165" fontId="32" fillId="0" borderId="0" xfId="32" applyNumberFormat="1" applyFont="1" applyFill="1" applyBorder="1" applyAlignment="1" applyProtection="1">
      <alignment horizontal="left" vertical="center" wrapText="1" indent="1"/>
    </xf>
    <xf numFmtId="165" fontId="33" fillId="0" borderId="0" xfId="32" applyNumberFormat="1" applyFont="1" applyFill="1" applyBorder="1" applyAlignment="1" applyProtection="1">
      <alignment horizontal="center" vertical="center" wrapText="1"/>
    </xf>
    <xf numFmtId="165" fontId="33" fillId="0" borderId="44" xfId="32" applyNumberFormat="1" applyFont="1" applyFill="1" applyBorder="1" applyAlignment="1" applyProtection="1">
      <alignment horizontal="left" vertical="center" wrapText="1" indent="1"/>
    </xf>
    <xf numFmtId="165" fontId="32" fillId="0" borderId="48" xfId="32" applyNumberFormat="1" applyFont="1" applyFill="1" applyBorder="1" applyAlignment="1" applyProtection="1">
      <alignment horizontal="left" vertical="center" wrapText="1" indent="1"/>
    </xf>
    <xf numFmtId="165" fontId="33" fillId="0" borderId="45" xfId="32" applyNumberFormat="1" applyFont="1" applyFill="1" applyBorder="1" applyAlignment="1" applyProtection="1">
      <alignment horizontal="left" vertical="center" wrapText="1" indent="1"/>
    </xf>
    <xf numFmtId="165" fontId="30" fillId="0" borderId="23" xfId="35" applyNumberFormat="1" applyFont="1" applyFill="1" applyBorder="1" applyAlignment="1" applyProtection="1">
      <alignment vertical="center"/>
      <protection locked="0"/>
    </xf>
    <xf numFmtId="165" fontId="30" fillId="0" borderId="10" xfId="35" applyNumberFormat="1" applyFont="1" applyFill="1" applyBorder="1" applyAlignment="1" applyProtection="1">
      <alignment vertical="center"/>
      <protection locked="0"/>
    </xf>
    <xf numFmtId="165" fontId="30" fillId="0" borderId="17" xfId="35" applyNumberFormat="1" applyFont="1" applyFill="1" applyBorder="1" applyAlignment="1" applyProtection="1">
      <alignment vertical="center"/>
      <protection locked="0"/>
    </xf>
    <xf numFmtId="165" fontId="30" fillId="0" borderId="12" xfId="35" applyNumberFormat="1" applyFont="1" applyFill="1" applyBorder="1" applyAlignment="1" applyProtection="1">
      <alignment vertical="center"/>
    </xf>
    <xf numFmtId="165" fontId="30" fillId="0" borderId="12" xfId="35" applyNumberFormat="1" applyFont="1" applyFill="1" applyBorder="1" applyProtection="1"/>
    <xf numFmtId="0" fontId="35" fillId="0" borderId="0" xfId="32" applyFont="1" applyAlignment="1">
      <alignment horizontal="center" wrapText="1"/>
    </xf>
    <xf numFmtId="0" fontId="19" fillId="0" borderId="10" xfId="0" applyFont="1" applyBorder="1"/>
    <xf numFmtId="0" fontId="20" fillId="0" borderId="10" xfId="0" applyFont="1" applyFill="1" applyBorder="1"/>
    <xf numFmtId="0" fontId="19" fillId="0" borderId="10" xfId="0" applyFont="1" applyFill="1" applyBorder="1"/>
    <xf numFmtId="165" fontId="33" fillId="0" borderId="10" xfId="32" applyNumberFormat="1" applyFont="1" applyFill="1" applyBorder="1" applyAlignment="1" applyProtection="1">
      <alignment horizontal="center" vertical="center" wrapText="1"/>
    </xf>
    <xf numFmtId="0" fontId="19" fillId="0" borderId="23" xfId="0" applyFont="1" applyBorder="1"/>
    <xf numFmtId="165" fontId="22" fillId="0" borderId="10" xfId="32" applyNumberFormat="1" applyFont="1" applyFill="1" applyBorder="1" applyAlignment="1" applyProtection="1">
      <alignment vertical="center" wrapText="1"/>
      <protection locked="0"/>
    </xf>
    <xf numFmtId="0" fontId="22" fillId="0" borderId="37" xfId="32" applyBorder="1" applyAlignment="1" applyProtection="1">
      <alignment horizontal="left" vertical="center" indent="1"/>
      <protection locked="0"/>
    </xf>
    <xf numFmtId="0" fontId="22" fillId="0" borderId="10" xfId="32" applyBorder="1" applyAlignment="1" applyProtection="1">
      <alignment horizontal="left" vertical="center" indent="1"/>
      <protection locked="0"/>
    </xf>
    <xf numFmtId="0" fontId="45" fillId="0" borderId="10" xfId="0" applyFont="1" applyBorder="1"/>
    <xf numFmtId="165" fontId="48" fillId="0" borderId="10" xfId="32" applyNumberFormat="1" applyFont="1" applyFill="1" applyBorder="1" applyAlignment="1" applyProtection="1">
      <alignment horizontal="left" vertical="center" wrapText="1" indent="1"/>
    </xf>
    <xf numFmtId="165" fontId="31" fillId="0" borderId="41" xfId="32" applyNumberFormat="1" applyFont="1" applyFill="1" applyBorder="1" applyAlignment="1" applyProtection="1">
      <alignment horizontal="center" vertical="center" wrapText="1"/>
    </xf>
    <xf numFmtId="165" fontId="31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1" fillId="0" borderId="0" xfId="32" applyNumberFormat="1" applyFont="1" applyFill="1" applyBorder="1" applyAlignment="1" applyProtection="1">
      <alignment horizontal="center" vertical="center" wrapText="1"/>
    </xf>
    <xf numFmtId="165" fontId="32" fillId="0" borderId="46" xfId="32" applyNumberFormat="1" applyFont="1" applyFill="1" applyBorder="1" applyAlignment="1" applyProtection="1">
      <alignment horizontal="center" vertical="center" wrapText="1"/>
    </xf>
    <xf numFmtId="165" fontId="34" fillId="0" borderId="23" xfId="32" applyNumberFormat="1" applyFont="1" applyFill="1" applyBorder="1" applyAlignment="1" applyProtection="1">
      <alignment horizontal="center" vertical="center" wrapText="1"/>
    </xf>
    <xf numFmtId="165" fontId="33" fillId="0" borderId="24" xfId="32" applyNumberFormat="1" applyFont="1" applyFill="1" applyBorder="1" applyAlignment="1" applyProtection="1">
      <alignment horizontal="center" vertical="center" wrapText="1"/>
    </xf>
    <xf numFmtId="165" fontId="31" fillId="0" borderId="48" xfId="32" applyNumberFormat="1" applyFont="1" applyFill="1" applyBorder="1" applyAlignment="1" applyProtection="1">
      <alignment horizontal="center" vertical="center" wrapText="1"/>
    </xf>
    <xf numFmtId="165" fontId="31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4" fillId="0" borderId="46" xfId="32" applyNumberFormat="1" applyFont="1" applyFill="1" applyBorder="1" applyAlignment="1" applyProtection="1">
      <alignment horizontal="center" vertical="center" wrapText="1"/>
    </xf>
    <xf numFmtId="165" fontId="34" fillId="0" borderId="17" xfId="32" applyNumberFormat="1" applyFont="1" applyFill="1" applyBorder="1" applyAlignment="1" applyProtection="1">
      <alignment horizontal="center" vertical="center" wrapText="1"/>
    </xf>
    <xf numFmtId="165" fontId="33" fillId="0" borderId="34" xfId="32" applyNumberFormat="1" applyFont="1" applyFill="1" applyBorder="1" applyAlignment="1" applyProtection="1">
      <alignment horizontal="center" vertical="center" wrapText="1"/>
    </xf>
    <xf numFmtId="165" fontId="32" fillId="0" borderId="23" xfId="32" applyNumberFormat="1" applyFont="1" applyFill="1" applyBorder="1" applyAlignment="1" applyProtection="1">
      <alignment horizontal="center" vertical="center" wrapText="1"/>
      <protection locked="0"/>
    </xf>
    <xf numFmtId="165" fontId="33" fillId="0" borderId="12" xfId="32" applyNumberFormat="1" applyFont="1" applyFill="1" applyBorder="1" applyAlignment="1" applyProtection="1">
      <alignment horizontal="center" vertical="center" wrapText="1"/>
    </xf>
    <xf numFmtId="165" fontId="32" fillId="0" borderId="48" xfId="32" applyNumberFormat="1" applyFont="1" applyFill="1" applyBorder="1" applyAlignment="1" applyProtection="1">
      <alignment horizontal="center" vertical="center" wrapText="1"/>
    </xf>
    <xf numFmtId="165" fontId="32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3" fillId="0" borderId="29" xfId="32" applyNumberFormat="1" applyFont="1" applyFill="1" applyBorder="1" applyAlignment="1" applyProtection="1">
      <alignment horizontal="center" vertical="center" wrapText="1"/>
    </xf>
    <xf numFmtId="165" fontId="33" fillId="0" borderId="54" xfId="32" applyNumberFormat="1" applyFont="1" applyFill="1" applyBorder="1" applyAlignment="1" applyProtection="1">
      <alignment horizontal="center" vertical="center" wrapText="1"/>
    </xf>
    <xf numFmtId="165" fontId="48" fillId="0" borderId="10" xfId="32" applyNumberFormat="1" applyFont="1" applyFill="1" applyBorder="1" applyAlignment="1" applyProtection="1">
      <alignment horizontal="center" vertical="center" wrapText="1"/>
    </xf>
    <xf numFmtId="165" fontId="33" fillId="0" borderId="44" xfId="32" applyNumberFormat="1" applyFont="1" applyFill="1" applyBorder="1" applyAlignment="1" applyProtection="1">
      <alignment horizontal="center" vertical="center" wrapText="1"/>
    </xf>
    <xf numFmtId="165" fontId="33" fillId="0" borderId="45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center" vertical="center" wrapText="1"/>
    </xf>
    <xf numFmtId="165" fontId="49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8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8" fillId="0" borderId="46" xfId="32" applyNumberFormat="1" applyFont="1" applyFill="1" applyBorder="1" applyAlignment="1" applyProtection="1">
      <alignment horizontal="center" vertical="center" wrapText="1"/>
      <protection locked="0"/>
    </xf>
    <xf numFmtId="165" fontId="32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4" fillId="0" borderId="19" xfId="32" applyNumberFormat="1" applyFont="1" applyFill="1" applyBorder="1" applyAlignment="1" applyProtection="1">
      <alignment horizontal="left" vertical="center" wrapText="1" indent="1"/>
    </xf>
    <xf numFmtId="165" fontId="34" fillId="0" borderId="10" xfId="32" applyNumberFormat="1" applyFont="1" applyFill="1" applyBorder="1" applyAlignment="1" applyProtection="1">
      <alignment horizontal="center" vertical="center" wrapText="1"/>
    </xf>
    <xf numFmtId="165" fontId="34" fillId="0" borderId="62" xfId="32" applyNumberFormat="1" applyFont="1" applyFill="1" applyBorder="1" applyAlignment="1" applyProtection="1">
      <alignment horizontal="left" vertical="center" wrapText="1" indent="1"/>
    </xf>
    <xf numFmtId="165" fontId="34" fillId="0" borderId="49" xfId="32" applyNumberFormat="1" applyFont="1" applyFill="1" applyBorder="1" applyAlignment="1" applyProtection="1">
      <alignment horizontal="center" vertical="center" wrapText="1"/>
    </xf>
    <xf numFmtId="165" fontId="22" fillId="0" borderId="23" xfId="32" applyNumberFormat="1" applyFont="1" applyFill="1" applyBorder="1" applyAlignment="1" applyProtection="1">
      <alignment horizontal="center" vertical="center" wrapText="1"/>
    </xf>
    <xf numFmtId="165" fontId="22" fillId="0" borderId="0" xfId="32" applyNumberFormat="1" applyFont="1" applyFill="1" applyBorder="1" applyAlignment="1" applyProtection="1">
      <alignment horizontal="center" vertical="center" wrapText="1"/>
    </xf>
    <xf numFmtId="165" fontId="41" fillId="0" borderId="17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center" vertical="center" wrapText="1"/>
    </xf>
    <xf numFmtId="0" fontId="46" fillId="0" borderId="14" xfId="0" applyFont="1" applyBorder="1"/>
    <xf numFmtId="0" fontId="20" fillId="0" borderId="10" xfId="0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0" fontId="19" fillId="0" borderId="10" xfId="33" applyFont="1" applyFill="1" applyBorder="1" applyAlignment="1">
      <alignment horizontal="left" vertical="center" wrapText="1"/>
    </xf>
    <xf numFmtId="0" fontId="20" fillId="0" borderId="0" xfId="33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165" fontId="35" fillId="0" borderId="10" xfId="32" applyNumberFormat="1" applyFont="1" applyFill="1" applyBorder="1" applyAlignment="1">
      <alignment horizontal="center" vertical="center" wrapText="1"/>
    </xf>
    <xf numFmtId="0" fontId="22" fillId="0" borderId="14" xfId="32" applyFont="1" applyBorder="1"/>
    <xf numFmtId="165" fontId="33" fillId="0" borderId="60" xfId="32" applyNumberFormat="1" applyFont="1" applyFill="1" applyBorder="1" applyAlignment="1" applyProtection="1">
      <alignment horizontal="center" vertical="center" wrapText="1"/>
    </xf>
    <xf numFmtId="166" fontId="19" fillId="0" borderId="0" xfId="41" applyNumberFormat="1" applyFont="1"/>
    <xf numFmtId="166" fontId="20" fillId="0" borderId="0" xfId="41" applyNumberFormat="1" applyFont="1"/>
    <xf numFmtId="166" fontId="19" fillId="0" borderId="10" xfId="41" applyNumberFormat="1" applyFont="1" applyFill="1" applyBorder="1" applyAlignment="1">
      <alignment vertical="center"/>
    </xf>
    <xf numFmtId="166" fontId="20" fillId="0" borderId="41" xfId="41" applyNumberFormat="1" applyFont="1" applyBorder="1"/>
    <xf numFmtId="166" fontId="20" fillId="0" borderId="10" xfId="41" applyNumberFormat="1" applyFont="1" applyBorder="1"/>
    <xf numFmtId="166" fontId="19" fillId="0" borderId="10" xfId="41" applyNumberFormat="1" applyFont="1" applyFill="1" applyBorder="1" applyAlignment="1">
      <alignment horizontal="left" vertical="center" wrapText="1"/>
    </xf>
    <xf numFmtId="166" fontId="19" fillId="0" borderId="10" xfId="41" applyNumberFormat="1" applyFont="1" applyFill="1" applyBorder="1"/>
    <xf numFmtId="166" fontId="20" fillId="0" borderId="10" xfId="41" applyNumberFormat="1" applyFont="1" applyFill="1" applyBorder="1" applyAlignment="1">
      <alignment horizontal="left" vertical="center" wrapText="1"/>
    </xf>
    <xf numFmtId="166" fontId="19" fillId="0" borderId="10" xfId="41" applyNumberFormat="1" applyFont="1" applyFill="1" applyBorder="1" applyAlignment="1">
      <alignment vertical="center" wrapText="1"/>
    </xf>
    <xf numFmtId="166" fontId="19" fillId="0" borderId="10" xfId="41" applyNumberFormat="1" applyFont="1" applyFill="1" applyBorder="1" applyAlignment="1">
      <alignment horizontal="left" vertical="center"/>
    </xf>
    <xf numFmtId="166" fontId="20" fillId="0" borderId="10" xfId="41" applyNumberFormat="1" applyFont="1" applyFill="1" applyBorder="1" applyAlignment="1">
      <alignment horizontal="left" vertical="center"/>
    </xf>
    <xf numFmtId="166" fontId="20" fillId="0" borderId="49" xfId="41" applyNumberFormat="1" applyFont="1" applyFill="1" applyBorder="1" applyAlignment="1">
      <alignment vertical="center"/>
    </xf>
    <xf numFmtId="166" fontId="20" fillId="0" borderId="55" xfId="41" applyNumberFormat="1" applyFont="1" applyBorder="1" applyAlignment="1">
      <alignment horizontal="center"/>
    </xf>
    <xf numFmtId="166" fontId="20" fillId="0" borderId="49" xfId="41" applyNumberFormat="1" applyFont="1" applyFill="1" applyBorder="1" applyAlignment="1">
      <alignment horizontal="left" vertical="center" wrapText="1"/>
    </xf>
    <xf numFmtId="166" fontId="20" fillId="0" borderId="10" xfId="41" applyNumberFormat="1" applyFont="1" applyBorder="1" applyAlignment="1">
      <alignment horizontal="center"/>
    </xf>
    <xf numFmtId="166" fontId="20" fillId="0" borderId="63" xfId="41" applyNumberFormat="1" applyFont="1" applyBorder="1" applyAlignment="1">
      <alignment horizontal="center"/>
    </xf>
    <xf numFmtId="166" fontId="20" fillId="0" borderId="64" xfId="41" applyNumberFormat="1" applyFont="1" applyBorder="1"/>
    <xf numFmtId="166" fontId="19" fillId="0" borderId="64" xfId="41" applyNumberFormat="1" applyFont="1" applyFill="1" applyBorder="1"/>
    <xf numFmtId="166" fontId="20" fillId="0" borderId="64" xfId="41" applyNumberFormat="1" applyFont="1" applyFill="1" applyBorder="1"/>
    <xf numFmtId="166" fontId="19" fillId="0" borderId="17" xfId="41" applyNumberFormat="1" applyFont="1" applyFill="1" applyBorder="1" applyAlignment="1">
      <alignment vertical="center"/>
    </xf>
    <xf numFmtId="166" fontId="19" fillId="0" borderId="17" xfId="41" applyNumberFormat="1" applyFont="1" applyFill="1" applyBorder="1"/>
    <xf numFmtId="166" fontId="20" fillId="0" borderId="41" xfId="41" applyNumberFormat="1" applyFont="1" applyFill="1" applyBorder="1"/>
    <xf numFmtId="166" fontId="20" fillId="0" borderId="10" xfId="41" applyNumberFormat="1" applyFont="1" applyFill="1" applyBorder="1"/>
    <xf numFmtId="166" fontId="19" fillId="0" borderId="0" xfId="41" applyNumberFormat="1" applyFont="1" applyFill="1"/>
    <xf numFmtId="166" fontId="20" fillId="0" borderId="0" xfId="41" applyNumberFormat="1" applyFont="1" applyFill="1"/>
    <xf numFmtId="166" fontId="20" fillId="0" borderId="49" xfId="41" applyNumberFormat="1" applyFont="1" applyFill="1" applyBorder="1"/>
    <xf numFmtId="166" fontId="20" fillId="0" borderId="65" xfId="41" applyNumberFormat="1" applyFont="1" applyFill="1" applyBorder="1"/>
    <xf numFmtId="166" fontId="20" fillId="0" borderId="12" xfId="41" applyNumberFormat="1" applyFont="1" applyFill="1" applyBorder="1" applyAlignment="1">
      <alignment horizontal="left" vertical="center"/>
    </xf>
    <xf numFmtId="166" fontId="20" fillId="0" borderId="12" xfId="41" applyNumberFormat="1" applyFont="1" applyFill="1" applyBorder="1" applyAlignment="1">
      <alignment vertical="center"/>
    </xf>
    <xf numFmtId="166" fontId="20" fillId="0" borderId="12" xfId="41" applyNumberFormat="1" applyFont="1" applyFill="1" applyBorder="1"/>
    <xf numFmtId="166" fontId="20" fillId="0" borderId="44" xfId="41" applyNumberFormat="1" applyFont="1" applyFill="1" applyBorder="1"/>
    <xf numFmtId="166" fontId="20" fillId="0" borderId="39" xfId="41" applyNumberFormat="1" applyFont="1" applyFill="1" applyBorder="1" applyAlignment="1"/>
    <xf numFmtId="166" fontId="20" fillId="0" borderId="40" xfId="41" applyNumberFormat="1" applyFont="1" applyFill="1" applyBorder="1" applyAlignment="1"/>
    <xf numFmtId="166" fontId="20" fillId="0" borderId="64" xfId="41" applyNumberFormat="1" applyFont="1" applyFill="1" applyBorder="1" applyAlignment="1"/>
    <xf numFmtId="166" fontId="20" fillId="0" borderId="10" xfId="41" applyNumberFormat="1" applyFont="1" applyFill="1" applyBorder="1" applyAlignment="1">
      <alignment horizontal="center"/>
    </xf>
    <xf numFmtId="166" fontId="20" fillId="0" borderId="64" xfId="41" applyNumberFormat="1" applyFont="1" applyFill="1" applyBorder="1" applyAlignment="1">
      <alignment horizontal="center"/>
    </xf>
    <xf numFmtId="166" fontId="19" fillId="0" borderId="49" xfId="41" applyNumberFormat="1" applyFont="1" applyFill="1" applyBorder="1"/>
    <xf numFmtId="166" fontId="20" fillId="0" borderId="17" xfId="41" applyNumberFormat="1" applyFont="1" applyFill="1" applyBorder="1"/>
    <xf numFmtId="166" fontId="19" fillId="0" borderId="49" xfId="41" applyNumberFormat="1" applyFont="1" applyFill="1" applyBorder="1" applyAlignment="1">
      <alignment horizontal="left" vertical="center" wrapText="1"/>
    </xf>
    <xf numFmtId="166" fontId="19" fillId="0" borderId="49" xfId="41" applyNumberFormat="1" applyFont="1" applyFill="1" applyBorder="1" applyAlignment="1">
      <alignment vertical="center"/>
    </xf>
    <xf numFmtId="166" fontId="19" fillId="0" borderId="17" xfId="41" applyNumberFormat="1" applyFont="1" applyFill="1" applyBorder="1" applyAlignment="1">
      <alignment horizontal="left" vertical="center" wrapText="1"/>
    </xf>
    <xf numFmtId="166" fontId="20" fillId="0" borderId="12" xfId="41" applyNumberFormat="1" applyFont="1" applyFill="1" applyBorder="1" applyAlignment="1">
      <alignment vertical="center" wrapText="1"/>
    </xf>
    <xf numFmtId="166" fontId="20" fillId="0" borderId="68" xfId="41" applyNumberFormat="1" applyFont="1" applyFill="1" applyBorder="1"/>
    <xf numFmtId="166" fontId="19" fillId="0" borderId="35" xfId="41" applyNumberFormat="1" applyFont="1" applyFill="1" applyBorder="1" applyAlignment="1">
      <alignment horizontal="left" vertical="center"/>
    </xf>
    <xf numFmtId="166" fontId="19" fillId="0" borderId="35" xfId="41" applyNumberFormat="1" applyFont="1" applyFill="1" applyBorder="1" applyAlignment="1">
      <alignment vertical="center"/>
    </xf>
    <xf numFmtId="166" fontId="19" fillId="0" borderId="35" xfId="41" applyNumberFormat="1" applyFont="1" applyFill="1" applyBorder="1"/>
    <xf numFmtId="166" fontId="20" fillId="0" borderId="12" xfId="41" applyNumberFormat="1" applyFont="1" applyFill="1" applyBorder="1" applyAlignment="1">
      <alignment horizontal="left" vertical="center" wrapText="1"/>
    </xf>
    <xf numFmtId="166" fontId="19" fillId="0" borderId="35" xfId="41" applyNumberFormat="1" applyFont="1" applyFill="1" applyBorder="1" applyAlignment="1">
      <alignment horizontal="left" vertical="center" wrapText="1"/>
    </xf>
    <xf numFmtId="166" fontId="20" fillId="0" borderId="37" xfId="41" applyNumberFormat="1" applyFont="1" applyFill="1" applyBorder="1" applyAlignment="1">
      <alignment horizontal="left" vertical="center" wrapText="1"/>
    </xf>
    <xf numFmtId="166" fontId="20" fillId="0" borderId="37" xfId="41" applyNumberFormat="1" applyFont="1" applyFill="1" applyBorder="1" applyAlignment="1">
      <alignment vertical="center"/>
    </xf>
    <xf numFmtId="166" fontId="20" fillId="0" borderId="37" xfId="41" applyNumberFormat="1" applyFont="1" applyFill="1" applyBorder="1"/>
    <xf numFmtId="166" fontId="20" fillId="0" borderId="69" xfId="41" applyNumberFormat="1" applyFont="1" applyFill="1" applyBorder="1"/>
    <xf numFmtId="166" fontId="20" fillId="0" borderId="67" xfId="41" applyNumberFormat="1" applyFont="1" applyFill="1" applyBorder="1"/>
    <xf numFmtId="166" fontId="19" fillId="0" borderId="35" xfId="41" applyNumberFormat="1" applyFont="1" applyFill="1" applyBorder="1" applyAlignment="1">
      <alignment vertical="center" wrapText="1"/>
    </xf>
    <xf numFmtId="166" fontId="19" fillId="0" borderId="17" xfId="41" applyNumberFormat="1" applyFont="1" applyFill="1" applyBorder="1" applyAlignment="1">
      <alignment vertical="center" wrapText="1"/>
    </xf>
    <xf numFmtId="166" fontId="19" fillId="0" borderId="17" xfId="41" applyNumberFormat="1" applyFont="1" applyFill="1" applyBorder="1" applyAlignment="1">
      <alignment horizontal="left" vertical="center"/>
    </xf>
    <xf numFmtId="166" fontId="19" fillId="0" borderId="12" xfId="41" applyNumberFormat="1" applyFont="1" applyFill="1" applyBorder="1" applyAlignment="1">
      <alignment vertical="center"/>
    </xf>
    <xf numFmtId="166" fontId="51" fillId="0" borderId="12" xfId="41" applyNumberFormat="1" applyFont="1" applyFill="1" applyBorder="1" applyAlignment="1">
      <alignment horizontal="left" vertical="center"/>
    </xf>
    <xf numFmtId="166" fontId="51" fillId="0" borderId="12" xfId="41" applyNumberFormat="1" applyFont="1" applyFill="1" applyBorder="1" applyAlignment="1">
      <alignment vertical="center"/>
    </xf>
    <xf numFmtId="166" fontId="51" fillId="0" borderId="12" xfId="41" applyNumberFormat="1" applyFont="1" applyFill="1" applyBorder="1"/>
    <xf numFmtId="166" fontId="51" fillId="0" borderId="42" xfId="41" applyNumberFormat="1" applyFont="1" applyFill="1" applyBorder="1"/>
    <xf numFmtId="166" fontId="51" fillId="0" borderId="44" xfId="41" applyNumberFormat="1" applyFont="1" applyFill="1" applyBorder="1"/>
    <xf numFmtId="166" fontId="51" fillId="0" borderId="0" xfId="41" applyNumberFormat="1" applyFont="1" applyFill="1"/>
    <xf numFmtId="166" fontId="51" fillId="0" borderId="66" xfId="41" applyNumberFormat="1" applyFont="1" applyFill="1" applyBorder="1"/>
    <xf numFmtId="166" fontId="19" fillId="0" borderId="26" xfId="41" applyNumberFormat="1" applyFont="1" applyFill="1" applyBorder="1"/>
    <xf numFmtId="166" fontId="20" fillId="0" borderId="37" xfId="41" applyNumberFormat="1" applyFont="1" applyFill="1" applyBorder="1" applyAlignment="1">
      <alignment horizontal="left" vertical="center"/>
    </xf>
    <xf numFmtId="166" fontId="20" fillId="0" borderId="49" xfId="41" applyNumberFormat="1" applyFont="1" applyFill="1" applyBorder="1" applyAlignment="1">
      <alignment horizontal="left" vertical="center"/>
    </xf>
    <xf numFmtId="166" fontId="20" fillId="0" borderId="56" xfId="41" applyNumberFormat="1" applyFont="1" applyFill="1" applyBorder="1"/>
    <xf numFmtId="166" fontId="20" fillId="0" borderId="35" xfId="41" applyNumberFormat="1" applyFont="1" applyFill="1" applyBorder="1"/>
    <xf numFmtId="166" fontId="20" fillId="0" borderId="48" xfId="41" applyNumberFormat="1" applyFont="1" applyFill="1" applyBorder="1"/>
    <xf numFmtId="166" fontId="20" fillId="0" borderId="70" xfId="41" applyNumberFormat="1" applyFont="1" applyFill="1" applyBorder="1"/>
    <xf numFmtId="166" fontId="20" fillId="0" borderId="26" xfId="41" applyNumberFormat="1" applyFont="1" applyFill="1" applyBorder="1"/>
    <xf numFmtId="166" fontId="19" fillId="0" borderId="71" xfId="41" applyNumberFormat="1" applyFont="1" applyFill="1" applyBorder="1"/>
    <xf numFmtId="166" fontId="20" fillId="0" borderId="72" xfId="41" applyNumberFormat="1" applyFont="1" applyFill="1" applyBorder="1"/>
    <xf numFmtId="166" fontId="20" fillId="0" borderId="73" xfId="41" applyNumberFormat="1" applyFont="1" applyFill="1" applyBorder="1"/>
    <xf numFmtId="0" fontId="20" fillId="0" borderId="0" xfId="0" applyFont="1" applyFill="1"/>
    <xf numFmtId="0" fontId="20" fillId="0" borderId="0" xfId="0" applyFont="1" applyFill="1" applyAlignment="1"/>
    <xf numFmtId="0" fontId="19" fillId="0" borderId="0" xfId="0" applyFont="1" applyFill="1"/>
    <xf numFmtId="0" fontId="20" fillId="0" borderId="39" xfId="0" applyFont="1" applyFill="1" applyBorder="1"/>
    <xf numFmtId="0" fontId="20" fillId="0" borderId="40" xfId="0" applyFont="1" applyFill="1" applyBorder="1"/>
    <xf numFmtId="0" fontId="20" fillId="0" borderId="41" xfId="0" applyFont="1" applyFill="1" applyBorder="1"/>
    <xf numFmtId="0" fontId="20" fillId="0" borderId="0" xfId="33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/>
    </xf>
    <xf numFmtId="0" fontId="19" fillId="0" borderId="10" xfId="33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/>
    </xf>
    <xf numFmtId="0" fontId="47" fillId="0" borderId="10" xfId="0" applyFont="1" applyFill="1" applyBorder="1"/>
    <xf numFmtId="165" fontId="32" fillId="0" borderId="10" xfId="35" applyNumberFormat="1" applyFont="1" applyFill="1" applyBorder="1" applyAlignment="1" applyProtection="1">
      <alignment vertical="center"/>
      <protection locked="0"/>
    </xf>
    <xf numFmtId="165" fontId="30" fillId="0" borderId="31" xfId="35" applyNumberFormat="1" applyFont="1" applyFill="1" applyBorder="1" applyAlignment="1" applyProtection="1">
      <alignment vertical="center"/>
    </xf>
    <xf numFmtId="165" fontId="30" fillId="0" borderId="50" xfId="35" applyNumberFormat="1" applyFont="1" applyFill="1" applyBorder="1" applyAlignment="1" applyProtection="1">
      <alignment vertical="center"/>
    </xf>
    <xf numFmtId="165" fontId="30" fillId="0" borderId="32" xfId="35" applyNumberFormat="1" applyFont="1" applyFill="1" applyBorder="1" applyAlignment="1" applyProtection="1">
      <alignment vertical="center"/>
    </xf>
    <xf numFmtId="166" fontId="20" fillId="0" borderId="12" xfId="41" applyNumberFormat="1" applyFont="1" applyFill="1" applyBorder="1" applyAlignment="1">
      <alignment horizontal="left"/>
    </xf>
    <xf numFmtId="166" fontId="20" fillId="0" borderId="64" xfId="41" applyNumberFormat="1" applyFont="1" applyFill="1" applyBorder="1" applyAlignment="1">
      <alignment horizontal="left"/>
    </xf>
    <xf numFmtId="166" fontId="20" fillId="0" borderId="72" xfId="41" applyNumberFormat="1" applyFont="1" applyFill="1" applyBorder="1" applyAlignment="1">
      <alignment horizontal="left"/>
    </xf>
    <xf numFmtId="166" fontId="20" fillId="0" borderId="0" xfId="41" applyNumberFormat="1" applyFont="1" applyFill="1" applyAlignment="1">
      <alignment horizontal="left"/>
    </xf>
    <xf numFmtId="166" fontId="22" fillId="0" borderId="14" xfId="41" applyNumberFormat="1" applyFont="1" applyBorder="1"/>
    <xf numFmtId="166" fontId="33" fillId="0" borderId="14" xfId="41" applyNumberFormat="1" applyFont="1" applyBorder="1"/>
    <xf numFmtId="0" fontId="20" fillId="0" borderId="17" xfId="0" applyFont="1" applyBorder="1" applyAlignment="1"/>
    <xf numFmtId="0" fontId="0" fillId="0" borderId="0" xfId="0" applyBorder="1" applyAlignment="1">
      <alignment horizontal="center"/>
    </xf>
    <xf numFmtId="0" fontId="20" fillId="0" borderId="38" xfId="0" applyFont="1" applyBorder="1"/>
    <xf numFmtId="0" fontId="20" fillId="0" borderId="17" xfId="0" applyFont="1" applyBorder="1" applyAlignment="1">
      <alignment horizontal="center"/>
    </xf>
    <xf numFmtId="0" fontId="20" fillId="0" borderId="35" xfId="0" applyFont="1" applyBorder="1"/>
    <xf numFmtId="0" fontId="0" fillId="0" borderId="55" xfId="0" applyBorder="1"/>
    <xf numFmtId="165" fontId="35" fillId="0" borderId="0" xfId="32" applyNumberFormat="1" applyFont="1" applyFill="1" applyAlignment="1">
      <alignment vertical="center" wrapText="1"/>
    </xf>
    <xf numFmtId="165" fontId="38" fillId="0" borderId="49" xfId="32" applyNumberFormat="1" applyFont="1" applyFill="1" applyBorder="1" applyAlignment="1" applyProtection="1">
      <alignment vertical="center" wrapText="1"/>
      <protection locked="0"/>
    </xf>
    <xf numFmtId="165" fontId="25" fillId="0" borderId="0" xfId="32" applyNumberFormat="1" applyFont="1" applyFill="1" applyAlignment="1" applyProtection="1">
      <alignment horizontal="right" vertical="center" wrapText="1"/>
    </xf>
    <xf numFmtId="165" fontId="32" fillId="0" borderId="48" xfId="34" applyNumberFormat="1" applyFont="1" applyBorder="1" applyAlignment="1" applyProtection="1">
      <alignment horizontal="right" vertical="center" wrapText="1" indent="1"/>
      <protection locked="0"/>
    </xf>
    <xf numFmtId="165" fontId="32" fillId="0" borderId="32" xfId="34" applyNumberFormat="1" applyFont="1" applyBorder="1" applyAlignment="1" applyProtection="1">
      <alignment horizontal="right" vertical="center" wrapText="1" indent="1"/>
      <protection locked="0"/>
    </xf>
    <xf numFmtId="166" fontId="20" fillId="0" borderId="0" xfId="41" applyNumberFormat="1" applyFont="1" applyAlignment="1">
      <alignment horizontal="center" wrapText="1"/>
    </xf>
    <xf numFmtId="0" fontId="20" fillId="0" borderId="0" xfId="0" applyFont="1" applyFill="1" applyAlignment="1">
      <alignment horizontal="right"/>
    </xf>
    <xf numFmtId="166" fontId="20" fillId="0" borderId="10" xfId="41" applyNumberFormat="1" applyFont="1" applyFill="1" applyBorder="1" applyAlignment="1">
      <alignment horizontal="center"/>
    </xf>
    <xf numFmtId="166" fontId="20" fillId="0" borderId="41" xfId="41" applyNumberFormat="1" applyFont="1" applyFill="1" applyBorder="1" applyAlignment="1">
      <alignment horizontal="center"/>
    </xf>
    <xf numFmtId="166" fontId="20" fillId="0" borderId="10" xfId="41" applyNumberFormat="1" applyFont="1" applyBorder="1" applyAlignment="1">
      <alignment horizontal="center"/>
    </xf>
    <xf numFmtId="166" fontId="20" fillId="0" borderId="41" xfId="41" applyNumberFormat="1" applyFont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74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33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left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20" fillId="0" borderId="39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19" fillId="0" borderId="10" xfId="33" applyFont="1" applyFill="1" applyBorder="1" applyAlignment="1">
      <alignment horizontal="left" vertical="center" wrapText="1"/>
    </xf>
    <xf numFmtId="0" fontId="19" fillId="0" borderId="10" xfId="33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 wrapText="1"/>
    </xf>
    <xf numFmtId="0" fontId="19" fillId="0" borderId="10" xfId="33" applyFont="1" applyFill="1" applyBorder="1" applyAlignment="1">
      <alignment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20" fillId="0" borderId="39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53" xfId="0" applyFont="1" applyFill="1" applyBorder="1" applyAlignment="1">
      <alignment horizontal="left" vertical="center"/>
    </xf>
    <xf numFmtId="0" fontId="20" fillId="0" borderId="55" xfId="0" applyFont="1" applyFill="1" applyBorder="1" applyAlignment="1">
      <alignment horizontal="left" vertical="center"/>
    </xf>
    <xf numFmtId="0" fontId="20" fillId="0" borderId="56" xfId="0" applyFont="1" applyFill="1" applyBorder="1" applyAlignment="1">
      <alignment horizontal="left" vertical="center"/>
    </xf>
    <xf numFmtId="0" fontId="20" fillId="0" borderId="53" xfId="0" applyFont="1" applyFill="1" applyBorder="1" applyAlignment="1">
      <alignment horizontal="left" vertical="center" wrapText="1"/>
    </xf>
    <xf numFmtId="0" fontId="20" fillId="0" borderId="55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20" fillId="0" borderId="57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65" fontId="27" fillId="0" borderId="58" xfId="32" applyNumberFormat="1" applyFont="1" applyFill="1" applyBorder="1" applyAlignment="1" applyProtection="1">
      <alignment horizontal="center" vertical="center" wrapText="1"/>
    </xf>
    <xf numFmtId="165" fontId="27" fillId="0" borderId="59" xfId="32" applyNumberFormat="1" applyFont="1" applyFill="1" applyBorder="1" applyAlignment="1" applyProtection="1">
      <alignment horizontal="center" vertical="center" wrapText="1"/>
    </xf>
    <xf numFmtId="165" fontId="25" fillId="0" borderId="0" xfId="32" applyNumberFormat="1" applyFont="1" applyFill="1" applyAlignment="1" applyProtection="1">
      <alignment horizontal="center" textRotation="180" wrapText="1"/>
    </xf>
    <xf numFmtId="165" fontId="35" fillId="0" borderId="10" xfId="32" applyNumberFormat="1" applyFont="1" applyFill="1" applyBorder="1" applyAlignment="1">
      <alignment horizontal="center" vertical="center" wrapText="1"/>
    </xf>
    <xf numFmtId="165" fontId="33" fillId="0" borderId="39" xfId="32" applyNumberFormat="1" applyFont="1" applyFill="1" applyBorder="1" applyAlignment="1" applyProtection="1">
      <alignment horizontal="center" vertical="center" wrapText="1"/>
    </xf>
    <xf numFmtId="165" fontId="33" fillId="0" borderId="40" xfId="32" applyNumberFormat="1" applyFont="1" applyFill="1" applyBorder="1" applyAlignment="1" applyProtection="1">
      <alignment horizontal="center" vertical="center" wrapText="1"/>
    </xf>
    <xf numFmtId="165" fontId="33" fillId="0" borderId="41" xfId="32" applyNumberFormat="1" applyFont="1" applyFill="1" applyBorder="1" applyAlignment="1" applyProtection="1">
      <alignment horizontal="center" vertical="center" wrapText="1"/>
    </xf>
    <xf numFmtId="165" fontId="33" fillId="0" borderId="0" xfId="32" applyNumberFormat="1" applyFont="1" applyFill="1" applyBorder="1" applyAlignment="1" applyProtection="1">
      <alignment horizontal="right" vertical="center" wrapText="1"/>
    </xf>
    <xf numFmtId="165" fontId="35" fillId="0" borderId="0" xfId="32" applyNumberFormat="1" applyFont="1" applyFill="1" applyAlignment="1">
      <alignment horizontal="center" vertical="center" wrapText="1"/>
    </xf>
    <xf numFmtId="0" fontId="37" fillId="0" borderId="42" xfId="35" applyFont="1" applyFill="1" applyBorder="1" applyAlignment="1" applyProtection="1">
      <alignment horizontal="left" vertical="center" indent="1"/>
    </xf>
    <xf numFmtId="0" fontId="37" fillId="0" borderId="51" xfId="35" applyFont="1" applyFill="1" applyBorder="1" applyAlignment="1" applyProtection="1">
      <alignment horizontal="left" vertical="center" indent="1"/>
    </xf>
    <xf numFmtId="0" fontId="37" fillId="0" borderId="24" xfId="35" applyFont="1" applyFill="1" applyBorder="1" applyAlignment="1" applyProtection="1">
      <alignment horizontal="left" vertical="center" indent="1"/>
    </xf>
    <xf numFmtId="0" fontId="35" fillId="0" borderId="0" xfId="35" applyFont="1" applyFill="1" applyAlignment="1" applyProtection="1">
      <alignment horizontal="center" wrapText="1"/>
    </xf>
    <xf numFmtId="0" fontId="35" fillId="0" borderId="0" xfId="35" applyFont="1" applyFill="1" applyAlignment="1" applyProtection="1">
      <alignment horizontal="center"/>
    </xf>
    <xf numFmtId="0" fontId="33" fillId="0" borderId="57" xfId="32" applyFont="1" applyBorder="1" applyAlignment="1" applyProtection="1">
      <alignment horizontal="left" vertical="center" indent="2"/>
    </xf>
    <xf numFmtId="0" fontId="33" fillId="0" borderId="44" xfId="32" applyFont="1" applyBorder="1" applyAlignment="1" applyProtection="1">
      <alignment horizontal="left" vertical="center" indent="2"/>
    </xf>
    <xf numFmtId="0" fontId="35" fillId="0" borderId="0" xfId="32" applyFont="1" applyAlignment="1">
      <alignment horizontal="center" wrapText="1"/>
    </xf>
    <xf numFmtId="0" fontId="35" fillId="0" borderId="0" xfId="32" applyFont="1" applyAlignment="1">
      <alignment horizontal="center" vertical="center" wrapText="1"/>
    </xf>
    <xf numFmtId="165" fontId="27" fillId="0" borderId="33" xfId="32" applyNumberFormat="1" applyFont="1" applyFill="1" applyBorder="1" applyAlignment="1" applyProtection="1">
      <alignment horizontal="center" vertical="center" wrapText="1"/>
    </xf>
    <xf numFmtId="165" fontId="27" fillId="0" borderId="61" xfId="32" applyNumberFormat="1" applyFont="1" applyFill="1" applyBorder="1" applyAlignment="1" applyProtection="1">
      <alignment horizontal="center" vertical="center" wrapText="1"/>
    </xf>
    <xf numFmtId="165" fontId="33" fillId="0" borderId="0" xfId="32" applyNumberFormat="1" applyFont="1" applyFill="1" applyAlignment="1" applyProtection="1">
      <alignment horizontal="center" vertical="center" wrapText="1"/>
    </xf>
    <xf numFmtId="165" fontId="33" fillId="0" borderId="60" xfId="32" applyNumberFormat="1" applyFont="1" applyFill="1" applyBorder="1" applyAlignment="1" applyProtection="1">
      <alignment horizontal="center" vertical="center" wrapText="1"/>
    </xf>
    <xf numFmtId="165" fontId="33" fillId="0" borderId="0" xfId="32" applyNumberFormat="1" applyFont="1" applyFill="1" applyAlignment="1" applyProtection="1">
      <alignment horizontal="right" vertical="center" wrapText="1"/>
    </xf>
    <xf numFmtId="165" fontId="29" fillId="0" borderId="0" xfId="32" applyNumberFormat="1" applyFont="1" applyFill="1" applyAlignment="1" applyProtection="1">
      <alignment horizontal="center" vertical="center" wrapText="1"/>
    </xf>
    <xf numFmtId="0" fontId="32" fillId="0" borderId="54" xfId="34" applyFont="1" applyFill="1" applyBorder="1" applyAlignment="1">
      <alignment horizontal="justify" vertical="center" wrapText="1"/>
    </xf>
    <xf numFmtId="0" fontId="42" fillId="0" borderId="0" xfId="34" applyFont="1" applyAlignment="1">
      <alignment horizontal="center" wrapText="1"/>
    </xf>
    <xf numFmtId="0" fontId="0" fillId="0" borderId="10" xfId="0" applyBorder="1" applyAlignment="1">
      <alignment horizontal="left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41" builtinId="3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40" xr:uid="{00000000-0005-0000-0000-000020000000}"/>
    <cellStyle name="Normál_Költségvetési rendelet tervezet 2013 - mellékletek minta" xfId="32" xr:uid="{00000000-0005-0000-0000-000021000000}"/>
    <cellStyle name="Normál_Munka1" xfId="33" xr:uid="{00000000-0005-0000-0000-000022000000}"/>
    <cellStyle name="Normál_Munka1_1" xfId="34" xr:uid="{00000000-0005-0000-0000-000023000000}"/>
    <cellStyle name="Normál_SEGEDLETEK" xfId="35" xr:uid="{00000000-0005-0000-0000-000024000000}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5"/>
  <sheetViews>
    <sheetView showWhiteSpace="0" zoomScale="90" zoomScaleNormal="90" workbookViewId="0">
      <selection activeCell="B3" sqref="B3:K3"/>
    </sheetView>
  </sheetViews>
  <sheetFormatPr defaultColWidth="12.6640625" defaultRowHeight="13.2" x14ac:dyDescent="0.25"/>
  <cols>
    <col min="1" max="1" width="53.33203125" style="260" customWidth="1"/>
    <col min="2" max="2" width="8.44140625" style="260" bestFit="1" customWidth="1"/>
    <col min="3" max="4" width="19.33203125" style="260" bestFit="1" customWidth="1"/>
    <col min="5" max="6" width="18" style="260" bestFit="1" customWidth="1"/>
    <col min="7" max="8" width="19.33203125" style="260" bestFit="1" customWidth="1"/>
    <col min="9" max="9" width="7" style="260" customWidth="1"/>
    <col min="10" max="11" width="19.33203125" style="261" bestFit="1" customWidth="1"/>
    <col min="12" max="12" width="12.6640625" style="260"/>
    <col min="13" max="13" width="26.109375" style="260" bestFit="1" customWidth="1"/>
    <col min="14" max="16384" width="12.6640625" style="260"/>
  </cols>
  <sheetData>
    <row r="1" spans="1:32" x14ac:dyDescent="0.25">
      <c r="A1" s="272"/>
      <c r="B1" s="261"/>
      <c r="C1" s="261"/>
      <c r="D1" s="261"/>
      <c r="E1" s="261"/>
      <c r="F1" s="261"/>
      <c r="G1" s="261"/>
      <c r="H1" s="261"/>
      <c r="I1" s="261"/>
    </row>
    <row r="2" spans="1:32" x14ac:dyDescent="0.25">
      <c r="A2" s="367" t="s">
        <v>156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</row>
    <row r="3" spans="1:32" x14ac:dyDescent="0.25">
      <c r="B3" s="368" t="s">
        <v>643</v>
      </c>
      <c r="C3" s="368"/>
      <c r="D3" s="368"/>
      <c r="E3" s="368"/>
      <c r="F3" s="368"/>
      <c r="G3" s="368"/>
      <c r="H3" s="368"/>
      <c r="I3" s="368"/>
      <c r="J3" s="368"/>
      <c r="K3" s="368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</row>
    <row r="4" spans="1:32" ht="13.8" thickBot="1" x14ac:dyDescent="0.3"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</row>
    <row r="5" spans="1:32" ht="12.75" customHeight="1" thickTop="1" x14ac:dyDescent="0.25">
      <c r="A5" s="274" t="s">
        <v>157</v>
      </c>
      <c r="B5" s="264" t="s">
        <v>624</v>
      </c>
      <c r="C5" s="371" t="s">
        <v>498</v>
      </c>
      <c r="D5" s="371"/>
      <c r="E5" s="371" t="s">
        <v>154</v>
      </c>
      <c r="F5" s="371"/>
      <c r="G5" s="371" t="s">
        <v>155</v>
      </c>
      <c r="H5" s="371"/>
      <c r="I5" s="275"/>
      <c r="J5" s="372" t="s">
        <v>359</v>
      </c>
      <c r="K5" s="371"/>
    </row>
    <row r="6" spans="1:32" ht="12.75" customHeight="1" x14ac:dyDescent="0.25">
      <c r="A6" s="274"/>
      <c r="B6" s="264"/>
      <c r="C6" s="264" t="s">
        <v>499</v>
      </c>
      <c r="D6" s="264" t="s">
        <v>543</v>
      </c>
      <c r="E6" s="264" t="s">
        <v>499</v>
      </c>
      <c r="F6" s="264" t="s">
        <v>543</v>
      </c>
      <c r="G6" s="264" t="s">
        <v>499</v>
      </c>
      <c r="H6" s="264" t="s">
        <v>543</v>
      </c>
      <c r="I6" s="276"/>
      <c r="J6" s="263" t="s">
        <v>499</v>
      </c>
      <c r="K6" s="264" t="s">
        <v>543</v>
      </c>
    </row>
    <row r="7" spans="1:32" s="283" customFormat="1" ht="12.75" customHeight="1" x14ac:dyDescent="0.25">
      <c r="A7" s="279" t="s">
        <v>158</v>
      </c>
      <c r="B7" s="279" t="s">
        <v>159</v>
      </c>
      <c r="C7" s="280">
        <v>8510580</v>
      </c>
      <c r="D7" s="280">
        <v>12952244</v>
      </c>
      <c r="E7" s="280">
        <v>26352000</v>
      </c>
      <c r="F7" s="280">
        <v>28452507</v>
      </c>
      <c r="G7" s="280">
        <v>49225192</v>
      </c>
      <c r="H7" s="280">
        <v>50538355</v>
      </c>
      <c r="I7" s="277"/>
      <c r="J7" s="281">
        <f t="shared" ref="J7:J21" si="0">SUM(C7,E7,G7)</f>
        <v>84087772</v>
      </c>
      <c r="K7" s="282">
        <f t="shared" ref="K7:K21" si="1">SUM(D7,F7,H7)</f>
        <v>91943106</v>
      </c>
    </row>
    <row r="8" spans="1:32" s="283" customFormat="1" ht="12.75" customHeight="1" x14ac:dyDescent="0.25">
      <c r="A8" s="262" t="s">
        <v>160</v>
      </c>
      <c r="B8" s="262" t="s">
        <v>161</v>
      </c>
      <c r="C8" s="266"/>
      <c r="D8" s="266">
        <v>298000</v>
      </c>
      <c r="E8" s="266">
        <v>0</v>
      </c>
      <c r="F8" s="266">
        <v>4956803</v>
      </c>
      <c r="G8" s="266"/>
      <c r="H8" s="266"/>
      <c r="I8" s="277"/>
      <c r="J8" s="281">
        <f t="shared" si="0"/>
        <v>0</v>
      </c>
      <c r="K8" s="282">
        <f t="shared" si="1"/>
        <v>5254803</v>
      </c>
    </row>
    <row r="9" spans="1:32" s="283" customFormat="1" ht="12.75" customHeight="1" x14ac:dyDescent="0.25">
      <c r="A9" s="262" t="s">
        <v>162</v>
      </c>
      <c r="B9" s="262" t="s">
        <v>163</v>
      </c>
      <c r="C9" s="266">
        <v>0</v>
      </c>
      <c r="D9" s="266">
        <v>0</v>
      </c>
      <c r="E9" s="266">
        <v>0</v>
      </c>
      <c r="F9" s="266">
        <v>0</v>
      </c>
      <c r="G9" s="266">
        <v>0</v>
      </c>
      <c r="H9" s="266">
        <v>355000</v>
      </c>
      <c r="I9" s="277"/>
      <c r="J9" s="281">
        <f t="shared" si="0"/>
        <v>0</v>
      </c>
      <c r="K9" s="282">
        <f t="shared" si="1"/>
        <v>355000</v>
      </c>
    </row>
    <row r="10" spans="1:32" s="283" customFormat="1" ht="12.75" customHeight="1" x14ac:dyDescent="0.25">
      <c r="A10" s="262" t="s">
        <v>561</v>
      </c>
      <c r="B10" s="262" t="s">
        <v>560</v>
      </c>
      <c r="C10" s="266">
        <v>200000</v>
      </c>
      <c r="D10" s="266">
        <v>104073</v>
      </c>
      <c r="E10" s="266">
        <v>0</v>
      </c>
      <c r="F10" s="266">
        <v>0</v>
      </c>
      <c r="G10" s="266">
        <v>563000</v>
      </c>
      <c r="H10" s="266">
        <v>518000</v>
      </c>
      <c r="I10" s="277"/>
      <c r="J10" s="281">
        <f t="shared" si="0"/>
        <v>763000</v>
      </c>
      <c r="K10" s="282">
        <f t="shared" si="1"/>
        <v>622073</v>
      </c>
    </row>
    <row r="11" spans="1:32" s="283" customFormat="1" ht="12.75" hidden="1" customHeight="1" x14ac:dyDescent="0.25">
      <c r="A11" s="262" t="s">
        <v>162</v>
      </c>
      <c r="B11" s="262" t="s">
        <v>163</v>
      </c>
      <c r="C11" s="266"/>
      <c r="D11" s="266"/>
      <c r="E11" s="266"/>
      <c r="F11" s="266"/>
      <c r="G11" s="266"/>
      <c r="H11" s="266"/>
      <c r="I11" s="277"/>
      <c r="J11" s="281">
        <f t="shared" si="0"/>
        <v>0</v>
      </c>
      <c r="K11" s="282">
        <f t="shared" si="1"/>
        <v>0</v>
      </c>
    </row>
    <row r="12" spans="1:32" s="283" customFormat="1" ht="12.75" hidden="1" customHeight="1" x14ac:dyDescent="0.25">
      <c r="A12" s="268" t="s">
        <v>164</v>
      </c>
      <c r="B12" s="262" t="s">
        <v>165</v>
      </c>
      <c r="C12" s="266"/>
      <c r="D12" s="266"/>
      <c r="E12" s="266"/>
      <c r="F12" s="266"/>
      <c r="G12" s="266"/>
      <c r="H12" s="266"/>
      <c r="I12" s="277"/>
      <c r="J12" s="281">
        <f t="shared" si="0"/>
        <v>0</v>
      </c>
      <c r="K12" s="282">
        <f t="shared" si="1"/>
        <v>0</v>
      </c>
    </row>
    <row r="13" spans="1:32" s="283" customFormat="1" ht="12.75" customHeight="1" x14ac:dyDescent="0.25">
      <c r="A13" s="268" t="s">
        <v>166</v>
      </c>
      <c r="B13" s="262" t="s">
        <v>167</v>
      </c>
      <c r="C13" s="266">
        <v>933645</v>
      </c>
      <c r="D13" s="266">
        <v>1285890</v>
      </c>
      <c r="E13" s="266">
        <v>990000</v>
      </c>
      <c r="F13" s="266">
        <v>1131000</v>
      </c>
      <c r="G13" s="266">
        <v>219830</v>
      </c>
      <c r="H13" s="266">
        <v>219830</v>
      </c>
      <c r="I13" s="277"/>
      <c r="J13" s="281">
        <f t="shared" si="0"/>
        <v>2143475</v>
      </c>
      <c r="K13" s="282">
        <f t="shared" si="1"/>
        <v>2636720</v>
      </c>
    </row>
    <row r="14" spans="1:32" s="283" customFormat="1" ht="12.75" customHeight="1" x14ac:dyDescent="0.25">
      <c r="A14" s="268" t="s">
        <v>168</v>
      </c>
      <c r="B14" s="262" t="s">
        <v>169</v>
      </c>
      <c r="C14" s="266">
        <v>200000</v>
      </c>
      <c r="D14" s="266">
        <v>260225</v>
      </c>
      <c r="E14" s="266">
        <v>1400000</v>
      </c>
      <c r="F14" s="266">
        <v>974185</v>
      </c>
      <c r="G14" s="266">
        <v>3400000</v>
      </c>
      <c r="H14" s="266">
        <v>2963150</v>
      </c>
      <c r="I14" s="277"/>
      <c r="J14" s="281">
        <f t="shared" si="0"/>
        <v>5000000</v>
      </c>
      <c r="K14" s="282">
        <f t="shared" si="1"/>
        <v>4197560</v>
      </c>
    </row>
    <row r="15" spans="1:32" s="283" customFormat="1" ht="12.75" hidden="1" customHeight="1" x14ac:dyDescent="0.25">
      <c r="A15" s="268" t="s">
        <v>170</v>
      </c>
      <c r="B15" s="262" t="s">
        <v>171</v>
      </c>
      <c r="C15" s="266"/>
      <c r="D15" s="266"/>
      <c r="E15" s="266"/>
      <c r="F15" s="266"/>
      <c r="G15" s="266"/>
      <c r="H15" s="266"/>
      <c r="I15" s="277"/>
      <c r="J15" s="281">
        <f t="shared" si="0"/>
        <v>0</v>
      </c>
      <c r="K15" s="282">
        <f t="shared" si="1"/>
        <v>0</v>
      </c>
    </row>
    <row r="16" spans="1:32" s="283" customFormat="1" ht="12.75" customHeight="1" x14ac:dyDescent="0.25">
      <c r="A16" s="265" t="s">
        <v>170</v>
      </c>
      <c r="B16" s="262" t="s">
        <v>171</v>
      </c>
      <c r="C16" s="266">
        <v>0</v>
      </c>
      <c r="D16" s="266">
        <v>0</v>
      </c>
      <c r="E16" s="266">
        <v>0</v>
      </c>
      <c r="F16" s="266">
        <v>0</v>
      </c>
      <c r="G16" s="266">
        <v>219000</v>
      </c>
      <c r="H16" s="266">
        <v>219000</v>
      </c>
      <c r="I16" s="277"/>
      <c r="J16" s="281">
        <f t="shared" si="0"/>
        <v>219000</v>
      </c>
      <c r="K16" s="282">
        <f t="shared" si="1"/>
        <v>219000</v>
      </c>
    </row>
    <row r="17" spans="1:13" s="283" customFormat="1" ht="12.75" hidden="1" customHeight="1" x14ac:dyDescent="0.25">
      <c r="A17" s="265" t="s">
        <v>174</v>
      </c>
      <c r="B17" s="262" t="s">
        <v>175</v>
      </c>
      <c r="C17" s="266"/>
      <c r="D17" s="266"/>
      <c r="E17" s="266"/>
      <c r="F17" s="266"/>
      <c r="G17" s="266"/>
      <c r="H17" s="266"/>
      <c r="I17" s="277"/>
      <c r="J17" s="281">
        <f t="shared" si="0"/>
        <v>0</v>
      </c>
      <c r="K17" s="282">
        <f t="shared" si="1"/>
        <v>0</v>
      </c>
    </row>
    <row r="18" spans="1:13" s="283" customFormat="1" ht="12.75" hidden="1" customHeight="1" x14ac:dyDescent="0.25">
      <c r="A18" s="265" t="s">
        <v>176</v>
      </c>
      <c r="B18" s="262" t="s">
        <v>177</v>
      </c>
      <c r="C18" s="266"/>
      <c r="D18" s="266"/>
      <c r="E18" s="266"/>
      <c r="F18" s="266"/>
      <c r="G18" s="266"/>
      <c r="H18" s="266"/>
      <c r="I18" s="277"/>
      <c r="J18" s="281">
        <f t="shared" si="0"/>
        <v>0</v>
      </c>
      <c r="K18" s="282">
        <f t="shared" si="1"/>
        <v>0</v>
      </c>
    </row>
    <row r="19" spans="1:13" s="283" customFormat="1" ht="23.25" hidden="1" customHeight="1" x14ac:dyDescent="0.25">
      <c r="A19" s="265" t="s">
        <v>178</v>
      </c>
      <c r="B19" s="262" t="s">
        <v>179</v>
      </c>
      <c r="C19" s="266"/>
      <c r="D19" s="266"/>
      <c r="E19" s="266"/>
      <c r="F19" s="266"/>
      <c r="G19" s="266"/>
      <c r="H19" s="266"/>
      <c r="I19" s="277"/>
      <c r="J19" s="281">
        <f t="shared" si="0"/>
        <v>0</v>
      </c>
      <c r="K19" s="282">
        <f t="shared" si="1"/>
        <v>0</v>
      </c>
    </row>
    <row r="20" spans="1:13" s="283" customFormat="1" ht="14.25" customHeight="1" x14ac:dyDescent="0.25">
      <c r="A20" s="265" t="s">
        <v>172</v>
      </c>
      <c r="B20" s="262" t="s">
        <v>173</v>
      </c>
      <c r="C20" s="266">
        <v>30000</v>
      </c>
      <c r="D20" s="266">
        <v>50000</v>
      </c>
      <c r="E20" s="266">
        <v>558384</v>
      </c>
      <c r="F20" s="266">
        <v>615335</v>
      </c>
      <c r="G20" s="266">
        <v>546200</v>
      </c>
      <c r="H20" s="266">
        <v>546200</v>
      </c>
      <c r="I20" s="277"/>
      <c r="J20" s="281">
        <f t="shared" si="0"/>
        <v>1134584</v>
      </c>
      <c r="K20" s="282">
        <f t="shared" si="1"/>
        <v>1211535</v>
      </c>
    </row>
    <row r="21" spans="1:13" s="283" customFormat="1" ht="13.8" thickBot="1" x14ac:dyDescent="0.3">
      <c r="A21" s="298" t="s">
        <v>180</v>
      </c>
      <c r="B21" s="299" t="s">
        <v>181</v>
      </c>
      <c r="C21" s="296">
        <v>852000</v>
      </c>
      <c r="D21" s="296">
        <v>3407120</v>
      </c>
      <c r="E21" s="296">
        <v>460000</v>
      </c>
      <c r="F21" s="296">
        <v>1911263</v>
      </c>
      <c r="G21" s="296">
        <v>1100000</v>
      </c>
      <c r="H21" s="296">
        <v>1260501</v>
      </c>
      <c r="I21" s="277"/>
      <c r="J21" s="327">
        <f t="shared" si="0"/>
        <v>2412000</v>
      </c>
      <c r="K21" s="328">
        <f t="shared" si="1"/>
        <v>6578884</v>
      </c>
    </row>
    <row r="22" spans="1:13" s="284" customFormat="1" ht="12.75" customHeight="1" thickBot="1" x14ac:dyDescent="0.3">
      <c r="A22" s="301" t="s">
        <v>506</v>
      </c>
      <c r="B22" s="288" t="s">
        <v>182</v>
      </c>
      <c r="C22" s="289">
        <f t="shared" ref="C22:H22" si="2">SUM(C7:C21)</f>
        <v>10726225</v>
      </c>
      <c r="D22" s="289">
        <f t="shared" si="2"/>
        <v>18357552</v>
      </c>
      <c r="E22" s="289">
        <f t="shared" si="2"/>
        <v>29760384</v>
      </c>
      <c r="F22" s="289">
        <f t="shared" si="2"/>
        <v>38041093</v>
      </c>
      <c r="G22" s="289">
        <f t="shared" si="2"/>
        <v>55273222</v>
      </c>
      <c r="H22" s="289">
        <f t="shared" si="2"/>
        <v>56620036</v>
      </c>
      <c r="I22" s="278"/>
      <c r="J22" s="290">
        <f t="shared" ref="J22:J27" si="3">SUM(C22,E22,G22)</f>
        <v>95759831</v>
      </c>
      <c r="K22" s="289">
        <f>SUM(K7:K21)</f>
        <v>113018681</v>
      </c>
    </row>
    <row r="23" spans="1:13" s="283" customFormat="1" ht="12.75" customHeight="1" x14ac:dyDescent="0.25">
      <c r="A23" s="300" t="s">
        <v>183</v>
      </c>
      <c r="B23" s="279" t="s">
        <v>184</v>
      </c>
      <c r="C23" s="280">
        <v>8836400</v>
      </c>
      <c r="D23" s="280">
        <v>5819812</v>
      </c>
      <c r="E23" s="280">
        <v>0</v>
      </c>
      <c r="F23" s="280">
        <v>0</v>
      </c>
      <c r="G23" s="280">
        <v>0</v>
      </c>
      <c r="H23" s="280">
        <v>0</v>
      </c>
      <c r="I23" s="277"/>
      <c r="J23" s="329">
        <f t="shared" si="3"/>
        <v>8836400</v>
      </c>
      <c r="K23" s="297">
        <f>SUM(D23,F23,H23)</f>
        <v>5819812</v>
      </c>
    </row>
    <row r="24" spans="1:13" s="283" customFormat="1" ht="12.75" hidden="1" customHeight="1" x14ac:dyDescent="0.25">
      <c r="A24" s="265" t="s">
        <v>185</v>
      </c>
      <c r="B24" s="262" t="s">
        <v>186</v>
      </c>
      <c r="C24" s="266"/>
      <c r="D24" s="266"/>
      <c r="E24" s="266"/>
      <c r="F24" s="266"/>
      <c r="G24" s="266"/>
      <c r="H24" s="266"/>
      <c r="I24" s="277"/>
      <c r="J24" s="281">
        <f t="shared" si="3"/>
        <v>0</v>
      </c>
      <c r="K24" s="282">
        <f>SUM(D24,F24,H24)</f>
        <v>0</v>
      </c>
    </row>
    <row r="25" spans="1:13" s="283" customFormat="1" ht="12.75" customHeight="1" x14ac:dyDescent="0.25">
      <c r="A25" s="265" t="s">
        <v>533</v>
      </c>
      <c r="B25" s="262" t="s">
        <v>186</v>
      </c>
      <c r="C25" s="266">
        <v>1800000</v>
      </c>
      <c r="D25" s="266">
        <v>1453040</v>
      </c>
      <c r="E25" s="266">
        <v>0</v>
      </c>
      <c r="F25" s="266">
        <v>0</v>
      </c>
      <c r="G25" s="266">
        <v>0</v>
      </c>
      <c r="H25" s="266">
        <v>1203987</v>
      </c>
      <c r="I25" s="277"/>
      <c r="J25" s="281">
        <f t="shared" si="3"/>
        <v>1800000</v>
      </c>
      <c r="K25" s="282">
        <f>SUM(D25,F25,H25)</f>
        <v>2657027</v>
      </c>
    </row>
    <row r="26" spans="1:13" s="283" customFormat="1" ht="12.75" customHeight="1" thickBot="1" x14ac:dyDescent="0.3">
      <c r="A26" s="303" t="s">
        <v>187</v>
      </c>
      <c r="B26" s="304" t="s">
        <v>188</v>
      </c>
      <c r="C26" s="305">
        <v>400000</v>
      </c>
      <c r="D26" s="305">
        <v>182881</v>
      </c>
      <c r="E26" s="305">
        <v>0</v>
      </c>
      <c r="F26" s="305">
        <v>832261</v>
      </c>
      <c r="G26" s="305">
        <v>440000</v>
      </c>
      <c r="H26" s="305">
        <v>252512</v>
      </c>
      <c r="I26" s="277"/>
      <c r="J26" s="327">
        <f t="shared" si="3"/>
        <v>840000</v>
      </c>
      <c r="K26" s="328">
        <f>SUM(D26,F26,H26)</f>
        <v>1267654</v>
      </c>
    </row>
    <row r="27" spans="1:13" s="353" customFormat="1" ht="12.75" customHeight="1" thickBot="1" x14ac:dyDescent="0.3">
      <c r="A27" s="306" t="s">
        <v>507</v>
      </c>
      <c r="B27" s="287" t="s">
        <v>189</v>
      </c>
      <c r="C27" s="350">
        <f>SUM(C23:C26)</f>
        <v>11036400</v>
      </c>
      <c r="D27" s="350">
        <f t="shared" ref="D27:H27" si="4">SUM(D23:D26)</f>
        <v>7455733</v>
      </c>
      <c r="E27" s="350">
        <f>SUM(E25:E26)</f>
        <v>0</v>
      </c>
      <c r="F27" s="350">
        <f>SUM(F25:F26)</f>
        <v>832261</v>
      </c>
      <c r="G27" s="350">
        <f t="shared" si="4"/>
        <v>440000</v>
      </c>
      <c r="H27" s="350">
        <f t="shared" si="4"/>
        <v>1456499</v>
      </c>
      <c r="I27" s="351"/>
      <c r="J27" s="352">
        <f t="shared" si="3"/>
        <v>11476400</v>
      </c>
      <c r="K27" s="350">
        <f>SUM(K23:K26)</f>
        <v>9744493</v>
      </c>
    </row>
    <row r="28" spans="1:13" s="284" customFormat="1" ht="12.75" customHeight="1" thickBot="1" x14ac:dyDescent="0.3">
      <c r="A28" s="306" t="s">
        <v>508</v>
      </c>
      <c r="B28" s="288" t="s">
        <v>190</v>
      </c>
      <c r="C28" s="289">
        <f>SUM(C22,C27)</f>
        <v>21762625</v>
      </c>
      <c r="D28" s="289">
        <f t="shared" ref="D28:K28" si="5">SUM(D22,D27)</f>
        <v>25813285</v>
      </c>
      <c r="E28" s="289">
        <f t="shared" si="5"/>
        <v>29760384</v>
      </c>
      <c r="F28" s="289">
        <f t="shared" si="5"/>
        <v>38873354</v>
      </c>
      <c r="G28" s="289">
        <f t="shared" si="5"/>
        <v>55713222</v>
      </c>
      <c r="H28" s="289">
        <f t="shared" si="5"/>
        <v>58076535</v>
      </c>
      <c r="I28" s="302"/>
      <c r="J28" s="302">
        <f t="shared" si="5"/>
        <v>107236231</v>
      </c>
      <c r="K28" s="302">
        <f t="shared" si="5"/>
        <v>122763174</v>
      </c>
    </row>
    <row r="29" spans="1:13" s="284" customFormat="1" ht="12.75" customHeight="1" thickBot="1" x14ac:dyDescent="0.3">
      <c r="A29" s="306" t="s">
        <v>191</v>
      </c>
      <c r="B29" s="288" t="s">
        <v>192</v>
      </c>
      <c r="C29" s="289">
        <v>4257306</v>
      </c>
      <c r="D29" s="289">
        <v>4876268</v>
      </c>
      <c r="E29" s="289">
        <v>5969962</v>
      </c>
      <c r="F29" s="289">
        <v>7543052</v>
      </c>
      <c r="G29" s="289">
        <v>11233228</v>
      </c>
      <c r="H29" s="289">
        <v>11233228</v>
      </c>
      <c r="I29" s="278"/>
      <c r="J29" s="333">
        <f t="shared" ref="J29:K32" si="6">SUM(C29,E29,G29)</f>
        <v>21460496</v>
      </c>
      <c r="K29" s="289">
        <f t="shared" si="6"/>
        <v>23652548</v>
      </c>
      <c r="M29" s="284" t="s">
        <v>503</v>
      </c>
    </row>
    <row r="30" spans="1:13" s="283" customFormat="1" ht="12.75" customHeight="1" x14ac:dyDescent="0.25">
      <c r="A30" s="300" t="s">
        <v>193</v>
      </c>
      <c r="B30" s="279" t="s">
        <v>194</v>
      </c>
      <c r="C30" s="280">
        <v>764000</v>
      </c>
      <c r="D30" s="280">
        <v>350863</v>
      </c>
      <c r="E30" s="280">
        <v>80000</v>
      </c>
      <c r="F30" s="280">
        <v>80000</v>
      </c>
      <c r="G30" s="280">
        <v>1270000</v>
      </c>
      <c r="H30" s="280">
        <v>1270000</v>
      </c>
      <c r="I30" s="277"/>
      <c r="J30" s="329">
        <f t="shared" si="6"/>
        <v>2114000</v>
      </c>
      <c r="K30" s="297">
        <f t="shared" si="6"/>
        <v>1700863</v>
      </c>
    </row>
    <row r="31" spans="1:13" s="283" customFormat="1" ht="12.75" customHeight="1" thickBot="1" x14ac:dyDescent="0.3">
      <c r="A31" s="265" t="s">
        <v>195</v>
      </c>
      <c r="B31" s="262" t="s">
        <v>196</v>
      </c>
      <c r="C31" s="266">
        <v>1220000</v>
      </c>
      <c r="D31" s="266">
        <v>2557447</v>
      </c>
      <c r="E31" s="266">
        <v>300000</v>
      </c>
      <c r="F31" s="266">
        <v>452211</v>
      </c>
      <c r="G31" s="266">
        <v>19150000</v>
      </c>
      <c r="H31" s="266">
        <v>19150000</v>
      </c>
      <c r="I31" s="277"/>
      <c r="J31" s="281">
        <f t="shared" si="6"/>
        <v>20670000</v>
      </c>
      <c r="K31" s="282">
        <f t="shared" si="6"/>
        <v>22159658</v>
      </c>
    </row>
    <row r="32" spans="1:13" s="283" customFormat="1" ht="12.75" hidden="1" customHeight="1" x14ac:dyDescent="0.25">
      <c r="A32" s="307" t="s">
        <v>197</v>
      </c>
      <c r="B32" s="304" t="s">
        <v>198</v>
      </c>
      <c r="C32" s="305"/>
      <c r="D32" s="305"/>
      <c r="E32" s="305"/>
      <c r="F32" s="305"/>
      <c r="G32" s="305"/>
      <c r="H32" s="305"/>
      <c r="I32" s="277"/>
      <c r="J32" s="327">
        <f t="shared" si="6"/>
        <v>0</v>
      </c>
      <c r="K32" s="328">
        <f t="shared" si="6"/>
        <v>0</v>
      </c>
    </row>
    <row r="33" spans="1:11" s="284" customFormat="1" ht="12.75" customHeight="1" thickBot="1" x14ac:dyDescent="0.3">
      <c r="A33" s="306" t="s">
        <v>509</v>
      </c>
      <c r="B33" s="288" t="s">
        <v>199</v>
      </c>
      <c r="C33" s="289">
        <f>SUM(C30:C31)</f>
        <v>1984000</v>
      </c>
      <c r="D33" s="289">
        <f t="shared" ref="D33:K33" si="7">SUM(D30:D31)</f>
        <v>2908310</v>
      </c>
      <c r="E33" s="289">
        <f t="shared" si="7"/>
        <v>380000</v>
      </c>
      <c r="F33" s="289">
        <f t="shared" si="7"/>
        <v>532211</v>
      </c>
      <c r="G33" s="289">
        <f t="shared" si="7"/>
        <v>20420000</v>
      </c>
      <c r="H33" s="289">
        <f t="shared" si="7"/>
        <v>20420000</v>
      </c>
      <c r="I33" s="302"/>
      <c r="J33" s="302">
        <f t="shared" si="7"/>
        <v>22784000</v>
      </c>
      <c r="K33" s="302">
        <f t="shared" si="7"/>
        <v>23860521</v>
      </c>
    </row>
    <row r="34" spans="1:11" s="283" customFormat="1" ht="12.75" customHeight="1" x14ac:dyDescent="0.25">
      <c r="A34" s="300" t="s">
        <v>200</v>
      </c>
      <c r="B34" s="279" t="s">
        <v>201</v>
      </c>
      <c r="C34" s="280">
        <v>1914710</v>
      </c>
      <c r="D34" s="280">
        <v>1914710</v>
      </c>
      <c r="E34" s="280">
        <v>600000</v>
      </c>
      <c r="F34" s="280">
        <v>881757</v>
      </c>
      <c r="G34" s="280">
        <v>430000</v>
      </c>
      <c r="H34" s="280">
        <v>513551</v>
      </c>
      <c r="I34" s="277"/>
      <c r="J34" s="329">
        <f>SUM(C34,E34,G34)</f>
        <v>2944710</v>
      </c>
      <c r="K34" s="297">
        <f>SUM(D34,F34,H34)</f>
        <v>3310018</v>
      </c>
    </row>
    <row r="35" spans="1:11" s="283" customFormat="1" ht="12.75" customHeight="1" thickBot="1" x14ac:dyDescent="0.3">
      <c r="A35" s="307" t="s">
        <v>202</v>
      </c>
      <c r="B35" s="304" t="s">
        <v>203</v>
      </c>
      <c r="C35" s="305">
        <v>170000</v>
      </c>
      <c r="D35" s="305">
        <v>500360</v>
      </c>
      <c r="E35" s="305">
        <v>102000</v>
      </c>
      <c r="F35" s="305">
        <v>76000</v>
      </c>
      <c r="G35" s="305">
        <v>40000</v>
      </c>
      <c r="H35" s="305">
        <v>47000</v>
      </c>
      <c r="I35" s="277"/>
      <c r="J35" s="327">
        <f>SUM(C35,E35,G35)</f>
        <v>312000</v>
      </c>
      <c r="K35" s="328">
        <f>SUM(D35,F35,H35)</f>
        <v>623360</v>
      </c>
    </row>
    <row r="36" spans="1:11" s="284" customFormat="1" ht="12.75" customHeight="1" thickBot="1" x14ac:dyDescent="0.3">
      <c r="A36" s="306" t="s">
        <v>510</v>
      </c>
      <c r="B36" s="288" t="s">
        <v>204</v>
      </c>
      <c r="C36" s="289">
        <f>SUM(C34:C35)</f>
        <v>2084710</v>
      </c>
      <c r="D36" s="289">
        <f t="shared" ref="D36:K36" si="8">SUM(D34:D35)</f>
        <v>2415070</v>
      </c>
      <c r="E36" s="289">
        <f t="shared" si="8"/>
        <v>702000</v>
      </c>
      <c r="F36" s="289">
        <f t="shared" si="8"/>
        <v>957757</v>
      </c>
      <c r="G36" s="289">
        <f t="shared" si="8"/>
        <v>470000</v>
      </c>
      <c r="H36" s="289">
        <f t="shared" si="8"/>
        <v>560551</v>
      </c>
      <c r="I36" s="302"/>
      <c r="J36" s="302">
        <f t="shared" si="8"/>
        <v>3256710</v>
      </c>
      <c r="K36" s="302">
        <f t="shared" si="8"/>
        <v>3933378</v>
      </c>
    </row>
    <row r="37" spans="1:11" s="283" customFormat="1" ht="12.75" customHeight="1" x14ac:dyDescent="0.25">
      <c r="A37" s="300" t="s">
        <v>205</v>
      </c>
      <c r="B37" s="279" t="s">
        <v>206</v>
      </c>
      <c r="C37" s="280">
        <v>6630000</v>
      </c>
      <c r="D37" s="280">
        <v>8631634</v>
      </c>
      <c r="E37" s="280">
        <v>800000</v>
      </c>
      <c r="F37" s="280">
        <v>1597050</v>
      </c>
      <c r="G37" s="280">
        <v>1600000</v>
      </c>
      <c r="H37" s="280">
        <v>2671515</v>
      </c>
      <c r="I37" s="277"/>
      <c r="J37" s="329">
        <f t="shared" ref="J37:K42" si="9">SUM(C37,E37,G37)</f>
        <v>9030000</v>
      </c>
      <c r="K37" s="297">
        <f t="shared" si="9"/>
        <v>12900199</v>
      </c>
    </row>
    <row r="38" spans="1:11" s="283" customFormat="1" ht="12.75" customHeight="1" x14ac:dyDescent="0.25">
      <c r="A38" s="265" t="s">
        <v>207</v>
      </c>
      <c r="B38" s="262" t="s">
        <v>208</v>
      </c>
      <c r="C38" s="266">
        <v>1266400</v>
      </c>
      <c r="D38" s="266">
        <v>1080000</v>
      </c>
      <c r="E38" s="266">
        <v>120000</v>
      </c>
      <c r="F38" s="266">
        <v>40000</v>
      </c>
      <c r="G38" s="266">
        <v>0</v>
      </c>
      <c r="H38" s="266">
        <v>0</v>
      </c>
      <c r="I38" s="277"/>
      <c r="J38" s="281">
        <f t="shared" si="9"/>
        <v>1386400</v>
      </c>
      <c r="K38" s="282">
        <f t="shared" si="9"/>
        <v>1120000</v>
      </c>
    </row>
    <row r="39" spans="1:11" s="283" customFormat="1" ht="12.75" customHeight="1" x14ac:dyDescent="0.25">
      <c r="A39" s="265" t="s">
        <v>209</v>
      </c>
      <c r="B39" s="262" t="s">
        <v>210</v>
      </c>
      <c r="C39" s="266">
        <v>4930000</v>
      </c>
      <c r="D39" s="266">
        <v>2677244</v>
      </c>
      <c r="E39" s="266">
        <v>500000</v>
      </c>
      <c r="F39" s="266">
        <v>193290</v>
      </c>
      <c r="G39" s="266">
        <v>2700000</v>
      </c>
      <c r="H39" s="266">
        <v>1606562</v>
      </c>
      <c r="I39" s="277"/>
      <c r="J39" s="281">
        <f t="shared" si="9"/>
        <v>8130000</v>
      </c>
      <c r="K39" s="282">
        <f t="shared" si="9"/>
        <v>4477096</v>
      </c>
    </row>
    <row r="40" spans="1:11" s="283" customFormat="1" ht="12.75" hidden="1" customHeight="1" x14ac:dyDescent="0.25">
      <c r="A40" s="265" t="s">
        <v>211</v>
      </c>
      <c r="B40" s="262" t="s">
        <v>212</v>
      </c>
      <c r="C40" s="266"/>
      <c r="D40" s="266"/>
      <c r="E40" s="266"/>
      <c r="F40" s="266"/>
      <c r="G40" s="266"/>
      <c r="H40" s="266"/>
      <c r="I40" s="277"/>
      <c r="J40" s="281">
        <f t="shared" si="9"/>
        <v>0</v>
      </c>
      <c r="K40" s="282">
        <f t="shared" si="9"/>
        <v>0</v>
      </c>
    </row>
    <row r="41" spans="1:11" s="283" customFormat="1" ht="12.75" customHeight="1" x14ac:dyDescent="0.25">
      <c r="A41" s="269" t="s">
        <v>213</v>
      </c>
      <c r="B41" s="262" t="s">
        <v>214</v>
      </c>
      <c r="C41" s="266">
        <v>8280560</v>
      </c>
      <c r="D41" s="266">
        <v>10904276</v>
      </c>
      <c r="E41" s="266">
        <v>300000</v>
      </c>
      <c r="F41" s="266">
        <v>169490</v>
      </c>
      <c r="G41" s="266">
        <v>1287000</v>
      </c>
      <c r="H41" s="266">
        <v>1287000</v>
      </c>
      <c r="I41" s="277"/>
      <c r="J41" s="281">
        <f t="shared" si="9"/>
        <v>9867560</v>
      </c>
      <c r="K41" s="282">
        <f t="shared" si="9"/>
        <v>12360766</v>
      </c>
    </row>
    <row r="42" spans="1:11" s="283" customFormat="1" ht="12.75" customHeight="1" thickBot="1" x14ac:dyDescent="0.3">
      <c r="A42" s="307" t="s">
        <v>215</v>
      </c>
      <c r="B42" s="304" t="s">
        <v>216</v>
      </c>
      <c r="C42" s="305">
        <v>8100000</v>
      </c>
      <c r="D42" s="305">
        <v>5613611</v>
      </c>
      <c r="E42" s="305">
        <v>1637000</v>
      </c>
      <c r="F42" s="305">
        <v>822501</v>
      </c>
      <c r="G42" s="305">
        <v>925000</v>
      </c>
      <c r="H42" s="305">
        <v>932220</v>
      </c>
      <c r="I42" s="277"/>
      <c r="J42" s="327">
        <f t="shared" si="9"/>
        <v>10662000</v>
      </c>
      <c r="K42" s="328">
        <f t="shared" si="9"/>
        <v>7368332</v>
      </c>
    </row>
    <row r="43" spans="1:11" s="284" customFormat="1" ht="12.75" customHeight="1" thickBot="1" x14ac:dyDescent="0.3">
      <c r="A43" s="306" t="s">
        <v>511</v>
      </c>
      <c r="B43" s="288" t="s">
        <v>217</v>
      </c>
      <c r="C43" s="289">
        <f>SUM(C37:C42)</f>
        <v>29206960</v>
      </c>
      <c r="D43" s="289">
        <f t="shared" ref="D43:K43" si="10">SUM(D37:D42)</f>
        <v>28906765</v>
      </c>
      <c r="E43" s="289">
        <f t="shared" si="10"/>
        <v>3357000</v>
      </c>
      <c r="F43" s="289">
        <f t="shared" si="10"/>
        <v>2822331</v>
      </c>
      <c r="G43" s="289">
        <f t="shared" si="10"/>
        <v>6512000</v>
      </c>
      <c r="H43" s="289">
        <f t="shared" si="10"/>
        <v>6497297</v>
      </c>
      <c r="I43" s="302"/>
      <c r="J43" s="302">
        <f t="shared" si="10"/>
        <v>39075960</v>
      </c>
      <c r="K43" s="302">
        <f t="shared" si="10"/>
        <v>38226393</v>
      </c>
    </row>
    <row r="44" spans="1:11" s="283" customFormat="1" ht="12.75" customHeight="1" x14ac:dyDescent="0.25">
      <c r="A44" s="300" t="s">
        <v>218</v>
      </c>
      <c r="B44" s="279" t="s">
        <v>219</v>
      </c>
      <c r="C44" s="280">
        <v>260000</v>
      </c>
      <c r="D44" s="280">
        <v>260000</v>
      </c>
      <c r="E44" s="280">
        <v>912000</v>
      </c>
      <c r="F44" s="280">
        <v>632390</v>
      </c>
      <c r="G44" s="280">
        <v>225000</v>
      </c>
      <c r="H44" s="280">
        <v>225000</v>
      </c>
      <c r="I44" s="277"/>
      <c r="J44" s="329">
        <f>SUM(C44,E44,G44)</f>
        <v>1397000</v>
      </c>
      <c r="K44" s="297">
        <f>SUM(D44,F44,H44)</f>
        <v>1117390</v>
      </c>
    </row>
    <row r="45" spans="1:11" s="283" customFormat="1" ht="12.75" customHeight="1" thickBot="1" x14ac:dyDescent="0.3">
      <c r="A45" s="307" t="s">
        <v>220</v>
      </c>
      <c r="B45" s="304" t="s">
        <v>221</v>
      </c>
      <c r="C45" s="305">
        <v>0</v>
      </c>
      <c r="D45" s="305">
        <v>0</v>
      </c>
      <c r="E45" s="305">
        <v>0</v>
      </c>
      <c r="F45" s="305">
        <v>0</v>
      </c>
      <c r="G45" s="305">
        <v>0</v>
      </c>
      <c r="H45" s="305">
        <v>0</v>
      </c>
      <c r="I45" s="277"/>
      <c r="J45" s="327">
        <f>SUM(C45,E45,G45)</f>
        <v>0</v>
      </c>
      <c r="K45" s="328">
        <f>SUM(D45,F45,H45)</f>
        <v>0</v>
      </c>
    </row>
    <row r="46" spans="1:11" s="284" customFormat="1" ht="12.75" customHeight="1" thickBot="1" x14ac:dyDescent="0.3">
      <c r="A46" s="306" t="s">
        <v>222</v>
      </c>
      <c r="B46" s="288" t="s">
        <v>223</v>
      </c>
      <c r="C46" s="289">
        <f>SUM(C44:C45)</f>
        <v>260000</v>
      </c>
      <c r="D46" s="289">
        <f t="shared" ref="D46:K46" si="11">SUM(D44:D45)</f>
        <v>260000</v>
      </c>
      <c r="E46" s="289">
        <f t="shared" si="11"/>
        <v>912000</v>
      </c>
      <c r="F46" s="289">
        <f t="shared" si="11"/>
        <v>632390</v>
      </c>
      <c r="G46" s="289">
        <f t="shared" si="11"/>
        <v>225000</v>
      </c>
      <c r="H46" s="289">
        <f t="shared" si="11"/>
        <v>225000</v>
      </c>
      <c r="I46" s="302"/>
      <c r="J46" s="302">
        <f t="shared" si="11"/>
        <v>1397000</v>
      </c>
      <c r="K46" s="302">
        <f t="shared" si="11"/>
        <v>1117390</v>
      </c>
    </row>
    <row r="47" spans="1:11" s="283" customFormat="1" ht="12.75" customHeight="1" x14ac:dyDescent="0.25">
      <c r="A47" s="300" t="s">
        <v>224</v>
      </c>
      <c r="B47" s="279" t="s">
        <v>225</v>
      </c>
      <c r="C47" s="280">
        <v>8835039</v>
      </c>
      <c r="D47" s="280">
        <v>8420990</v>
      </c>
      <c r="E47" s="280">
        <v>1180930</v>
      </c>
      <c r="F47" s="280">
        <v>852357</v>
      </c>
      <c r="G47" s="280">
        <v>7398540</v>
      </c>
      <c r="H47" s="280">
        <v>7422989</v>
      </c>
      <c r="I47" s="277"/>
      <c r="J47" s="334">
        <f t="shared" ref="J47:K51" si="12">SUM(C47,E47,G47)</f>
        <v>17414509</v>
      </c>
      <c r="K47" s="310">
        <f t="shared" si="12"/>
        <v>16696336</v>
      </c>
    </row>
    <row r="48" spans="1:11" s="283" customFormat="1" ht="12.75" customHeight="1" x14ac:dyDescent="0.25">
      <c r="A48" s="265" t="s">
        <v>226</v>
      </c>
      <c r="B48" s="262" t="s">
        <v>227</v>
      </c>
      <c r="C48" s="266">
        <v>1404000</v>
      </c>
      <c r="D48" s="266">
        <v>1904000</v>
      </c>
      <c r="E48" s="266">
        <v>0</v>
      </c>
      <c r="F48" s="266">
        <v>0</v>
      </c>
      <c r="G48" s="266">
        <v>5125976</v>
      </c>
      <c r="H48" s="266">
        <v>5125976</v>
      </c>
      <c r="I48" s="277"/>
      <c r="J48" s="329">
        <f t="shared" si="12"/>
        <v>6529976</v>
      </c>
      <c r="K48" s="297">
        <f t="shared" si="12"/>
        <v>7029976</v>
      </c>
    </row>
    <row r="49" spans="1:12" s="283" customFormat="1" ht="13.2" customHeight="1" x14ac:dyDescent="0.25">
      <c r="A49" s="265" t="s">
        <v>228</v>
      </c>
      <c r="B49" s="262" t="s">
        <v>229</v>
      </c>
      <c r="C49" s="266"/>
      <c r="D49" s="266"/>
      <c r="E49" s="266"/>
      <c r="F49" s="266"/>
      <c r="G49" s="266"/>
      <c r="H49" s="266"/>
      <c r="I49" s="277"/>
      <c r="J49" s="281">
        <f t="shared" si="12"/>
        <v>0</v>
      </c>
      <c r="K49" s="282">
        <f t="shared" si="12"/>
        <v>0</v>
      </c>
    </row>
    <row r="50" spans="1:12" s="283" customFormat="1" x14ac:dyDescent="0.25">
      <c r="A50" s="265" t="s">
        <v>230</v>
      </c>
      <c r="B50" s="262" t="s">
        <v>231</v>
      </c>
      <c r="C50" s="266"/>
      <c r="D50" s="266"/>
      <c r="E50" s="266"/>
      <c r="F50" s="266"/>
      <c r="G50" s="266"/>
      <c r="H50" s="266"/>
      <c r="I50" s="277"/>
      <c r="J50" s="281">
        <f t="shared" si="12"/>
        <v>0</v>
      </c>
      <c r="K50" s="282">
        <f t="shared" si="12"/>
        <v>0</v>
      </c>
    </row>
    <row r="51" spans="1:12" s="283" customFormat="1" ht="13.8" thickBot="1" x14ac:dyDescent="0.3">
      <c r="A51" s="307" t="s">
        <v>232</v>
      </c>
      <c r="B51" s="304" t="s">
        <v>233</v>
      </c>
      <c r="C51" s="305">
        <v>300000</v>
      </c>
      <c r="D51" s="305">
        <v>304837</v>
      </c>
      <c r="E51" s="305">
        <v>0</v>
      </c>
      <c r="F51" s="305">
        <v>31648</v>
      </c>
      <c r="G51" s="305">
        <v>0</v>
      </c>
      <c r="H51" s="305">
        <v>3</v>
      </c>
      <c r="I51" s="277"/>
      <c r="J51" s="327">
        <f t="shared" si="12"/>
        <v>300000</v>
      </c>
      <c r="K51" s="328">
        <f t="shared" si="12"/>
        <v>336488</v>
      </c>
      <c r="L51" s="332"/>
    </row>
    <row r="52" spans="1:12" s="284" customFormat="1" ht="26.4" x14ac:dyDescent="0.25">
      <c r="A52" s="308" t="s">
        <v>234</v>
      </c>
      <c r="B52" s="309" t="s">
        <v>235</v>
      </c>
      <c r="C52" s="310">
        <f>SUM(C47:C51)</f>
        <v>10539039</v>
      </c>
      <c r="D52" s="310">
        <f t="shared" ref="D52:K52" si="13">SUM(D47:D51)</f>
        <v>10629827</v>
      </c>
      <c r="E52" s="310">
        <f t="shared" si="13"/>
        <v>1180930</v>
      </c>
      <c r="F52" s="310">
        <f t="shared" si="13"/>
        <v>884005</v>
      </c>
      <c r="G52" s="310">
        <f t="shared" si="13"/>
        <v>12524516</v>
      </c>
      <c r="H52" s="310">
        <f t="shared" si="13"/>
        <v>12548968</v>
      </c>
      <c r="I52" s="311"/>
      <c r="J52" s="311">
        <f t="shared" si="13"/>
        <v>24244485</v>
      </c>
      <c r="K52" s="311">
        <f t="shared" si="13"/>
        <v>24062800</v>
      </c>
    </row>
    <row r="53" spans="1:12" s="284" customFormat="1" ht="13.8" thickBot="1" x14ac:dyDescent="0.3">
      <c r="A53" s="273" t="s">
        <v>537</v>
      </c>
      <c r="B53" s="271" t="s">
        <v>236</v>
      </c>
      <c r="C53" s="285">
        <f>SUM(C33,C36,C43,C46,C52)</f>
        <v>44074709</v>
      </c>
      <c r="D53" s="285">
        <f t="shared" ref="D53:J53" si="14">SUM(D33,D36,D43,D46,D52)</f>
        <v>45119972</v>
      </c>
      <c r="E53" s="285">
        <f t="shared" si="14"/>
        <v>6531930</v>
      </c>
      <c r="F53" s="285">
        <f t="shared" si="14"/>
        <v>5828694</v>
      </c>
      <c r="G53" s="285">
        <f t="shared" si="14"/>
        <v>40151516</v>
      </c>
      <c r="H53" s="285">
        <f t="shared" si="14"/>
        <v>40251816</v>
      </c>
      <c r="I53" s="312"/>
      <c r="J53" s="312">
        <f t="shared" si="14"/>
        <v>90758155</v>
      </c>
      <c r="K53" s="312">
        <f>SUM(K33,K36,K43,K46,K52)</f>
        <v>91200482</v>
      </c>
    </row>
    <row r="54" spans="1:12" s="284" customFormat="1" x14ac:dyDescent="0.25">
      <c r="A54" s="300" t="s">
        <v>239</v>
      </c>
      <c r="B54" s="279" t="s">
        <v>240</v>
      </c>
      <c r="C54" s="280">
        <v>0</v>
      </c>
      <c r="D54" s="280">
        <v>0</v>
      </c>
      <c r="E54" s="297"/>
      <c r="F54" s="297"/>
      <c r="G54" s="297"/>
      <c r="H54" s="297"/>
      <c r="I54" s="278"/>
      <c r="J54" s="329">
        <f t="shared" ref="J54:K56" si="15">SUM(C54,E54,G54)</f>
        <v>0</v>
      </c>
      <c r="K54" s="297">
        <f t="shared" si="15"/>
        <v>0</v>
      </c>
    </row>
    <row r="55" spans="1:12" s="284" customFormat="1" ht="18.600000000000001" customHeight="1" x14ac:dyDescent="0.25">
      <c r="A55" s="265" t="s">
        <v>243</v>
      </c>
      <c r="B55" s="262" t="s">
        <v>244</v>
      </c>
      <c r="C55" s="266">
        <v>210000</v>
      </c>
      <c r="D55" s="266">
        <v>210000</v>
      </c>
      <c r="E55" s="282">
        <v>0</v>
      </c>
      <c r="F55" s="282">
        <v>0</v>
      </c>
      <c r="G55" s="282">
        <v>0</v>
      </c>
      <c r="H55" s="282">
        <v>0</v>
      </c>
      <c r="I55" s="278"/>
      <c r="J55" s="281">
        <f t="shared" si="15"/>
        <v>210000</v>
      </c>
      <c r="K55" s="282">
        <f t="shared" si="15"/>
        <v>210000</v>
      </c>
    </row>
    <row r="56" spans="1:12" s="283" customFormat="1" ht="13.8" thickBot="1" x14ac:dyDescent="0.3">
      <c r="A56" s="307" t="s">
        <v>245</v>
      </c>
      <c r="B56" s="304" t="s">
        <v>246</v>
      </c>
      <c r="C56" s="305">
        <v>1105000</v>
      </c>
      <c r="D56" s="305">
        <v>4195141</v>
      </c>
      <c r="E56" s="305">
        <v>0</v>
      </c>
      <c r="F56" s="305">
        <v>0</v>
      </c>
      <c r="G56" s="305">
        <v>0</v>
      </c>
      <c r="H56" s="305">
        <v>0</v>
      </c>
      <c r="I56" s="277"/>
      <c r="J56" s="327">
        <f t="shared" si="15"/>
        <v>1105000</v>
      </c>
      <c r="K56" s="328">
        <f t="shared" si="15"/>
        <v>4195141</v>
      </c>
    </row>
    <row r="57" spans="1:12" s="284" customFormat="1" ht="13.8" thickBot="1" x14ac:dyDescent="0.3">
      <c r="A57" s="306" t="s">
        <v>494</v>
      </c>
      <c r="B57" s="288" t="s">
        <v>247</v>
      </c>
      <c r="C57" s="289">
        <f>SUM(C54:C56)</f>
        <v>1315000</v>
      </c>
      <c r="D57" s="289">
        <f>SUM(D54:D56)</f>
        <v>4405141</v>
      </c>
      <c r="E57" s="289">
        <f t="shared" ref="E57:K57" si="16">SUM(E55:E56)</f>
        <v>0</v>
      </c>
      <c r="F57" s="289">
        <f t="shared" si="16"/>
        <v>0</v>
      </c>
      <c r="G57" s="289">
        <f t="shared" si="16"/>
        <v>0</v>
      </c>
      <c r="H57" s="289">
        <f t="shared" si="16"/>
        <v>0</v>
      </c>
      <c r="I57" s="302"/>
      <c r="J57" s="302">
        <f t="shared" si="16"/>
        <v>1315000</v>
      </c>
      <c r="K57" s="302">
        <f t="shared" si="16"/>
        <v>4405141</v>
      </c>
    </row>
    <row r="58" spans="1:12" s="283" customFormat="1" hidden="1" x14ac:dyDescent="0.25">
      <c r="A58" s="300" t="s">
        <v>237</v>
      </c>
      <c r="B58" s="279" t="s">
        <v>238</v>
      </c>
      <c r="C58" s="280"/>
      <c r="D58" s="280"/>
      <c r="E58" s="280"/>
      <c r="F58" s="280"/>
      <c r="G58" s="280"/>
      <c r="H58" s="280"/>
      <c r="I58" s="277"/>
      <c r="J58" s="329">
        <f t="shared" ref="J58:J68" si="17">SUM(C58,E58,G58)</f>
        <v>0</v>
      </c>
      <c r="K58" s="297">
        <f t="shared" ref="K58:K68" si="18">SUM(D58,F58,H58)</f>
        <v>0</v>
      </c>
    </row>
    <row r="59" spans="1:12" s="283" customFormat="1" hidden="1" x14ac:dyDescent="0.25">
      <c r="A59" s="265" t="s">
        <v>239</v>
      </c>
      <c r="B59" s="262" t="s">
        <v>240</v>
      </c>
      <c r="C59" s="266"/>
      <c r="D59" s="266"/>
      <c r="E59" s="266"/>
      <c r="F59" s="266"/>
      <c r="G59" s="266"/>
      <c r="H59" s="266"/>
      <c r="I59" s="277"/>
      <c r="J59" s="281">
        <f t="shared" si="17"/>
        <v>0</v>
      </c>
      <c r="K59" s="282">
        <f t="shared" si="18"/>
        <v>0</v>
      </c>
    </row>
    <row r="60" spans="1:12" s="283" customFormat="1" hidden="1" x14ac:dyDescent="0.25">
      <c r="A60" s="265" t="s">
        <v>241</v>
      </c>
      <c r="B60" s="262" t="s">
        <v>242</v>
      </c>
      <c r="C60" s="266"/>
      <c r="D60" s="266"/>
      <c r="E60" s="266"/>
      <c r="F60" s="266"/>
      <c r="G60" s="266"/>
      <c r="H60" s="266"/>
      <c r="I60" s="277"/>
      <c r="J60" s="281">
        <f t="shared" si="17"/>
        <v>0</v>
      </c>
      <c r="K60" s="282">
        <f t="shared" si="18"/>
        <v>0</v>
      </c>
    </row>
    <row r="61" spans="1:12" s="283" customFormat="1" hidden="1" x14ac:dyDescent="0.25">
      <c r="A61" s="265" t="s">
        <v>243</v>
      </c>
      <c r="B61" s="262" t="s">
        <v>244</v>
      </c>
      <c r="C61" s="266"/>
      <c r="D61" s="266"/>
      <c r="E61" s="266"/>
      <c r="F61" s="266"/>
      <c r="G61" s="266"/>
      <c r="H61" s="266"/>
      <c r="I61" s="277"/>
      <c r="J61" s="281">
        <f t="shared" si="17"/>
        <v>0</v>
      </c>
      <c r="K61" s="282">
        <f t="shared" si="18"/>
        <v>0</v>
      </c>
    </row>
    <row r="62" spans="1:12" s="283" customFormat="1" hidden="1" x14ac:dyDescent="0.25">
      <c r="A62" s="268" t="s">
        <v>248</v>
      </c>
      <c r="B62" s="262" t="s">
        <v>249</v>
      </c>
      <c r="C62" s="266"/>
      <c r="D62" s="266"/>
      <c r="E62" s="266"/>
      <c r="F62" s="266"/>
      <c r="G62" s="266"/>
      <c r="H62" s="266"/>
      <c r="I62" s="277"/>
      <c r="J62" s="281">
        <f t="shared" si="17"/>
        <v>0</v>
      </c>
      <c r="K62" s="282">
        <f t="shared" si="18"/>
        <v>0</v>
      </c>
    </row>
    <row r="63" spans="1:12" s="283" customFormat="1" hidden="1" x14ac:dyDescent="0.25">
      <c r="A63" s="268" t="s">
        <v>250</v>
      </c>
      <c r="B63" s="262" t="s">
        <v>251</v>
      </c>
      <c r="C63" s="266"/>
      <c r="D63" s="266"/>
      <c r="E63" s="266"/>
      <c r="F63" s="266"/>
      <c r="G63" s="266"/>
      <c r="H63" s="266"/>
      <c r="I63" s="277"/>
      <c r="J63" s="281">
        <f t="shared" si="17"/>
        <v>0</v>
      </c>
      <c r="K63" s="282">
        <f t="shared" si="18"/>
        <v>0</v>
      </c>
    </row>
    <row r="64" spans="1:12" s="283" customFormat="1" ht="26.4" hidden="1" x14ac:dyDescent="0.25">
      <c r="A64" s="268" t="s">
        <v>252</v>
      </c>
      <c r="B64" s="262" t="s">
        <v>253</v>
      </c>
      <c r="C64" s="266"/>
      <c r="D64" s="266"/>
      <c r="E64" s="266"/>
      <c r="F64" s="266"/>
      <c r="G64" s="266"/>
      <c r="H64" s="266"/>
      <c r="I64" s="277"/>
      <c r="J64" s="281">
        <f t="shared" si="17"/>
        <v>0</v>
      </c>
      <c r="K64" s="282">
        <f t="shared" si="18"/>
        <v>0</v>
      </c>
    </row>
    <row r="65" spans="1:11" s="283" customFormat="1" ht="26.4" hidden="1" x14ac:dyDescent="0.25">
      <c r="A65" s="268" t="s">
        <v>254</v>
      </c>
      <c r="B65" s="262" t="s">
        <v>255</v>
      </c>
      <c r="C65" s="266"/>
      <c r="D65" s="266"/>
      <c r="E65" s="266"/>
      <c r="F65" s="266"/>
      <c r="G65" s="266"/>
      <c r="H65" s="266"/>
      <c r="I65" s="277"/>
      <c r="J65" s="281">
        <f t="shared" si="17"/>
        <v>0</v>
      </c>
      <c r="K65" s="282">
        <f t="shared" si="18"/>
        <v>0</v>
      </c>
    </row>
    <row r="66" spans="1:11" s="283" customFormat="1" ht="26.4" hidden="1" x14ac:dyDescent="0.25">
      <c r="A66" s="268" t="s">
        <v>256</v>
      </c>
      <c r="B66" s="262" t="s">
        <v>257</v>
      </c>
      <c r="C66" s="266"/>
      <c r="D66" s="266"/>
      <c r="E66" s="266"/>
      <c r="F66" s="266"/>
      <c r="G66" s="266"/>
      <c r="H66" s="266"/>
      <c r="I66" s="277"/>
      <c r="J66" s="281">
        <f t="shared" si="17"/>
        <v>0</v>
      </c>
      <c r="K66" s="282">
        <f t="shared" si="18"/>
        <v>0</v>
      </c>
    </row>
    <row r="67" spans="1:11" s="283" customFormat="1" ht="26.4" x14ac:dyDescent="0.25">
      <c r="A67" s="268" t="s">
        <v>564</v>
      </c>
      <c r="B67" s="262" t="s">
        <v>550</v>
      </c>
      <c r="C67" s="266">
        <v>0</v>
      </c>
      <c r="D67" s="266">
        <v>66245</v>
      </c>
      <c r="E67" s="266">
        <v>0</v>
      </c>
      <c r="F67" s="266">
        <v>0</v>
      </c>
      <c r="G67" s="266">
        <v>0</v>
      </c>
      <c r="H67" s="266">
        <v>0</v>
      </c>
      <c r="I67" s="277"/>
      <c r="J67" s="281">
        <f t="shared" si="17"/>
        <v>0</v>
      </c>
      <c r="K67" s="282">
        <f t="shared" si="18"/>
        <v>66245</v>
      </c>
    </row>
    <row r="68" spans="1:11" s="283" customFormat="1" ht="12.75" customHeight="1" thickBot="1" x14ac:dyDescent="0.3">
      <c r="A68" s="313" t="s">
        <v>562</v>
      </c>
      <c r="B68" s="304" t="s">
        <v>563</v>
      </c>
      <c r="C68" s="305">
        <v>0</v>
      </c>
      <c r="D68" s="305">
        <v>1493176</v>
      </c>
      <c r="E68" s="305"/>
      <c r="F68" s="305"/>
      <c r="G68" s="305"/>
      <c r="H68" s="305"/>
      <c r="I68" s="277"/>
      <c r="J68" s="327">
        <f t="shared" si="17"/>
        <v>0</v>
      </c>
      <c r="K68" s="328">
        <f t="shared" si="18"/>
        <v>1493176</v>
      </c>
    </row>
    <row r="69" spans="1:11" s="283" customFormat="1" ht="16.95" customHeight="1" thickBot="1" x14ac:dyDescent="0.3">
      <c r="A69" s="301" t="s">
        <v>250</v>
      </c>
      <c r="B69" s="316" t="s">
        <v>251</v>
      </c>
      <c r="C69" s="289">
        <v>0</v>
      </c>
      <c r="D69" s="289">
        <f>SUM(D67:D68)</f>
        <v>1559421</v>
      </c>
      <c r="E69" s="289">
        <f t="shared" ref="E69:K69" si="19">SUM(E67:E68)</f>
        <v>0</v>
      </c>
      <c r="F69" s="289">
        <f t="shared" si="19"/>
        <v>0</v>
      </c>
      <c r="G69" s="289">
        <f t="shared" si="19"/>
        <v>0</v>
      </c>
      <c r="H69" s="289">
        <f t="shared" si="19"/>
        <v>0</v>
      </c>
      <c r="I69" s="302"/>
      <c r="J69" s="302">
        <f t="shared" si="19"/>
        <v>0</v>
      </c>
      <c r="K69" s="302">
        <f t="shared" si="19"/>
        <v>1559421</v>
      </c>
    </row>
    <row r="70" spans="1:11" s="283" customFormat="1" x14ac:dyDescent="0.25">
      <c r="A70" s="314" t="s">
        <v>258</v>
      </c>
      <c r="B70" s="279" t="s">
        <v>259</v>
      </c>
      <c r="C70" s="280">
        <v>4713171</v>
      </c>
      <c r="D70" s="280">
        <v>4713171</v>
      </c>
      <c r="E70" s="280">
        <v>0</v>
      </c>
      <c r="F70" s="280">
        <v>0</v>
      </c>
      <c r="G70" s="280">
        <v>0</v>
      </c>
      <c r="H70" s="280">
        <v>0</v>
      </c>
      <c r="I70" s="277"/>
      <c r="J70" s="329">
        <f t="shared" ref="J70:K76" si="20">SUM(C70,E70,G70)</f>
        <v>4713171</v>
      </c>
      <c r="K70" s="297">
        <f t="shared" si="20"/>
        <v>4713171</v>
      </c>
    </row>
    <row r="71" spans="1:11" s="283" customFormat="1" ht="14.25" hidden="1" customHeight="1" x14ac:dyDescent="0.25">
      <c r="A71" s="268" t="s">
        <v>260</v>
      </c>
      <c r="B71" s="262" t="s">
        <v>261</v>
      </c>
      <c r="C71" s="266"/>
      <c r="D71" s="266"/>
      <c r="E71" s="266"/>
      <c r="F71" s="266"/>
      <c r="G71" s="266"/>
      <c r="H71" s="266"/>
      <c r="I71" s="277"/>
      <c r="J71" s="281">
        <f t="shared" si="20"/>
        <v>0</v>
      </c>
      <c r="K71" s="282">
        <f t="shared" si="20"/>
        <v>0</v>
      </c>
    </row>
    <row r="72" spans="1:11" s="283" customFormat="1" ht="13.5" hidden="1" customHeight="1" x14ac:dyDescent="0.25">
      <c r="A72" s="268" t="s">
        <v>262</v>
      </c>
      <c r="B72" s="262" t="s">
        <v>263</v>
      </c>
      <c r="C72" s="266"/>
      <c r="D72" s="266"/>
      <c r="E72" s="266"/>
      <c r="F72" s="266"/>
      <c r="G72" s="266"/>
      <c r="H72" s="266"/>
      <c r="I72" s="277"/>
      <c r="J72" s="281">
        <f t="shared" si="20"/>
        <v>0</v>
      </c>
      <c r="K72" s="282">
        <f t="shared" si="20"/>
        <v>0</v>
      </c>
    </row>
    <row r="73" spans="1:11" s="283" customFormat="1" x14ac:dyDescent="0.25">
      <c r="A73" s="268" t="s">
        <v>264</v>
      </c>
      <c r="B73" s="262" t="s">
        <v>265</v>
      </c>
      <c r="C73" s="266"/>
      <c r="D73" s="266"/>
      <c r="E73" s="266"/>
      <c r="F73" s="266"/>
      <c r="G73" s="266"/>
      <c r="H73" s="266"/>
      <c r="I73" s="277"/>
      <c r="J73" s="281">
        <f t="shared" si="20"/>
        <v>0</v>
      </c>
      <c r="K73" s="282">
        <f t="shared" si="20"/>
        <v>0</v>
      </c>
    </row>
    <row r="74" spans="1:11" s="283" customFormat="1" x14ac:dyDescent="0.25">
      <c r="A74" s="262" t="s">
        <v>266</v>
      </c>
      <c r="B74" s="262" t="s">
        <v>267</v>
      </c>
      <c r="C74" s="266"/>
      <c r="D74" s="266"/>
      <c r="E74" s="266"/>
      <c r="F74" s="266"/>
      <c r="G74" s="266"/>
      <c r="H74" s="266"/>
      <c r="I74" s="277"/>
      <c r="J74" s="281">
        <f t="shared" si="20"/>
        <v>0</v>
      </c>
      <c r="K74" s="282">
        <f t="shared" si="20"/>
        <v>0</v>
      </c>
    </row>
    <row r="75" spans="1:11" s="283" customFormat="1" x14ac:dyDescent="0.25">
      <c r="A75" s="268" t="s">
        <v>268</v>
      </c>
      <c r="B75" s="262" t="s">
        <v>270</v>
      </c>
      <c r="C75" s="266">
        <v>7521236</v>
      </c>
      <c r="D75" s="266">
        <v>7671806</v>
      </c>
      <c r="E75" s="266">
        <v>0</v>
      </c>
      <c r="F75" s="266">
        <v>0</v>
      </c>
      <c r="G75" s="266">
        <v>0</v>
      </c>
      <c r="H75" s="266">
        <v>0</v>
      </c>
      <c r="I75" s="277"/>
      <c r="J75" s="281">
        <f t="shared" si="20"/>
        <v>7521236</v>
      </c>
      <c r="K75" s="282">
        <f t="shared" si="20"/>
        <v>7671806</v>
      </c>
    </row>
    <row r="76" spans="1:11" s="283" customFormat="1" ht="13.8" thickBot="1" x14ac:dyDescent="0.3">
      <c r="A76" s="304" t="s">
        <v>269</v>
      </c>
      <c r="B76" s="304" t="s">
        <v>535</v>
      </c>
      <c r="C76" s="305"/>
      <c r="D76" s="305"/>
      <c r="E76" s="305">
        <v>0</v>
      </c>
      <c r="F76" s="305">
        <v>0</v>
      </c>
      <c r="G76" s="305">
        <v>0</v>
      </c>
      <c r="H76" s="305">
        <v>0</v>
      </c>
      <c r="I76" s="277"/>
      <c r="J76" s="327">
        <f t="shared" si="20"/>
        <v>0</v>
      </c>
      <c r="K76" s="328">
        <f t="shared" si="20"/>
        <v>0</v>
      </c>
    </row>
    <row r="77" spans="1:11" s="284" customFormat="1" ht="13.8" thickBot="1" x14ac:dyDescent="0.3">
      <c r="A77" s="306" t="s">
        <v>512</v>
      </c>
      <c r="B77" s="288" t="s">
        <v>271</v>
      </c>
      <c r="C77" s="289">
        <f>SUM(C70:C76)</f>
        <v>12234407</v>
      </c>
      <c r="D77" s="289">
        <f>SUM(D70:D76)+D69</f>
        <v>13944398</v>
      </c>
      <c r="E77" s="289">
        <f t="shared" ref="E77:H77" si="21">SUM(E70:E76)</f>
        <v>0</v>
      </c>
      <c r="F77" s="289">
        <f t="shared" si="21"/>
        <v>0</v>
      </c>
      <c r="G77" s="289">
        <f t="shared" si="21"/>
        <v>0</v>
      </c>
      <c r="H77" s="289">
        <f t="shared" si="21"/>
        <v>0</v>
      </c>
      <c r="I77" s="302"/>
      <c r="J77" s="302">
        <f>SUM(J70:J76)+J69</f>
        <v>12234407</v>
      </c>
      <c r="K77" s="302">
        <f t="shared" ref="K77" si="22">SUM(K70:K76)+K69</f>
        <v>13944398</v>
      </c>
    </row>
    <row r="78" spans="1:11" s="283" customFormat="1" ht="13.5" hidden="1" customHeight="1" x14ac:dyDescent="0.25">
      <c r="A78" s="315" t="s">
        <v>272</v>
      </c>
      <c r="B78" s="279" t="s">
        <v>273</v>
      </c>
      <c r="C78" s="280"/>
      <c r="D78" s="280"/>
      <c r="E78" s="280"/>
      <c r="F78" s="280"/>
      <c r="G78" s="280"/>
      <c r="H78" s="280"/>
      <c r="I78" s="277"/>
      <c r="J78" s="329">
        <f t="shared" ref="J78:J86" si="23">SUM(C78,E78,G78)</f>
        <v>0</v>
      </c>
      <c r="K78" s="297">
        <f t="shared" ref="K78:K86" si="24">SUM(D78,F78,H78)</f>
        <v>0</v>
      </c>
    </row>
    <row r="79" spans="1:11" s="283" customFormat="1" x14ac:dyDescent="0.25">
      <c r="A79" s="269" t="s">
        <v>272</v>
      </c>
      <c r="B79" s="262" t="s">
        <v>273</v>
      </c>
      <c r="C79" s="266">
        <v>4350000</v>
      </c>
      <c r="D79" s="266">
        <v>7850000</v>
      </c>
      <c r="E79" s="266">
        <v>0</v>
      </c>
      <c r="F79" s="266"/>
      <c r="G79" s="266">
        <v>0</v>
      </c>
      <c r="H79" s="266">
        <v>0</v>
      </c>
      <c r="I79" s="277"/>
      <c r="J79" s="281">
        <f t="shared" si="23"/>
        <v>4350000</v>
      </c>
      <c r="K79" s="282">
        <f t="shared" si="24"/>
        <v>7850000</v>
      </c>
    </row>
    <row r="80" spans="1:11" s="283" customFormat="1" x14ac:dyDescent="0.25">
      <c r="A80" s="269" t="s">
        <v>274</v>
      </c>
      <c r="B80" s="262" t="s">
        <v>275</v>
      </c>
      <c r="C80" s="266"/>
      <c r="D80" s="266"/>
      <c r="E80" s="266">
        <v>0</v>
      </c>
      <c r="F80" s="266">
        <v>0</v>
      </c>
      <c r="G80" s="266">
        <v>0</v>
      </c>
      <c r="H80" s="266">
        <v>0</v>
      </c>
      <c r="I80" s="277"/>
      <c r="J80" s="281">
        <f t="shared" si="23"/>
        <v>0</v>
      </c>
      <c r="K80" s="282">
        <f t="shared" si="24"/>
        <v>0</v>
      </c>
    </row>
    <row r="81" spans="1:11" s="283" customFormat="1" ht="13.5" hidden="1" customHeight="1" x14ac:dyDescent="0.25">
      <c r="A81" s="269" t="s">
        <v>276</v>
      </c>
      <c r="B81" s="262" t="s">
        <v>277</v>
      </c>
      <c r="C81" s="266"/>
      <c r="D81" s="266"/>
      <c r="E81" s="266"/>
      <c r="F81" s="266"/>
      <c r="G81" s="266"/>
      <c r="H81" s="266"/>
      <c r="I81" s="277"/>
      <c r="J81" s="281">
        <f t="shared" si="23"/>
        <v>0</v>
      </c>
      <c r="K81" s="282">
        <f t="shared" si="24"/>
        <v>0</v>
      </c>
    </row>
    <row r="82" spans="1:11" s="283" customFormat="1" x14ac:dyDescent="0.25">
      <c r="A82" s="269" t="s">
        <v>534</v>
      </c>
      <c r="B82" s="262" t="s">
        <v>277</v>
      </c>
      <c r="C82" s="266">
        <v>250000</v>
      </c>
      <c r="D82" s="266">
        <v>250000</v>
      </c>
      <c r="E82" s="266">
        <v>0</v>
      </c>
      <c r="F82" s="266">
        <v>215000</v>
      </c>
      <c r="G82" s="266">
        <v>0</v>
      </c>
      <c r="H82" s="266">
        <v>638308</v>
      </c>
      <c r="I82" s="277"/>
      <c r="J82" s="281">
        <f t="shared" si="23"/>
        <v>250000</v>
      </c>
      <c r="K82" s="282">
        <f t="shared" si="24"/>
        <v>1103308</v>
      </c>
    </row>
    <row r="83" spans="1:11" s="283" customFormat="1" x14ac:dyDescent="0.25">
      <c r="A83" s="269" t="s">
        <v>278</v>
      </c>
      <c r="B83" s="262" t="s">
        <v>279</v>
      </c>
      <c r="C83" s="266">
        <v>32385646</v>
      </c>
      <c r="D83" s="266">
        <v>18510073</v>
      </c>
      <c r="E83" s="266">
        <v>1500000</v>
      </c>
      <c r="F83" s="266">
        <v>1500000</v>
      </c>
      <c r="G83" s="266">
        <v>11370000</v>
      </c>
      <c r="H83" s="266">
        <v>11439752</v>
      </c>
      <c r="I83" s="277"/>
      <c r="J83" s="281">
        <f t="shared" si="23"/>
        <v>45255646</v>
      </c>
      <c r="K83" s="282">
        <f t="shared" si="24"/>
        <v>31449825</v>
      </c>
    </row>
    <row r="84" spans="1:11" s="283" customFormat="1" ht="12.75" hidden="1" customHeight="1" x14ac:dyDescent="0.25">
      <c r="A84" s="269" t="s">
        <v>280</v>
      </c>
      <c r="B84" s="262" t="s">
        <v>281</v>
      </c>
      <c r="C84" s="266"/>
      <c r="D84" s="266"/>
      <c r="E84" s="266"/>
      <c r="F84" s="266"/>
      <c r="G84" s="266"/>
      <c r="H84" s="266"/>
      <c r="I84" s="277"/>
      <c r="J84" s="281">
        <f t="shared" si="23"/>
        <v>0</v>
      </c>
      <c r="K84" s="282">
        <f t="shared" si="24"/>
        <v>0</v>
      </c>
    </row>
    <row r="85" spans="1:11" s="283" customFormat="1" ht="12.75" hidden="1" customHeight="1" x14ac:dyDescent="0.25">
      <c r="A85" s="269" t="s">
        <v>282</v>
      </c>
      <c r="B85" s="262" t="s">
        <v>283</v>
      </c>
      <c r="C85" s="266"/>
      <c r="D85" s="266"/>
      <c r="E85" s="266"/>
      <c r="F85" s="266"/>
      <c r="G85" s="266"/>
      <c r="H85" s="266"/>
      <c r="I85" s="277"/>
      <c r="J85" s="281">
        <f t="shared" si="23"/>
        <v>0</v>
      </c>
      <c r="K85" s="282">
        <f t="shared" si="24"/>
        <v>0</v>
      </c>
    </row>
    <row r="86" spans="1:11" s="283" customFormat="1" ht="12.75" customHeight="1" thickBot="1" x14ac:dyDescent="0.3">
      <c r="A86" s="303" t="s">
        <v>284</v>
      </c>
      <c r="B86" s="304" t="s">
        <v>285</v>
      </c>
      <c r="C86" s="305">
        <v>9986233</v>
      </c>
      <c r="D86" s="305">
        <v>7706767</v>
      </c>
      <c r="E86" s="305">
        <v>405000</v>
      </c>
      <c r="F86" s="305">
        <v>463050</v>
      </c>
      <c r="G86" s="305">
        <v>3069900</v>
      </c>
      <c r="H86" s="305">
        <v>3261075</v>
      </c>
      <c r="I86" s="277"/>
      <c r="J86" s="327">
        <f t="shared" si="23"/>
        <v>13461133</v>
      </c>
      <c r="K86" s="328">
        <f t="shared" si="24"/>
        <v>11430892</v>
      </c>
    </row>
    <row r="87" spans="1:11" s="284" customFormat="1" ht="12.75" customHeight="1" thickBot="1" x14ac:dyDescent="0.3">
      <c r="A87" s="287" t="s">
        <v>513</v>
      </c>
      <c r="B87" s="288" t="s">
        <v>286</v>
      </c>
      <c r="C87" s="289">
        <f>SUM(C79:C86)</f>
        <v>46971879</v>
      </c>
      <c r="D87" s="289">
        <f t="shared" ref="D87:H87" si="25">SUM(D79:D86)</f>
        <v>34316840</v>
      </c>
      <c r="E87" s="289">
        <f t="shared" si="25"/>
        <v>1905000</v>
      </c>
      <c r="F87" s="289">
        <f t="shared" si="25"/>
        <v>2178050</v>
      </c>
      <c r="G87" s="289">
        <f t="shared" si="25"/>
        <v>14439900</v>
      </c>
      <c r="H87" s="289">
        <f t="shared" si="25"/>
        <v>15339135</v>
      </c>
      <c r="I87" s="302"/>
      <c r="J87" s="302">
        <f t="shared" ref="J87" si="26">SUM(J79:J86)</f>
        <v>63316779</v>
      </c>
      <c r="K87" s="302">
        <f>SUM(K79:K86)</f>
        <v>51834025</v>
      </c>
    </row>
    <row r="88" spans="1:11" s="283" customFormat="1" ht="12" customHeight="1" x14ac:dyDescent="0.25">
      <c r="A88" s="300" t="s">
        <v>287</v>
      </c>
      <c r="B88" s="279" t="s">
        <v>288</v>
      </c>
      <c r="C88" s="280">
        <v>76179493</v>
      </c>
      <c r="D88" s="280">
        <v>74179493</v>
      </c>
      <c r="E88" s="280">
        <v>0</v>
      </c>
      <c r="F88" s="280">
        <v>0</v>
      </c>
      <c r="G88" s="280">
        <v>1300000</v>
      </c>
      <c r="H88" s="280">
        <v>619949</v>
      </c>
      <c r="I88" s="277"/>
      <c r="J88" s="329">
        <f t="shared" ref="J88:K91" si="27">SUM(C88,E88,G88)</f>
        <v>77479493</v>
      </c>
      <c r="K88" s="297">
        <f t="shared" si="27"/>
        <v>74799442</v>
      </c>
    </row>
    <row r="89" spans="1:11" s="283" customFormat="1" ht="12.75" hidden="1" customHeight="1" x14ac:dyDescent="0.25">
      <c r="A89" s="265" t="s">
        <v>289</v>
      </c>
      <c r="B89" s="262" t="s">
        <v>290</v>
      </c>
      <c r="C89" s="266"/>
      <c r="D89" s="266"/>
      <c r="E89" s="266"/>
      <c r="F89" s="266"/>
      <c r="G89" s="266"/>
      <c r="H89" s="266"/>
      <c r="I89" s="277"/>
      <c r="J89" s="281">
        <f t="shared" si="27"/>
        <v>0</v>
      </c>
      <c r="K89" s="282">
        <f t="shared" si="27"/>
        <v>0</v>
      </c>
    </row>
    <row r="90" spans="1:11" s="283" customFormat="1" ht="12.75" hidden="1" customHeight="1" x14ac:dyDescent="0.25">
      <c r="A90" s="265" t="s">
        <v>291</v>
      </c>
      <c r="B90" s="262" t="s">
        <v>292</v>
      </c>
      <c r="C90" s="266"/>
      <c r="D90" s="266"/>
      <c r="E90" s="266"/>
      <c r="F90" s="266"/>
      <c r="G90" s="266"/>
      <c r="H90" s="266"/>
      <c r="I90" s="277"/>
      <c r="J90" s="281">
        <f t="shared" si="27"/>
        <v>0</v>
      </c>
      <c r="K90" s="282">
        <f t="shared" si="27"/>
        <v>0</v>
      </c>
    </row>
    <row r="91" spans="1:11" s="283" customFormat="1" ht="12.75" customHeight="1" thickBot="1" x14ac:dyDescent="0.3">
      <c r="A91" s="307" t="s">
        <v>293</v>
      </c>
      <c r="B91" s="304" t="s">
        <v>294</v>
      </c>
      <c r="C91" s="305">
        <v>20568463</v>
      </c>
      <c r="D91" s="305">
        <v>20568463</v>
      </c>
      <c r="E91" s="305">
        <v>0</v>
      </c>
      <c r="F91" s="305">
        <v>0</v>
      </c>
      <c r="G91" s="305">
        <v>351000</v>
      </c>
      <c r="H91" s="305">
        <v>167386</v>
      </c>
      <c r="I91" s="277"/>
      <c r="J91" s="327">
        <f t="shared" si="27"/>
        <v>20919463</v>
      </c>
      <c r="K91" s="328">
        <f t="shared" si="27"/>
        <v>20735849</v>
      </c>
    </row>
    <row r="92" spans="1:11" s="284" customFormat="1" ht="12.75" customHeight="1" thickBot="1" x14ac:dyDescent="0.3">
      <c r="A92" s="306" t="s">
        <v>514</v>
      </c>
      <c r="B92" s="288" t="s">
        <v>295</v>
      </c>
      <c r="C92" s="289">
        <f>SUM(C88:C91)</f>
        <v>96747956</v>
      </c>
      <c r="D92" s="289">
        <f t="shared" ref="D92:J92" si="28">SUM(D88:D91)</f>
        <v>94747956</v>
      </c>
      <c r="E92" s="289">
        <f t="shared" si="28"/>
        <v>0</v>
      </c>
      <c r="F92" s="289">
        <f t="shared" si="28"/>
        <v>0</v>
      </c>
      <c r="G92" s="289">
        <f t="shared" si="28"/>
        <v>1651000</v>
      </c>
      <c r="H92" s="289">
        <f t="shared" si="28"/>
        <v>787335</v>
      </c>
      <c r="I92" s="302"/>
      <c r="J92" s="302">
        <f t="shared" si="28"/>
        <v>98398956</v>
      </c>
      <c r="K92" s="302">
        <f>SUM(K88:K91)</f>
        <v>95535291</v>
      </c>
    </row>
    <row r="93" spans="1:11" s="283" customFormat="1" ht="12.75" hidden="1" customHeight="1" x14ac:dyDescent="0.25">
      <c r="A93" s="300" t="s">
        <v>296</v>
      </c>
      <c r="B93" s="279" t="s">
        <v>297</v>
      </c>
      <c r="C93" s="280"/>
      <c r="D93" s="280"/>
      <c r="E93" s="280"/>
      <c r="F93" s="280"/>
      <c r="G93" s="280"/>
      <c r="H93" s="280"/>
      <c r="I93" s="277"/>
      <c r="J93" s="329">
        <f t="shared" ref="J93:J101" si="29">SUM(C93,E93,G93)</f>
        <v>0</v>
      </c>
      <c r="K93" s="297">
        <f t="shared" ref="K93:K101" si="30">SUM(D93,F93,H93)</f>
        <v>0</v>
      </c>
    </row>
    <row r="94" spans="1:11" s="283" customFormat="1" ht="12.75" hidden="1" customHeight="1" x14ac:dyDescent="0.25">
      <c r="A94" s="265" t="s">
        <v>298</v>
      </c>
      <c r="B94" s="262" t="s">
        <v>299</v>
      </c>
      <c r="C94" s="266"/>
      <c r="D94" s="266"/>
      <c r="E94" s="266"/>
      <c r="F94" s="266"/>
      <c r="G94" s="266"/>
      <c r="H94" s="266"/>
      <c r="I94" s="277"/>
      <c r="J94" s="281">
        <f t="shared" si="29"/>
        <v>0</v>
      </c>
      <c r="K94" s="282">
        <f t="shared" si="30"/>
        <v>0</v>
      </c>
    </row>
    <row r="95" spans="1:11" s="283" customFormat="1" ht="12.75" hidden="1" customHeight="1" x14ac:dyDescent="0.25">
      <c r="A95" s="265" t="s">
        <v>300</v>
      </c>
      <c r="B95" s="262" t="s">
        <v>301</v>
      </c>
      <c r="C95" s="266"/>
      <c r="D95" s="266"/>
      <c r="E95" s="266"/>
      <c r="F95" s="266"/>
      <c r="G95" s="266"/>
      <c r="H95" s="266"/>
      <c r="I95" s="277"/>
      <c r="J95" s="281">
        <f t="shared" si="29"/>
        <v>0</v>
      </c>
      <c r="K95" s="282">
        <f t="shared" si="30"/>
        <v>0</v>
      </c>
    </row>
    <row r="96" spans="1:11" s="283" customFormat="1" ht="12.75" hidden="1" customHeight="1" x14ac:dyDescent="0.25">
      <c r="A96" s="265" t="s">
        <v>302</v>
      </c>
      <c r="B96" s="262" t="s">
        <v>303</v>
      </c>
      <c r="C96" s="266"/>
      <c r="D96" s="266"/>
      <c r="E96" s="266"/>
      <c r="F96" s="266"/>
      <c r="G96" s="266"/>
      <c r="H96" s="266"/>
      <c r="I96" s="277"/>
      <c r="J96" s="281">
        <f t="shared" si="29"/>
        <v>0</v>
      </c>
      <c r="K96" s="282">
        <f t="shared" si="30"/>
        <v>0</v>
      </c>
    </row>
    <row r="97" spans="1:11" s="283" customFormat="1" ht="12.75" hidden="1" customHeight="1" x14ac:dyDescent="0.25">
      <c r="A97" s="265" t="s">
        <v>304</v>
      </c>
      <c r="B97" s="262" t="s">
        <v>305</v>
      </c>
      <c r="C97" s="266"/>
      <c r="D97" s="266"/>
      <c r="E97" s="266"/>
      <c r="F97" s="266"/>
      <c r="G97" s="266"/>
      <c r="H97" s="266"/>
      <c r="I97" s="277"/>
      <c r="J97" s="281">
        <f t="shared" si="29"/>
        <v>0</v>
      </c>
      <c r="K97" s="282">
        <f t="shared" si="30"/>
        <v>0</v>
      </c>
    </row>
    <row r="98" spans="1:11" s="283" customFormat="1" ht="13.5" hidden="1" customHeight="1" x14ac:dyDescent="0.25">
      <c r="A98" s="265" t="s">
        <v>306</v>
      </c>
      <c r="B98" s="262" t="s">
        <v>307</v>
      </c>
      <c r="C98" s="266"/>
      <c r="D98" s="266"/>
      <c r="E98" s="266"/>
      <c r="F98" s="266"/>
      <c r="G98" s="266"/>
      <c r="H98" s="266"/>
      <c r="I98" s="277"/>
      <c r="J98" s="281">
        <f t="shared" si="29"/>
        <v>0</v>
      </c>
      <c r="K98" s="282">
        <f t="shared" si="30"/>
        <v>0</v>
      </c>
    </row>
    <row r="99" spans="1:11" s="283" customFormat="1" ht="13.5" hidden="1" customHeight="1" x14ac:dyDescent="0.25">
      <c r="A99" s="265" t="s">
        <v>308</v>
      </c>
      <c r="B99" s="262" t="s">
        <v>309</v>
      </c>
      <c r="C99" s="266"/>
      <c r="D99" s="266"/>
      <c r="E99" s="266"/>
      <c r="F99" s="266"/>
      <c r="G99" s="266"/>
      <c r="H99" s="266"/>
      <c r="I99" s="277"/>
      <c r="J99" s="281">
        <f t="shared" si="29"/>
        <v>0</v>
      </c>
      <c r="K99" s="282">
        <f t="shared" si="30"/>
        <v>0</v>
      </c>
    </row>
    <row r="100" spans="1:11" s="283" customFormat="1" x14ac:dyDescent="0.25">
      <c r="A100" s="265" t="s">
        <v>310</v>
      </c>
      <c r="B100" s="262" t="s">
        <v>311</v>
      </c>
      <c r="C100" s="266"/>
      <c r="D100" s="266"/>
      <c r="E100" s="266">
        <v>0</v>
      </c>
      <c r="F100" s="266">
        <v>0</v>
      </c>
      <c r="G100" s="266">
        <v>0</v>
      </c>
      <c r="H100" s="266">
        <v>0</v>
      </c>
      <c r="I100" s="277"/>
      <c r="J100" s="281">
        <f t="shared" si="29"/>
        <v>0</v>
      </c>
      <c r="K100" s="282">
        <f t="shared" si="30"/>
        <v>0</v>
      </c>
    </row>
    <row r="101" spans="1:11" s="284" customFormat="1" ht="13.8" thickBot="1" x14ac:dyDescent="0.3">
      <c r="A101" s="273" t="s">
        <v>515</v>
      </c>
      <c r="B101" s="271" t="s">
        <v>312</v>
      </c>
      <c r="C101" s="285">
        <f>SUM(C100)</f>
        <v>0</v>
      </c>
      <c r="D101" s="285">
        <f t="shared" ref="D101:H101" si="31">SUM(D100)</f>
        <v>0</v>
      </c>
      <c r="E101" s="285">
        <f t="shared" si="31"/>
        <v>0</v>
      </c>
      <c r="F101" s="285">
        <f t="shared" si="31"/>
        <v>0</v>
      </c>
      <c r="G101" s="285">
        <f t="shared" si="31"/>
        <v>0</v>
      </c>
      <c r="H101" s="285">
        <f t="shared" si="31"/>
        <v>0</v>
      </c>
      <c r="I101" s="278"/>
      <c r="J101" s="286">
        <f t="shared" si="29"/>
        <v>0</v>
      </c>
      <c r="K101" s="285">
        <f t="shared" si="30"/>
        <v>0</v>
      </c>
    </row>
    <row r="102" spans="1:11" s="322" customFormat="1" ht="16.2" thickBot="1" x14ac:dyDescent="0.35">
      <c r="A102" s="317" t="s">
        <v>516</v>
      </c>
      <c r="B102" s="318" t="s">
        <v>313</v>
      </c>
      <c r="C102" s="319">
        <f t="shared" ref="C102:J102" si="32">SUM(C28,C29,C53,C87,C101,C92,C77,C57)</f>
        <v>227363882</v>
      </c>
      <c r="D102" s="319">
        <f t="shared" si="32"/>
        <v>223223860</v>
      </c>
      <c r="E102" s="319">
        <f t="shared" si="32"/>
        <v>44167276</v>
      </c>
      <c r="F102" s="319">
        <f t="shared" si="32"/>
        <v>54423150</v>
      </c>
      <c r="G102" s="319">
        <f t="shared" si="32"/>
        <v>123188866</v>
      </c>
      <c r="H102" s="319">
        <f t="shared" si="32"/>
        <v>125688049</v>
      </c>
      <c r="I102" s="320"/>
      <c r="J102" s="320">
        <f t="shared" si="32"/>
        <v>394720024</v>
      </c>
      <c r="K102" s="320">
        <f>SUM(K28,K29,K53,K87,K101,K92,K77,K57)</f>
        <v>403335059</v>
      </c>
    </row>
    <row r="103" spans="1:11" s="283" customFormat="1" x14ac:dyDescent="0.25">
      <c r="A103" s="284"/>
      <c r="B103" s="284"/>
      <c r="I103" s="277"/>
      <c r="J103" s="284"/>
      <c r="K103" s="284"/>
    </row>
    <row r="104" spans="1:11" s="283" customFormat="1" x14ac:dyDescent="0.25">
      <c r="A104" s="291" t="s">
        <v>314</v>
      </c>
      <c r="B104" s="292"/>
      <c r="C104" s="292"/>
      <c r="D104" s="292"/>
      <c r="E104" s="292"/>
      <c r="F104" s="292"/>
      <c r="G104" s="292"/>
      <c r="H104" s="292"/>
      <c r="I104" s="293"/>
      <c r="J104" s="292"/>
      <c r="K104" s="292"/>
    </row>
    <row r="105" spans="1:11" s="283" customFormat="1" x14ac:dyDescent="0.25">
      <c r="A105" s="294"/>
      <c r="B105" s="282"/>
      <c r="C105" s="266"/>
      <c r="D105" s="266"/>
      <c r="E105" s="266"/>
      <c r="F105" s="266"/>
      <c r="G105" s="266"/>
      <c r="H105" s="266"/>
      <c r="I105" s="277"/>
      <c r="J105" s="281"/>
      <c r="K105" s="282"/>
    </row>
    <row r="106" spans="1:11" s="283" customFormat="1" x14ac:dyDescent="0.25">
      <c r="A106" s="294" t="s">
        <v>625</v>
      </c>
      <c r="B106" s="282" t="s">
        <v>104</v>
      </c>
      <c r="C106" s="369" t="s">
        <v>498</v>
      </c>
      <c r="D106" s="369"/>
      <c r="E106" s="369" t="s">
        <v>154</v>
      </c>
      <c r="F106" s="369"/>
      <c r="G106" s="369" t="s">
        <v>155</v>
      </c>
      <c r="H106" s="369"/>
      <c r="I106" s="295"/>
      <c r="J106" s="370" t="s">
        <v>359</v>
      </c>
      <c r="K106" s="369"/>
    </row>
    <row r="107" spans="1:11" s="283" customFormat="1" ht="13.5" hidden="1" customHeight="1" x14ac:dyDescent="0.25">
      <c r="A107" s="265" t="s">
        <v>315</v>
      </c>
      <c r="B107" s="265" t="s">
        <v>316</v>
      </c>
      <c r="C107" s="266"/>
      <c r="D107" s="266"/>
      <c r="E107" s="266"/>
      <c r="F107" s="266"/>
      <c r="G107" s="266"/>
      <c r="H107" s="266"/>
      <c r="I107" s="277"/>
      <c r="J107" s="281">
        <f t="shared" ref="J107:J117" si="33">SUM(C107:G107)</f>
        <v>0</v>
      </c>
      <c r="K107" s="282"/>
    </row>
    <row r="108" spans="1:11" s="283" customFormat="1" ht="13.5" hidden="1" customHeight="1" x14ac:dyDescent="0.25">
      <c r="A108" s="265" t="s">
        <v>317</v>
      </c>
      <c r="B108" s="265" t="s">
        <v>318</v>
      </c>
      <c r="C108" s="266"/>
      <c r="D108" s="266"/>
      <c r="E108" s="266"/>
      <c r="F108" s="266"/>
      <c r="G108" s="266"/>
      <c r="H108" s="266"/>
      <c r="I108" s="277"/>
      <c r="J108" s="281">
        <f t="shared" si="33"/>
        <v>0</v>
      </c>
      <c r="K108" s="282"/>
    </row>
    <row r="109" spans="1:11" s="283" customFormat="1" ht="13.5" hidden="1" customHeight="1" x14ac:dyDescent="0.25">
      <c r="A109" s="265" t="s">
        <v>319</v>
      </c>
      <c r="B109" s="265" t="s">
        <v>320</v>
      </c>
      <c r="C109" s="266"/>
      <c r="D109" s="266"/>
      <c r="E109" s="266"/>
      <c r="F109" s="266"/>
      <c r="G109" s="266"/>
      <c r="H109" s="266"/>
      <c r="I109" s="277"/>
      <c r="J109" s="281">
        <f t="shared" si="33"/>
        <v>0</v>
      </c>
      <c r="K109" s="282"/>
    </row>
    <row r="110" spans="1:11" s="283" customFormat="1" ht="13.5" hidden="1" customHeight="1" x14ac:dyDescent="0.25">
      <c r="A110" s="267" t="s">
        <v>321</v>
      </c>
      <c r="B110" s="267" t="s">
        <v>322</v>
      </c>
      <c r="C110" s="266">
        <f>SUM(C107:C109)</f>
        <v>0</v>
      </c>
      <c r="D110" s="266"/>
      <c r="E110" s="266">
        <f>SUM(E107:E109)</f>
        <v>0</v>
      </c>
      <c r="F110" s="266"/>
      <c r="G110" s="266">
        <f>SUM(G107:G109)</f>
        <v>0</v>
      </c>
      <c r="H110" s="266"/>
      <c r="I110" s="277"/>
      <c r="J110" s="281">
        <f t="shared" si="33"/>
        <v>0</v>
      </c>
      <c r="K110" s="282"/>
    </row>
    <row r="111" spans="1:11" s="283" customFormat="1" ht="13.5" hidden="1" customHeight="1" x14ac:dyDescent="0.25">
      <c r="A111" s="269" t="s">
        <v>323</v>
      </c>
      <c r="B111" s="265" t="s">
        <v>324</v>
      </c>
      <c r="C111" s="266"/>
      <c r="D111" s="266"/>
      <c r="E111" s="266"/>
      <c r="F111" s="266"/>
      <c r="G111" s="266"/>
      <c r="H111" s="266"/>
      <c r="I111" s="277"/>
      <c r="J111" s="281">
        <f t="shared" si="33"/>
        <v>0</v>
      </c>
      <c r="K111" s="282"/>
    </row>
    <row r="112" spans="1:11" s="284" customFormat="1" ht="13.5" hidden="1" customHeight="1" x14ac:dyDescent="0.25">
      <c r="A112" s="269" t="s">
        <v>325</v>
      </c>
      <c r="B112" s="265" t="s">
        <v>326</v>
      </c>
      <c r="C112" s="266"/>
      <c r="D112" s="266"/>
      <c r="E112" s="266"/>
      <c r="F112" s="266"/>
      <c r="G112" s="266"/>
      <c r="H112" s="266"/>
      <c r="I112" s="277"/>
      <c r="J112" s="281">
        <f t="shared" si="33"/>
        <v>0</v>
      </c>
      <c r="K112" s="282"/>
    </row>
    <row r="113" spans="1:11" s="283" customFormat="1" ht="13.5" hidden="1" customHeight="1" x14ac:dyDescent="0.25">
      <c r="A113" s="265" t="s">
        <v>327</v>
      </c>
      <c r="B113" s="265" t="s">
        <v>328</v>
      </c>
      <c r="C113" s="266"/>
      <c r="D113" s="266"/>
      <c r="E113" s="266"/>
      <c r="F113" s="266"/>
      <c r="G113" s="266"/>
      <c r="H113" s="266"/>
      <c r="I113" s="277"/>
      <c r="J113" s="281">
        <f t="shared" si="33"/>
        <v>0</v>
      </c>
      <c r="K113" s="282"/>
    </row>
    <row r="114" spans="1:11" s="283" customFormat="1" ht="13.5" hidden="1" customHeight="1" x14ac:dyDescent="0.25">
      <c r="A114" s="265" t="s">
        <v>329</v>
      </c>
      <c r="B114" s="265" t="s">
        <v>330</v>
      </c>
      <c r="C114" s="266"/>
      <c r="D114" s="266"/>
      <c r="E114" s="266"/>
      <c r="F114" s="266"/>
      <c r="G114" s="266"/>
      <c r="H114" s="266"/>
      <c r="I114" s="277"/>
      <c r="J114" s="281">
        <f t="shared" si="33"/>
        <v>0</v>
      </c>
      <c r="K114" s="282"/>
    </row>
    <row r="115" spans="1:11" s="283" customFormat="1" ht="13.5" hidden="1" customHeight="1" x14ac:dyDescent="0.25">
      <c r="A115" s="270" t="s">
        <v>331</v>
      </c>
      <c r="B115" s="267" t="s">
        <v>332</v>
      </c>
      <c r="C115" s="266">
        <f>SUM(C111:C114)</f>
        <v>0</v>
      </c>
      <c r="D115" s="266"/>
      <c r="E115" s="266"/>
      <c r="F115" s="266"/>
      <c r="G115" s="266"/>
      <c r="H115" s="266"/>
      <c r="I115" s="277"/>
      <c r="J115" s="281">
        <f t="shared" si="33"/>
        <v>0</v>
      </c>
      <c r="K115" s="282"/>
    </row>
    <row r="116" spans="1:11" s="283" customFormat="1" ht="13.5" hidden="1" customHeight="1" x14ac:dyDescent="0.25">
      <c r="A116" s="269" t="s">
        <v>333</v>
      </c>
      <c r="B116" s="265" t="s">
        <v>334</v>
      </c>
      <c r="C116" s="266"/>
      <c r="D116" s="266"/>
      <c r="E116" s="266"/>
      <c r="F116" s="266"/>
      <c r="G116" s="266"/>
      <c r="H116" s="266"/>
      <c r="I116" s="277"/>
      <c r="J116" s="281">
        <f t="shared" si="33"/>
        <v>0</v>
      </c>
      <c r="K116" s="282"/>
    </row>
    <row r="117" spans="1:11" s="283" customFormat="1" ht="13.5" hidden="1" customHeight="1" x14ac:dyDescent="0.25">
      <c r="A117" s="269" t="s">
        <v>335</v>
      </c>
      <c r="B117" s="265" t="s">
        <v>336</v>
      </c>
      <c r="C117" s="266"/>
      <c r="D117" s="266"/>
      <c r="E117" s="266"/>
      <c r="F117" s="266"/>
      <c r="G117" s="266"/>
      <c r="H117" s="266"/>
      <c r="I117" s="277"/>
      <c r="J117" s="281">
        <f t="shared" si="33"/>
        <v>0</v>
      </c>
      <c r="K117" s="282"/>
    </row>
    <row r="118" spans="1:11" s="284" customFormat="1" x14ac:dyDescent="0.25">
      <c r="A118" s="270"/>
      <c r="B118" s="267"/>
      <c r="C118" s="282" t="s">
        <v>499</v>
      </c>
      <c r="D118" s="282" t="s">
        <v>543</v>
      </c>
      <c r="E118" s="282" t="s">
        <v>499</v>
      </c>
      <c r="F118" s="282" t="s">
        <v>543</v>
      </c>
      <c r="G118" s="282" t="s">
        <v>499</v>
      </c>
      <c r="H118" s="282" t="s">
        <v>543</v>
      </c>
      <c r="I118" s="278"/>
      <c r="J118" s="281" t="s">
        <v>499</v>
      </c>
      <c r="K118" s="282" t="s">
        <v>543</v>
      </c>
    </row>
    <row r="119" spans="1:11" s="283" customFormat="1" x14ac:dyDescent="0.25">
      <c r="A119" s="269" t="s">
        <v>337</v>
      </c>
      <c r="B119" s="265" t="s">
        <v>338</v>
      </c>
      <c r="C119" s="266">
        <v>143245071</v>
      </c>
      <c r="D119" s="266">
        <v>149030041</v>
      </c>
      <c r="E119" s="266">
        <v>0</v>
      </c>
      <c r="F119" s="266">
        <v>0</v>
      </c>
      <c r="G119" s="266">
        <v>0</v>
      </c>
      <c r="H119" s="266">
        <v>0</v>
      </c>
      <c r="I119" s="277"/>
      <c r="J119" s="281">
        <f>SUM(C119,E119,G119)</f>
        <v>143245071</v>
      </c>
      <c r="K119" s="282">
        <f>SUM(D119,F119,H119)</f>
        <v>149030041</v>
      </c>
    </row>
    <row r="120" spans="1:11" s="283" customFormat="1" ht="13.5" hidden="1" customHeight="1" x14ac:dyDescent="0.25">
      <c r="A120" s="269" t="s">
        <v>339</v>
      </c>
      <c r="B120" s="265" t="s">
        <v>476</v>
      </c>
      <c r="C120" s="266"/>
      <c r="D120" s="266"/>
      <c r="E120" s="266"/>
      <c r="F120" s="266"/>
      <c r="G120" s="266"/>
      <c r="H120" s="266"/>
      <c r="I120" s="277"/>
      <c r="J120" s="281">
        <f>SUM(C120,E120,G120)</f>
        <v>0</v>
      </c>
      <c r="K120" s="282"/>
    </row>
    <row r="121" spans="1:11" s="283" customFormat="1" ht="13.5" hidden="1" customHeight="1" x14ac:dyDescent="0.25">
      <c r="A121" s="269" t="s">
        <v>340</v>
      </c>
      <c r="B121" s="265" t="s">
        <v>341</v>
      </c>
      <c r="C121" s="266"/>
      <c r="D121" s="266"/>
      <c r="E121" s="266"/>
      <c r="F121" s="266"/>
      <c r="G121" s="266"/>
      <c r="H121" s="266"/>
      <c r="I121" s="277"/>
      <c r="J121" s="281">
        <f>SUM(C121,E121,G121)</f>
        <v>0</v>
      </c>
      <c r="K121" s="282"/>
    </row>
    <row r="122" spans="1:11" s="283" customFormat="1" ht="13.5" hidden="1" customHeight="1" x14ac:dyDescent="0.25">
      <c r="A122" s="269" t="s">
        <v>342</v>
      </c>
      <c r="B122" s="265" t="s">
        <v>343</v>
      </c>
      <c r="C122" s="266"/>
      <c r="D122" s="266"/>
      <c r="E122" s="266"/>
      <c r="F122" s="266"/>
      <c r="G122" s="266"/>
      <c r="H122" s="266"/>
      <c r="I122" s="277"/>
      <c r="J122" s="281">
        <f>SUM(C122,E122,G122)</f>
        <v>0</v>
      </c>
      <c r="K122" s="282"/>
    </row>
    <row r="123" spans="1:11" s="283" customFormat="1" ht="13.8" thickBot="1" x14ac:dyDescent="0.3">
      <c r="A123" s="303" t="s">
        <v>335</v>
      </c>
      <c r="B123" s="307" t="s">
        <v>336</v>
      </c>
      <c r="C123" s="305">
        <v>3636476</v>
      </c>
      <c r="D123" s="305">
        <v>3636476</v>
      </c>
      <c r="E123" s="305">
        <v>0</v>
      </c>
      <c r="F123" s="305">
        <v>0</v>
      </c>
      <c r="G123" s="305">
        <v>0</v>
      </c>
      <c r="H123" s="305">
        <v>0</v>
      </c>
      <c r="I123" s="277"/>
      <c r="J123" s="327">
        <f>SUM(C123,E123,G123)</f>
        <v>3636476</v>
      </c>
      <c r="K123" s="327">
        <f>SUM(D123,F123,H123)</f>
        <v>3636476</v>
      </c>
    </row>
    <row r="124" spans="1:11" s="284" customFormat="1" x14ac:dyDescent="0.25">
      <c r="A124" s="325" t="s">
        <v>517</v>
      </c>
      <c r="B124" s="308" t="s">
        <v>344</v>
      </c>
      <c r="C124" s="310">
        <f>SUM(C110,C115,C116,C119,C117,C120,C121,C122,C123)</f>
        <v>146881547</v>
      </c>
      <c r="D124" s="310">
        <f t="shared" ref="D124:K124" si="34">SUM(D110,D115,D116,D119,D117,D120,D121,D122,D123)</f>
        <v>152666517</v>
      </c>
      <c r="E124" s="310">
        <f t="shared" si="34"/>
        <v>0</v>
      </c>
      <c r="F124" s="310">
        <f t="shared" si="34"/>
        <v>0</v>
      </c>
      <c r="G124" s="310">
        <f t="shared" si="34"/>
        <v>0</v>
      </c>
      <c r="H124" s="310">
        <f t="shared" si="34"/>
        <v>0</v>
      </c>
      <c r="I124" s="311"/>
      <c r="J124" s="311">
        <f t="shared" si="34"/>
        <v>146881547</v>
      </c>
      <c r="K124" s="311">
        <f t="shared" si="34"/>
        <v>152666517</v>
      </c>
    </row>
    <row r="125" spans="1:11" s="283" customFormat="1" ht="13.5" hidden="1" customHeight="1" x14ac:dyDescent="0.25">
      <c r="A125" s="269" t="s">
        <v>345</v>
      </c>
      <c r="B125" s="265" t="s">
        <v>346</v>
      </c>
      <c r="C125" s="266"/>
      <c r="D125" s="266"/>
      <c r="E125" s="266"/>
      <c r="F125" s="266"/>
      <c r="G125" s="266"/>
      <c r="H125" s="266"/>
      <c r="I125" s="277"/>
      <c r="J125" s="281">
        <f t="shared" ref="J125:J130" si="35">SUM(C125,E125,G125)</f>
        <v>0</v>
      </c>
      <c r="K125" s="282"/>
    </row>
    <row r="126" spans="1:11" s="283" customFormat="1" ht="13.5" hidden="1" customHeight="1" x14ac:dyDescent="0.25">
      <c r="A126" s="265" t="s">
        <v>347</v>
      </c>
      <c r="B126" s="265" t="s">
        <v>348</v>
      </c>
      <c r="C126" s="266"/>
      <c r="D126" s="266"/>
      <c r="E126" s="266"/>
      <c r="F126" s="266"/>
      <c r="G126" s="266"/>
      <c r="H126" s="266"/>
      <c r="I126" s="277"/>
      <c r="J126" s="281">
        <f t="shared" si="35"/>
        <v>0</v>
      </c>
      <c r="K126" s="282"/>
    </row>
    <row r="127" spans="1:11" s="283" customFormat="1" ht="13.5" hidden="1" customHeight="1" x14ac:dyDescent="0.25">
      <c r="A127" s="269" t="s">
        <v>349</v>
      </c>
      <c r="B127" s="265" t="s">
        <v>350</v>
      </c>
      <c r="C127" s="266"/>
      <c r="D127" s="266"/>
      <c r="E127" s="266"/>
      <c r="F127" s="266"/>
      <c r="G127" s="266"/>
      <c r="H127" s="266"/>
      <c r="I127" s="277"/>
      <c r="J127" s="281">
        <f t="shared" si="35"/>
        <v>0</v>
      </c>
      <c r="K127" s="282"/>
    </row>
    <row r="128" spans="1:11" s="283" customFormat="1" ht="13.5" hidden="1" customHeight="1" x14ac:dyDescent="0.25">
      <c r="A128" s="269" t="s">
        <v>351</v>
      </c>
      <c r="B128" s="265" t="s">
        <v>352</v>
      </c>
      <c r="C128" s="266"/>
      <c r="D128" s="266"/>
      <c r="E128" s="266"/>
      <c r="F128" s="266"/>
      <c r="G128" s="266"/>
      <c r="H128" s="266"/>
      <c r="I128" s="277"/>
      <c r="J128" s="281">
        <f t="shared" si="35"/>
        <v>0</v>
      </c>
      <c r="K128" s="282"/>
    </row>
    <row r="129" spans="1:11" s="283" customFormat="1" ht="13.5" hidden="1" customHeight="1" x14ac:dyDescent="0.25">
      <c r="A129" s="270" t="s">
        <v>353</v>
      </c>
      <c r="B129" s="267" t="s">
        <v>354</v>
      </c>
      <c r="C129" s="266">
        <f>SUM(C125:C128)</f>
        <v>0</v>
      </c>
      <c r="D129" s="266"/>
      <c r="E129" s="266">
        <f>SUM(E125:E128)</f>
        <v>0</v>
      </c>
      <c r="F129" s="266"/>
      <c r="G129" s="266">
        <f>SUM(G125:G128)</f>
        <v>0</v>
      </c>
      <c r="H129" s="266"/>
      <c r="I129" s="277"/>
      <c r="J129" s="281">
        <f t="shared" si="35"/>
        <v>0</v>
      </c>
      <c r="K129" s="282"/>
    </row>
    <row r="130" spans="1:11" s="283" customFormat="1" ht="13.5" hidden="1" customHeight="1" x14ac:dyDescent="0.25">
      <c r="A130" s="265" t="s">
        <v>355</v>
      </c>
      <c r="B130" s="265" t="s">
        <v>356</v>
      </c>
      <c r="C130" s="266"/>
      <c r="D130" s="266"/>
      <c r="E130" s="266"/>
      <c r="F130" s="266"/>
      <c r="G130" s="266"/>
      <c r="H130" s="266"/>
      <c r="I130" s="277"/>
      <c r="J130" s="281">
        <f t="shared" si="35"/>
        <v>0</v>
      </c>
      <c r="K130" s="282"/>
    </row>
    <row r="131" spans="1:11" s="284" customFormat="1" ht="13.8" thickBot="1" x14ac:dyDescent="0.3">
      <c r="A131" s="326" t="s">
        <v>518</v>
      </c>
      <c r="B131" s="273" t="s">
        <v>357</v>
      </c>
      <c r="C131" s="285">
        <f>SUM(C124,C129,C130)</f>
        <v>146881547</v>
      </c>
      <c r="D131" s="285">
        <f t="shared" ref="D131:K131" si="36">SUM(D124,D129,D130)</f>
        <v>152666517</v>
      </c>
      <c r="E131" s="285">
        <f t="shared" si="36"/>
        <v>0</v>
      </c>
      <c r="F131" s="285">
        <f t="shared" si="36"/>
        <v>0</v>
      </c>
      <c r="G131" s="285">
        <f t="shared" si="36"/>
        <v>0</v>
      </c>
      <c r="H131" s="285">
        <f t="shared" si="36"/>
        <v>0</v>
      </c>
      <c r="I131" s="312"/>
      <c r="J131" s="312">
        <f t="shared" si="36"/>
        <v>146881547</v>
      </c>
      <c r="K131" s="312">
        <f t="shared" si="36"/>
        <v>152666517</v>
      </c>
    </row>
    <row r="132" spans="1:11" s="283" customFormat="1" ht="13.8" thickBot="1" x14ac:dyDescent="0.3">
      <c r="A132" s="324"/>
      <c r="B132" s="324"/>
      <c r="C132" s="324"/>
      <c r="D132" s="324"/>
      <c r="E132" s="324"/>
      <c r="F132" s="324"/>
      <c r="G132" s="324"/>
      <c r="H132" s="324"/>
      <c r="I132" s="277"/>
      <c r="J132" s="330"/>
      <c r="K132" s="331"/>
    </row>
    <row r="133" spans="1:11" s="322" customFormat="1" ht="16.2" thickBot="1" x14ac:dyDescent="0.35">
      <c r="A133" s="319" t="s">
        <v>358</v>
      </c>
      <c r="B133" s="319"/>
      <c r="C133" s="319">
        <f>SUM(C102,C131)</f>
        <v>374245429</v>
      </c>
      <c r="D133" s="319">
        <f t="shared" ref="D133:H133" si="37">SUM(D102,D131)</f>
        <v>375890377</v>
      </c>
      <c r="E133" s="319">
        <f t="shared" si="37"/>
        <v>44167276</v>
      </c>
      <c r="F133" s="319">
        <f t="shared" si="37"/>
        <v>54423150</v>
      </c>
      <c r="G133" s="319">
        <f t="shared" si="37"/>
        <v>123188866</v>
      </c>
      <c r="H133" s="319">
        <f t="shared" si="37"/>
        <v>125688049</v>
      </c>
      <c r="I133" s="323"/>
      <c r="J133" s="321">
        <f>SUM(J102,J131)</f>
        <v>541601571</v>
      </c>
      <c r="K133" s="319">
        <f>SUM(K102,K131)</f>
        <v>556001576</v>
      </c>
    </row>
    <row r="195" ht="15.75" customHeight="1" x14ac:dyDescent="0.25"/>
  </sheetData>
  <mergeCells count="10">
    <mergeCell ref="A2:K2"/>
    <mergeCell ref="B3:K3"/>
    <mergeCell ref="C106:D106"/>
    <mergeCell ref="E106:F106"/>
    <mergeCell ref="G106:H106"/>
    <mergeCell ref="J106:K106"/>
    <mergeCell ref="C5:D5"/>
    <mergeCell ref="E5:F5"/>
    <mergeCell ref="G5:H5"/>
    <mergeCell ref="J5:K5"/>
  </mergeCells>
  <phoneticPr fontId="0" type="noConversion"/>
  <printOptions gridLines="1"/>
  <pageMargins left="1.0416666666666666E-2" right="0.74803149606299213" top="0.98425196850393704" bottom="0.98425196850393704" header="0.51181102362204722" footer="0.51181102362204722"/>
  <pageSetup paperSize="8" orientation="landscape" r:id="rId1"/>
  <headerFooter alignWithMargins="0">
    <oddHeader>&amp;C1.1 melléklet a 1/2019. (II.14.) 
ÖK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M51"/>
  <sheetViews>
    <sheetView zoomScaleNormal="100" zoomScaleSheetLayoutView="100" workbookViewId="0">
      <selection activeCell="B3" sqref="B3:F3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5.5546875" style="7" customWidth="1"/>
    <col min="5" max="5" width="47.33203125" style="4" customWidth="1"/>
    <col min="6" max="7" width="19.109375" style="4" customWidth="1"/>
    <col min="8" max="8" width="4.109375" style="4" customWidth="1"/>
    <col min="9" max="16384" width="8" style="4"/>
  </cols>
  <sheetData>
    <row r="1" spans="1:8" x14ac:dyDescent="0.25">
      <c r="E1" s="429" t="s">
        <v>651</v>
      </c>
      <c r="F1" s="429"/>
      <c r="G1" s="429"/>
    </row>
    <row r="2" spans="1:8" ht="25.5" customHeight="1" x14ac:dyDescent="0.25">
      <c r="A2" s="430" t="s">
        <v>541</v>
      </c>
      <c r="B2" s="430"/>
      <c r="C2" s="430"/>
      <c r="D2" s="430"/>
      <c r="E2" s="430"/>
      <c r="F2" s="430"/>
      <c r="G2" s="430"/>
      <c r="H2" s="409"/>
    </row>
    <row r="3" spans="1:8" ht="14.4" thickBot="1" x14ac:dyDescent="0.3">
      <c r="B3" s="428" t="s">
        <v>463</v>
      </c>
      <c r="C3" s="428"/>
      <c r="D3" s="428"/>
      <c r="E3" s="428"/>
      <c r="F3" s="428"/>
      <c r="G3" s="128" t="s">
        <v>547</v>
      </c>
      <c r="H3" s="409"/>
    </row>
    <row r="4" spans="1:8" ht="18" customHeight="1" thickBot="1" x14ac:dyDescent="0.3">
      <c r="A4" s="425" t="s">
        <v>360</v>
      </c>
      <c r="B4" s="9" t="s">
        <v>361</v>
      </c>
      <c r="C4" s="174"/>
      <c r="D4" s="174"/>
      <c r="E4" s="9" t="s">
        <v>362</v>
      </c>
      <c r="F4" s="174"/>
      <c r="G4" s="174"/>
      <c r="H4" s="409"/>
    </row>
    <row r="5" spans="1:8" s="12" customFormat="1" ht="35.25" customHeight="1" thickBot="1" x14ac:dyDescent="0.3">
      <c r="A5" s="426"/>
      <c r="B5" s="10" t="s">
        <v>363</v>
      </c>
      <c r="C5" s="182" t="s">
        <v>546</v>
      </c>
      <c r="D5" s="11" t="s">
        <v>545</v>
      </c>
      <c r="E5" s="10" t="s">
        <v>363</v>
      </c>
      <c r="F5" s="182" t="s">
        <v>546</v>
      </c>
      <c r="G5" s="11" t="s">
        <v>545</v>
      </c>
      <c r="H5" s="409"/>
    </row>
    <row r="6" spans="1:8" ht="12.9" customHeight="1" x14ac:dyDescent="0.25">
      <c r="A6" s="16" t="s">
        <v>367</v>
      </c>
      <c r="B6" s="17" t="s">
        <v>433</v>
      </c>
      <c r="C6" s="175"/>
      <c r="D6" s="175"/>
      <c r="E6" s="17" t="s">
        <v>369</v>
      </c>
      <c r="F6" s="213">
        <v>29760384</v>
      </c>
      <c r="G6" s="213">
        <v>38873354</v>
      </c>
      <c r="H6" s="409"/>
    </row>
    <row r="7" spans="1:8" ht="12.9" customHeight="1" x14ac:dyDescent="0.25">
      <c r="A7" s="19" t="s">
        <v>370</v>
      </c>
      <c r="B7" s="20" t="s">
        <v>434</v>
      </c>
      <c r="C7" s="207"/>
      <c r="D7" s="207">
        <v>2233190</v>
      </c>
      <c r="E7" s="20" t="s">
        <v>371</v>
      </c>
      <c r="F7" s="207">
        <v>5969962</v>
      </c>
      <c r="G7" s="207">
        <v>7543052</v>
      </c>
      <c r="H7" s="409"/>
    </row>
    <row r="8" spans="1:8" ht="12.9" customHeight="1" x14ac:dyDescent="0.25">
      <c r="A8" s="19" t="s">
        <v>364</v>
      </c>
      <c r="B8" s="20" t="s">
        <v>368</v>
      </c>
      <c r="C8" s="207"/>
      <c r="D8" s="207"/>
      <c r="E8" s="20" t="s">
        <v>372</v>
      </c>
      <c r="F8" s="207">
        <v>6531930</v>
      </c>
      <c r="G8" s="207">
        <v>5828694</v>
      </c>
      <c r="H8" s="409"/>
    </row>
    <row r="9" spans="1:8" ht="12.9" customHeight="1" x14ac:dyDescent="0.25">
      <c r="A9" s="19" t="s">
        <v>365</v>
      </c>
      <c r="B9" s="22" t="s">
        <v>435</v>
      </c>
      <c r="C9" s="209"/>
      <c r="D9" s="209">
        <v>2388284</v>
      </c>
      <c r="E9" s="20" t="s">
        <v>373</v>
      </c>
      <c r="F9" s="207"/>
      <c r="G9" s="207"/>
      <c r="H9" s="409"/>
    </row>
    <row r="10" spans="1:8" ht="12.9" customHeight="1" x14ac:dyDescent="0.25">
      <c r="A10" s="19" t="s">
        <v>366</v>
      </c>
      <c r="B10" s="20" t="s">
        <v>436</v>
      </c>
      <c r="C10" s="207"/>
      <c r="D10" s="207"/>
      <c r="E10" s="20" t="s">
        <v>438</v>
      </c>
      <c r="F10" s="207"/>
      <c r="G10" s="207"/>
      <c r="H10" s="409"/>
    </row>
    <row r="11" spans="1:8" ht="12.9" customHeight="1" thickBot="1" x14ac:dyDescent="0.3">
      <c r="A11" s="26" t="s">
        <v>374</v>
      </c>
      <c r="B11" s="27" t="s">
        <v>437</v>
      </c>
      <c r="C11" s="210"/>
      <c r="D11" s="210"/>
      <c r="E11" s="28" t="s">
        <v>440</v>
      </c>
      <c r="F11" s="210"/>
      <c r="G11" s="210"/>
      <c r="H11" s="409"/>
    </row>
    <row r="12" spans="1:8" s="123" customFormat="1" ht="13.8" thickBot="1" x14ac:dyDescent="0.3">
      <c r="A12" s="23" t="s">
        <v>375</v>
      </c>
      <c r="B12" s="31" t="s">
        <v>458</v>
      </c>
      <c r="C12" s="212">
        <f>SUM(C6:C11)</f>
        <v>0</v>
      </c>
      <c r="D12" s="212">
        <f>SUM(D6:D11)</f>
        <v>4621474</v>
      </c>
      <c r="E12" s="31" t="s">
        <v>460</v>
      </c>
      <c r="F12" s="219">
        <f>SUM(F6:F11)</f>
        <v>42262276</v>
      </c>
      <c r="G12" s="219">
        <f>SUM(G6:G11)</f>
        <v>52245100</v>
      </c>
      <c r="H12" s="409"/>
    </row>
    <row r="13" spans="1:8" x14ac:dyDescent="0.25">
      <c r="A13" s="33" t="s">
        <v>376</v>
      </c>
      <c r="B13" s="17" t="s">
        <v>443</v>
      </c>
      <c r="C13" s="213"/>
      <c r="D13" s="213"/>
      <c r="E13" s="17" t="s">
        <v>401</v>
      </c>
      <c r="F13" s="213">
        <v>1905000</v>
      </c>
      <c r="G13" s="213">
        <v>2178050</v>
      </c>
    </row>
    <row r="14" spans="1:8" x14ac:dyDescent="0.25">
      <c r="A14" s="29" t="s">
        <v>377</v>
      </c>
      <c r="B14" s="20" t="s">
        <v>444</v>
      </c>
      <c r="C14" s="207"/>
      <c r="D14" s="207"/>
      <c r="E14" s="20" t="s">
        <v>402</v>
      </c>
      <c r="F14" s="207"/>
      <c r="G14" s="207"/>
    </row>
    <row r="15" spans="1:8" x14ac:dyDescent="0.25">
      <c r="A15" s="29" t="s">
        <v>378</v>
      </c>
      <c r="B15" s="34" t="s">
        <v>448</v>
      </c>
      <c r="C15" s="215">
        <v>44167276</v>
      </c>
      <c r="D15" s="215">
        <v>49801676</v>
      </c>
      <c r="E15" s="20" t="s">
        <v>445</v>
      </c>
      <c r="F15" s="207"/>
      <c r="G15" s="207"/>
    </row>
    <row r="16" spans="1:8" ht="13.8" thickBot="1" x14ac:dyDescent="0.3">
      <c r="A16" s="33" t="s">
        <v>379</v>
      </c>
      <c r="B16" s="34"/>
      <c r="C16" s="215"/>
      <c r="D16" s="215"/>
      <c r="E16" s="28" t="s">
        <v>449</v>
      </c>
      <c r="F16" s="220"/>
      <c r="G16" s="220"/>
    </row>
    <row r="17" spans="1:91" s="123" customFormat="1" x14ac:dyDescent="0.25">
      <c r="A17" s="78">
        <v>12</v>
      </c>
      <c r="B17" s="80" t="s">
        <v>459</v>
      </c>
      <c r="C17" s="217">
        <f>SUM(C13:C15)</f>
        <v>44167276</v>
      </c>
      <c r="D17" s="217">
        <f>SUM(D13:D15)</f>
        <v>49801676</v>
      </c>
      <c r="E17" s="80" t="s">
        <v>461</v>
      </c>
      <c r="F17" s="222">
        <f>SUM(F13:F16)</f>
        <v>1905000</v>
      </c>
      <c r="G17" s="222">
        <f>SUM(G13:G16)</f>
        <v>2178050</v>
      </c>
    </row>
    <row r="18" spans="1:91" s="125" customFormat="1" x14ac:dyDescent="0.25">
      <c r="A18" s="79" t="s">
        <v>381</v>
      </c>
      <c r="B18" s="79" t="s">
        <v>153</v>
      </c>
      <c r="C18" s="200">
        <f>SUM(C12,C17)</f>
        <v>44167276</v>
      </c>
      <c r="D18" s="200">
        <f>SUM(D12,D17)</f>
        <v>54423150</v>
      </c>
      <c r="E18" s="79" t="s">
        <v>462</v>
      </c>
      <c r="F18" s="200">
        <f>SUM(F12,F17)</f>
        <v>44167276</v>
      </c>
      <c r="G18" s="200">
        <f>SUM(G12,G17)</f>
        <v>54423150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</row>
    <row r="19" spans="1:91" ht="13.8" thickBot="1" x14ac:dyDescent="0.3">
      <c r="B19" s="428" t="s">
        <v>464</v>
      </c>
      <c r="C19" s="428"/>
      <c r="D19" s="428"/>
      <c r="E19" s="428"/>
      <c r="F19" s="187"/>
      <c r="G19" s="187"/>
    </row>
    <row r="20" spans="1:91" ht="18" customHeight="1" thickBot="1" x14ac:dyDescent="0.3">
      <c r="A20" s="425" t="s">
        <v>360</v>
      </c>
      <c r="B20" s="9" t="s">
        <v>361</v>
      </c>
      <c r="C20" s="174"/>
      <c r="D20" s="174"/>
      <c r="E20" s="9" t="s">
        <v>362</v>
      </c>
      <c r="F20" s="174"/>
      <c r="G20" s="174"/>
    </row>
    <row r="21" spans="1:91" s="12" customFormat="1" ht="34.5" customHeight="1" thickBot="1" x14ac:dyDescent="0.3">
      <c r="A21" s="426"/>
      <c r="B21" s="10" t="s">
        <v>363</v>
      </c>
      <c r="C21" s="182" t="s">
        <v>546</v>
      </c>
      <c r="D21" s="11" t="s">
        <v>545</v>
      </c>
      <c r="E21" s="10" t="s">
        <v>363</v>
      </c>
      <c r="F21" s="182" t="s">
        <v>546</v>
      </c>
      <c r="G21" s="11" t="s">
        <v>545</v>
      </c>
      <c r="H21" s="4"/>
    </row>
    <row r="22" spans="1:91" ht="12.9" customHeight="1" x14ac:dyDescent="0.25">
      <c r="A22" s="16" t="s">
        <v>367</v>
      </c>
      <c r="B22" s="17" t="s">
        <v>433</v>
      </c>
      <c r="C22" s="175"/>
      <c r="D22" s="175"/>
      <c r="E22" s="17" t="s">
        <v>369</v>
      </c>
      <c r="F22" s="175"/>
      <c r="G22" s="175"/>
    </row>
    <row r="23" spans="1:91" ht="12.9" customHeight="1" x14ac:dyDescent="0.25">
      <c r="A23" s="19" t="s">
        <v>370</v>
      </c>
      <c r="B23" s="20" t="s">
        <v>434</v>
      </c>
      <c r="C23" s="176"/>
      <c r="D23" s="176"/>
      <c r="E23" s="20" t="s">
        <v>371</v>
      </c>
      <c r="F23" s="176"/>
      <c r="G23" s="176"/>
    </row>
    <row r="24" spans="1:91" ht="12.9" customHeight="1" x14ac:dyDescent="0.25">
      <c r="A24" s="19" t="s">
        <v>364</v>
      </c>
      <c r="B24" s="20" t="s">
        <v>368</v>
      </c>
      <c r="C24" s="176"/>
      <c r="D24" s="176"/>
      <c r="E24" s="20" t="s">
        <v>372</v>
      </c>
      <c r="F24" s="176"/>
      <c r="G24" s="176"/>
    </row>
    <row r="25" spans="1:91" ht="12.9" customHeight="1" x14ac:dyDescent="0.25">
      <c r="A25" s="19" t="s">
        <v>365</v>
      </c>
      <c r="B25" s="22" t="s">
        <v>435</v>
      </c>
      <c r="C25" s="183"/>
      <c r="D25" s="183"/>
      <c r="E25" s="20" t="s">
        <v>373</v>
      </c>
      <c r="F25" s="176"/>
      <c r="G25" s="176"/>
    </row>
    <row r="26" spans="1:91" ht="12.9" customHeight="1" x14ac:dyDescent="0.25">
      <c r="A26" s="19" t="s">
        <v>366</v>
      </c>
      <c r="B26" s="20" t="s">
        <v>436</v>
      </c>
      <c r="C26" s="176"/>
      <c r="D26" s="176"/>
      <c r="E26" s="20" t="s">
        <v>438</v>
      </c>
      <c r="F26" s="176"/>
      <c r="G26" s="176"/>
    </row>
    <row r="27" spans="1:91" ht="12.9" customHeight="1" x14ac:dyDescent="0.25">
      <c r="A27" s="26" t="s">
        <v>374</v>
      </c>
      <c r="B27" s="27" t="s">
        <v>437</v>
      </c>
      <c r="C27" s="184"/>
      <c r="D27" s="184"/>
      <c r="E27" s="28" t="s">
        <v>440</v>
      </c>
      <c r="F27" s="184"/>
      <c r="G27" s="184"/>
    </row>
    <row r="28" spans="1:91" ht="12.9" customHeight="1" thickBot="1" x14ac:dyDescent="0.3">
      <c r="A28" s="26"/>
      <c r="B28" s="27"/>
      <c r="C28" s="186"/>
      <c r="D28" s="186"/>
      <c r="E28" s="27" t="s">
        <v>494</v>
      </c>
      <c r="F28" s="184"/>
      <c r="G28" s="184"/>
    </row>
    <row r="29" spans="1:91" s="123" customFormat="1" ht="13.8" thickBot="1" x14ac:dyDescent="0.3">
      <c r="A29" s="23" t="s">
        <v>375</v>
      </c>
      <c r="B29" s="31" t="s">
        <v>458</v>
      </c>
      <c r="C29" s="178"/>
      <c r="D29" s="178"/>
      <c r="E29" s="31" t="s">
        <v>460</v>
      </c>
      <c r="F29" s="188"/>
      <c r="G29" s="188"/>
    </row>
    <row r="30" spans="1:91" x14ac:dyDescent="0.25">
      <c r="A30" s="33" t="s">
        <v>376</v>
      </c>
      <c r="B30" s="17" t="s">
        <v>443</v>
      </c>
      <c r="C30" s="175"/>
      <c r="D30" s="175"/>
      <c r="E30" s="17" t="s">
        <v>401</v>
      </c>
      <c r="F30" s="175"/>
      <c r="G30" s="175"/>
    </row>
    <row r="31" spans="1:91" x14ac:dyDescent="0.25">
      <c r="A31" s="29" t="s">
        <v>377</v>
      </c>
      <c r="B31" s="20" t="s">
        <v>444</v>
      </c>
      <c r="C31" s="176"/>
      <c r="D31" s="176"/>
      <c r="E31" s="20" t="s">
        <v>402</v>
      </c>
      <c r="F31" s="176"/>
      <c r="G31" s="176"/>
    </row>
    <row r="32" spans="1:91" x14ac:dyDescent="0.25">
      <c r="A32" s="29" t="s">
        <v>378</v>
      </c>
      <c r="B32" s="34" t="s">
        <v>448</v>
      </c>
      <c r="C32" s="177"/>
      <c r="D32" s="177"/>
      <c r="E32" s="20" t="s">
        <v>445</v>
      </c>
      <c r="F32" s="176"/>
      <c r="G32" s="176"/>
    </row>
    <row r="33" spans="1:91" ht="13.8" thickBot="1" x14ac:dyDescent="0.3">
      <c r="A33" s="33" t="s">
        <v>379</v>
      </c>
      <c r="B33" s="34"/>
      <c r="C33" s="177"/>
      <c r="D33" s="177"/>
      <c r="E33" s="28" t="s">
        <v>449</v>
      </c>
      <c r="F33" s="189"/>
      <c r="G33" s="189"/>
    </row>
    <row r="34" spans="1:91" s="123" customFormat="1" x14ac:dyDescent="0.25">
      <c r="A34" s="78">
        <v>12</v>
      </c>
      <c r="B34" s="80" t="s">
        <v>459</v>
      </c>
      <c r="C34" s="185"/>
      <c r="D34" s="185"/>
      <c r="E34" s="80" t="s">
        <v>461</v>
      </c>
      <c r="F34" s="190"/>
      <c r="G34" s="190"/>
    </row>
    <row r="35" spans="1:91" s="125" customFormat="1" x14ac:dyDescent="0.25">
      <c r="A35" s="79" t="s">
        <v>381</v>
      </c>
      <c r="B35" s="79" t="s">
        <v>153</v>
      </c>
      <c r="C35" s="79"/>
      <c r="D35" s="79"/>
      <c r="E35" s="79" t="s">
        <v>462</v>
      </c>
      <c r="F35" s="79"/>
      <c r="G35" s="79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</row>
    <row r="36" spans="1:91" ht="13.8" thickBot="1" x14ac:dyDescent="0.3">
      <c r="B36" s="428" t="s">
        <v>465</v>
      </c>
      <c r="C36" s="428"/>
      <c r="D36" s="428"/>
      <c r="E36" s="428"/>
      <c r="F36" s="187"/>
      <c r="G36" s="187"/>
    </row>
    <row r="37" spans="1:91" ht="13.8" thickBot="1" x14ac:dyDescent="0.3">
      <c r="A37" s="425" t="s">
        <v>360</v>
      </c>
      <c r="B37" s="9" t="s">
        <v>361</v>
      </c>
      <c r="C37" s="174"/>
      <c r="D37" s="174"/>
      <c r="E37" s="9" t="s">
        <v>362</v>
      </c>
      <c r="F37" s="174"/>
      <c r="G37" s="174"/>
    </row>
    <row r="38" spans="1:91" ht="34.799999999999997" thickBot="1" x14ac:dyDescent="0.3">
      <c r="A38" s="426"/>
      <c r="B38" s="10" t="s">
        <v>363</v>
      </c>
      <c r="C38" s="182" t="s">
        <v>546</v>
      </c>
      <c r="D38" s="11" t="s">
        <v>545</v>
      </c>
      <c r="E38" s="10" t="s">
        <v>363</v>
      </c>
      <c r="F38" s="182" t="s">
        <v>546</v>
      </c>
      <c r="G38" s="11" t="s">
        <v>545</v>
      </c>
    </row>
    <row r="39" spans="1:91" x14ac:dyDescent="0.25">
      <c r="A39" s="16" t="s">
        <v>367</v>
      </c>
      <c r="B39" s="17" t="s">
        <v>433</v>
      </c>
      <c r="C39" s="18"/>
      <c r="D39" s="18"/>
      <c r="E39" s="17" t="s">
        <v>369</v>
      </c>
      <c r="F39" s="18">
        <v>21365000</v>
      </c>
      <c r="G39" s="18">
        <v>22045581</v>
      </c>
    </row>
    <row r="40" spans="1:91" x14ac:dyDescent="0.25">
      <c r="A40" s="19" t="s">
        <v>370</v>
      </c>
      <c r="B40" s="20" t="s">
        <v>434</v>
      </c>
      <c r="C40" s="21"/>
      <c r="D40" s="21">
        <v>667993</v>
      </c>
      <c r="E40" s="20" t="s">
        <v>371</v>
      </c>
      <c r="F40" s="21">
        <v>5799000</v>
      </c>
      <c r="G40" s="21">
        <v>6305131</v>
      </c>
    </row>
    <row r="41" spans="1:91" x14ac:dyDescent="0.25">
      <c r="A41" s="19" t="s">
        <v>364</v>
      </c>
      <c r="B41" s="20" t="s">
        <v>368</v>
      </c>
      <c r="C41" s="21"/>
      <c r="D41" s="21"/>
      <c r="E41" s="20" t="s">
        <v>372</v>
      </c>
      <c r="F41" s="21">
        <v>6564000</v>
      </c>
      <c r="G41" s="21">
        <v>3632022</v>
      </c>
    </row>
    <row r="42" spans="1:91" x14ac:dyDescent="0.25">
      <c r="A42" s="19" t="s">
        <v>365</v>
      </c>
      <c r="B42" s="22" t="s">
        <v>435</v>
      </c>
      <c r="C42" s="21"/>
      <c r="D42" s="21">
        <v>124399</v>
      </c>
      <c r="E42" s="20" t="s">
        <v>373</v>
      </c>
      <c r="F42" s="21"/>
      <c r="G42" s="21"/>
    </row>
    <row r="43" spans="1:91" x14ac:dyDescent="0.25">
      <c r="A43" s="19" t="s">
        <v>366</v>
      </c>
      <c r="B43" s="20" t="s">
        <v>436</v>
      </c>
      <c r="C43" s="21"/>
      <c r="D43" s="21"/>
      <c r="E43" s="20" t="s">
        <v>438</v>
      </c>
      <c r="F43" s="21"/>
      <c r="G43" s="21"/>
    </row>
    <row r="44" spans="1:91" ht="13.8" thickBot="1" x14ac:dyDescent="0.3">
      <c r="A44" s="26" t="s">
        <v>374</v>
      </c>
      <c r="B44" s="27" t="s">
        <v>437</v>
      </c>
      <c r="C44" s="122">
        <v>34833000</v>
      </c>
      <c r="D44" s="122">
        <v>31525365</v>
      </c>
      <c r="E44" s="28" t="s">
        <v>494</v>
      </c>
      <c r="F44" s="120"/>
      <c r="G44" s="120"/>
    </row>
    <row r="45" spans="1:91" s="123" customFormat="1" ht="13.8" thickBot="1" x14ac:dyDescent="0.3">
      <c r="A45" s="23" t="s">
        <v>375</v>
      </c>
      <c r="B45" s="31" t="s">
        <v>458</v>
      </c>
      <c r="C45" s="32">
        <f>SUM(C39:C44)</f>
        <v>34833000</v>
      </c>
      <c r="D45" s="32">
        <f>SUM(D39:D44)</f>
        <v>32317757</v>
      </c>
      <c r="E45" s="31" t="s">
        <v>460</v>
      </c>
      <c r="F45" s="126">
        <f>SUM(F39:F44)</f>
        <v>33728000</v>
      </c>
      <c r="G45" s="126">
        <f>SUM(G39:G44)</f>
        <v>31982734</v>
      </c>
    </row>
    <row r="46" spans="1:91" x14ac:dyDescent="0.25">
      <c r="A46" s="33" t="s">
        <v>376</v>
      </c>
      <c r="B46" s="17" t="s">
        <v>443</v>
      </c>
      <c r="C46" s="18"/>
      <c r="D46" s="18"/>
      <c r="E46" s="17" t="s">
        <v>401</v>
      </c>
      <c r="F46" s="18">
        <v>1105000</v>
      </c>
      <c r="G46" s="18">
        <v>335023</v>
      </c>
    </row>
    <row r="47" spans="1:91" x14ac:dyDescent="0.25">
      <c r="A47" s="29" t="s">
        <v>377</v>
      </c>
      <c r="B47" s="20" t="s">
        <v>444</v>
      </c>
      <c r="C47" s="21"/>
      <c r="D47" s="21"/>
      <c r="E47" s="20" t="s">
        <v>402</v>
      </c>
      <c r="F47" s="21"/>
      <c r="G47" s="21"/>
    </row>
    <row r="48" spans="1:91" x14ac:dyDescent="0.25">
      <c r="A48" s="29" t="s">
        <v>378</v>
      </c>
      <c r="B48" s="34" t="s">
        <v>448</v>
      </c>
      <c r="C48" s="21"/>
      <c r="D48" s="21"/>
      <c r="E48" s="20" t="s">
        <v>445</v>
      </c>
      <c r="F48" s="21"/>
      <c r="G48" s="21"/>
    </row>
    <row r="49" spans="1:7" ht="13.8" thickBot="1" x14ac:dyDescent="0.3">
      <c r="A49" s="33" t="s">
        <v>379</v>
      </c>
      <c r="B49" s="34"/>
      <c r="C49" s="35"/>
      <c r="D49" s="35"/>
      <c r="E49" s="28" t="s">
        <v>449</v>
      </c>
      <c r="F49" s="121"/>
      <c r="G49" s="121"/>
    </row>
    <row r="50" spans="1:7" s="123" customFormat="1" x14ac:dyDescent="0.25">
      <c r="A50" s="78">
        <v>12</v>
      </c>
      <c r="B50" s="80" t="s">
        <v>459</v>
      </c>
      <c r="C50" s="81">
        <f>SUM(C46:C49)</f>
        <v>0</v>
      </c>
      <c r="D50" s="81"/>
      <c r="E50" s="80" t="s">
        <v>461</v>
      </c>
      <c r="F50" s="127">
        <f>SUM(F46:F49)</f>
        <v>1105000</v>
      </c>
      <c r="G50" s="127">
        <f>SUM(G46:G49)</f>
        <v>335023</v>
      </c>
    </row>
    <row r="51" spans="1:7" s="123" customFormat="1" x14ac:dyDescent="0.25">
      <c r="A51" s="79" t="s">
        <v>381</v>
      </c>
      <c r="B51" s="79" t="s">
        <v>153</v>
      </c>
      <c r="C51" s="82">
        <f>SUM(C45,C50)</f>
        <v>34833000</v>
      </c>
      <c r="D51" s="82">
        <f>SUM(D45,D50)</f>
        <v>32317757</v>
      </c>
      <c r="E51" s="79" t="s">
        <v>462</v>
      </c>
      <c r="F51" s="82">
        <f>SUM(F45,F50)</f>
        <v>34833000</v>
      </c>
      <c r="G51" s="82">
        <f>SUM(G45,G50)</f>
        <v>32317757</v>
      </c>
    </row>
  </sheetData>
  <mergeCells count="9">
    <mergeCell ref="E1:G1"/>
    <mergeCell ref="B36:E36"/>
    <mergeCell ref="A37:A38"/>
    <mergeCell ref="A4:A5"/>
    <mergeCell ref="H2:H12"/>
    <mergeCell ref="B19:E19"/>
    <mergeCell ref="A20:A21"/>
    <mergeCell ref="B3:F3"/>
    <mergeCell ref="A2:G2"/>
  </mergeCells>
  <phoneticPr fontId="22" type="noConversion"/>
  <printOptions horizontalCentered="1"/>
  <pageMargins left="0.31496062992125984" right="0.47244094488188981" top="0.9055118110236221" bottom="0.51181102362204722" header="0.6692913385826772" footer="0.27559055118110237"/>
  <pageSetup paperSize="8" orientation="landscape" r:id="rId1"/>
  <headerFooter alignWithMargins="0">
    <oddHeader xml:space="preserve">&amp;R&amp;"Times New Roman CE,Félkövér dőlt"&amp;11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M51"/>
  <sheetViews>
    <sheetView workbookViewId="0">
      <selection activeCell="A2" sqref="A2:G2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6.33203125" style="7" customWidth="1"/>
    <col min="5" max="5" width="47.33203125" style="4" customWidth="1"/>
    <col min="6" max="7" width="19.109375" style="4" customWidth="1"/>
    <col min="8" max="8" width="4.109375" style="4" customWidth="1"/>
    <col min="9" max="16384" width="8" style="4"/>
  </cols>
  <sheetData>
    <row r="1" spans="1:8" x14ac:dyDescent="0.25">
      <c r="E1" s="429" t="s">
        <v>652</v>
      </c>
      <c r="F1" s="429"/>
      <c r="G1" s="429"/>
    </row>
    <row r="2" spans="1:8" ht="25.5" customHeight="1" x14ac:dyDescent="0.25">
      <c r="A2" s="430" t="s">
        <v>542</v>
      </c>
      <c r="B2" s="430"/>
      <c r="C2" s="430"/>
      <c r="D2" s="430"/>
      <c r="E2" s="430"/>
      <c r="F2" s="430"/>
      <c r="G2" s="430"/>
      <c r="H2" s="409"/>
    </row>
    <row r="3" spans="1:8" ht="14.4" thickBot="1" x14ac:dyDescent="0.3">
      <c r="B3" s="428" t="s">
        <v>463</v>
      </c>
      <c r="C3" s="428"/>
      <c r="D3" s="428"/>
      <c r="E3" s="428"/>
      <c r="F3" s="428"/>
      <c r="G3" s="8" t="s">
        <v>548</v>
      </c>
      <c r="H3" s="409"/>
    </row>
    <row r="4" spans="1:8" ht="18" customHeight="1" thickBot="1" x14ac:dyDescent="0.3">
      <c r="A4" s="425" t="s">
        <v>360</v>
      </c>
      <c r="B4" s="9" t="s">
        <v>361</v>
      </c>
      <c r="C4" s="174"/>
      <c r="D4" s="174"/>
      <c r="E4" s="9" t="s">
        <v>362</v>
      </c>
      <c r="F4" s="174"/>
      <c r="G4" s="174"/>
      <c r="H4" s="409"/>
    </row>
    <row r="5" spans="1:8" s="12" customFormat="1" ht="35.25" customHeight="1" thickBot="1" x14ac:dyDescent="0.3">
      <c r="A5" s="426"/>
      <c r="B5" s="10" t="s">
        <v>363</v>
      </c>
      <c r="C5" s="182" t="s">
        <v>546</v>
      </c>
      <c r="D5" s="182" t="s">
        <v>559</v>
      </c>
      <c r="E5" s="10" t="s">
        <v>363</v>
      </c>
      <c r="F5" s="182" t="s">
        <v>546</v>
      </c>
      <c r="G5" s="182" t="s">
        <v>545</v>
      </c>
      <c r="H5" s="409"/>
    </row>
    <row r="6" spans="1:8" ht="12.9" customHeight="1" x14ac:dyDescent="0.25">
      <c r="A6" s="16" t="s">
        <v>367</v>
      </c>
      <c r="B6" s="17" t="s">
        <v>433</v>
      </c>
      <c r="C6" s="213"/>
      <c r="D6" s="213"/>
      <c r="E6" s="17" t="s">
        <v>369</v>
      </c>
      <c r="F6" s="213">
        <v>55713222</v>
      </c>
      <c r="G6" s="213">
        <v>58076535</v>
      </c>
      <c r="H6" s="409"/>
    </row>
    <row r="7" spans="1:8" ht="12.9" customHeight="1" x14ac:dyDescent="0.25">
      <c r="A7" s="19" t="s">
        <v>370</v>
      </c>
      <c r="B7" s="20" t="s">
        <v>434</v>
      </c>
      <c r="C7" s="207"/>
      <c r="D7" s="207"/>
      <c r="E7" s="20" t="s">
        <v>371</v>
      </c>
      <c r="F7" s="207">
        <v>11233228</v>
      </c>
      <c r="G7" s="207">
        <v>11233228</v>
      </c>
      <c r="H7" s="409"/>
    </row>
    <row r="8" spans="1:8" ht="12.9" customHeight="1" x14ac:dyDescent="0.25">
      <c r="A8" s="19" t="s">
        <v>364</v>
      </c>
      <c r="B8" s="20" t="s">
        <v>368</v>
      </c>
      <c r="C8" s="207"/>
      <c r="D8" s="207"/>
      <c r="E8" s="20" t="s">
        <v>372</v>
      </c>
      <c r="F8" s="207">
        <v>40151516</v>
      </c>
      <c r="G8" s="207">
        <v>40251816</v>
      </c>
      <c r="H8" s="409"/>
    </row>
    <row r="9" spans="1:8" ht="12.9" customHeight="1" x14ac:dyDescent="0.25">
      <c r="A9" s="19" t="s">
        <v>365</v>
      </c>
      <c r="B9" s="22" t="s">
        <v>435</v>
      </c>
      <c r="C9" s="209">
        <v>24111071</v>
      </c>
      <c r="D9" s="209">
        <v>26459684</v>
      </c>
      <c r="E9" s="20" t="s">
        <v>373</v>
      </c>
      <c r="F9" s="207"/>
      <c r="G9" s="207"/>
      <c r="H9" s="409"/>
    </row>
    <row r="10" spans="1:8" ht="12.9" customHeight="1" x14ac:dyDescent="0.25">
      <c r="A10" s="19" t="s">
        <v>366</v>
      </c>
      <c r="B10" s="20" t="s">
        <v>436</v>
      </c>
      <c r="C10" s="207"/>
      <c r="D10" s="207"/>
      <c r="E10" s="20" t="s">
        <v>438</v>
      </c>
      <c r="F10" s="207"/>
      <c r="G10" s="207"/>
      <c r="H10" s="409"/>
    </row>
    <row r="11" spans="1:8" ht="12.9" customHeight="1" thickBot="1" x14ac:dyDescent="0.3">
      <c r="A11" s="26" t="s">
        <v>374</v>
      </c>
      <c r="B11" s="27" t="s">
        <v>437</v>
      </c>
      <c r="C11" s="210"/>
      <c r="D11" s="210"/>
      <c r="E11" s="28" t="s">
        <v>440</v>
      </c>
      <c r="F11" s="210"/>
      <c r="G11" s="210"/>
      <c r="H11" s="409"/>
    </row>
    <row r="12" spans="1:8" s="123" customFormat="1" ht="13.8" thickBot="1" x14ac:dyDescent="0.3">
      <c r="A12" s="23" t="s">
        <v>375</v>
      </c>
      <c r="B12" s="31" t="s">
        <v>458</v>
      </c>
      <c r="C12" s="212">
        <f>SUM(C6:C11)</f>
        <v>24111071</v>
      </c>
      <c r="D12" s="212">
        <f>SUM(D6:D11)</f>
        <v>26459684</v>
      </c>
      <c r="E12" s="31" t="s">
        <v>460</v>
      </c>
      <c r="F12" s="225">
        <f>SUM(F6:F11)</f>
        <v>107097966</v>
      </c>
      <c r="G12" s="225">
        <f>SUM(G6:G11)</f>
        <v>109561579</v>
      </c>
      <c r="H12" s="409"/>
    </row>
    <row r="13" spans="1:8" x14ac:dyDescent="0.25">
      <c r="A13" s="33" t="s">
        <v>376</v>
      </c>
      <c r="B13" s="17" t="s">
        <v>443</v>
      </c>
      <c r="C13" s="213"/>
      <c r="D13" s="213"/>
      <c r="E13" s="17" t="s">
        <v>401</v>
      </c>
      <c r="F13" s="213">
        <v>14439900</v>
      </c>
      <c r="G13" s="213">
        <v>15339135</v>
      </c>
    </row>
    <row r="14" spans="1:8" x14ac:dyDescent="0.25">
      <c r="A14" s="29" t="s">
        <v>377</v>
      </c>
      <c r="B14" s="20" t="s">
        <v>444</v>
      </c>
      <c r="C14" s="207"/>
      <c r="D14" s="207"/>
      <c r="E14" s="20" t="s">
        <v>402</v>
      </c>
      <c r="F14" s="207">
        <v>1651000</v>
      </c>
      <c r="G14" s="207">
        <v>787335</v>
      </c>
    </row>
    <row r="15" spans="1:8" x14ac:dyDescent="0.25">
      <c r="A15" s="29" t="s">
        <v>378</v>
      </c>
      <c r="B15" s="34" t="s">
        <v>448</v>
      </c>
      <c r="C15" s="215">
        <v>99077795</v>
      </c>
      <c r="D15" s="215">
        <v>99228365</v>
      </c>
      <c r="E15" s="20" t="s">
        <v>445</v>
      </c>
      <c r="F15" s="207"/>
      <c r="G15" s="207"/>
    </row>
    <row r="16" spans="1:8" ht="13.8" thickBot="1" x14ac:dyDescent="0.3">
      <c r="A16" s="33" t="s">
        <v>379</v>
      </c>
      <c r="B16" s="34"/>
      <c r="C16" s="215"/>
      <c r="D16" s="215"/>
      <c r="E16" s="28" t="s">
        <v>449</v>
      </c>
      <c r="F16" s="220"/>
      <c r="G16" s="220"/>
    </row>
    <row r="17" spans="1:91" s="123" customFormat="1" x14ac:dyDescent="0.25">
      <c r="A17" s="78">
        <v>12</v>
      </c>
      <c r="B17" s="80" t="s">
        <v>459</v>
      </c>
      <c r="C17" s="223">
        <f>SUM(C13:C16)</f>
        <v>99077795</v>
      </c>
      <c r="D17" s="223">
        <f>SUM(D13:D16)</f>
        <v>99228365</v>
      </c>
      <c r="E17" s="80" t="s">
        <v>461</v>
      </c>
      <c r="F17" s="226">
        <f>SUM(F13:F16)</f>
        <v>16090900</v>
      </c>
      <c r="G17" s="226">
        <f>SUM(G13:G16)</f>
        <v>16126470</v>
      </c>
    </row>
    <row r="18" spans="1:91" s="125" customFormat="1" x14ac:dyDescent="0.25">
      <c r="A18" s="79" t="s">
        <v>381</v>
      </c>
      <c r="B18" s="79" t="s">
        <v>153</v>
      </c>
      <c r="C18" s="224">
        <f>SUM(C17,C12)</f>
        <v>123188866</v>
      </c>
      <c r="D18" s="224">
        <f>SUM(D17,D12)</f>
        <v>125688049</v>
      </c>
      <c r="E18" s="206" t="s">
        <v>462</v>
      </c>
      <c r="F18" s="224">
        <f>SUM(F12,F17)</f>
        <v>123188866</v>
      </c>
      <c r="G18" s="224">
        <f>SUM(G12,G17)</f>
        <v>125688049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</row>
    <row r="19" spans="1:91" ht="13.8" thickBot="1" x14ac:dyDescent="0.3">
      <c r="B19" s="428" t="s">
        <v>464</v>
      </c>
      <c r="C19" s="428"/>
      <c r="D19" s="428"/>
      <c r="E19" s="428"/>
      <c r="F19" s="187"/>
      <c r="G19" s="187"/>
    </row>
    <row r="20" spans="1:91" ht="18" customHeight="1" thickBot="1" x14ac:dyDescent="0.3">
      <c r="A20" s="425" t="s">
        <v>360</v>
      </c>
      <c r="B20" s="9" t="s">
        <v>361</v>
      </c>
      <c r="C20" s="174"/>
      <c r="D20" s="174"/>
      <c r="E20" s="9" t="s">
        <v>362</v>
      </c>
      <c r="F20" s="174"/>
      <c r="G20" s="174"/>
    </row>
    <row r="21" spans="1:91" s="12" customFormat="1" ht="34.5" customHeight="1" thickBot="1" x14ac:dyDescent="0.3">
      <c r="A21" s="426"/>
      <c r="B21" s="10" t="s">
        <v>363</v>
      </c>
      <c r="C21" s="11" t="s">
        <v>546</v>
      </c>
      <c r="D21" s="11" t="s">
        <v>545</v>
      </c>
      <c r="E21" s="10" t="s">
        <v>363</v>
      </c>
      <c r="F21" s="11" t="s">
        <v>544</v>
      </c>
      <c r="G21" s="11" t="s">
        <v>549</v>
      </c>
      <c r="H21" s="4"/>
    </row>
    <row r="22" spans="1:91" ht="12.9" customHeight="1" x14ac:dyDescent="0.25">
      <c r="A22" s="16" t="s">
        <v>367</v>
      </c>
      <c r="B22" s="17" t="s">
        <v>433</v>
      </c>
      <c r="C22" s="106"/>
      <c r="D22" s="106"/>
      <c r="E22" s="17" t="s">
        <v>369</v>
      </c>
      <c r="F22" s="213">
        <v>55713222</v>
      </c>
      <c r="G22" s="213">
        <v>58076535</v>
      </c>
    </row>
    <row r="23" spans="1:91" ht="12.9" customHeight="1" x14ac:dyDescent="0.25">
      <c r="A23" s="19" t="s">
        <v>370</v>
      </c>
      <c r="B23" s="20" t="s">
        <v>434</v>
      </c>
      <c r="C23" s="107"/>
      <c r="D23" s="107"/>
      <c r="E23" s="20" t="s">
        <v>371</v>
      </c>
      <c r="F23" s="207">
        <v>11233228</v>
      </c>
      <c r="G23" s="207">
        <v>11233228</v>
      </c>
    </row>
    <row r="24" spans="1:91" ht="12.9" customHeight="1" x14ac:dyDescent="0.25">
      <c r="A24" s="19" t="s">
        <v>364</v>
      </c>
      <c r="B24" s="20" t="s">
        <v>368</v>
      </c>
      <c r="C24" s="107"/>
      <c r="D24" s="107"/>
      <c r="E24" s="20" t="s">
        <v>372</v>
      </c>
      <c r="F24" s="207">
        <v>40151516</v>
      </c>
      <c r="G24" s="207">
        <v>40251816</v>
      </c>
    </row>
    <row r="25" spans="1:91" ht="12.9" customHeight="1" x14ac:dyDescent="0.25">
      <c r="A25" s="19" t="s">
        <v>365</v>
      </c>
      <c r="B25" s="22" t="s">
        <v>435</v>
      </c>
      <c r="C25" s="209">
        <v>24111071</v>
      </c>
      <c r="D25" s="209">
        <v>26459684</v>
      </c>
      <c r="E25" s="20" t="s">
        <v>373</v>
      </c>
      <c r="F25" s="107"/>
      <c r="G25" s="107"/>
    </row>
    <row r="26" spans="1:91" ht="12.9" customHeight="1" x14ac:dyDescent="0.25">
      <c r="A26" s="19" t="s">
        <v>366</v>
      </c>
      <c r="B26" s="20" t="s">
        <v>436</v>
      </c>
      <c r="C26" s="107"/>
      <c r="D26" s="107"/>
      <c r="E26" s="20" t="s">
        <v>438</v>
      </c>
      <c r="F26" s="107"/>
      <c r="G26" s="107"/>
    </row>
    <row r="27" spans="1:91" ht="12.9" customHeight="1" x14ac:dyDescent="0.25">
      <c r="A27" s="26" t="s">
        <v>374</v>
      </c>
      <c r="B27" s="27" t="s">
        <v>437</v>
      </c>
      <c r="C27" s="215">
        <v>99077795</v>
      </c>
      <c r="D27" s="215">
        <v>99228365</v>
      </c>
      <c r="E27" s="28" t="s">
        <v>440</v>
      </c>
      <c r="F27" s="129"/>
      <c r="G27" s="129"/>
    </row>
    <row r="28" spans="1:91" ht="12.9" customHeight="1" thickBot="1" x14ac:dyDescent="0.3">
      <c r="A28" s="26"/>
      <c r="B28" s="27"/>
      <c r="C28" s="110"/>
      <c r="D28" s="110"/>
      <c r="E28" s="27" t="s">
        <v>494</v>
      </c>
      <c r="F28" s="130"/>
      <c r="G28" s="130"/>
    </row>
    <row r="29" spans="1:91" s="123" customFormat="1" ht="13.8" thickBot="1" x14ac:dyDescent="0.3">
      <c r="A29" s="23" t="s">
        <v>375</v>
      </c>
      <c r="B29" s="31" t="s">
        <v>458</v>
      </c>
      <c r="C29" s="32">
        <f>SUM(C22:C27)</f>
        <v>123188866</v>
      </c>
      <c r="D29" s="32">
        <f>SUM(D22:D27)</f>
        <v>125688049</v>
      </c>
      <c r="E29" s="31" t="s">
        <v>460</v>
      </c>
      <c r="F29" s="126">
        <f>SUM(F22:F28)</f>
        <v>107097966</v>
      </c>
      <c r="G29" s="126">
        <f>SUM(G22:G28)</f>
        <v>109561579</v>
      </c>
    </row>
    <row r="30" spans="1:91" x14ac:dyDescent="0.25">
      <c r="A30" s="33" t="s">
        <v>376</v>
      </c>
      <c r="B30" s="17" t="s">
        <v>443</v>
      </c>
      <c r="C30" s="106"/>
      <c r="D30" s="106"/>
      <c r="E30" s="17" t="s">
        <v>401</v>
      </c>
      <c r="F30" s="213">
        <v>14439900</v>
      </c>
      <c r="G30" s="213">
        <v>15339135</v>
      </c>
    </row>
    <row r="31" spans="1:91" x14ac:dyDescent="0.25">
      <c r="A31" s="29" t="s">
        <v>377</v>
      </c>
      <c r="B31" s="20" t="s">
        <v>444</v>
      </c>
      <c r="C31" s="107"/>
      <c r="D31" s="107"/>
      <c r="E31" s="20" t="s">
        <v>402</v>
      </c>
      <c r="F31" s="207">
        <v>1651000</v>
      </c>
      <c r="G31" s="207">
        <v>787335</v>
      </c>
    </row>
    <row r="32" spans="1:91" x14ac:dyDescent="0.25">
      <c r="A32" s="29" t="s">
        <v>378</v>
      </c>
      <c r="B32" s="34" t="s">
        <v>448</v>
      </c>
      <c r="C32" s="107"/>
      <c r="D32" s="107"/>
      <c r="E32" s="20" t="s">
        <v>445</v>
      </c>
      <c r="F32" s="207"/>
      <c r="G32" s="207"/>
    </row>
    <row r="33" spans="1:91" ht="13.8" thickBot="1" x14ac:dyDescent="0.3">
      <c r="A33" s="33" t="s">
        <v>379</v>
      </c>
      <c r="B33" s="34"/>
      <c r="C33" s="108"/>
      <c r="D33" s="108"/>
      <c r="E33" s="28" t="s">
        <v>449</v>
      </c>
      <c r="F33" s="106"/>
      <c r="G33" s="106"/>
    </row>
    <row r="34" spans="1:91" s="123" customFormat="1" x14ac:dyDescent="0.25">
      <c r="A34" s="78">
        <v>12</v>
      </c>
      <c r="B34" s="80" t="s">
        <v>459</v>
      </c>
      <c r="C34" s="81">
        <f>SUM(C30:C33)</f>
        <v>0</v>
      </c>
      <c r="D34" s="81"/>
      <c r="E34" s="80" t="s">
        <v>461</v>
      </c>
      <c r="F34" s="226">
        <f>SUM(F30:F33)</f>
        <v>16090900</v>
      </c>
      <c r="G34" s="226">
        <f>SUM(G30:G33)</f>
        <v>16126470</v>
      </c>
    </row>
    <row r="35" spans="1:91" s="125" customFormat="1" x14ac:dyDescent="0.25">
      <c r="A35" s="79" t="s">
        <v>381</v>
      </c>
      <c r="B35" s="79" t="s">
        <v>153</v>
      </c>
      <c r="C35" s="82">
        <f>SUM(C29,C34)</f>
        <v>123188866</v>
      </c>
      <c r="D35" s="82">
        <f>SUM(D29,D34)</f>
        <v>125688049</v>
      </c>
      <c r="E35" s="79" t="s">
        <v>462</v>
      </c>
      <c r="F35" s="240">
        <f>SUM(F29,F34)</f>
        <v>123188866</v>
      </c>
      <c r="G35" s="240">
        <f>SUM(G29,G34)</f>
        <v>125688049</v>
      </c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</row>
    <row r="36" spans="1:91" ht="13.8" thickBot="1" x14ac:dyDescent="0.3">
      <c r="B36" s="428" t="s">
        <v>465</v>
      </c>
      <c r="C36" s="428"/>
      <c r="D36" s="428"/>
      <c r="E36" s="428"/>
      <c r="F36" s="187"/>
      <c r="G36" s="187"/>
    </row>
    <row r="37" spans="1:91" ht="13.8" thickBot="1" x14ac:dyDescent="0.3">
      <c r="A37" s="425" t="s">
        <v>360</v>
      </c>
      <c r="B37" s="9" t="s">
        <v>361</v>
      </c>
      <c r="C37" s="174"/>
      <c r="D37" s="174"/>
      <c r="E37" s="9" t="s">
        <v>362</v>
      </c>
      <c r="F37" s="174"/>
      <c r="G37" s="174"/>
    </row>
    <row r="38" spans="1:91" ht="23.4" thickBot="1" x14ac:dyDescent="0.3">
      <c r="A38" s="426"/>
      <c r="B38" s="10" t="s">
        <v>363</v>
      </c>
      <c r="C38" s="182" t="s">
        <v>546</v>
      </c>
      <c r="D38" s="182" t="s">
        <v>545</v>
      </c>
      <c r="E38" s="10" t="s">
        <v>363</v>
      </c>
      <c r="F38" s="182" t="s">
        <v>546</v>
      </c>
      <c r="G38" s="182" t="s">
        <v>545</v>
      </c>
    </row>
    <row r="39" spans="1:91" x14ac:dyDescent="0.25">
      <c r="A39" s="16" t="s">
        <v>367</v>
      </c>
      <c r="B39" s="17" t="s">
        <v>433</v>
      </c>
      <c r="C39" s="175"/>
      <c r="D39" s="175"/>
      <c r="E39" s="17" t="s">
        <v>369</v>
      </c>
      <c r="F39" s="175"/>
      <c r="G39" s="175"/>
    </row>
    <row r="40" spans="1:91" x14ac:dyDescent="0.25">
      <c r="A40" s="19" t="s">
        <v>370</v>
      </c>
      <c r="B40" s="20" t="s">
        <v>434</v>
      </c>
      <c r="C40" s="176"/>
      <c r="D40" s="176"/>
      <c r="E40" s="20" t="s">
        <v>371</v>
      </c>
      <c r="F40" s="176"/>
      <c r="G40" s="176"/>
    </row>
    <row r="41" spans="1:91" x14ac:dyDescent="0.25">
      <c r="A41" s="19" t="s">
        <v>364</v>
      </c>
      <c r="B41" s="20" t="s">
        <v>368</v>
      </c>
      <c r="C41" s="176"/>
      <c r="D41" s="176"/>
      <c r="E41" s="20" t="s">
        <v>372</v>
      </c>
      <c r="F41" s="176"/>
      <c r="G41" s="176"/>
    </row>
    <row r="42" spans="1:91" x14ac:dyDescent="0.25">
      <c r="A42" s="19" t="s">
        <v>365</v>
      </c>
      <c r="B42" s="22" t="s">
        <v>435</v>
      </c>
      <c r="C42" s="183"/>
      <c r="D42" s="183"/>
      <c r="E42" s="20" t="s">
        <v>373</v>
      </c>
      <c r="F42" s="176"/>
      <c r="G42" s="176"/>
    </row>
    <row r="43" spans="1:91" x14ac:dyDescent="0.25">
      <c r="A43" s="19" t="s">
        <v>366</v>
      </c>
      <c r="B43" s="20" t="s">
        <v>436</v>
      </c>
      <c r="C43" s="176"/>
      <c r="D43" s="176"/>
      <c r="E43" s="20" t="s">
        <v>438</v>
      </c>
      <c r="F43" s="176"/>
      <c r="G43" s="176"/>
    </row>
    <row r="44" spans="1:91" ht="13.8" thickBot="1" x14ac:dyDescent="0.3">
      <c r="A44" s="26" t="s">
        <v>374</v>
      </c>
      <c r="B44" s="27" t="s">
        <v>437</v>
      </c>
      <c r="C44" s="184"/>
      <c r="D44" s="184"/>
      <c r="E44" s="28" t="s">
        <v>440</v>
      </c>
      <c r="F44" s="184"/>
      <c r="G44" s="184"/>
    </row>
    <row r="45" spans="1:91" s="123" customFormat="1" ht="13.8" thickBot="1" x14ac:dyDescent="0.3">
      <c r="A45" s="23" t="s">
        <v>375</v>
      </c>
      <c r="B45" s="31" t="s">
        <v>458</v>
      </c>
      <c r="C45" s="178"/>
      <c r="D45" s="178"/>
      <c r="E45" s="31" t="s">
        <v>460</v>
      </c>
      <c r="F45" s="188"/>
      <c r="G45" s="188"/>
    </row>
    <row r="46" spans="1:91" x14ac:dyDescent="0.25">
      <c r="A46" s="33" t="s">
        <v>376</v>
      </c>
      <c r="B46" s="17" t="s">
        <v>443</v>
      </c>
      <c r="C46" s="175"/>
      <c r="D46" s="175"/>
      <c r="E46" s="17" t="s">
        <v>401</v>
      </c>
      <c r="F46" s="175"/>
      <c r="G46" s="175"/>
    </row>
    <row r="47" spans="1:91" x14ac:dyDescent="0.25">
      <c r="A47" s="29" t="s">
        <v>377</v>
      </c>
      <c r="B47" s="20" t="s">
        <v>444</v>
      </c>
      <c r="C47" s="176"/>
      <c r="D47" s="176"/>
      <c r="E47" s="20" t="s">
        <v>402</v>
      </c>
      <c r="F47" s="176"/>
      <c r="G47" s="176"/>
    </row>
    <row r="48" spans="1:91" x14ac:dyDescent="0.25">
      <c r="A48" s="29" t="s">
        <v>378</v>
      </c>
      <c r="B48" s="34" t="s">
        <v>448</v>
      </c>
      <c r="C48" s="177"/>
      <c r="D48" s="177"/>
      <c r="E48" s="20" t="s">
        <v>445</v>
      </c>
      <c r="F48" s="176"/>
      <c r="G48" s="176"/>
    </row>
    <row r="49" spans="1:7" ht="13.8" thickBot="1" x14ac:dyDescent="0.3">
      <c r="A49" s="33" t="s">
        <v>379</v>
      </c>
      <c r="B49" s="34"/>
      <c r="C49" s="177"/>
      <c r="D49" s="177"/>
      <c r="E49" s="28" t="s">
        <v>449</v>
      </c>
      <c r="F49" s="189"/>
      <c r="G49" s="189"/>
    </row>
    <row r="50" spans="1:7" s="123" customFormat="1" x14ac:dyDescent="0.25">
      <c r="A50" s="78">
        <v>12</v>
      </c>
      <c r="B50" s="80" t="s">
        <v>459</v>
      </c>
      <c r="C50" s="185"/>
      <c r="D50" s="185"/>
      <c r="E50" s="80" t="s">
        <v>461</v>
      </c>
      <c r="F50" s="190"/>
      <c r="G50" s="190"/>
    </row>
    <row r="51" spans="1:7" s="123" customFormat="1" x14ac:dyDescent="0.25">
      <c r="A51" s="79" t="s">
        <v>381</v>
      </c>
      <c r="B51" s="79" t="s">
        <v>153</v>
      </c>
      <c r="C51" s="79"/>
      <c r="D51" s="79"/>
      <c r="E51" s="79" t="s">
        <v>462</v>
      </c>
      <c r="F51" s="79"/>
      <c r="G51" s="79"/>
    </row>
  </sheetData>
  <mergeCells count="9">
    <mergeCell ref="B36:E36"/>
    <mergeCell ref="A37:A38"/>
    <mergeCell ref="E1:G1"/>
    <mergeCell ref="H2:H12"/>
    <mergeCell ref="A4:A5"/>
    <mergeCell ref="B19:E19"/>
    <mergeCell ref="A20:A21"/>
    <mergeCell ref="B3:F3"/>
    <mergeCell ref="A2:G2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3"/>
  <sheetViews>
    <sheetView zoomScaleNormal="100" workbookViewId="0">
      <selection activeCell="E2" sqref="E2"/>
    </sheetView>
  </sheetViews>
  <sheetFormatPr defaultRowHeight="13.2" x14ac:dyDescent="0.25"/>
  <cols>
    <col min="2" max="2" width="34.6640625" customWidth="1"/>
    <col min="3" max="3" width="16" customWidth="1"/>
    <col min="4" max="4" width="16.109375" customWidth="1"/>
  </cols>
  <sheetData>
    <row r="1" spans="1:4" x14ac:dyDescent="0.25">
      <c r="A1" s="439" t="s">
        <v>653</v>
      </c>
      <c r="B1" s="439"/>
      <c r="C1" s="439"/>
      <c r="D1" s="439"/>
    </row>
    <row r="2" spans="1:4" ht="15.75" customHeight="1" x14ac:dyDescent="0.3">
      <c r="A2" s="432" t="s">
        <v>528</v>
      </c>
      <c r="B2" s="432"/>
      <c r="C2" s="432"/>
      <c r="D2" s="432"/>
    </row>
    <row r="3" spans="1:4" ht="16.2" thickBot="1" x14ac:dyDescent="0.35">
      <c r="A3" s="132"/>
      <c r="B3" s="131"/>
      <c r="C3" s="133"/>
      <c r="D3" s="134" t="s">
        <v>554</v>
      </c>
    </row>
    <row r="4" spans="1:4" ht="23.4" thickBot="1" x14ac:dyDescent="0.3">
      <c r="A4" s="135" t="s">
        <v>413</v>
      </c>
      <c r="B4" s="136" t="s">
        <v>529</v>
      </c>
      <c r="C4" s="136" t="s">
        <v>530</v>
      </c>
      <c r="D4" s="137" t="s">
        <v>531</v>
      </c>
    </row>
    <row r="5" spans="1:4" ht="13.8" thickBot="1" x14ac:dyDescent="0.3">
      <c r="A5" s="138">
        <v>1</v>
      </c>
      <c r="B5" s="139">
        <v>2</v>
      </c>
      <c r="C5" s="139">
        <v>3</v>
      </c>
      <c r="D5" s="140">
        <v>4</v>
      </c>
    </row>
    <row r="6" spans="1:4" ht="20.399999999999999" x14ac:dyDescent="0.25">
      <c r="A6" s="141" t="s">
        <v>367</v>
      </c>
      <c r="B6" s="142" t="s">
        <v>532</v>
      </c>
      <c r="C6" s="365">
        <v>5468575</v>
      </c>
      <c r="D6" s="366">
        <v>4698605</v>
      </c>
    </row>
    <row r="7" spans="1:4" x14ac:dyDescent="0.25">
      <c r="A7" s="143" t="s">
        <v>370</v>
      </c>
      <c r="B7" s="144"/>
      <c r="C7" s="145"/>
      <c r="D7" s="146"/>
    </row>
    <row r="8" spans="1:4" x14ac:dyDescent="0.25">
      <c r="A8" s="143" t="s">
        <v>364</v>
      </c>
      <c r="B8" s="144"/>
      <c r="C8" s="145"/>
      <c r="D8" s="146"/>
    </row>
    <row r="9" spans="1:4" x14ac:dyDescent="0.25">
      <c r="A9" s="143" t="s">
        <v>365</v>
      </c>
      <c r="B9" s="144"/>
      <c r="C9" s="145"/>
      <c r="D9" s="146"/>
    </row>
    <row r="10" spans="1:4" x14ac:dyDescent="0.25">
      <c r="A10" s="143" t="s">
        <v>366</v>
      </c>
      <c r="B10" s="144"/>
      <c r="C10" s="145"/>
      <c r="D10" s="146"/>
    </row>
    <row r="11" spans="1:4" x14ac:dyDescent="0.25">
      <c r="A11" s="143" t="s">
        <v>374</v>
      </c>
      <c r="B11" s="144"/>
      <c r="C11" s="145"/>
      <c r="D11" s="146"/>
    </row>
    <row r="12" spans="1:4" x14ac:dyDescent="0.25">
      <c r="A12" s="143" t="s">
        <v>375</v>
      </c>
      <c r="B12" s="147"/>
      <c r="C12" s="145"/>
      <c r="D12" s="146"/>
    </row>
    <row r="13" spans="1:4" x14ac:dyDescent="0.25">
      <c r="A13" s="143" t="s">
        <v>376</v>
      </c>
      <c r="B13" s="147"/>
      <c r="C13" s="145"/>
      <c r="D13" s="146"/>
    </row>
    <row r="14" spans="1:4" x14ac:dyDescent="0.25">
      <c r="A14" s="143" t="s">
        <v>377</v>
      </c>
      <c r="B14" s="147"/>
      <c r="C14" s="145"/>
      <c r="D14" s="146"/>
    </row>
    <row r="15" spans="1:4" x14ac:dyDescent="0.25">
      <c r="A15" s="143" t="s">
        <v>378</v>
      </c>
      <c r="B15" s="147"/>
      <c r="C15" s="145"/>
      <c r="D15" s="146"/>
    </row>
    <row r="16" spans="1:4" x14ac:dyDescent="0.25">
      <c r="A16" s="143" t="s">
        <v>379</v>
      </c>
      <c r="B16" s="147"/>
      <c r="C16" s="145"/>
      <c r="D16" s="146"/>
    </row>
    <row r="17" spans="1:4" x14ac:dyDescent="0.25">
      <c r="A17" s="143" t="s">
        <v>380</v>
      </c>
      <c r="B17" s="147"/>
      <c r="C17" s="145"/>
      <c r="D17" s="146"/>
    </row>
    <row r="18" spans="1:4" x14ac:dyDescent="0.25">
      <c r="A18" s="143" t="s">
        <v>381</v>
      </c>
      <c r="B18" s="144"/>
      <c r="C18" s="145"/>
      <c r="D18" s="146"/>
    </row>
    <row r="19" spans="1:4" x14ac:dyDescent="0.25">
      <c r="A19" s="143" t="s">
        <v>382</v>
      </c>
      <c r="B19" s="144"/>
      <c r="C19" s="145"/>
      <c r="D19" s="146"/>
    </row>
    <row r="20" spans="1:4" x14ac:dyDescent="0.25">
      <c r="A20" s="143" t="s">
        <v>383</v>
      </c>
      <c r="B20" s="144"/>
      <c r="C20" s="145"/>
      <c r="D20" s="146"/>
    </row>
    <row r="21" spans="1:4" x14ac:dyDescent="0.25">
      <c r="A21" s="143" t="s">
        <v>384</v>
      </c>
      <c r="B21" s="144"/>
      <c r="C21" s="145"/>
      <c r="D21" s="146"/>
    </row>
    <row r="22" spans="1:4" x14ac:dyDescent="0.25">
      <c r="A22" s="143" t="s">
        <v>385</v>
      </c>
      <c r="B22" s="144"/>
      <c r="C22" s="145"/>
      <c r="D22" s="146"/>
    </row>
    <row r="23" spans="1:4" x14ac:dyDescent="0.25">
      <c r="A23" s="143" t="s">
        <v>386</v>
      </c>
      <c r="B23" s="148"/>
      <c r="C23" s="149"/>
      <c r="D23" s="146"/>
    </row>
    <row r="24" spans="1:4" x14ac:dyDescent="0.25">
      <c r="A24" s="143" t="s">
        <v>387</v>
      </c>
      <c r="B24" s="150"/>
      <c r="C24" s="149"/>
      <c r="D24" s="146"/>
    </row>
    <row r="25" spans="1:4" x14ac:dyDescent="0.25">
      <c r="A25" s="143" t="s">
        <v>388</v>
      </c>
      <c r="B25" s="150"/>
      <c r="C25" s="149"/>
      <c r="D25" s="146"/>
    </row>
    <row r="26" spans="1:4" x14ac:dyDescent="0.25">
      <c r="A26" s="143" t="s">
        <v>389</v>
      </c>
      <c r="B26" s="150"/>
      <c r="C26" s="149"/>
      <c r="D26" s="146"/>
    </row>
    <row r="27" spans="1:4" x14ac:dyDescent="0.25">
      <c r="A27" s="143" t="s">
        <v>390</v>
      </c>
      <c r="B27" s="150"/>
      <c r="C27" s="149"/>
      <c r="D27" s="146"/>
    </row>
    <row r="28" spans="1:4" x14ac:dyDescent="0.25">
      <c r="A28" s="143" t="s">
        <v>391</v>
      </c>
      <c r="B28" s="150"/>
      <c r="C28" s="149"/>
      <c r="D28" s="146"/>
    </row>
    <row r="29" spans="1:4" x14ac:dyDescent="0.25">
      <c r="A29" s="143" t="s">
        <v>392</v>
      </c>
      <c r="B29" s="150"/>
      <c r="C29" s="149"/>
      <c r="D29" s="146"/>
    </row>
    <row r="30" spans="1:4" x14ac:dyDescent="0.25">
      <c r="A30" s="143" t="s">
        <v>393</v>
      </c>
      <c r="B30" s="150"/>
      <c r="C30" s="149"/>
      <c r="D30" s="146"/>
    </row>
    <row r="31" spans="1:4" ht="13.8" thickBot="1" x14ac:dyDescent="0.3">
      <c r="A31" s="151" t="s">
        <v>394</v>
      </c>
      <c r="B31" s="152"/>
      <c r="C31" s="153"/>
      <c r="D31" s="154"/>
    </row>
    <row r="32" spans="1:4" ht="13.8" thickBot="1" x14ac:dyDescent="0.3">
      <c r="A32" s="155" t="s">
        <v>397</v>
      </c>
      <c r="B32" s="156" t="s">
        <v>412</v>
      </c>
      <c r="C32" s="157">
        <f>SUM(C6:C31)</f>
        <v>5468575</v>
      </c>
      <c r="D32" s="157">
        <f>SUM(D6:D31)</f>
        <v>4698605</v>
      </c>
    </row>
    <row r="33" spans="1:4" x14ac:dyDescent="0.25">
      <c r="A33" s="158"/>
      <c r="B33" s="431"/>
      <c r="C33" s="431"/>
      <c r="D33" s="431"/>
    </row>
  </sheetData>
  <mergeCells count="3">
    <mergeCell ref="B33:D33"/>
    <mergeCell ref="A2:D2"/>
    <mergeCell ref="A1:D1"/>
  </mergeCells>
  <phoneticPr fontId="21" type="noConversion"/>
  <pageMargins left="0.75" right="0.75" top="1" bottom="1" header="0.5" footer="0.5"/>
  <pageSetup paperSize="9" orientation="portrait" r:id="rId1"/>
  <headerFooter alignWithMargins="0">
    <oddHeader xml:space="preserve">&amp;C7. melléklet a 7/2020. (VII..)
 ÖK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F9" sqref="F9"/>
    </sheetView>
  </sheetViews>
  <sheetFormatPr defaultRowHeight="13.2" x14ac:dyDescent="0.25"/>
  <sheetData/>
  <phoneticPr fontId="2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7"/>
  <sheetViews>
    <sheetView tabSelected="1" topLeftCell="A2" workbookViewId="0">
      <selection activeCell="F4" sqref="F4:I4"/>
    </sheetView>
  </sheetViews>
  <sheetFormatPr defaultRowHeight="13.2" x14ac:dyDescent="0.25"/>
  <cols>
    <col min="4" max="4" width="18.44140625" bestFit="1" customWidth="1"/>
    <col min="5" max="5" width="17.33203125" bestFit="1" customWidth="1"/>
    <col min="6" max="6" width="15.33203125" bestFit="1" customWidth="1"/>
    <col min="7" max="7" width="19.33203125" bestFit="1" customWidth="1"/>
  </cols>
  <sheetData>
    <row r="1" spans="1:18" hidden="1" x14ac:dyDescent="0.25">
      <c r="A1" s="434" t="s">
        <v>622</v>
      </c>
      <c r="B1" s="435"/>
      <c r="C1" s="435"/>
      <c r="D1" s="435"/>
      <c r="E1" s="435"/>
      <c r="F1" s="435"/>
      <c r="G1" s="435"/>
      <c r="H1" s="435"/>
      <c r="I1" s="435"/>
    </row>
    <row r="2" spans="1:18" s="1" customFormat="1" x14ac:dyDescent="0.25">
      <c r="A2" s="435"/>
      <c r="B2" s="435"/>
      <c r="C2" s="435"/>
      <c r="D2" s="435"/>
      <c r="E2" s="435"/>
      <c r="F2" s="435"/>
      <c r="G2" s="435"/>
      <c r="H2" s="435"/>
      <c r="I2" s="435"/>
    </row>
    <row r="3" spans="1:18" s="1" customFormat="1" x14ac:dyDescent="0.25">
      <c r="A3" s="357"/>
      <c r="B3" s="357"/>
      <c r="C3" s="357"/>
      <c r="D3" s="357"/>
      <c r="E3" s="357"/>
      <c r="F3" s="357"/>
      <c r="G3" s="357"/>
      <c r="H3" s="357"/>
      <c r="I3" s="357"/>
    </row>
    <row r="4" spans="1:18" s="1" customFormat="1" x14ac:dyDescent="0.25">
      <c r="A4" s="357"/>
      <c r="B4" s="357"/>
      <c r="C4" s="357"/>
      <c r="D4" s="357"/>
      <c r="E4" s="357"/>
      <c r="F4" s="438" t="s">
        <v>654</v>
      </c>
      <c r="G4" s="438"/>
      <c r="H4" s="438"/>
      <c r="I4" s="438"/>
    </row>
    <row r="5" spans="1:18" s="1" customFormat="1" x14ac:dyDescent="0.25">
      <c r="A5" s="358"/>
      <c r="B5" s="358"/>
      <c r="C5" s="358"/>
      <c r="D5" s="358"/>
      <c r="E5" s="358"/>
      <c r="F5" s="358"/>
      <c r="G5" s="358"/>
      <c r="H5" s="358"/>
      <c r="I5" s="358"/>
    </row>
    <row r="6" spans="1:18" s="1" customFormat="1" x14ac:dyDescent="0.25">
      <c r="A6" s="436" t="s">
        <v>466</v>
      </c>
      <c r="B6" s="436"/>
      <c r="C6" s="436"/>
      <c r="D6" s="356" t="s">
        <v>467</v>
      </c>
      <c r="E6" s="359" t="s">
        <v>469</v>
      </c>
      <c r="F6" s="359" t="s">
        <v>470</v>
      </c>
      <c r="G6" s="436" t="s">
        <v>472</v>
      </c>
      <c r="H6" s="436" t="s">
        <v>411</v>
      </c>
      <c r="I6" s="436"/>
    </row>
    <row r="7" spans="1:18" s="1" customFormat="1" x14ac:dyDescent="0.25">
      <c r="A7" s="437"/>
      <c r="B7" s="437"/>
      <c r="C7" s="437"/>
      <c r="D7" s="245" t="s">
        <v>468</v>
      </c>
      <c r="E7" s="245" t="s">
        <v>468</v>
      </c>
      <c r="F7" s="245" t="s">
        <v>471</v>
      </c>
      <c r="G7" s="437"/>
      <c r="H7" s="437"/>
      <c r="I7" s="437"/>
    </row>
    <row r="8" spans="1:18" x14ac:dyDescent="0.25">
      <c r="A8" s="85"/>
      <c r="B8" s="85"/>
      <c r="C8" s="85"/>
      <c r="D8" s="85"/>
      <c r="E8" s="85"/>
      <c r="F8" s="85"/>
      <c r="G8" s="85"/>
      <c r="H8" s="85"/>
      <c r="I8" s="85"/>
    </row>
    <row r="9" spans="1:18" x14ac:dyDescent="0.25">
      <c r="A9" s="433" t="s">
        <v>473</v>
      </c>
      <c r="B9" s="433"/>
      <c r="C9" s="433"/>
      <c r="D9" s="85">
        <v>5</v>
      </c>
      <c r="E9" s="85"/>
      <c r="F9" s="85"/>
      <c r="G9" s="85">
        <v>2</v>
      </c>
      <c r="H9" s="3">
        <f>SUM(D9:G9)</f>
        <v>7</v>
      </c>
      <c r="I9" s="85"/>
    </row>
    <row r="10" spans="1:18" x14ac:dyDescent="0.25">
      <c r="A10" s="85"/>
      <c r="B10" s="85"/>
      <c r="C10" s="85"/>
      <c r="D10" s="85"/>
      <c r="E10" s="85"/>
      <c r="F10" s="85"/>
      <c r="G10" s="85"/>
      <c r="H10" s="3"/>
      <c r="I10" s="85"/>
    </row>
    <row r="11" spans="1:18" x14ac:dyDescent="0.25">
      <c r="A11" s="433" t="s">
        <v>474</v>
      </c>
      <c r="B11" s="433"/>
      <c r="C11" s="433"/>
      <c r="D11" s="85">
        <v>7</v>
      </c>
      <c r="E11" s="85"/>
      <c r="F11" s="85"/>
      <c r="G11" s="85"/>
      <c r="H11" s="3">
        <f>SUM(D11:G11)</f>
        <v>7</v>
      </c>
      <c r="I11" s="85"/>
    </row>
    <row r="12" spans="1:18" x14ac:dyDescent="0.25">
      <c r="A12" s="85"/>
      <c r="B12" s="85"/>
      <c r="C12" s="85"/>
      <c r="D12" s="85"/>
      <c r="E12" s="85"/>
      <c r="F12" s="85"/>
      <c r="G12" s="85"/>
      <c r="H12" s="3"/>
      <c r="I12" s="85"/>
    </row>
    <row r="13" spans="1:18" x14ac:dyDescent="0.25">
      <c r="A13" s="85" t="s">
        <v>475</v>
      </c>
      <c r="B13" s="85"/>
      <c r="C13" s="85"/>
      <c r="D13" s="85">
        <v>19</v>
      </c>
      <c r="E13" s="85"/>
      <c r="F13" s="85"/>
      <c r="G13" s="85"/>
      <c r="H13" s="3">
        <f>SUM(D13:G13)</f>
        <v>19</v>
      </c>
      <c r="I13" s="85"/>
    </row>
    <row r="14" spans="1:18" x14ac:dyDescent="0.25">
      <c r="A14" s="85"/>
      <c r="B14" s="85"/>
      <c r="C14" s="85"/>
      <c r="D14" s="85"/>
      <c r="E14" s="85"/>
      <c r="F14" s="85"/>
      <c r="G14" s="85"/>
      <c r="H14" s="3"/>
      <c r="I14" s="85"/>
    </row>
    <row r="15" spans="1:18" s="1" customFormat="1" x14ac:dyDescent="0.25">
      <c r="A15" s="360" t="s">
        <v>411</v>
      </c>
      <c r="B15" s="360"/>
      <c r="C15" s="360"/>
      <c r="D15" s="360">
        <v>15</v>
      </c>
      <c r="E15" s="360">
        <f t="shared" ref="E15:G15" si="0">SUM(E9,E11,E13)</f>
        <v>0</v>
      </c>
      <c r="F15" s="360">
        <f t="shared" si="0"/>
        <v>0</v>
      </c>
      <c r="G15" s="360">
        <f t="shared" si="0"/>
        <v>2</v>
      </c>
      <c r="H15" s="360">
        <f>SUM(D15:G15)</f>
        <v>17</v>
      </c>
      <c r="I15" s="87"/>
    </row>
    <row r="16" spans="1:18" x14ac:dyDescent="0.25">
      <c r="A16" s="361"/>
      <c r="B16" s="361"/>
      <c r="C16" s="361"/>
      <c r="D16" s="361"/>
      <c r="E16" s="361"/>
      <c r="F16" s="361"/>
      <c r="G16" s="361"/>
      <c r="H16" s="361"/>
      <c r="I16" s="361"/>
      <c r="J16" s="86"/>
      <c r="K16" s="86"/>
      <c r="L16" s="86"/>
      <c r="M16" s="86"/>
      <c r="N16" s="86"/>
      <c r="O16" s="86"/>
      <c r="P16" s="86"/>
      <c r="Q16" s="86"/>
      <c r="R16" s="86"/>
    </row>
    <row r="17" spans="1:9" s="86" customFormat="1" x14ac:dyDescent="0.25">
      <c r="A17"/>
      <c r="B17"/>
      <c r="C17"/>
      <c r="D17"/>
      <c r="E17"/>
      <c r="F17"/>
      <c r="G17"/>
      <c r="H17"/>
      <c r="I17"/>
    </row>
  </sheetData>
  <mergeCells count="7">
    <mergeCell ref="A9:C9"/>
    <mergeCell ref="A11:C11"/>
    <mergeCell ref="A1:I2"/>
    <mergeCell ref="A6:C7"/>
    <mergeCell ref="G6:G7"/>
    <mergeCell ref="H6:I7"/>
    <mergeCell ref="F4:I4"/>
  </mergeCells>
  <phoneticPr fontId="21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8"/>
  <sheetViews>
    <sheetView topLeftCell="B1" zoomScaleNormal="100" workbookViewId="0">
      <selection activeCell="I2" sqref="I2:AM2"/>
    </sheetView>
  </sheetViews>
  <sheetFormatPr defaultColWidth="8.88671875" defaultRowHeight="13.2" x14ac:dyDescent="0.25"/>
  <cols>
    <col min="1" max="6" width="8.88671875" style="337"/>
    <col min="7" max="7" width="7" style="337" customWidth="1"/>
    <col min="8" max="8" width="2" style="337" hidden="1" customWidth="1"/>
    <col min="9" max="9" width="9.109375" style="337" hidden="1" customWidth="1"/>
    <col min="10" max="10" width="0.109375" style="337" hidden="1" customWidth="1"/>
    <col min="11" max="12" width="9.109375" style="337" hidden="1" customWidth="1"/>
    <col min="13" max="13" width="6.33203125" style="337" hidden="1" customWidth="1"/>
    <col min="14" max="26" width="9.109375" style="337" hidden="1" customWidth="1"/>
    <col min="27" max="27" width="7.33203125" style="337" customWidth="1"/>
    <col min="28" max="30" width="9.109375" style="337" hidden="1" customWidth="1"/>
    <col min="31" max="31" width="11.44140625" style="337" customWidth="1"/>
    <col min="32" max="32" width="10.88671875" style="337" customWidth="1"/>
    <col min="33" max="33" width="14.33203125" style="337" customWidth="1"/>
    <col min="34" max="34" width="12" style="337" customWidth="1"/>
    <col min="35" max="35" width="10.109375" style="337" customWidth="1"/>
    <col min="36" max="36" width="11.5546875" style="337" customWidth="1"/>
    <col min="37" max="37" width="3.5546875" style="337" customWidth="1"/>
    <col min="38" max="38" width="12.5546875" style="337" customWidth="1"/>
    <col min="39" max="39" width="13" style="337" customWidth="1"/>
    <col min="40" max="16384" width="8.88671875" style="337"/>
  </cols>
  <sheetData>
    <row r="1" spans="1:39" x14ac:dyDescent="0.25">
      <c r="A1" s="377" t="s">
        <v>101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</row>
    <row r="2" spans="1:39" x14ac:dyDescent="0.25">
      <c r="A2" s="335"/>
      <c r="B2" s="335"/>
      <c r="C2" s="335"/>
      <c r="D2" s="335"/>
      <c r="E2" s="335"/>
      <c r="F2" s="335"/>
      <c r="G2" s="335"/>
      <c r="H2" s="335"/>
      <c r="I2" s="368" t="s">
        <v>643</v>
      </c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</row>
    <row r="3" spans="1:39" ht="13.8" thickBot="1" x14ac:dyDescent="0.3">
      <c r="A3" s="335"/>
      <c r="B3" s="335"/>
      <c r="C3" s="335"/>
      <c r="D3" s="335"/>
      <c r="E3" s="335"/>
      <c r="F3" s="335"/>
      <c r="G3" s="335"/>
      <c r="H3" s="335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</row>
    <row r="4" spans="1:39" ht="13.8" thickTop="1" x14ac:dyDescent="0.25">
      <c r="A4" s="377" t="s">
        <v>102</v>
      </c>
      <c r="B4" s="377"/>
      <c r="C4" s="377"/>
      <c r="D4" s="377"/>
      <c r="E4" s="377"/>
      <c r="F4" s="377"/>
      <c r="G4" s="377"/>
      <c r="H4" s="377"/>
      <c r="I4" s="377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6"/>
      <c r="AB4" s="336"/>
      <c r="AC4" s="336"/>
      <c r="AD4" s="336"/>
      <c r="AE4" s="377" t="s">
        <v>498</v>
      </c>
      <c r="AF4" s="377"/>
      <c r="AG4" s="377" t="s">
        <v>154</v>
      </c>
      <c r="AH4" s="377"/>
      <c r="AI4" s="377" t="s">
        <v>155</v>
      </c>
      <c r="AJ4" s="377"/>
      <c r="AK4" s="373"/>
      <c r="AL4" s="377" t="s">
        <v>359</v>
      </c>
      <c r="AM4" s="377"/>
    </row>
    <row r="5" spans="1:39" s="335" customFormat="1" x14ac:dyDescent="0.25">
      <c r="A5" s="375" t="s">
        <v>103</v>
      </c>
      <c r="B5" s="375"/>
      <c r="C5" s="375"/>
      <c r="D5" s="375"/>
      <c r="E5" s="375"/>
      <c r="F5" s="375"/>
      <c r="G5" s="375"/>
      <c r="H5" s="375"/>
      <c r="I5" s="375"/>
      <c r="AA5" s="335" t="s">
        <v>104</v>
      </c>
      <c r="AE5" s="335" t="s">
        <v>499</v>
      </c>
      <c r="AF5" s="335" t="s">
        <v>543</v>
      </c>
      <c r="AG5" s="335" t="s">
        <v>499</v>
      </c>
      <c r="AH5" s="335" t="s">
        <v>543</v>
      </c>
      <c r="AI5" s="335" t="s">
        <v>499</v>
      </c>
      <c r="AJ5" s="335" t="s">
        <v>543</v>
      </c>
      <c r="AK5" s="374"/>
      <c r="AL5" s="335" t="s">
        <v>499</v>
      </c>
      <c r="AM5" s="335" t="s">
        <v>543</v>
      </c>
    </row>
    <row r="6" spans="1:39" x14ac:dyDescent="0.25">
      <c r="A6" s="391" t="s">
        <v>0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88" t="s">
        <v>1</v>
      </c>
      <c r="AB6" s="388"/>
      <c r="AC6" s="388"/>
      <c r="AD6" s="388"/>
      <c r="AE6" s="199">
        <v>26354588</v>
      </c>
      <c r="AF6" s="199">
        <v>27523752</v>
      </c>
      <c r="AG6" s="199">
        <v>0</v>
      </c>
      <c r="AH6" s="199">
        <v>0</v>
      </c>
      <c r="AI6" s="199">
        <v>0</v>
      </c>
      <c r="AJ6" s="199">
        <v>0</v>
      </c>
      <c r="AK6" s="375"/>
      <c r="AL6" s="199">
        <f t="shared" ref="AL6:AL14" si="0">SUM(AE6,AG6,AI6)</f>
        <v>26354588</v>
      </c>
      <c r="AM6" s="199">
        <f t="shared" ref="AM6:AM14" si="1">SUM(AF6,AH6,AJ6)</f>
        <v>27523752</v>
      </c>
    </row>
    <row r="7" spans="1:39" x14ac:dyDescent="0.25">
      <c r="A7" s="387" t="s">
        <v>2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8" t="s">
        <v>3</v>
      </c>
      <c r="AB7" s="388"/>
      <c r="AC7" s="388"/>
      <c r="AD7" s="388"/>
      <c r="AE7" s="199">
        <v>46600733</v>
      </c>
      <c r="AF7" s="199">
        <v>47380733</v>
      </c>
      <c r="AG7" s="199">
        <v>0</v>
      </c>
      <c r="AH7" s="199">
        <v>0</v>
      </c>
      <c r="AI7" s="199">
        <v>0</v>
      </c>
      <c r="AJ7" s="199">
        <v>0</v>
      </c>
      <c r="AK7" s="375"/>
      <c r="AL7" s="199">
        <f t="shared" si="0"/>
        <v>46600733</v>
      </c>
      <c r="AM7" s="199">
        <f t="shared" si="1"/>
        <v>47380733</v>
      </c>
    </row>
    <row r="8" spans="1:39" x14ac:dyDescent="0.25">
      <c r="A8" s="387" t="s">
        <v>4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8" t="s">
        <v>5</v>
      </c>
      <c r="AB8" s="388"/>
      <c r="AC8" s="388"/>
      <c r="AD8" s="388"/>
      <c r="AE8" s="199">
        <v>31888280</v>
      </c>
      <c r="AF8" s="199">
        <v>26721441</v>
      </c>
      <c r="AG8" s="199">
        <v>0</v>
      </c>
      <c r="AH8" s="199">
        <v>0</v>
      </c>
      <c r="AI8" s="199">
        <v>0</v>
      </c>
      <c r="AJ8" s="199">
        <v>0</v>
      </c>
      <c r="AK8" s="375"/>
      <c r="AL8" s="199">
        <f t="shared" si="0"/>
        <v>31888280</v>
      </c>
      <c r="AM8" s="199">
        <f t="shared" si="1"/>
        <v>26721441</v>
      </c>
    </row>
    <row r="9" spans="1:39" ht="12.75" hidden="1" customHeight="1" x14ac:dyDescent="0.25">
      <c r="A9" s="387" t="s">
        <v>6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 t="s">
        <v>7</v>
      </c>
      <c r="AB9" s="388"/>
      <c r="AC9" s="388"/>
      <c r="AD9" s="388"/>
      <c r="AE9" s="199"/>
      <c r="AF9" s="199"/>
      <c r="AG9" s="199"/>
      <c r="AH9" s="199">
        <v>0</v>
      </c>
      <c r="AI9" s="199"/>
      <c r="AJ9" s="199"/>
      <c r="AK9" s="375"/>
      <c r="AL9" s="199">
        <f t="shared" si="0"/>
        <v>0</v>
      </c>
      <c r="AM9" s="199">
        <f t="shared" si="1"/>
        <v>0</v>
      </c>
    </row>
    <row r="10" spans="1:39" ht="12.75" hidden="1" customHeight="1" x14ac:dyDescent="0.25">
      <c r="A10" s="387" t="s">
        <v>8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8" t="s">
        <v>9</v>
      </c>
      <c r="AB10" s="388"/>
      <c r="AC10" s="388"/>
      <c r="AD10" s="388"/>
      <c r="AE10" s="199"/>
      <c r="AF10" s="199"/>
      <c r="AG10" s="199"/>
      <c r="AH10" s="199">
        <v>0</v>
      </c>
      <c r="AI10" s="199"/>
      <c r="AJ10" s="199"/>
      <c r="AK10" s="375"/>
      <c r="AL10" s="199">
        <f t="shared" si="0"/>
        <v>0</v>
      </c>
      <c r="AM10" s="199">
        <f t="shared" si="1"/>
        <v>0</v>
      </c>
    </row>
    <row r="11" spans="1:39" ht="12.75" hidden="1" customHeight="1" x14ac:dyDescent="0.25">
      <c r="A11" s="387" t="s">
        <v>10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8" t="s">
        <v>11</v>
      </c>
      <c r="AB11" s="388"/>
      <c r="AC11" s="388"/>
      <c r="AD11" s="388"/>
      <c r="AE11" s="199"/>
      <c r="AF11" s="199"/>
      <c r="AG11" s="199"/>
      <c r="AH11" s="199">
        <v>0</v>
      </c>
      <c r="AI11" s="199"/>
      <c r="AJ11" s="199"/>
      <c r="AK11" s="375"/>
      <c r="AL11" s="199">
        <f t="shared" si="0"/>
        <v>0</v>
      </c>
      <c r="AM11" s="199">
        <f t="shared" si="1"/>
        <v>0</v>
      </c>
    </row>
    <row r="12" spans="1:39" x14ac:dyDescent="0.25">
      <c r="A12" s="387" t="s">
        <v>536</v>
      </c>
      <c r="B12" s="387"/>
      <c r="C12" s="387"/>
      <c r="D12" s="387"/>
      <c r="E12" s="387"/>
      <c r="F12" s="387"/>
      <c r="G12" s="387"/>
      <c r="H12" s="387"/>
      <c r="I12" s="387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343" t="s">
        <v>7</v>
      </c>
      <c r="AB12" s="343"/>
      <c r="AC12" s="343"/>
      <c r="AD12" s="343"/>
      <c r="AE12" s="199">
        <v>2717660</v>
      </c>
      <c r="AF12" s="199">
        <v>2809660</v>
      </c>
      <c r="AG12" s="199">
        <v>0</v>
      </c>
      <c r="AH12" s="199">
        <v>0</v>
      </c>
      <c r="AI12" s="199">
        <v>0</v>
      </c>
      <c r="AJ12" s="199">
        <v>0</v>
      </c>
      <c r="AK12" s="375"/>
      <c r="AL12" s="199">
        <f t="shared" si="0"/>
        <v>2717660</v>
      </c>
      <c r="AM12" s="199">
        <f t="shared" si="1"/>
        <v>2809660</v>
      </c>
    </row>
    <row r="13" spans="1:39" x14ac:dyDescent="0.25">
      <c r="A13" s="387" t="s">
        <v>551</v>
      </c>
      <c r="B13" s="387"/>
      <c r="C13" s="387"/>
      <c r="D13" s="387"/>
      <c r="E13" s="387"/>
      <c r="F13" s="387"/>
      <c r="G13" s="387"/>
      <c r="H13" s="387"/>
      <c r="I13" s="387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343" t="s">
        <v>9</v>
      </c>
      <c r="AB13" s="343"/>
      <c r="AC13" s="343"/>
      <c r="AD13" s="343"/>
      <c r="AE13" s="199">
        <v>0</v>
      </c>
      <c r="AF13" s="199">
        <v>4454820</v>
      </c>
      <c r="AG13" s="199">
        <v>0</v>
      </c>
      <c r="AH13" s="199">
        <v>0</v>
      </c>
      <c r="AI13" s="199">
        <v>0</v>
      </c>
      <c r="AJ13" s="199">
        <v>0</v>
      </c>
      <c r="AK13" s="375"/>
      <c r="AL13" s="199">
        <f t="shared" si="0"/>
        <v>0</v>
      </c>
      <c r="AM13" s="199">
        <f t="shared" si="1"/>
        <v>4454820</v>
      </c>
    </row>
    <row r="14" spans="1:39" x14ac:dyDescent="0.25">
      <c r="A14" s="387" t="s">
        <v>552</v>
      </c>
      <c r="B14" s="387"/>
      <c r="C14" s="387"/>
      <c r="D14" s="387"/>
      <c r="E14" s="387"/>
      <c r="F14" s="387"/>
      <c r="G14" s="387"/>
      <c r="H14" s="387"/>
      <c r="I14" s="387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343" t="s">
        <v>11</v>
      </c>
      <c r="AB14" s="343"/>
      <c r="AC14" s="343"/>
      <c r="AD14" s="343"/>
      <c r="AE14" s="199">
        <v>0</v>
      </c>
      <c r="AF14" s="199">
        <v>2639317</v>
      </c>
      <c r="AG14" s="199">
        <v>0</v>
      </c>
      <c r="AH14" s="199">
        <v>0</v>
      </c>
      <c r="AI14" s="199">
        <v>0</v>
      </c>
      <c r="AJ14" s="199">
        <v>0</v>
      </c>
      <c r="AK14" s="375"/>
      <c r="AL14" s="199">
        <f t="shared" si="0"/>
        <v>0</v>
      </c>
      <c r="AM14" s="199">
        <f t="shared" si="1"/>
        <v>2639317</v>
      </c>
    </row>
    <row r="15" spans="1:39" s="335" customFormat="1" x14ac:dyDescent="0.25">
      <c r="A15" s="390" t="s">
        <v>519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89" t="s">
        <v>12</v>
      </c>
      <c r="AB15" s="389"/>
      <c r="AC15" s="389"/>
      <c r="AD15" s="389"/>
      <c r="AE15" s="198">
        <f>SUM(AE6:AE14)</f>
        <v>107561261</v>
      </c>
      <c r="AF15" s="198">
        <f t="shared" ref="AF15:AL15" si="2">SUM(AF6:AF14)</f>
        <v>111529723</v>
      </c>
      <c r="AG15" s="198">
        <f t="shared" si="2"/>
        <v>0</v>
      </c>
      <c r="AH15" s="198">
        <f t="shared" si="2"/>
        <v>0</v>
      </c>
      <c r="AI15" s="198">
        <f t="shared" si="2"/>
        <v>0</v>
      </c>
      <c r="AJ15" s="198">
        <f t="shared" si="2"/>
        <v>0</v>
      </c>
      <c r="AK15" s="375"/>
      <c r="AL15" s="198">
        <f t="shared" si="2"/>
        <v>107561261</v>
      </c>
      <c r="AM15" s="199">
        <f t="shared" ref="AM15:AM33" si="3">SUM(AF15,AH15,AJ15)</f>
        <v>111529723</v>
      </c>
    </row>
    <row r="16" spans="1:39" ht="12.75" hidden="1" customHeight="1" x14ac:dyDescent="0.25">
      <c r="A16" s="387" t="s">
        <v>13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8" t="s">
        <v>14</v>
      </c>
      <c r="AB16" s="388"/>
      <c r="AC16" s="388"/>
      <c r="AD16" s="388"/>
      <c r="AE16" s="199"/>
      <c r="AF16" s="199"/>
      <c r="AG16" s="199"/>
      <c r="AH16" s="199">
        <v>0</v>
      </c>
      <c r="AI16" s="199"/>
      <c r="AJ16" s="199"/>
      <c r="AK16" s="375"/>
      <c r="AL16" s="199">
        <f>SUM(AE16,AG16,AI16)</f>
        <v>0</v>
      </c>
      <c r="AM16" s="199">
        <f t="shared" si="3"/>
        <v>0</v>
      </c>
    </row>
    <row r="17" spans="1:39" ht="12.75" hidden="1" customHeight="1" x14ac:dyDescent="0.25">
      <c r="A17" s="387" t="s">
        <v>15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8" t="s">
        <v>16</v>
      </c>
      <c r="AB17" s="388"/>
      <c r="AC17" s="388"/>
      <c r="AD17" s="388"/>
      <c r="AE17" s="199"/>
      <c r="AF17" s="199"/>
      <c r="AG17" s="199"/>
      <c r="AH17" s="199">
        <v>0</v>
      </c>
      <c r="AI17" s="199"/>
      <c r="AJ17" s="199"/>
      <c r="AK17" s="375"/>
      <c r="AL17" s="199">
        <f>SUM(AE17,AG17,AI17)</f>
        <v>0</v>
      </c>
      <c r="AM17" s="199">
        <f t="shared" si="3"/>
        <v>0</v>
      </c>
    </row>
    <row r="18" spans="1:39" ht="12.75" hidden="1" customHeight="1" x14ac:dyDescent="0.25">
      <c r="A18" s="387" t="s">
        <v>17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8" t="s">
        <v>18</v>
      </c>
      <c r="AB18" s="388"/>
      <c r="AC18" s="388"/>
      <c r="AD18" s="388"/>
      <c r="AE18" s="199"/>
      <c r="AF18" s="199"/>
      <c r="AG18" s="199"/>
      <c r="AH18" s="199">
        <v>0</v>
      </c>
      <c r="AI18" s="199"/>
      <c r="AJ18" s="199"/>
      <c r="AK18" s="375"/>
      <c r="AL18" s="199">
        <f>SUM(AE18,AG18,AI18)</f>
        <v>0</v>
      </c>
      <c r="AM18" s="199">
        <f t="shared" si="3"/>
        <v>0</v>
      </c>
    </row>
    <row r="19" spans="1:39" ht="12.75" hidden="1" customHeight="1" x14ac:dyDescent="0.25">
      <c r="A19" s="387" t="s">
        <v>19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8" t="s">
        <v>20</v>
      </c>
      <c r="AB19" s="388"/>
      <c r="AC19" s="388"/>
      <c r="AD19" s="388"/>
      <c r="AE19" s="199"/>
      <c r="AF19" s="199"/>
      <c r="AG19" s="199"/>
      <c r="AH19" s="199">
        <v>0</v>
      </c>
      <c r="AI19" s="199"/>
      <c r="AJ19" s="199"/>
      <c r="AK19" s="375"/>
      <c r="AL19" s="199">
        <f>SUM(AE19,AG19,AI19)</f>
        <v>0</v>
      </c>
      <c r="AM19" s="199">
        <f t="shared" si="3"/>
        <v>0</v>
      </c>
    </row>
    <row r="20" spans="1:39" x14ac:dyDescent="0.25">
      <c r="A20" s="387" t="s">
        <v>21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8" t="s">
        <v>22</v>
      </c>
      <c r="AB20" s="388"/>
      <c r="AC20" s="388"/>
      <c r="AD20" s="388"/>
      <c r="AE20" s="199">
        <v>8355600</v>
      </c>
      <c r="AF20" s="199">
        <v>8355600</v>
      </c>
      <c r="AG20" s="199">
        <v>0</v>
      </c>
      <c r="AH20" s="199">
        <v>2233190</v>
      </c>
      <c r="AI20" s="199">
        <v>0</v>
      </c>
      <c r="AJ20" s="199">
        <v>0</v>
      </c>
      <c r="AK20" s="375"/>
      <c r="AL20" s="199">
        <f>SUM(AE20,AG20,AI20)</f>
        <v>8355600</v>
      </c>
      <c r="AM20" s="199">
        <f t="shared" si="3"/>
        <v>10588790</v>
      </c>
    </row>
    <row r="21" spans="1:39" s="335" customFormat="1" x14ac:dyDescent="0.25">
      <c r="A21" s="390" t="s">
        <v>520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89" t="s">
        <v>23</v>
      </c>
      <c r="AB21" s="389"/>
      <c r="AC21" s="389"/>
      <c r="AD21" s="389"/>
      <c r="AE21" s="198">
        <f>SUM(AE15:AE20)</f>
        <v>115916861</v>
      </c>
      <c r="AF21" s="198">
        <f t="shared" ref="AF21:AL21" si="4">SUM(AF15:AF20)</f>
        <v>119885323</v>
      </c>
      <c r="AG21" s="198">
        <f t="shared" si="4"/>
        <v>0</v>
      </c>
      <c r="AH21" s="198">
        <f t="shared" si="4"/>
        <v>2233190</v>
      </c>
      <c r="AI21" s="198">
        <f t="shared" si="4"/>
        <v>0</v>
      </c>
      <c r="AJ21" s="198">
        <f t="shared" si="4"/>
        <v>0</v>
      </c>
      <c r="AK21" s="375"/>
      <c r="AL21" s="198">
        <f t="shared" si="4"/>
        <v>115916861</v>
      </c>
      <c r="AM21" s="199">
        <f t="shared" si="3"/>
        <v>122118513</v>
      </c>
    </row>
    <row r="22" spans="1:39" ht="12.75" hidden="1" customHeight="1" x14ac:dyDescent="0.25">
      <c r="A22" s="387" t="s">
        <v>24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8" t="s">
        <v>28</v>
      </c>
      <c r="AB22" s="388"/>
      <c r="AC22" s="388"/>
      <c r="AD22" s="388"/>
      <c r="AE22" s="199"/>
      <c r="AF22" s="199"/>
      <c r="AG22" s="199"/>
      <c r="AH22" s="199">
        <v>0</v>
      </c>
      <c r="AI22" s="199"/>
      <c r="AJ22" s="199"/>
      <c r="AK22" s="375"/>
      <c r="AL22" s="198">
        <f t="shared" ref="AL22:AL31" si="5">SUM(AL16:AL21)</f>
        <v>124272461</v>
      </c>
      <c r="AM22" s="199">
        <f t="shared" si="3"/>
        <v>0</v>
      </c>
    </row>
    <row r="23" spans="1:39" ht="23.25" hidden="1" customHeight="1" x14ac:dyDescent="0.25">
      <c r="A23" s="387" t="s">
        <v>25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8" t="s">
        <v>29</v>
      </c>
      <c r="AB23" s="388"/>
      <c r="AC23" s="388"/>
      <c r="AD23" s="388"/>
      <c r="AE23" s="199"/>
      <c r="AF23" s="199"/>
      <c r="AG23" s="199"/>
      <c r="AH23" s="199">
        <v>0</v>
      </c>
      <c r="AI23" s="199"/>
      <c r="AJ23" s="199"/>
      <c r="AK23" s="375"/>
      <c r="AL23" s="198">
        <f t="shared" si="5"/>
        <v>248544922</v>
      </c>
      <c r="AM23" s="199">
        <f t="shared" si="3"/>
        <v>0</v>
      </c>
    </row>
    <row r="24" spans="1:39" ht="23.25" hidden="1" customHeight="1" x14ac:dyDescent="0.25">
      <c r="A24" s="387" t="s">
        <v>26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8" t="s">
        <v>30</v>
      </c>
      <c r="AB24" s="388"/>
      <c r="AC24" s="388"/>
      <c r="AD24" s="388"/>
      <c r="AE24" s="199"/>
      <c r="AF24" s="199"/>
      <c r="AG24" s="199"/>
      <c r="AH24" s="199">
        <v>0</v>
      </c>
      <c r="AI24" s="199"/>
      <c r="AJ24" s="199"/>
      <c r="AK24" s="375"/>
      <c r="AL24" s="198">
        <f t="shared" si="5"/>
        <v>497089844</v>
      </c>
      <c r="AM24" s="199">
        <f t="shared" si="3"/>
        <v>0</v>
      </c>
    </row>
    <row r="25" spans="1:39" ht="20.25" hidden="1" customHeight="1" x14ac:dyDescent="0.25">
      <c r="A25" s="387" t="s">
        <v>27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8" t="s">
        <v>31</v>
      </c>
      <c r="AB25" s="388"/>
      <c r="AC25" s="388"/>
      <c r="AD25" s="388"/>
      <c r="AE25" s="199"/>
      <c r="AF25" s="199"/>
      <c r="AG25" s="199"/>
      <c r="AH25" s="199">
        <v>0</v>
      </c>
      <c r="AI25" s="199"/>
      <c r="AJ25" s="199"/>
      <c r="AK25" s="375"/>
      <c r="AL25" s="198">
        <f t="shared" si="5"/>
        <v>994179688</v>
      </c>
      <c r="AM25" s="199">
        <f t="shared" si="3"/>
        <v>0</v>
      </c>
    </row>
    <row r="26" spans="1:39" ht="12.75" hidden="1" customHeight="1" x14ac:dyDescent="0.25">
      <c r="A26" s="387" t="s">
        <v>32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8" t="s">
        <v>41</v>
      </c>
      <c r="AB26" s="388"/>
      <c r="AC26" s="388"/>
      <c r="AD26" s="388"/>
      <c r="AE26" s="199"/>
      <c r="AF26" s="199"/>
      <c r="AG26" s="199"/>
      <c r="AH26" s="199">
        <v>0</v>
      </c>
      <c r="AI26" s="199"/>
      <c r="AJ26" s="199"/>
      <c r="AK26" s="375"/>
      <c r="AL26" s="198">
        <f t="shared" si="5"/>
        <v>1988359376</v>
      </c>
      <c r="AM26" s="199">
        <f t="shared" si="3"/>
        <v>0</v>
      </c>
    </row>
    <row r="27" spans="1:39" ht="12.75" hidden="1" customHeight="1" x14ac:dyDescent="0.25">
      <c r="A27" s="387" t="s">
        <v>33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8" t="s">
        <v>42</v>
      </c>
      <c r="AB27" s="388"/>
      <c r="AC27" s="388"/>
      <c r="AD27" s="388"/>
      <c r="AE27" s="199"/>
      <c r="AF27" s="199"/>
      <c r="AG27" s="199"/>
      <c r="AH27" s="199">
        <v>0</v>
      </c>
      <c r="AI27" s="199"/>
      <c r="AJ27" s="199"/>
      <c r="AK27" s="375"/>
      <c r="AL27" s="198">
        <f t="shared" si="5"/>
        <v>3968363152</v>
      </c>
      <c r="AM27" s="199">
        <f t="shared" si="3"/>
        <v>0</v>
      </c>
    </row>
    <row r="28" spans="1:39" s="335" customFormat="1" ht="12.75" hidden="1" customHeight="1" x14ac:dyDescent="0.25">
      <c r="A28" s="390" t="s">
        <v>100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89" t="s">
        <v>43</v>
      </c>
      <c r="AB28" s="389"/>
      <c r="AC28" s="389"/>
      <c r="AD28" s="389"/>
      <c r="AE28" s="198">
        <f>SUM(AE26:AE27)</f>
        <v>0</v>
      </c>
      <c r="AF28" s="198"/>
      <c r="AG28" s="198">
        <f>SUM(AG26:AG27)</f>
        <v>0</v>
      </c>
      <c r="AH28" s="199">
        <v>0</v>
      </c>
      <c r="AI28" s="198">
        <f>SUM(AI26:AI27)</f>
        <v>0</v>
      </c>
      <c r="AJ28" s="198"/>
      <c r="AK28" s="375"/>
      <c r="AL28" s="198">
        <f t="shared" si="5"/>
        <v>7820809443</v>
      </c>
      <c r="AM28" s="199">
        <f t="shared" si="3"/>
        <v>0</v>
      </c>
    </row>
    <row r="29" spans="1:39" ht="12.75" hidden="1" customHeight="1" x14ac:dyDescent="0.25">
      <c r="A29" s="387" t="s">
        <v>34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8" t="s">
        <v>46</v>
      </c>
      <c r="AB29" s="388"/>
      <c r="AC29" s="388"/>
      <c r="AD29" s="388"/>
      <c r="AE29" s="199"/>
      <c r="AF29" s="199"/>
      <c r="AG29" s="199"/>
      <c r="AH29" s="199">
        <v>0</v>
      </c>
      <c r="AI29" s="199"/>
      <c r="AJ29" s="199"/>
      <c r="AK29" s="375"/>
      <c r="AL29" s="198">
        <f t="shared" si="5"/>
        <v>15517346425</v>
      </c>
      <c r="AM29" s="199">
        <f t="shared" si="3"/>
        <v>0</v>
      </c>
    </row>
    <row r="30" spans="1:39" ht="12.75" hidden="1" customHeight="1" x14ac:dyDescent="0.25">
      <c r="A30" s="387" t="s">
        <v>35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8" t="s">
        <v>47</v>
      </c>
      <c r="AB30" s="388"/>
      <c r="AC30" s="388"/>
      <c r="AD30" s="388"/>
      <c r="AE30" s="199"/>
      <c r="AF30" s="199"/>
      <c r="AG30" s="199"/>
      <c r="AH30" s="199">
        <v>0</v>
      </c>
      <c r="AI30" s="199"/>
      <c r="AJ30" s="199"/>
      <c r="AK30" s="375"/>
      <c r="AL30" s="198">
        <f t="shared" si="5"/>
        <v>30786147928</v>
      </c>
      <c r="AM30" s="199">
        <f t="shared" si="3"/>
        <v>0</v>
      </c>
    </row>
    <row r="31" spans="1:39" ht="12.75" hidden="1" customHeight="1" x14ac:dyDescent="0.25">
      <c r="A31" s="387" t="s">
        <v>36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8" t="s">
        <v>48</v>
      </c>
      <c r="AB31" s="388"/>
      <c r="AC31" s="388"/>
      <c r="AD31" s="388"/>
      <c r="AE31" s="199"/>
      <c r="AF31" s="199"/>
      <c r="AG31" s="199"/>
      <c r="AH31" s="199">
        <v>0</v>
      </c>
      <c r="AI31" s="199"/>
      <c r="AJ31" s="199"/>
      <c r="AK31" s="375"/>
      <c r="AL31" s="198">
        <f t="shared" si="5"/>
        <v>61075206012</v>
      </c>
      <c r="AM31" s="199">
        <f t="shared" si="3"/>
        <v>0</v>
      </c>
    </row>
    <row r="32" spans="1:39" ht="12.75" customHeight="1" x14ac:dyDescent="0.25">
      <c r="A32" s="387" t="s">
        <v>568</v>
      </c>
      <c r="B32" s="387"/>
      <c r="C32" s="387"/>
      <c r="D32" s="387"/>
      <c r="E32" s="387"/>
      <c r="F32" s="387"/>
      <c r="G32" s="387"/>
      <c r="H32" s="387"/>
      <c r="I32" s="387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343" t="s">
        <v>567</v>
      </c>
      <c r="AB32" s="343"/>
      <c r="AC32" s="343"/>
      <c r="AD32" s="343"/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375"/>
      <c r="AL32" s="199">
        <f>SUM(AE32,AG32,AI32)</f>
        <v>0</v>
      </c>
      <c r="AM32" s="199">
        <f t="shared" si="3"/>
        <v>0</v>
      </c>
    </row>
    <row r="33" spans="1:39" x14ac:dyDescent="0.25">
      <c r="A33" s="390" t="s">
        <v>555</v>
      </c>
      <c r="B33" s="390"/>
      <c r="C33" s="390"/>
      <c r="D33" s="390"/>
      <c r="E33" s="390"/>
      <c r="F33" s="390"/>
      <c r="G33" s="390"/>
      <c r="H33" s="390"/>
      <c r="I33" s="390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344" t="s">
        <v>556</v>
      </c>
      <c r="AB33" s="343"/>
      <c r="AC33" s="343"/>
      <c r="AD33" s="343"/>
      <c r="AE33" s="198">
        <f t="shared" ref="AE33:AJ33" si="6">SUM(AE32)</f>
        <v>0</v>
      </c>
      <c r="AF33" s="198">
        <f t="shared" si="6"/>
        <v>0</v>
      </c>
      <c r="AG33" s="198">
        <f t="shared" si="6"/>
        <v>0</v>
      </c>
      <c r="AH33" s="198">
        <f t="shared" si="6"/>
        <v>0</v>
      </c>
      <c r="AI33" s="198">
        <f t="shared" si="6"/>
        <v>0</v>
      </c>
      <c r="AJ33" s="198">
        <f t="shared" si="6"/>
        <v>0</v>
      </c>
      <c r="AK33" s="375"/>
      <c r="AL33" s="198">
        <f>SUM(AE33,AG33,AI33)</f>
        <v>0</v>
      </c>
      <c r="AM33" s="198">
        <f t="shared" si="3"/>
        <v>0</v>
      </c>
    </row>
    <row r="34" spans="1:39" x14ac:dyDescent="0.25">
      <c r="A34" s="387" t="s">
        <v>32</v>
      </c>
      <c r="B34" s="401"/>
      <c r="C34" s="401"/>
      <c r="D34" s="401"/>
      <c r="E34" s="401"/>
      <c r="F34" s="401"/>
      <c r="G34" s="401"/>
      <c r="H34" s="401"/>
      <c r="I34" s="401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343" t="s">
        <v>41</v>
      </c>
      <c r="AB34" s="343"/>
      <c r="AC34" s="343"/>
      <c r="AD34" s="343"/>
      <c r="AE34" s="199">
        <v>950000</v>
      </c>
      <c r="AF34" s="199">
        <v>950000</v>
      </c>
      <c r="AG34" s="198"/>
      <c r="AH34" s="198"/>
      <c r="AI34" s="198"/>
      <c r="AJ34" s="198"/>
      <c r="AK34" s="375"/>
      <c r="AL34" s="199">
        <v>950000</v>
      </c>
      <c r="AM34" s="199">
        <v>950000</v>
      </c>
    </row>
    <row r="35" spans="1:39" x14ac:dyDescent="0.25">
      <c r="A35" s="387" t="s">
        <v>565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9" t="s">
        <v>43</v>
      </c>
      <c r="AB35" s="389"/>
      <c r="AC35" s="389"/>
      <c r="AD35" s="389"/>
      <c r="AE35" s="198">
        <f>SUM(AE34)</f>
        <v>950000</v>
      </c>
      <c r="AF35" s="198">
        <f t="shared" ref="AF35:AJ35" si="7">SUM(AF34)</f>
        <v>950000</v>
      </c>
      <c r="AG35" s="199">
        <f t="shared" si="7"/>
        <v>0</v>
      </c>
      <c r="AH35" s="199">
        <f t="shared" si="7"/>
        <v>0</v>
      </c>
      <c r="AI35" s="199">
        <f t="shared" si="7"/>
        <v>0</v>
      </c>
      <c r="AJ35" s="199">
        <f t="shared" si="7"/>
        <v>0</v>
      </c>
      <c r="AK35" s="375"/>
      <c r="AL35" s="198">
        <f>SUM(AL34)</f>
        <v>950000</v>
      </c>
      <c r="AM35" s="198">
        <f t="shared" ref="AM35" si="8">SUM(AM34)</f>
        <v>950000</v>
      </c>
    </row>
    <row r="36" spans="1:39" ht="12.75" hidden="1" customHeight="1" x14ac:dyDescent="0.25">
      <c r="A36" s="387" t="s">
        <v>37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8" t="s">
        <v>50</v>
      </c>
      <c r="AB36" s="388"/>
      <c r="AC36" s="388"/>
      <c r="AD36" s="388"/>
      <c r="AE36" s="199"/>
      <c r="AF36" s="199"/>
      <c r="AG36" s="199"/>
      <c r="AH36" s="199">
        <v>0</v>
      </c>
      <c r="AI36" s="199"/>
      <c r="AJ36" s="199"/>
      <c r="AK36" s="375"/>
      <c r="AL36" s="199">
        <f t="shared" ref="AL36:AM40" si="9">SUM(AE36,AG36,AI36)</f>
        <v>0</v>
      </c>
      <c r="AM36" s="199">
        <f t="shared" si="9"/>
        <v>0</v>
      </c>
    </row>
    <row r="37" spans="1:39" ht="12.75" hidden="1" customHeight="1" x14ac:dyDescent="0.25">
      <c r="A37" s="387" t="s">
        <v>38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8" t="s">
        <v>51</v>
      </c>
      <c r="AB37" s="388"/>
      <c r="AC37" s="388"/>
      <c r="AD37" s="388"/>
      <c r="AE37" s="199"/>
      <c r="AF37" s="199"/>
      <c r="AG37" s="199"/>
      <c r="AH37" s="199">
        <v>0</v>
      </c>
      <c r="AI37" s="199"/>
      <c r="AJ37" s="199"/>
      <c r="AK37" s="375"/>
      <c r="AL37" s="199">
        <f t="shared" si="9"/>
        <v>0</v>
      </c>
      <c r="AM37" s="199">
        <f t="shared" si="9"/>
        <v>0</v>
      </c>
    </row>
    <row r="38" spans="1:39" x14ac:dyDescent="0.25">
      <c r="A38" s="387" t="s">
        <v>566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8" t="s">
        <v>49</v>
      </c>
      <c r="AB38" s="388"/>
      <c r="AC38" s="388"/>
      <c r="AD38" s="388"/>
      <c r="AE38" s="199">
        <v>83636476</v>
      </c>
      <c r="AF38" s="199">
        <v>81312962</v>
      </c>
      <c r="AG38" s="199">
        <v>0</v>
      </c>
      <c r="AH38" s="199">
        <v>0</v>
      </c>
      <c r="AI38" s="199">
        <v>0</v>
      </c>
      <c r="AJ38" s="199">
        <v>0</v>
      </c>
      <c r="AK38" s="375"/>
      <c r="AL38" s="199">
        <f t="shared" si="9"/>
        <v>83636476</v>
      </c>
      <c r="AM38" s="199">
        <f t="shared" si="9"/>
        <v>81312962</v>
      </c>
    </row>
    <row r="39" spans="1:39" ht="12.75" hidden="1" customHeight="1" x14ac:dyDescent="0.25">
      <c r="A39" s="387" t="s">
        <v>40</v>
      </c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8" t="s">
        <v>53</v>
      </c>
      <c r="AB39" s="388"/>
      <c r="AC39" s="388"/>
      <c r="AD39" s="388"/>
      <c r="AE39" s="199"/>
      <c r="AF39" s="199"/>
      <c r="AG39" s="199"/>
      <c r="AH39" s="199">
        <v>0</v>
      </c>
      <c r="AI39" s="199"/>
      <c r="AJ39" s="199"/>
      <c r="AK39" s="375"/>
      <c r="AL39" s="199">
        <f t="shared" si="9"/>
        <v>0</v>
      </c>
      <c r="AM39" s="199">
        <f t="shared" si="9"/>
        <v>0</v>
      </c>
    </row>
    <row r="40" spans="1:39" x14ac:dyDescent="0.25">
      <c r="A40" s="387" t="s">
        <v>39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8" t="s">
        <v>52</v>
      </c>
      <c r="AB40" s="388"/>
      <c r="AC40" s="388"/>
      <c r="AD40" s="388"/>
      <c r="AE40" s="199">
        <v>6000000</v>
      </c>
      <c r="AF40" s="199">
        <v>6000000</v>
      </c>
      <c r="AG40" s="199">
        <v>0</v>
      </c>
      <c r="AH40" s="199">
        <v>0</v>
      </c>
      <c r="AI40" s="199">
        <f>SUM(AI35:AI39)</f>
        <v>0</v>
      </c>
      <c r="AJ40" s="199">
        <v>0</v>
      </c>
      <c r="AK40" s="375"/>
      <c r="AL40" s="199">
        <f t="shared" si="9"/>
        <v>6000000</v>
      </c>
      <c r="AM40" s="199">
        <f t="shared" si="9"/>
        <v>6000000</v>
      </c>
    </row>
    <row r="41" spans="1:39" s="335" customFormat="1" x14ac:dyDescent="0.25">
      <c r="A41" s="390" t="s">
        <v>521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89" t="s">
        <v>45</v>
      </c>
      <c r="AB41" s="389"/>
      <c r="AC41" s="389"/>
      <c r="AD41" s="389"/>
      <c r="AE41" s="198">
        <f t="shared" ref="AE41:AM41" si="10">SUM(AE38:AE40)</f>
        <v>89636476</v>
      </c>
      <c r="AF41" s="198">
        <f t="shared" si="10"/>
        <v>87312962</v>
      </c>
      <c r="AG41" s="198">
        <f t="shared" si="10"/>
        <v>0</v>
      </c>
      <c r="AH41" s="198">
        <f t="shared" si="10"/>
        <v>0</v>
      </c>
      <c r="AI41" s="198">
        <f t="shared" si="10"/>
        <v>0</v>
      </c>
      <c r="AJ41" s="198">
        <f t="shared" si="10"/>
        <v>0</v>
      </c>
      <c r="AK41" s="375"/>
      <c r="AL41" s="198">
        <f t="shared" si="10"/>
        <v>89636476</v>
      </c>
      <c r="AM41" s="198">
        <f t="shared" si="10"/>
        <v>87312962</v>
      </c>
    </row>
    <row r="42" spans="1:39" ht="12.75" hidden="1" customHeight="1" x14ac:dyDescent="0.25">
      <c r="A42" s="387" t="s">
        <v>55</v>
      </c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8" t="s">
        <v>63</v>
      </c>
      <c r="AB42" s="388"/>
      <c r="AC42" s="388"/>
      <c r="AD42" s="388"/>
      <c r="AE42" s="199"/>
      <c r="AF42" s="199"/>
      <c r="AG42" s="198">
        <f t="shared" ref="AG42:AJ42" si="11">SUM(AG39:AG41)</f>
        <v>0</v>
      </c>
      <c r="AH42" s="198">
        <f t="shared" si="11"/>
        <v>0</v>
      </c>
      <c r="AI42" s="198">
        <f t="shared" si="11"/>
        <v>0</v>
      </c>
      <c r="AJ42" s="198">
        <f t="shared" si="11"/>
        <v>0</v>
      </c>
      <c r="AK42" s="375"/>
      <c r="AL42" s="198">
        <f>SUM(AL39:AL41)</f>
        <v>95636476</v>
      </c>
      <c r="AM42" s="198">
        <f>SUM(AM39:AM41)</f>
        <v>93312962</v>
      </c>
    </row>
    <row r="43" spans="1:39" x14ac:dyDescent="0.25">
      <c r="A43" s="387" t="s">
        <v>569</v>
      </c>
      <c r="B43" s="401"/>
      <c r="C43" s="401"/>
      <c r="D43" s="401"/>
      <c r="E43" s="401"/>
      <c r="F43" s="401"/>
      <c r="G43" s="401"/>
      <c r="H43" s="401"/>
      <c r="I43" s="401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343" t="s">
        <v>54</v>
      </c>
      <c r="AB43" s="343"/>
      <c r="AC43" s="343"/>
      <c r="AD43" s="343"/>
      <c r="AE43" s="199">
        <v>0</v>
      </c>
      <c r="AF43" s="199">
        <v>0</v>
      </c>
      <c r="AG43" s="198">
        <f t="shared" ref="AG43:AJ43" si="12">SUM(AG40:AG42)</f>
        <v>0</v>
      </c>
      <c r="AH43" s="198">
        <f t="shared" si="12"/>
        <v>0</v>
      </c>
      <c r="AI43" s="198">
        <f t="shared" si="12"/>
        <v>0</v>
      </c>
      <c r="AJ43" s="198">
        <f t="shared" si="12"/>
        <v>0</v>
      </c>
      <c r="AK43" s="375"/>
      <c r="AL43" s="199">
        <v>0</v>
      </c>
      <c r="AM43" s="199">
        <v>0</v>
      </c>
    </row>
    <row r="44" spans="1:39" x14ac:dyDescent="0.25">
      <c r="A44" s="390" t="s">
        <v>368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89" t="s">
        <v>44</v>
      </c>
      <c r="AB44" s="389"/>
      <c r="AC44" s="389"/>
      <c r="AD44" s="389"/>
      <c r="AE44" s="198">
        <f>SUM(AE35+AE41)</f>
        <v>90586476</v>
      </c>
      <c r="AF44" s="198">
        <f>SUM(AF35+AF41)</f>
        <v>88262962</v>
      </c>
      <c r="AG44" s="198">
        <f t="shared" ref="AG44:AM44" si="13">SUM(AG35+AG41+AG43)</f>
        <v>0</v>
      </c>
      <c r="AH44" s="198">
        <f t="shared" si="13"/>
        <v>0</v>
      </c>
      <c r="AI44" s="198">
        <f t="shared" si="13"/>
        <v>0</v>
      </c>
      <c r="AJ44" s="198">
        <f t="shared" si="13"/>
        <v>0</v>
      </c>
      <c r="AK44" s="375"/>
      <c r="AL44" s="198">
        <f t="shared" si="13"/>
        <v>90586476</v>
      </c>
      <c r="AM44" s="198">
        <f t="shared" si="13"/>
        <v>88262962</v>
      </c>
    </row>
    <row r="45" spans="1:39" ht="12.75" hidden="1" customHeight="1" x14ac:dyDescent="0.25">
      <c r="A45" s="387" t="s">
        <v>57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8" t="s">
        <v>65</v>
      </c>
      <c r="AB45" s="388"/>
      <c r="AC45" s="388"/>
      <c r="AD45" s="388"/>
      <c r="AE45" s="199"/>
      <c r="AF45" s="199"/>
      <c r="AG45" s="199"/>
      <c r="AH45" s="199">
        <v>0</v>
      </c>
      <c r="AI45" s="199"/>
      <c r="AJ45" s="199"/>
      <c r="AK45" s="375"/>
      <c r="AL45" s="199">
        <f t="shared" ref="AL45:AL54" si="14">SUM(AE45,AG45,AI45)</f>
        <v>0</v>
      </c>
      <c r="AM45" s="199">
        <f t="shared" ref="AM45:AM54" si="15">SUM(AF45,AH45,AJ45)</f>
        <v>0</v>
      </c>
    </row>
    <row r="46" spans="1:39" x14ac:dyDescent="0.25">
      <c r="A46" s="387" t="s">
        <v>56</v>
      </c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8" t="s">
        <v>64</v>
      </c>
      <c r="AB46" s="388"/>
      <c r="AC46" s="388"/>
      <c r="AD46" s="388"/>
      <c r="AE46" s="199">
        <v>6244000</v>
      </c>
      <c r="AF46" s="199">
        <v>6244000</v>
      </c>
      <c r="AG46" s="199">
        <v>0</v>
      </c>
      <c r="AH46" s="199">
        <v>0</v>
      </c>
      <c r="AI46" s="199">
        <v>0</v>
      </c>
      <c r="AJ46" s="199">
        <v>2348610</v>
      </c>
      <c r="AK46" s="375"/>
      <c r="AL46" s="199">
        <f t="shared" si="14"/>
        <v>6244000</v>
      </c>
      <c r="AM46" s="199">
        <f t="shared" si="15"/>
        <v>8592610</v>
      </c>
    </row>
    <row r="47" spans="1:39" x14ac:dyDescent="0.25">
      <c r="A47" s="387" t="s">
        <v>571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8" t="s">
        <v>570</v>
      </c>
      <c r="AB47" s="388"/>
      <c r="AC47" s="388"/>
      <c r="AD47" s="388"/>
      <c r="AE47" s="199">
        <v>0</v>
      </c>
      <c r="AF47" s="199">
        <v>0</v>
      </c>
      <c r="AG47" s="199">
        <v>0</v>
      </c>
      <c r="AH47" s="199">
        <v>0</v>
      </c>
      <c r="AI47" s="199">
        <v>18985095</v>
      </c>
      <c r="AJ47" s="199">
        <v>18985095</v>
      </c>
      <c r="AK47" s="375"/>
      <c r="AL47" s="199">
        <f t="shared" si="14"/>
        <v>18985095</v>
      </c>
      <c r="AM47" s="199">
        <f t="shared" si="15"/>
        <v>18985095</v>
      </c>
    </row>
    <row r="48" spans="1:39" x14ac:dyDescent="0.25">
      <c r="A48" s="387" t="s">
        <v>58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8" t="s">
        <v>66</v>
      </c>
      <c r="AB48" s="388"/>
      <c r="AC48" s="388"/>
      <c r="AD48" s="388"/>
      <c r="AE48" s="199">
        <v>1404000</v>
      </c>
      <c r="AF48" s="199">
        <v>1404000</v>
      </c>
      <c r="AG48" s="199">
        <v>0</v>
      </c>
      <c r="AH48" s="199">
        <v>0</v>
      </c>
      <c r="AI48" s="199">
        <v>5125976</v>
      </c>
      <c r="AJ48" s="199">
        <v>5125976</v>
      </c>
      <c r="AK48" s="375"/>
      <c r="AL48" s="199">
        <f t="shared" si="14"/>
        <v>6529976</v>
      </c>
      <c r="AM48" s="199">
        <f t="shared" si="15"/>
        <v>6529976</v>
      </c>
    </row>
    <row r="49" spans="1:39" ht="12.75" hidden="1" customHeight="1" x14ac:dyDescent="0.25">
      <c r="A49" s="387" t="s">
        <v>59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8" t="s">
        <v>67</v>
      </c>
      <c r="AB49" s="388"/>
      <c r="AC49" s="388"/>
      <c r="AD49" s="388"/>
      <c r="AE49" s="199"/>
      <c r="AF49" s="199"/>
      <c r="AG49" s="199"/>
      <c r="AH49" s="199">
        <v>0</v>
      </c>
      <c r="AI49" s="199"/>
      <c r="AJ49" s="199"/>
      <c r="AK49" s="375"/>
      <c r="AL49" s="199">
        <f t="shared" si="14"/>
        <v>0</v>
      </c>
      <c r="AM49" s="199">
        <f t="shared" si="15"/>
        <v>0</v>
      </c>
    </row>
    <row r="50" spans="1:39" x14ac:dyDescent="0.25">
      <c r="A50" s="387" t="s">
        <v>60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8" t="s">
        <v>68</v>
      </c>
      <c r="AB50" s="388"/>
      <c r="AC50" s="388"/>
      <c r="AD50" s="388"/>
      <c r="AE50" s="199">
        <v>0</v>
      </c>
      <c r="AF50" s="199">
        <v>0</v>
      </c>
      <c r="AG50" s="199">
        <v>0</v>
      </c>
      <c r="AH50" s="199"/>
      <c r="AI50" s="199">
        <v>0</v>
      </c>
      <c r="AJ50" s="199">
        <v>0</v>
      </c>
      <c r="AK50" s="375"/>
      <c r="AL50" s="199">
        <f t="shared" si="14"/>
        <v>0</v>
      </c>
      <c r="AM50" s="199">
        <f t="shared" si="15"/>
        <v>0</v>
      </c>
    </row>
    <row r="51" spans="1:39" ht="12.75" hidden="1" customHeight="1" x14ac:dyDescent="0.25">
      <c r="A51" s="387" t="s">
        <v>61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8" t="s">
        <v>69</v>
      </c>
      <c r="AB51" s="388"/>
      <c r="AC51" s="388"/>
      <c r="AD51" s="388"/>
      <c r="AE51" s="199"/>
      <c r="AF51" s="199"/>
      <c r="AG51" s="199"/>
      <c r="AH51" s="199">
        <v>0</v>
      </c>
      <c r="AI51" s="199"/>
      <c r="AJ51" s="199"/>
      <c r="AK51" s="375"/>
      <c r="AL51" s="199">
        <f t="shared" si="14"/>
        <v>0</v>
      </c>
      <c r="AM51" s="199">
        <f t="shared" si="15"/>
        <v>0</v>
      </c>
    </row>
    <row r="52" spans="1:39" ht="12.75" hidden="1" customHeight="1" x14ac:dyDescent="0.25">
      <c r="A52" s="387" t="s">
        <v>62</v>
      </c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8" t="s">
        <v>70</v>
      </c>
      <c r="AB52" s="388"/>
      <c r="AC52" s="388"/>
      <c r="AD52" s="388"/>
      <c r="AE52" s="199"/>
      <c r="AF52" s="199"/>
      <c r="AG52" s="199"/>
      <c r="AH52" s="199">
        <v>0</v>
      </c>
      <c r="AI52" s="199"/>
      <c r="AJ52" s="199"/>
      <c r="AK52" s="375"/>
      <c r="AL52" s="199">
        <f t="shared" si="14"/>
        <v>0</v>
      </c>
      <c r="AM52" s="199">
        <f t="shared" si="15"/>
        <v>0</v>
      </c>
    </row>
    <row r="53" spans="1:39" ht="14.25" customHeight="1" x14ac:dyDescent="0.25">
      <c r="A53" s="387" t="s">
        <v>62</v>
      </c>
      <c r="B53" s="387"/>
      <c r="C53" s="387"/>
      <c r="D53" s="387"/>
      <c r="E53" s="387"/>
      <c r="F53" s="387"/>
      <c r="G53" s="387"/>
      <c r="H53" s="387"/>
      <c r="I53" s="387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343" t="s">
        <v>553</v>
      </c>
      <c r="AB53" s="343"/>
      <c r="AC53" s="343"/>
      <c r="AD53" s="343"/>
      <c r="AE53" s="199">
        <v>4307085</v>
      </c>
      <c r="AF53" s="199">
        <v>4307085</v>
      </c>
      <c r="AG53" s="199">
        <v>0</v>
      </c>
      <c r="AH53" s="199">
        <v>2388284</v>
      </c>
      <c r="AI53" s="199">
        <v>0</v>
      </c>
      <c r="AJ53" s="199">
        <v>3</v>
      </c>
      <c r="AK53" s="375"/>
      <c r="AL53" s="199">
        <f t="shared" si="14"/>
        <v>4307085</v>
      </c>
      <c r="AM53" s="199">
        <f t="shared" si="15"/>
        <v>6695372</v>
      </c>
    </row>
    <row r="54" spans="1:39" ht="14.25" customHeight="1" x14ac:dyDescent="0.25">
      <c r="A54" s="387" t="s">
        <v>85</v>
      </c>
      <c r="B54" s="401"/>
      <c r="C54" s="401"/>
      <c r="D54" s="401"/>
      <c r="E54" s="401"/>
      <c r="F54" s="401"/>
      <c r="G54" s="401"/>
      <c r="H54" s="401"/>
      <c r="I54" s="401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343" t="s">
        <v>557</v>
      </c>
      <c r="AB54" s="343"/>
      <c r="AC54" s="343"/>
      <c r="AD54" s="343"/>
      <c r="AE54" s="199"/>
      <c r="AF54" s="199"/>
      <c r="AG54" s="199"/>
      <c r="AH54" s="199"/>
      <c r="AI54" s="199"/>
      <c r="AJ54" s="199"/>
      <c r="AK54" s="375"/>
      <c r="AL54" s="199">
        <f t="shared" si="14"/>
        <v>0</v>
      </c>
      <c r="AM54" s="199">
        <f t="shared" si="15"/>
        <v>0</v>
      </c>
    </row>
    <row r="55" spans="1:39" s="335" customFormat="1" x14ac:dyDescent="0.25">
      <c r="A55" s="390" t="s">
        <v>522</v>
      </c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89" t="s">
        <v>71</v>
      </c>
      <c r="AB55" s="389"/>
      <c r="AC55" s="389"/>
      <c r="AD55" s="389"/>
      <c r="AE55" s="198">
        <f>SUM(AE46:AE53)</f>
        <v>11955085</v>
      </c>
      <c r="AF55" s="198">
        <f>SUM(AF46:AF53)</f>
        <v>11955085</v>
      </c>
      <c r="AG55" s="198">
        <f t="shared" ref="AG55:AM55" si="16">SUM(AG46:AG54)</f>
        <v>0</v>
      </c>
      <c r="AH55" s="198">
        <f t="shared" si="16"/>
        <v>2388284</v>
      </c>
      <c r="AI55" s="198">
        <f t="shared" si="16"/>
        <v>24111071</v>
      </c>
      <c r="AJ55" s="198">
        <f t="shared" si="16"/>
        <v>26459684</v>
      </c>
      <c r="AK55" s="375"/>
      <c r="AL55" s="198">
        <f t="shared" si="16"/>
        <v>36066156</v>
      </c>
      <c r="AM55" s="198">
        <f t="shared" si="16"/>
        <v>40803053</v>
      </c>
    </row>
    <row r="56" spans="1:39" ht="12.75" hidden="1" customHeight="1" x14ac:dyDescent="0.25">
      <c r="A56" s="387" t="s">
        <v>72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8" t="s">
        <v>77</v>
      </c>
      <c r="AB56" s="388"/>
      <c r="AC56" s="388"/>
      <c r="AD56" s="388"/>
      <c r="AE56" s="199"/>
      <c r="AF56" s="199"/>
      <c r="AG56" s="199"/>
      <c r="AH56" s="199">
        <v>0</v>
      </c>
      <c r="AI56" s="199"/>
      <c r="AJ56" s="199"/>
      <c r="AK56" s="375"/>
      <c r="AL56" s="199">
        <f t="shared" ref="AL56:AL69" si="17">SUM(AE56,AG56,AI56)</f>
        <v>0</v>
      </c>
      <c r="AM56" s="199">
        <f t="shared" ref="AM56:AM69" si="18">SUM(AF56,AH56,AJ56)</f>
        <v>0</v>
      </c>
    </row>
    <row r="57" spans="1:39" ht="12.75" hidden="1" customHeight="1" x14ac:dyDescent="0.25">
      <c r="A57" s="387" t="s">
        <v>73</v>
      </c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8" t="s">
        <v>78</v>
      </c>
      <c r="AB57" s="388"/>
      <c r="AC57" s="388"/>
      <c r="AD57" s="388"/>
      <c r="AE57" s="199"/>
      <c r="AF57" s="199"/>
      <c r="AG57" s="199"/>
      <c r="AH57" s="199">
        <v>0</v>
      </c>
      <c r="AI57" s="199"/>
      <c r="AJ57" s="199"/>
      <c r="AK57" s="375"/>
      <c r="AL57" s="199">
        <f t="shared" si="17"/>
        <v>0</v>
      </c>
      <c r="AM57" s="199">
        <f t="shared" si="18"/>
        <v>0</v>
      </c>
    </row>
    <row r="58" spans="1:39" ht="12.75" hidden="1" customHeight="1" x14ac:dyDescent="0.25">
      <c r="A58" s="387" t="s">
        <v>74</v>
      </c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8" t="s">
        <v>79</v>
      </c>
      <c r="AB58" s="388"/>
      <c r="AC58" s="388"/>
      <c r="AD58" s="388"/>
      <c r="AE58" s="199"/>
      <c r="AF58" s="199"/>
      <c r="AG58" s="199"/>
      <c r="AH58" s="199">
        <v>0</v>
      </c>
      <c r="AI58" s="199"/>
      <c r="AJ58" s="199"/>
      <c r="AK58" s="375"/>
      <c r="AL58" s="199">
        <f t="shared" si="17"/>
        <v>0</v>
      </c>
      <c r="AM58" s="199">
        <f t="shared" si="18"/>
        <v>0</v>
      </c>
    </row>
    <row r="59" spans="1:39" ht="12.75" hidden="1" customHeight="1" x14ac:dyDescent="0.25">
      <c r="A59" s="387" t="s">
        <v>75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8" t="s">
        <v>80</v>
      </c>
      <c r="AB59" s="388"/>
      <c r="AC59" s="388"/>
      <c r="AD59" s="388"/>
      <c r="AE59" s="199"/>
      <c r="AF59" s="199"/>
      <c r="AG59" s="199"/>
      <c r="AH59" s="199">
        <v>0</v>
      </c>
      <c r="AI59" s="199"/>
      <c r="AJ59" s="199"/>
      <c r="AK59" s="375"/>
      <c r="AL59" s="199">
        <f t="shared" si="17"/>
        <v>0</v>
      </c>
      <c r="AM59" s="199">
        <f t="shared" si="18"/>
        <v>0</v>
      </c>
    </row>
    <row r="60" spans="1:39" ht="12.75" hidden="1" customHeight="1" x14ac:dyDescent="0.25">
      <c r="A60" s="387" t="s">
        <v>76</v>
      </c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8" t="s">
        <v>81</v>
      </c>
      <c r="AB60" s="388"/>
      <c r="AC60" s="388"/>
      <c r="AD60" s="388"/>
      <c r="AE60" s="199"/>
      <c r="AF60" s="199"/>
      <c r="AG60" s="199"/>
      <c r="AH60" s="199">
        <v>0</v>
      </c>
      <c r="AI60" s="199"/>
      <c r="AJ60" s="199"/>
      <c r="AK60" s="375"/>
      <c r="AL60" s="199">
        <f t="shared" si="17"/>
        <v>0</v>
      </c>
      <c r="AM60" s="199">
        <f t="shared" si="18"/>
        <v>0</v>
      </c>
    </row>
    <row r="61" spans="1:39" ht="12.75" hidden="1" customHeight="1" x14ac:dyDescent="0.25">
      <c r="A61" s="390" t="s">
        <v>97</v>
      </c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89" t="s">
        <v>82</v>
      </c>
      <c r="AB61" s="389"/>
      <c r="AC61" s="389"/>
      <c r="AD61" s="389"/>
      <c r="AE61" s="199">
        <f>SUM(AE56:AE60)</f>
        <v>0</v>
      </c>
      <c r="AF61" s="199"/>
      <c r="AG61" s="199">
        <f>SUM(AG56:AG60)</f>
        <v>0</v>
      </c>
      <c r="AH61" s="199">
        <v>0</v>
      </c>
      <c r="AI61" s="199">
        <f>SUM(AI56:AI60)</f>
        <v>0</v>
      </c>
      <c r="AJ61" s="199"/>
      <c r="AK61" s="375"/>
      <c r="AL61" s="199">
        <f t="shared" si="17"/>
        <v>0</v>
      </c>
      <c r="AM61" s="199">
        <f t="shared" si="18"/>
        <v>0</v>
      </c>
    </row>
    <row r="62" spans="1:39" ht="12.75" hidden="1" customHeight="1" x14ac:dyDescent="0.25">
      <c r="A62" s="387" t="s">
        <v>83</v>
      </c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8" t="s">
        <v>86</v>
      </c>
      <c r="AB62" s="388"/>
      <c r="AC62" s="388"/>
      <c r="AD62" s="388"/>
      <c r="AE62" s="199"/>
      <c r="AF62" s="199"/>
      <c r="AG62" s="199"/>
      <c r="AH62" s="199">
        <v>0</v>
      </c>
      <c r="AI62" s="199"/>
      <c r="AJ62" s="199"/>
      <c r="AK62" s="375"/>
      <c r="AL62" s="199">
        <f t="shared" si="17"/>
        <v>0</v>
      </c>
      <c r="AM62" s="199">
        <f t="shared" si="18"/>
        <v>0</v>
      </c>
    </row>
    <row r="63" spans="1:39" ht="12.75" hidden="1" customHeight="1" x14ac:dyDescent="0.25">
      <c r="A63" s="387" t="s">
        <v>84</v>
      </c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8" t="s">
        <v>87</v>
      </c>
      <c r="AB63" s="388"/>
      <c r="AC63" s="388"/>
      <c r="AD63" s="388"/>
      <c r="AE63" s="199"/>
      <c r="AF63" s="199"/>
      <c r="AG63" s="199"/>
      <c r="AH63" s="199">
        <v>0</v>
      </c>
      <c r="AI63" s="199"/>
      <c r="AJ63" s="199"/>
      <c r="AK63" s="375"/>
      <c r="AL63" s="199">
        <f t="shared" si="17"/>
        <v>0</v>
      </c>
      <c r="AM63" s="199">
        <f t="shared" si="18"/>
        <v>0</v>
      </c>
    </row>
    <row r="64" spans="1:39" ht="12.75" hidden="1" customHeight="1" x14ac:dyDescent="0.25">
      <c r="A64" s="387" t="s">
        <v>85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8" t="s">
        <v>88</v>
      </c>
      <c r="AB64" s="388"/>
      <c r="AC64" s="388"/>
      <c r="AD64" s="388"/>
      <c r="AE64" s="199"/>
      <c r="AF64" s="199"/>
      <c r="AG64" s="199"/>
      <c r="AH64" s="199">
        <v>0</v>
      </c>
      <c r="AI64" s="199"/>
      <c r="AJ64" s="199"/>
      <c r="AK64" s="375"/>
      <c r="AL64" s="199">
        <f t="shared" si="17"/>
        <v>0</v>
      </c>
      <c r="AM64" s="199">
        <f t="shared" si="18"/>
        <v>0</v>
      </c>
    </row>
    <row r="65" spans="1:39" s="335" customFormat="1" ht="12.75" hidden="1" customHeight="1" x14ac:dyDescent="0.25">
      <c r="A65" s="390" t="s">
        <v>98</v>
      </c>
      <c r="B65" s="390"/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89" t="s">
        <v>89</v>
      </c>
      <c r="AB65" s="389"/>
      <c r="AC65" s="389"/>
      <c r="AD65" s="389"/>
      <c r="AE65" s="198">
        <f>SUM(AE62:AE64)</f>
        <v>0</v>
      </c>
      <c r="AF65" s="198"/>
      <c r="AG65" s="198">
        <f>SUM(AG62:AG64)</f>
        <v>0</v>
      </c>
      <c r="AH65" s="199">
        <v>0</v>
      </c>
      <c r="AI65" s="198">
        <f>SUM(AI62:AI64)</f>
        <v>0</v>
      </c>
      <c r="AJ65" s="198"/>
      <c r="AK65" s="375"/>
      <c r="AL65" s="198">
        <f t="shared" si="17"/>
        <v>0</v>
      </c>
      <c r="AM65" s="199">
        <f t="shared" si="18"/>
        <v>0</v>
      </c>
    </row>
    <row r="66" spans="1:39" ht="24" hidden="1" customHeight="1" x14ac:dyDescent="0.25">
      <c r="A66" s="387" t="s">
        <v>90</v>
      </c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88" t="s">
        <v>93</v>
      </c>
      <c r="AB66" s="388"/>
      <c r="AC66" s="388"/>
      <c r="AD66" s="388"/>
      <c r="AE66" s="199"/>
      <c r="AF66" s="199"/>
      <c r="AG66" s="199"/>
      <c r="AH66" s="199">
        <v>0</v>
      </c>
      <c r="AI66" s="199"/>
      <c r="AJ66" s="199"/>
      <c r="AK66" s="375"/>
      <c r="AL66" s="199">
        <f t="shared" si="17"/>
        <v>0</v>
      </c>
      <c r="AM66" s="199">
        <f t="shared" si="18"/>
        <v>0</v>
      </c>
    </row>
    <row r="67" spans="1:39" ht="12.75" hidden="1" customHeight="1" x14ac:dyDescent="0.25">
      <c r="A67" s="387" t="s">
        <v>91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8" t="s">
        <v>94</v>
      </c>
      <c r="AB67" s="388"/>
      <c r="AC67" s="388"/>
      <c r="AD67" s="388"/>
      <c r="AE67" s="199"/>
      <c r="AF67" s="199"/>
      <c r="AG67" s="199"/>
      <c r="AH67" s="199">
        <v>0</v>
      </c>
      <c r="AI67" s="199"/>
      <c r="AJ67" s="199"/>
      <c r="AK67" s="375"/>
      <c r="AL67" s="199">
        <f t="shared" si="17"/>
        <v>0</v>
      </c>
      <c r="AM67" s="199">
        <f t="shared" si="18"/>
        <v>0</v>
      </c>
    </row>
    <row r="68" spans="1:39" ht="12.75" hidden="1" customHeight="1" x14ac:dyDescent="0.25">
      <c r="A68" s="387" t="s">
        <v>92</v>
      </c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  <c r="AA68" s="388" t="s">
        <v>95</v>
      </c>
      <c r="AB68" s="388"/>
      <c r="AC68" s="388"/>
      <c r="AD68" s="388"/>
      <c r="AE68" s="199"/>
      <c r="AF68" s="199"/>
      <c r="AG68" s="199"/>
      <c r="AH68" s="199">
        <v>0</v>
      </c>
      <c r="AI68" s="199"/>
      <c r="AJ68" s="199"/>
      <c r="AK68" s="375"/>
      <c r="AL68" s="199">
        <f t="shared" si="17"/>
        <v>0</v>
      </c>
      <c r="AM68" s="199">
        <f t="shared" si="18"/>
        <v>0</v>
      </c>
    </row>
    <row r="69" spans="1:39" ht="12.75" hidden="1" customHeight="1" x14ac:dyDescent="0.25">
      <c r="A69" s="390" t="s">
        <v>99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  <c r="AA69" s="389" t="s">
        <v>96</v>
      </c>
      <c r="AB69" s="389"/>
      <c r="AC69" s="389"/>
      <c r="AD69" s="389"/>
      <c r="AE69" s="199">
        <f>SUM(AE66:AE68)</f>
        <v>0</v>
      </c>
      <c r="AF69" s="199"/>
      <c r="AG69" s="199">
        <f>SUM(AG66:AG68)</f>
        <v>0</v>
      </c>
      <c r="AH69" s="199">
        <v>0</v>
      </c>
      <c r="AI69" s="199">
        <f>SUM(AI66:AI68)</f>
        <v>0</v>
      </c>
      <c r="AJ69" s="199"/>
      <c r="AK69" s="375"/>
      <c r="AL69" s="199">
        <f t="shared" si="17"/>
        <v>0</v>
      </c>
      <c r="AM69" s="199">
        <f t="shared" si="18"/>
        <v>0</v>
      </c>
    </row>
    <row r="70" spans="1:39" ht="21.75" customHeight="1" x14ac:dyDescent="0.25">
      <c r="A70" s="390" t="s">
        <v>558</v>
      </c>
      <c r="B70" s="401"/>
      <c r="C70" s="401"/>
      <c r="D70" s="401"/>
      <c r="E70" s="401"/>
      <c r="F70" s="401"/>
      <c r="G70" s="401"/>
      <c r="H70" s="401"/>
      <c r="I70" s="401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344"/>
      <c r="AB70" s="344"/>
      <c r="AC70" s="344"/>
      <c r="AD70" s="344"/>
      <c r="AE70" s="345">
        <f>'1.melléklet'!AE21+'1.melléklet'!AE33+'1.melléklet'!AE44+'1.melléklet'!AE55</f>
        <v>218458422</v>
      </c>
      <c r="AF70" s="345">
        <f>'1.melléklet'!AF21+'1.melléklet'!AF33+'1.melléklet'!AF44+'1.melléklet'!AF55</f>
        <v>220103370</v>
      </c>
      <c r="AG70" s="345">
        <f>'1.melléklet'!AG21+'1.melléklet'!AG33+'1.melléklet'!AG44+'1.melléklet'!AG55</f>
        <v>0</v>
      </c>
      <c r="AH70" s="345">
        <f>'1.melléklet'!AH21+'1.melléklet'!AH33+'1.melléklet'!AH44+'1.melléklet'!AH55</f>
        <v>4621474</v>
      </c>
      <c r="AI70" s="345">
        <f>'1.melléklet'!AI21+'1.melléklet'!AI33+'1.melléklet'!AI44+'1.melléklet'!AI55</f>
        <v>24111071</v>
      </c>
      <c r="AJ70" s="345">
        <f>'1.melléklet'!AJ21+'1.melléklet'!AJ33+'1.melléklet'!AJ44+'1.melléklet'!AJ55</f>
        <v>26459684</v>
      </c>
      <c r="AK70" s="375"/>
      <c r="AL70" s="345">
        <f>'1.melléklet'!AL21+'1.melléklet'!AL33+'1.melléklet'!AL44+'1.melléklet'!AL55</f>
        <v>242569493</v>
      </c>
      <c r="AM70" s="345">
        <f>'1.melléklet'!AM21+'1.melléklet'!AM33+'1.melléklet'!AM44+'1.melléklet'!AM55</f>
        <v>251184528</v>
      </c>
    </row>
    <row r="71" spans="1:39" ht="47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41"/>
      <c r="AB71" s="341"/>
      <c r="AC71" s="341"/>
      <c r="AD71" s="341"/>
      <c r="AK71" s="374"/>
    </row>
    <row r="72" spans="1:39" ht="12.75" customHeight="1" x14ac:dyDescent="0.25">
      <c r="A72" s="378" t="s">
        <v>152</v>
      </c>
      <c r="B72" s="378"/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4"/>
    </row>
    <row r="73" spans="1:39" ht="12.75" customHeight="1" x14ac:dyDescent="0.25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374"/>
    </row>
    <row r="74" spans="1:39" x14ac:dyDescent="0.25">
      <c r="A74" s="378" t="s">
        <v>102</v>
      </c>
      <c r="B74" s="378"/>
      <c r="C74" s="378"/>
      <c r="D74" s="378"/>
      <c r="E74" s="378"/>
      <c r="F74" s="378"/>
      <c r="G74" s="378"/>
      <c r="H74" s="378"/>
      <c r="I74" s="37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41"/>
      <c r="AB74" s="341"/>
      <c r="AC74" s="341"/>
      <c r="AD74" s="341"/>
      <c r="AK74" s="374"/>
    </row>
    <row r="75" spans="1:39" s="335" customFormat="1" x14ac:dyDescent="0.25">
      <c r="A75" s="402" t="s">
        <v>103</v>
      </c>
      <c r="B75" s="402"/>
      <c r="C75" s="402"/>
      <c r="D75" s="402"/>
      <c r="E75" s="402"/>
      <c r="F75" s="402"/>
      <c r="G75" s="402"/>
      <c r="H75" s="402"/>
      <c r="I75" s="402"/>
      <c r="AA75" s="335" t="s">
        <v>104</v>
      </c>
      <c r="AE75" s="377" t="s">
        <v>498</v>
      </c>
      <c r="AF75" s="377"/>
      <c r="AG75" s="377" t="s">
        <v>154</v>
      </c>
      <c r="AH75" s="377"/>
      <c r="AI75" s="377" t="s">
        <v>155</v>
      </c>
      <c r="AJ75" s="377"/>
      <c r="AK75" s="374"/>
      <c r="AL75" s="377" t="s">
        <v>359</v>
      </c>
      <c r="AM75" s="377"/>
    </row>
    <row r="76" spans="1:39" ht="12.75" hidden="1" customHeight="1" x14ac:dyDescent="0.25">
      <c r="A76" s="379" t="s">
        <v>105</v>
      </c>
      <c r="B76" s="380"/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1"/>
      <c r="AA76" s="382" t="s">
        <v>106</v>
      </c>
      <c r="AB76" s="383"/>
      <c r="AC76" s="383"/>
      <c r="AD76" s="383"/>
      <c r="AK76" s="374"/>
      <c r="AL76" s="337">
        <f t="shared" ref="AL76:AL84" si="19">SUM(AE76:AI76)</f>
        <v>0</v>
      </c>
    </row>
    <row r="77" spans="1:39" ht="12.75" hidden="1" customHeight="1" x14ac:dyDescent="0.25">
      <c r="A77" s="382" t="s">
        <v>107</v>
      </c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3"/>
      <c r="O77" s="383"/>
      <c r="P77" s="383"/>
      <c r="Q77" s="383"/>
      <c r="R77" s="383"/>
      <c r="S77" s="383"/>
      <c r="T77" s="383"/>
      <c r="U77" s="383"/>
      <c r="V77" s="383"/>
      <c r="W77" s="383"/>
      <c r="X77" s="383"/>
      <c r="Y77" s="383"/>
      <c r="Z77" s="392"/>
      <c r="AA77" s="382" t="s">
        <v>108</v>
      </c>
      <c r="AB77" s="383"/>
      <c r="AC77" s="383"/>
      <c r="AD77" s="383"/>
      <c r="AK77" s="374"/>
      <c r="AL77" s="337">
        <f t="shared" si="19"/>
        <v>0</v>
      </c>
    </row>
    <row r="78" spans="1:39" ht="12.75" hidden="1" customHeight="1" x14ac:dyDescent="0.25">
      <c r="A78" s="379" t="s">
        <v>109</v>
      </c>
      <c r="B78" s="380"/>
      <c r="C78" s="380"/>
      <c r="D78" s="380"/>
      <c r="E78" s="380"/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1"/>
      <c r="AA78" s="382" t="s">
        <v>110</v>
      </c>
      <c r="AB78" s="383"/>
      <c r="AC78" s="383"/>
      <c r="AD78" s="383"/>
      <c r="AK78" s="374"/>
      <c r="AL78" s="337">
        <f t="shared" si="19"/>
        <v>0</v>
      </c>
    </row>
    <row r="79" spans="1:39" ht="12.75" hidden="1" customHeight="1" x14ac:dyDescent="0.25">
      <c r="A79" s="384" t="s">
        <v>111</v>
      </c>
      <c r="B79" s="385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  <c r="U79" s="385"/>
      <c r="V79" s="385"/>
      <c r="W79" s="385"/>
      <c r="X79" s="385"/>
      <c r="Y79" s="385"/>
      <c r="Z79" s="386"/>
      <c r="AA79" s="384" t="s">
        <v>112</v>
      </c>
      <c r="AB79" s="385"/>
      <c r="AC79" s="385"/>
      <c r="AD79" s="385"/>
      <c r="AE79" s="337">
        <f>SUM(AE76:AE78)</f>
        <v>0</v>
      </c>
      <c r="AG79" s="337">
        <f>SUM(AG76:AG78)</f>
        <v>0</v>
      </c>
      <c r="AI79" s="337">
        <f>SUM(AI76:AI78)</f>
        <v>0</v>
      </c>
      <c r="AK79" s="374"/>
      <c r="AL79" s="337">
        <f t="shared" si="19"/>
        <v>0</v>
      </c>
    </row>
    <row r="80" spans="1:39" ht="12.75" hidden="1" customHeight="1" x14ac:dyDescent="0.25">
      <c r="A80" s="382" t="s">
        <v>113</v>
      </c>
      <c r="B80" s="383"/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92"/>
      <c r="AA80" s="382" t="s">
        <v>114</v>
      </c>
      <c r="AB80" s="383"/>
      <c r="AC80" s="383"/>
      <c r="AD80" s="383"/>
      <c r="AK80" s="374"/>
      <c r="AL80" s="337">
        <f t="shared" si="19"/>
        <v>0</v>
      </c>
    </row>
    <row r="81" spans="1:39" ht="12.75" hidden="1" customHeight="1" x14ac:dyDescent="0.25">
      <c r="A81" s="379" t="s">
        <v>115</v>
      </c>
      <c r="B81" s="380"/>
      <c r="C81" s="380"/>
      <c r="D81" s="380"/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1"/>
      <c r="AA81" s="382" t="s">
        <v>116</v>
      </c>
      <c r="AB81" s="383"/>
      <c r="AC81" s="383"/>
      <c r="AD81" s="383"/>
      <c r="AK81" s="374"/>
      <c r="AL81" s="337">
        <f t="shared" si="19"/>
        <v>0</v>
      </c>
    </row>
    <row r="82" spans="1:39" ht="12.75" hidden="1" customHeight="1" x14ac:dyDescent="0.25">
      <c r="A82" s="382" t="s">
        <v>117</v>
      </c>
      <c r="B82" s="383"/>
      <c r="C82" s="383"/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92"/>
      <c r="AA82" s="382" t="s">
        <v>118</v>
      </c>
      <c r="AB82" s="383"/>
      <c r="AC82" s="383"/>
      <c r="AD82" s="383"/>
      <c r="AK82" s="374"/>
      <c r="AL82" s="337">
        <f t="shared" si="19"/>
        <v>0</v>
      </c>
    </row>
    <row r="83" spans="1:39" ht="12.75" hidden="1" customHeight="1" x14ac:dyDescent="0.25">
      <c r="A83" s="379" t="s">
        <v>119</v>
      </c>
      <c r="B83" s="380"/>
      <c r="C83" s="380"/>
      <c r="D83" s="380"/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1"/>
      <c r="AA83" s="382" t="s">
        <v>120</v>
      </c>
      <c r="AB83" s="383"/>
      <c r="AC83" s="383"/>
      <c r="AD83" s="383"/>
      <c r="AK83" s="374"/>
      <c r="AL83" s="337">
        <f t="shared" si="19"/>
        <v>0</v>
      </c>
    </row>
    <row r="84" spans="1:39" ht="12.75" hidden="1" customHeight="1" x14ac:dyDescent="0.25">
      <c r="A84" s="393" t="s">
        <v>121</v>
      </c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5"/>
      <c r="AA84" s="384" t="s">
        <v>122</v>
      </c>
      <c r="AB84" s="385"/>
      <c r="AC84" s="385"/>
      <c r="AD84" s="385"/>
      <c r="AE84" s="337">
        <f>SUM(AE80:AE83)</f>
        <v>0</v>
      </c>
      <c r="AG84" s="337">
        <f>SUM(AG80:AG83)</f>
        <v>0</v>
      </c>
      <c r="AI84" s="337">
        <f>SUM(AI80:AI83)</f>
        <v>0</v>
      </c>
      <c r="AK84" s="374"/>
      <c r="AL84" s="337">
        <f t="shared" si="19"/>
        <v>0</v>
      </c>
    </row>
    <row r="85" spans="1:39" s="335" customFormat="1" x14ac:dyDescent="0.25">
      <c r="A85" s="252"/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4"/>
      <c r="AA85" s="255"/>
      <c r="AB85" s="256"/>
      <c r="AC85" s="256"/>
      <c r="AD85" s="256"/>
      <c r="AE85" s="198" t="s">
        <v>499</v>
      </c>
      <c r="AF85" s="198" t="s">
        <v>543</v>
      </c>
      <c r="AG85" s="198" t="s">
        <v>499</v>
      </c>
      <c r="AH85" s="198" t="s">
        <v>543</v>
      </c>
      <c r="AI85" s="198" t="s">
        <v>499</v>
      </c>
      <c r="AJ85" s="198" t="s">
        <v>543</v>
      </c>
      <c r="AK85" s="375"/>
      <c r="AL85" s="198" t="s">
        <v>499</v>
      </c>
      <c r="AM85" s="198" t="s">
        <v>543</v>
      </c>
    </row>
    <row r="86" spans="1:39" s="335" customFormat="1" x14ac:dyDescent="0.25">
      <c r="A86" s="379"/>
      <c r="B86" s="380"/>
      <c r="C86" s="380"/>
      <c r="D86" s="380"/>
      <c r="E86" s="380"/>
      <c r="F86" s="380"/>
      <c r="G86" s="380"/>
      <c r="H86" s="380"/>
      <c r="I86" s="380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4"/>
      <c r="AA86" s="248"/>
      <c r="AB86" s="256"/>
      <c r="AC86" s="256"/>
      <c r="AD86" s="256"/>
      <c r="AE86" s="199">
        <v>0</v>
      </c>
      <c r="AF86" s="199">
        <v>0</v>
      </c>
      <c r="AG86" s="199">
        <v>0</v>
      </c>
      <c r="AH86" s="199">
        <v>0</v>
      </c>
      <c r="AI86" s="199">
        <v>0</v>
      </c>
      <c r="AJ86" s="199">
        <v>0</v>
      </c>
      <c r="AK86" s="375"/>
      <c r="AL86" s="198">
        <v>0</v>
      </c>
      <c r="AM86" s="198" t="e">
        <f>SUM(AF86,#REF!,#REF!)</f>
        <v>#REF!</v>
      </c>
    </row>
    <row r="87" spans="1:39" s="335" customFormat="1" x14ac:dyDescent="0.25">
      <c r="A87" s="393"/>
      <c r="B87" s="394"/>
      <c r="C87" s="394"/>
      <c r="D87" s="394"/>
      <c r="E87" s="394"/>
      <c r="F87" s="394"/>
      <c r="G87" s="394"/>
      <c r="H87" s="394"/>
      <c r="I87" s="394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4"/>
      <c r="AA87" s="255"/>
      <c r="AB87" s="256"/>
      <c r="AC87" s="256"/>
      <c r="AD87" s="256"/>
      <c r="AE87" s="198">
        <f t="shared" ref="AE87:AJ87" si="20">SUM(AE86)</f>
        <v>0</v>
      </c>
      <c r="AF87" s="198">
        <f t="shared" si="20"/>
        <v>0</v>
      </c>
      <c r="AG87" s="198">
        <f t="shared" si="20"/>
        <v>0</v>
      </c>
      <c r="AH87" s="198">
        <f t="shared" si="20"/>
        <v>0</v>
      </c>
      <c r="AI87" s="198">
        <f t="shared" si="20"/>
        <v>0</v>
      </c>
      <c r="AJ87" s="198">
        <f t="shared" si="20"/>
        <v>0</v>
      </c>
      <c r="AK87" s="375"/>
      <c r="AL87" s="198">
        <f>SUM(AL86)</f>
        <v>0</v>
      </c>
      <c r="AM87" s="198" t="e">
        <f>SUM(AM86)</f>
        <v>#REF!</v>
      </c>
    </row>
    <row r="88" spans="1:39" s="335" customFormat="1" x14ac:dyDescent="0.25">
      <c r="A88" s="252" t="s">
        <v>558</v>
      </c>
      <c r="B88" s="253"/>
      <c r="C88" s="253"/>
      <c r="D88" s="253"/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4"/>
      <c r="AA88" s="255"/>
      <c r="AB88" s="256"/>
      <c r="AC88" s="256"/>
      <c r="AD88" s="256"/>
      <c r="AE88" s="198">
        <f>SUM(AE70)</f>
        <v>218458422</v>
      </c>
      <c r="AF88" s="198">
        <f t="shared" ref="AF88:AM88" si="21">SUM(AF70)</f>
        <v>220103370</v>
      </c>
      <c r="AG88" s="198">
        <f t="shared" si="21"/>
        <v>0</v>
      </c>
      <c r="AH88" s="198">
        <f t="shared" si="21"/>
        <v>4621474</v>
      </c>
      <c r="AI88" s="198">
        <f t="shared" si="21"/>
        <v>24111071</v>
      </c>
      <c r="AJ88" s="198">
        <f t="shared" si="21"/>
        <v>26459684</v>
      </c>
      <c r="AK88" s="375"/>
      <c r="AL88" s="198">
        <f t="shared" si="21"/>
        <v>242569493</v>
      </c>
      <c r="AM88" s="198">
        <f t="shared" si="21"/>
        <v>251184528</v>
      </c>
    </row>
    <row r="89" spans="1:39" x14ac:dyDescent="0.25">
      <c r="A89" s="382" t="s">
        <v>123</v>
      </c>
      <c r="B89" s="383"/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  <c r="R89" s="383"/>
      <c r="S89" s="383"/>
      <c r="T89" s="383"/>
      <c r="U89" s="383"/>
      <c r="V89" s="383"/>
      <c r="W89" s="383"/>
      <c r="X89" s="383"/>
      <c r="Y89" s="383"/>
      <c r="Z89" s="392"/>
      <c r="AA89" s="382" t="s">
        <v>124</v>
      </c>
      <c r="AB89" s="383"/>
      <c r="AC89" s="383"/>
      <c r="AD89" s="383"/>
      <c r="AE89" s="199">
        <v>155787007</v>
      </c>
      <c r="AF89" s="199">
        <v>155787007</v>
      </c>
      <c r="AG89" s="199">
        <v>0</v>
      </c>
      <c r="AH89" s="199">
        <v>0</v>
      </c>
      <c r="AI89" s="199">
        <v>0</v>
      </c>
      <c r="AJ89" s="199">
        <v>0</v>
      </c>
      <c r="AK89" s="375"/>
      <c r="AL89" s="199">
        <f>SUM(AE89,AG89,AI89)</f>
        <v>155787007</v>
      </c>
      <c r="AM89" s="199">
        <f>SUM(AF89,AH89,AJ89)</f>
        <v>155787007</v>
      </c>
    </row>
    <row r="90" spans="1:39" ht="12.75" hidden="1" customHeight="1" x14ac:dyDescent="0.25">
      <c r="A90" s="382" t="s">
        <v>125</v>
      </c>
      <c r="B90" s="383"/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92"/>
      <c r="AA90" s="382" t="s">
        <v>126</v>
      </c>
      <c r="AB90" s="383"/>
      <c r="AC90" s="383"/>
      <c r="AD90" s="383"/>
      <c r="AE90" s="199"/>
      <c r="AF90" s="199"/>
      <c r="AG90" s="199"/>
      <c r="AH90" s="199"/>
      <c r="AI90" s="199"/>
      <c r="AJ90" s="199"/>
      <c r="AK90" s="375"/>
      <c r="AL90" s="199">
        <f>SUM(AE90,AG90,AI90)</f>
        <v>0</v>
      </c>
      <c r="AM90" s="198">
        <f>SUM(AF90,AH90,AJ90)</f>
        <v>0</v>
      </c>
    </row>
    <row r="91" spans="1:39" s="335" customFormat="1" x14ac:dyDescent="0.25">
      <c r="A91" s="384" t="s">
        <v>523</v>
      </c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5"/>
      <c r="P91" s="385"/>
      <c r="Q91" s="385"/>
      <c r="R91" s="385"/>
      <c r="S91" s="385"/>
      <c r="T91" s="385"/>
      <c r="U91" s="385"/>
      <c r="V91" s="385"/>
      <c r="W91" s="385"/>
      <c r="X91" s="385"/>
      <c r="Y91" s="385"/>
      <c r="Z91" s="386"/>
      <c r="AA91" s="384" t="s">
        <v>127</v>
      </c>
      <c r="AB91" s="385"/>
      <c r="AC91" s="385"/>
      <c r="AD91" s="385"/>
      <c r="AE91" s="198">
        <f t="shared" ref="AE91:AL91" si="22">SUM(AE89:AE90)</f>
        <v>155787007</v>
      </c>
      <c r="AF91" s="198">
        <f t="shared" si="22"/>
        <v>155787007</v>
      </c>
      <c r="AG91" s="198">
        <f t="shared" si="22"/>
        <v>0</v>
      </c>
      <c r="AH91" s="198">
        <f t="shared" si="22"/>
        <v>0</v>
      </c>
      <c r="AI91" s="198">
        <f t="shared" si="22"/>
        <v>0</v>
      </c>
      <c r="AJ91" s="198">
        <f t="shared" si="22"/>
        <v>0</v>
      </c>
      <c r="AK91" s="375"/>
      <c r="AL91" s="198">
        <f t="shared" si="22"/>
        <v>155787007</v>
      </c>
      <c r="AM91" s="198">
        <f t="shared" ref="AM91:AM106" si="23">SUM(AF91,AH91,AJ91)</f>
        <v>155787007</v>
      </c>
    </row>
    <row r="92" spans="1:39" ht="12.75" hidden="1" customHeight="1" x14ac:dyDescent="0.25">
      <c r="A92" s="379" t="s">
        <v>128</v>
      </c>
      <c r="B92" s="380"/>
      <c r="C92" s="380"/>
      <c r="D92" s="380"/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1"/>
      <c r="AA92" s="382" t="s">
        <v>129</v>
      </c>
      <c r="AB92" s="383"/>
      <c r="AC92" s="383"/>
      <c r="AD92" s="383"/>
      <c r="AE92" s="199"/>
      <c r="AF92" s="199"/>
      <c r="AG92" s="199"/>
      <c r="AH92" s="199"/>
      <c r="AI92" s="199"/>
      <c r="AJ92" s="199"/>
      <c r="AK92" s="375"/>
      <c r="AL92" s="199">
        <f t="shared" ref="AL92:AL107" si="24">SUM(AE92,AG92,AI92)</f>
        <v>0</v>
      </c>
      <c r="AM92" s="198">
        <f t="shared" si="23"/>
        <v>0</v>
      </c>
    </row>
    <row r="93" spans="1:39" ht="12.75" hidden="1" customHeight="1" x14ac:dyDescent="0.25">
      <c r="A93" s="379" t="s">
        <v>130</v>
      </c>
      <c r="B93" s="380"/>
      <c r="C93" s="380"/>
      <c r="D93" s="380"/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0"/>
      <c r="Z93" s="381"/>
      <c r="AA93" s="382" t="s">
        <v>131</v>
      </c>
      <c r="AB93" s="383"/>
      <c r="AC93" s="383"/>
      <c r="AD93" s="383"/>
      <c r="AE93" s="199"/>
      <c r="AF93" s="199"/>
      <c r="AG93" s="199"/>
      <c r="AH93" s="199"/>
      <c r="AI93" s="199"/>
      <c r="AJ93" s="199"/>
      <c r="AK93" s="375"/>
      <c r="AL93" s="199">
        <f t="shared" si="24"/>
        <v>0</v>
      </c>
      <c r="AM93" s="198">
        <f t="shared" si="23"/>
        <v>0</v>
      </c>
    </row>
    <row r="94" spans="1:39" x14ac:dyDescent="0.25">
      <c r="A94" s="379" t="s">
        <v>128</v>
      </c>
      <c r="B94" s="380"/>
      <c r="C94" s="380"/>
      <c r="D94" s="380"/>
      <c r="E94" s="380"/>
      <c r="F94" s="380"/>
      <c r="G94" s="380"/>
      <c r="H94" s="380"/>
      <c r="I94" s="38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1"/>
      <c r="AA94" s="248" t="s">
        <v>129</v>
      </c>
      <c r="AB94" s="249"/>
      <c r="AC94" s="249"/>
      <c r="AD94" s="249"/>
      <c r="AE94" s="199">
        <v>0</v>
      </c>
      <c r="AF94" s="199"/>
      <c r="AG94" s="199">
        <v>0</v>
      </c>
      <c r="AH94" s="199">
        <v>0</v>
      </c>
      <c r="AI94" s="199">
        <v>0</v>
      </c>
      <c r="AJ94" s="199">
        <v>0</v>
      </c>
      <c r="AK94" s="375"/>
      <c r="AL94" s="199">
        <f t="shared" si="24"/>
        <v>0</v>
      </c>
      <c r="AM94" s="199">
        <f t="shared" si="23"/>
        <v>0</v>
      </c>
    </row>
    <row r="95" spans="1:39" x14ac:dyDescent="0.25">
      <c r="A95" s="379" t="s">
        <v>132</v>
      </c>
      <c r="B95" s="380"/>
      <c r="C95" s="380"/>
      <c r="D95" s="380"/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Q95" s="380"/>
      <c r="R95" s="380"/>
      <c r="S95" s="380"/>
      <c r="T95" s="380"/>
      <c r="U95" s="380"/>
      <c r="V95" s="380"/>
      <c r="W95" s="380"/>
      <c r="X95" s="380"/>
      <c r="Y95" s="380"/>
      <c r="Z95" s="381"/>
      <c r="AA95" s="382" t="s">
        <v>133</v>
      </c>
      <c r="AB95" s="383"/>
      <c r="AC95" s="383"/>
      <c r="AD95" s="383"/>
      <c r="AE95" s="199">
        <v>0</v>
      </c>
      <c r="AF95" s="199">
        <v>0</v>
      </c>
      <c r="AG95" s="199">
        <v>44167276</v>
      </c>
      <c r="AH95" s="199">
        <v>49801676</v>
      </c>
      <c r="AI95" s="199">
        <v>99077795</v>
      </c>
      <c r="AJ95" s="199">
        <v>99228365</v>
      </c>
      <c r="AK95" s="375"/>
      <c r="AL95" s="199">
        <f t="shared" si="24"/>
        <v>143245071</v>
      </c>
      <c r="AM95" s="199">
        <f t="shared" si="23"/>
        <v>149030041</v>
      </c>
    </row>
    <row r="96" spans="1:39" ht="12.75" hidden="1" customHeight="1" x14ac:dyDescent="0.25">
      <c r="A96" s="379" t="s">
        <v>134</v>
      </c>
      <c r="B96" s="380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Q96" s="380"/>
      <c r="R96" s="380"/>
      <c r="S96" s="380"/>
      <c r="T96" s="380"/>
      <c r="U96" s="380"/>
      <c r="V96" s="380"/>
      <c r="W96" s="380"/>
      <c r="X96" s="380"/>
      <c r="Y96" s="380"/>
      <c r="Z96" s="381"/>
      <c r="AA96" s="382" t="s">
        <v>135</v>
      </c>
      <c r="AB96" s="383"/>
      <c r="AC96" s="383"/>
      <c r="AD96" s="383"/>
      <c r="AE96" s="199"/>
      <c r="AF96" s="199"/>
      <c r="AG96" s="199">
        <v>44167276</v>
      </c>
      <c r="AH96" s="199"/>
      <c r="AI96" s="199"/>
      <c r="AJ96" s="199"/>
      <c r="AK96" s="375"/>
      <c r="AL96" s="199">
        <f t="shared" si="24"/>
        <v>44167276</v>
      </c>
      <c r="AM96" s="198">
        <f t="shared" si="23"/>
        <v>0</v>
      </c>
    </row>
    <row r="97" spans="1:39" ht="12.75" hidden="1" customHeight="1" x14ac:dyDescent="0.25">
      <c r="A97" s="382" t="s">
        <v>136</v>
      </c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383"/>
      <c r="U97" s="383"/>
      <c r="V97" s="383"/>
      <c r="W97" s="383"/>
      <c r="X97" s="383"/>
      <c r="Y97" s="383"/>
      <c r="Z97" s="392"/>
      <c r="AA97" s="382" t="s">
        <v>137</v>
      </c>
      <c r="AB97" s="383"/>
      <c r="AC97" s="383"/>
      <c r="AD97" s="383"/>
      <c r="AE97" s="199"/>
      <c r="AF97" s="199"/>
      <c r="AG97" s="199">
        <v>44167276</v>
      </c>
      <c r="AH97" s="199"/>
      <c r="AI97" s="199"/>
      <c r="AJ97" s="199"/>
      <c r="AK97" s="375"/>
      <c r="AL97" s="199">
        <f t="shared" si="24"/>
        <v>44167276</v>
      </c>
      <c r="AM97" s="198">
        <f t="shared" si="23"/>
        <v>0</v>
      </c>
    </row>
    <row r="98" spans="1:39" s="335" customFormat="1" x14ac:dyDescent="0.25">
      <c r="A98" s="384" t="s">
        <v>524</v>
      </c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6"/>
      <c r="AA98" s="384" t="s">
        <v>138</v>
      </c>
      <c r="AB98" s="385"/>
      <c r="AC98" s="385"/>
      <c r="AD98" s="385"/>
      <c r="AE98" s="198">
        <f>SUM(AE94,AE95)</f>
        <v>0</v>
      </c>
      <c r="AF98" s="198">
        <f>SUM(AF94,AF95)</f>
        <v>0</v>
      </c>
      <c r="AG98" s="199">
        <v>44167276</v>
      </c>
      <c r="AH98" s="198">
        <f t="shared" ref="AH98:AJ98" si="25">SUM(AH79,AH84,AH91,AH92,AH93,AH95,AH96,AH97)</f>
        <v>49801676</v>
      </c>
      <c r="AI98" s="198">
        <f t="shared" si="25"/>
        <v>99077795</v>
      </c>
      <c r="AJ98" s="198">
        <f t="shared" si="25"/>
        <v>99228365</v>
      </c>
      <c r="AK98" s="375"/>
      <c r="AL98" s="199">
        <f t="shared" si="24"/>
        <v>143245071</v>
      </c>
      <c r="AM98" s="198">
        <f t="shared" si="23"/>
        <v>149030041</v>
      </c>
    </row>
    <row r="99" spans="1:39" ht="12.75" hidden="1" customHeight="1" x14ac:dyDescent="0.25">
      <c r="A99" s="382" t="s">
        <v>139</v>
      </c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92"/>
      <c r="AA99" s="382" t="s">
        <v>140</v>
      </c>
      <c r="AB99" s="383"/>
      <c r="AC99" s="383"/>
      <c r="AD99" s="383"/>
      <c r="AE99" s="199"/>
      <c r="AF99" s="199"/>
      <c r="AG99" s="199">
        <v>44167276</v>
      </c>
      <c r="AH99" s="199"/>
      <c r="AI99" s="199"/>
      <c r="AJ99" s="199"/>
      <c r="AK99" s="375"/>
      <c r="AL99" s="199">
        <f t="shared" si="24"/>
        <v>44167276</v>
      </c>
      <c r="AM99" s="198">
        <f t="shared" si="23"/>
        <v>0</v>
      </c>
    </row>
    <row r="100" spans="1:39" ht="12.75" hidden="1" customHeight="1" x14ac:dyDescent="0.25">
      <c r="A100" s="382" t="s">
        <v>141</v>
      </c>
      <c r="B100" s="383"/>
      <c r="C100" s="383"/>
      <c r="D100" s="383"/>
      <c r="E100" s="383"/>
      <c r="F100" s="383"/>
      <c r="G100" s="383"/>
      <c r="H100" s="383"/>
      <c r="I100" s="383"/>
      <c r="J100" s="383"/>
      <c r="K100" s="383"/>
      <c r="L100" s="383"/>
      <c r="M100" s="383"/>
      <c r="N100" s="383"/>
      <c r="O100" s="383"/>
      <c r="P100" s="383"/>
      <c r="Q100" s="383"/>
      <c r="R100" s="383"/>
      <c r="S100" s="383"/>
      <c r="T100" s="383"/>
      <c r="U100" s="383"/>
      <c r="V100" s="383"/>
      <c r="W100" s="383"/>
      <c r="X100" s="383"/>
      <c r="Y100" s="383"/>
      <c r="Z100" s="392"/>
      <c r="AA100" s="382" t="s">
        <v>142</v>
      </c>
      <c r="AB100" s="383"/>
      <c r="AC100" s="383"/>
      <c r="AD100" s="383"/>
      <c r="AE100" s="199"/>
      <c r="AF100" s="199"/>
      <c r="AG100" s="199">
        <v>44167276</v>
      </c>
      <c r="AH100" s="199"/>
      <c r="AI100" s="199"/>
      <c r="AJ100" s="199"/>
      <c r="AK100" s="375"/>
      <c r="AL100" s="199">
        <f t="shared" si="24"/>
        <v>44167276</v>
      </c>
      <c r="AM100" s="198">
        <f t="shared" si="23"/>
        <v>0</v>
      </c>
    </row>
    <row r="101" spans="1:39" ht="12.75" hidden="1" customHeight="1" x14ac:dyDescent="0.25">
      <c r="A101" s="379" t="s">
        <v>143</v>
      </c>
      <c r="B101" s="380"/>
      <c r="C101" s="380"/>
      <c r="D101" s="380"/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Q101" s="380"/>
      <c r="R101" s="380"/>
      <c r="S101" s="380"/>
      <c r="T101" s="380"/>
      <c r="U101" s="380"/>
      <c r="V101" s="380"/>
      <c r="W101" s="380"/>
      <c r="X101" s="380"/>
      <c r="Y101" s="380"/>
      <c r="Z101" s="381"/>
      <c r="AA101" s="382" t="s">
        <v>144</v>
      </c>
      <c r="AB101" s="383"/>
      <c r="AC101" s="383"/>
      <c r="AD101" s="383"/>
      <c r="AE101" s="199"/>
      <c r="AF101" s="199"/>
      <c r="AG101" s="199">
        <v>44167276</v>
      </c>
      <c r="AH101" s="199"/>
      <c r="AI101" s="199"/>
      <c r="AJ101" s="199"/>
      <c r="AK101" s="375"/>
      <c r="AL101" s="199">
        <f t="shared" si="24"/>
        <v>44167276</v>
      </c>
      <c r="AM101" s="198">
        <f t="shared" si="23"/>
        <v>0</v>
      </c>
    </row>
    <row r="102" spans="1:39" ht="12.75" hidden="1" customHeight="1" x14ac:dyDescent="0.25">
      <c r="A102" s="379" t="s">
        <v>145</v>
      </c>
      <c r="B102" s="380"/>
      <c r="C102" s="380"/>
      <c r="D102" s="380"/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Q102" s="380"/>
      <c r="R102" s="380"/>
      <c r="S102" s="380"/>
      <c r="T102" s="380"/>
      <c r="U102" s="380"/>
      <c r="V102" s="380"/>
      <c r="W102" s="380"/>
      <c r="X102" s="380"/>
      <c r="Y102" s="380"/>
      <c r="Z102" s="381"/>
      <c r="AA102" s="382" t="s">
        <v>146</v>
      </c>
      <c r="AB102" s="383"/>
      <c r="AC102" s="383"/>
      <c r="AD102" s="383"/>
      <c r="AE102" s="199"/>
      <c r="AF102" s="199"/>
      <c r="AG102" s="199">
        <v>44167276</v>
      </c>
      <c r="AH102" s="199"/>
      <c r="AI102" s="199"/>
      <c r="AJ102" s="199"/>
      <c r="AK102" s="375"/>
      <c r="AL102" s="199">
        <f t="shared" si="24"/>
        <v>44167276</v>
      </c>
      <c r="AM102" s="198">
        <f t="shared" si="23"/>
        <v>0</v>
      </c>
    </row>
    <row r="103" spans="1:39" ht="12.75" hidden="1" customHeight="1" x14ac:dyDescent="0.25">
      <c r="A103" s="393" t="s">
        <v>147</v>
      </c>
      <c r="B103" s="394"/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5"/>
      <c r="AA103" s="384" t="s">
        <v>148</v>
      </c>
      <c r="AB103" s="385"/>
      <c r="AC103" s="385"/>
      <c r="AD103" s="385"/>
      <c r="AE103" s="199">
        <f>SUM(AE99:AE102)</f>
        <v>0</v>
      </c>
      <c r="AF103" s="199"/>
      <c r="AG103" s="199">
        <v>44167276</v>
      </c>
      <c r="AH103" s="199"/>
      <c r="AI103" s="199">
        <f>SUM(AI99:AI102)</f>
        <v>0</v>
      </c>
      <c r="AJ103" s="199"/>
      <c r="AK103" s="375"/>
      <c r="AL103" s="199">
        <f t="shared" si="24"/>
        <v>44167276</v>
      </c>
      <c r="AM103" s="198">
        <f t="shared" si="23"/>
        <v>0</v>
      </c>
    </row>
    <row r="104" spans="1:39" ht="12.75" hidden="1" customHeight="1" x14ac:dyDescent="0.25">
      <c r="A104" s="382" t="s">
        <v>149</v>
      </c>
      <c r="B104" s="383"/>
      <c r="C104" s="383"/>
      <c r="D104" s="383"/>
      <c r="E104" s="383"/>
      <c r="F104" s="383"/>
      <c r="G104" s="383"/>
      <c r="H104" s="383"/>
      <c r="I104" s="383"/>
      <c r="J104" s="383"/>
      <c r="K104" s="383"/>
      <c r="L104" s="383"/>
      <c r="M104" s="383"/>
      <c r="N104" s="383"/>
      <c r="O104" s="383"/>
      <c r="P104" s="383"/>
      <c r="Q104" s="383"/>
      <c r="R104" s="383"/>
      <c r="S104" s="383"/>
      <c r="T104" s="383"/>
      <c r="U104" s="383"/>
      <c r="V104" s="383"/>
      <c r="W104" s="383"/>
      <c r="X104" s="383"/>
      <c r="Y104" s="383"/>
      <c r="Z104" s="392"/>
      <c r="AA104" s="382" t="s">
        <v>150</v>
      </c>
      <c r="AB104" s="383"/>
      <c r="AC104" s="383"/>
      <c r="AD104" s="383"/>
      <c r="AE104" s="199"/>
      <c r="AF104" s="199"/>
      <c r="AG104" s="199">
        <v>44167276</v>
      </c>
      <c r="AH104" s="199"/>
      <c r="AI104" s="199"/>
      <c r="AJ104" s="199"/>
      <c r="AK104" s="375"/>
      <c r="AL104" s="199">
        <f t="shared" si="24"/>
        <v>44167276</v>
      </c>
      <c r="AM104" s="198">
        <f t="shared" si="23"/>
        <v>0</v>
      </c>
    </row>
    <row r="105" spans="1:39" s="335" customFormat="1" x14ac:dyDescent="0.25">
      <c r="A105" s="396" t="s">
        <v>525</v>
      </c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8"/>
      <c r="AA105" s="399" t="s">
        <v>151</v>
      </c>
      <c r="AB105" s="400"/>
      <c r="AC105" s="400"/>
      <c r="AD105" s="400"/>
      <c r="AE105" s="198">
        <f>SUM(AE98,AE91)</f>
        <v>155787007</v>
      </c>
      <c r="AF105" s="198">
        <f>SUM(AF98,AF91)</f>
        <v>155787007</v>
      </c>
      <c r="AG105" s="198">
        <f t="shared" ref="AG105:AJ105" si="26">SUM(AG98,AG91)</f>
        <v>44167276</v>
      </c>
      <c r="AH105" s="198">
        <f t="shared" si="26"/>
        <v>49801676</v>
      </c>
      <c r="AI105" s="198">
        <f t="shared" si="26"/>
        <v>99077795</v>
      </c>
      <c r="AJ105" s="198">
        <f t="shared" si="26"/>
        <v>99228365</v>
      </c>
      <c r="AK105" s="375"/>
      <c r="AL105" s="199">
        <f t="shared" si="24"/>
        <v>299032078</v>
      </c>
      <c r="AM105" s="198">
        <f t="shared" si="23"/>
        <v>304817048</v>
      </c>
    </row>
    <row r="106" spans="1:39" x14ac:dyDescent="0.25">
      <c r="A106" s="252"/>
      <c r="B106" s="253"/>
      <c r="C106" s="253"/>
      <c r="D106" s="253"/>
      <c r="E106" s="253"/>
      <c r="F106" s="253"/>
      <c r="G106" s="253"/>
      <c r="H106" s="253"/>
      <c r="I106" s="254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4"/>
      <c r="AB106" s="244"/>
      <c r="AC106" s="244"/>
      <c r="AD106" s="255"/>
      <c r="AE106" s="199"/>
      <c r="AF106" s="199"/>
      <c r="AG106" s="199"/>
      <c r="AH106" s="199"/>
      <c r="AI106" s="199"/>
      <c r="AJ106" s="199"/>
      <c r="AK106" s="375"/>
      <c r="AL106" s="199">
        <f t="shared" si="24"/>
        <v>0</v>
      </c>
      <c r="AM106" s="198">
        <f t="shared" si="23"/>
        <v>0</v>
      </c>
    </row>
    <row r="107" spans="1:39" s="335" customFormat="1" ht="13.8" thickBot="1" x14ac:dyDescent="0.3">
      <c r="A107" s="338" t="s">
        <v>153</v>
      </c>
      <c r="B107" s="339"/>
      <c r="C107" s="339"/>
      <c r="D107" s="339"/>
      <c r="E107" s="339"/>
      <c r="F107" s="339"/>
      <c r="G107" s="339"/>
      <c r="H107" s="339"/>
      <c r="I107" s="340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338"/>
      <c r="AE107" s="198">
        <f>SUM(AE88,AE105)</f>
        <v>374245429</v>
      </c>
      <c r="AF107" s="198">
        <f t="shared" ref="AF107:AM107" si="27">SUM(AF88,AF105)</f>
        <v>375890377</v>
      </c>
      <c r="AG107" s="199">
        <v>44167276</v>
      </c>
      <c r="AH107" s="198">
        <f t="shared" si="27"/>
        <v>54423150</v>
      </c>
      <c r="AI107" s="198">
        <f t="shared" si="27"/>
        <v>123188866</v>
      </c>
      <c r="AJ107" s="198">
        <f t="shared" si="27"/>
        <v>125688049</v>
      </c>
      <c r="AK107" s="376"/>
      <c r="AL107" s="199">
        <f t="shared" si="24"/>
        <v>541601571</v>
      </c>
      <c r="AM107" s="198">
        <f t="shared" si="27"/>
        <v>556001576</v>
      </c>
    </row>
    <row r="108" spans="1:39" ht="13.8" thickTop="1" x14ac:dyDescent="0.25"/>
  </sheetData>
  <mergeCells count="189">
    <mergeCell ref="A1:AM1"/>
    <mergeCell ref="I2:AM2"/>
    <mergeCell ref="A68:Z68"/>
    <mergeCell ref="A69:Z69"/>
    <mergeCell ref="A66:Z66"/>
    <mergeCell ref="A67:Z67"/>
    <mergeCell ref="A57:Z57"/>
    <mergeCell ref="A56:Z56"/>
    <mergeCell ref="A45:Z45"/>
    <mergeCell ref="A43:I43"/>
    <mergeCell ref="A65:Z65"/>
    <mergeCell ref="AA49:AD49"/>
    <mergeCell ref="AA50:AD50"/>
    <mergeCell ref="AA51:AD51"/>
    <mergeCell ref="A36:Z36"/>
    <mergeCell ref="A29:Z29"/>
    <mergeCell ref="A25:Z25"/>
    <mergeCell ref="A47:Z47"/>
    <mergeCell ref="A42:Z42"/>
    <mergeCell ref="A44:Z44"/>
    <mergeCell ref="A48:Z48"/>
    <mergeCell ref="AA42:AD42"/>
    <mergeCell ref="AA44:AD44"/>
    <mergeCell ref="AA25:AD25"/>
    <mergeCell ref="A77:Z77"/>
    <mergeCell ref="AA77:AD77"/>
    <mergeCell ref="A76:Z76"/>
    <mergeCell ref="AA76:AD76"/>
    <mergeCell ref="AA11:AD11"/>
    <mergeCell ref="A18:Z18"/>
    <mergeCell ref="A21:Z21"/>
    <mergeCell ref="A19:Z19"/>
    <mergeCell ref="A22:Z22"/>
    <mergeCell ref="A23:Z23"/>
    <mergeCell ref="AA41:AD41"/>
    <mergeCell ref="AA31:AD31"/>
    <mergeCell ref="AA39:AD39"/>
    <mergeCell ref="AA40:AD40"/>
    <mergeCell ref="AA37:AD37"/>
    <mergeCell ref="AA38:AD38"/>
    <mergeCell ref="AA35:AD35"/>
    <mergeCell ref="AA36:AD36"/>
    <mergeCell ref="A33:I33"/>
    <mergeCell ref="AA19:AD19"/>
    <mergeCell ref="A53:I53"/>
    <mergeCell ref="A70:I70"/>
    <mergeCell ref="A74:I74"/>
    <mergeCell ref="A75:I75"/>
    <mergeCell ref="AA67:AD67"/>
    <mergeCell ref="AA20:AD20"/>
    <mergeCell ref="A61:Z61"/>
    <mergeCell ref="A62:Z62"/>
    <mergeCell ref="A63:Z63"/>
    <mergeCell ref="A64:Z64"/>
    <mergeCell ref="A27:Z27"/>
    <mergeCell ref="A50:Z50"/>
    <mergeCell ref="A54:I54"/>
    <mergeCell ref="AA61:AD61"/>
    <mergeCell ref="A35:Z35"/>
    <mergeCell ref="A30:Z30"/>
    <mergeCell ref="A31:Z31"/>
    <mergeCell ref="A37:Z37"/>
    <mergeCell ref="A20:Z20"/>
    <mergeCell ref="A34:I34"/>
    <mergeCell ref="A49:Z49"/>
    <mergeCell ref="A41:Z41"/>
    <mergeCell ref="A58:Z58"/>
    <mergeCell ref="A59:Z59"/>
    <mergeCell ref="A60:Z60"/>
    <mergeCell ref="A52:Z52"/>
    <mergeCell ref="A55:Z55"/>
    <mergeCell ref="A51:Z51"/>
    <mergeCell ref="AA62:AD62"/>
    <mergeCell ref="AA59:AD59"/>
    <mergeCell ref="AA60:AD60"/>
    <mergeCell ref="AA7:AD7"/>
    <mergeCell ref="AA8:AD8"/>
    <mergeCell ref="AA9:AD9"/>
    <mergeCell ref="AA10:AD10"/>
    <mergeCell ref="A28:Z28"/>
    <mergeCell ref="AA18:AD18"/>
    <mergeCell ref="AA29:AD29"/>
    <mergeCell ref="AA24:AD24"/>
    <mergeCell ref="A12:I12"/>
    <mergeCell ref="A7:Z7"/>
    <mergeCell ref="A8:Z8"/>
    <mergeCell ref="A9:Z9"/>
    <mergeCell ref="A10:Z10"/>
    <mergeCell ref="A13:I13"/>
    <mergeCell ref="A14:I14"/>
    <mergeCell ref="A46:Z46"/>
    <mergeCell ref="A24:Z24"/>
    <mergeCell ref="A26:Z26"/>
    <mergeCell ref="A38:Z38"/>
    <mergeCell ref="A39:Z39"/>
    <mergeCell ref="A40:Z40"/>
    <mergeCell ref="A105:Z105"/>
    <mergeCell ref="AA105:AD105"/>
    <mergeCell ref="A103:Z103"/>
    <mergeCell ref="AA103:AD103"/>
    <mergeCell ref="A104:Z104"/>
    <mergeCell ref="AA104:AD104"/>
    <mergeCell ref="A93:Z93"/>
    <mergeCell ref="AA93:AD93"/>
    <mergeCell ref="A90:Z90"/>
    <mergeCell ref="AA90:AD90"/>
    <mergeCell ref="A91:Z91"/>
    <mergeCell ref="AA91:AD91"/>
    <mergeCell ref="A97:Z97"/>
    <mergeCell ref="AA97:AD97"/>
    <mergeCell ref="A98:Z98"/>
    <mergeCell ref="AA98:AD98"/>
    <mergeCell ref="A95:Z95"/>
    <mergeCell ref="AA95:AD95"/>
    <mergeCell ref="A96:Z96"/>
    <mergeCell ref="AA96:AD96"/>
    <mergeCell ref="A94:I94"/>
    <mergeCell ref="A92:Z92"/>
    <mergeCell ref="AA92:AD92"/>
    <mergeCell ref="AA101:AD101"/>
    <mergeCell ref="A102:Z102"/>
    <mergeCell ref="AA102:AD102"/>
    <mergeCell ref="A99:Z99"/>
    <mergeCell ref="AA99:AD99"/>
    <mergeCell ref="A100:Z100"/>
    <mergeCell ref="AA100:AD100"/>
    <mergeCell ref="A101:Z101"/>
    <mergeCell ref="A89:Z89"/>
    <mergeCell ref="AA89:AD89"/>
    <mergeCell ref="A82:Z82"/>
    <mergeCell ref="AA82:AD82"/>
    <mergeCell ref="A83:Z83"/>
    <mergeCell ref="AA83:AD83"/>
    <mergeCell ref="A86:I86"/>
    <mergeCell ref="A87:I87"/>
    <mergeCell ref="A80:Z80"/>
    <mergeCell ref="AA80:AD80"/>
    <mergeCell ref="A81:Z81"/>
    <mergeCell ref="AA81:AD81"/>
    <mergeCell ref="A84:Z84"/>
    <mergeCell ref="AA84:AD84"/>
    <mergeCell ref="A11:Z11"/>
    <mergeCell ref="A6:Z6"/>
    <mergeCell ref="AA6:AD6"/>
    <mergeCell ref="AA16:AD16"/>
    <mergeCell ref="AA21:AD21"/>
    <mergeCell ref="AA22:AD22"/>
    <mergeCell ref="AA79:AD79"/>
    <mergeCell ref="AA69:AD69"/>
    <mergeCell ref="AA23:AD23"/>
    <mergeCell ref="AA17:AD17"/>
    <mergeCell ref="AA68:AD68"/>
    <mergeCell ref="AA48:AD48"/>
    <mergeCell ref="AA30:AD30"/>
    <mergeCell ref="AA66:AD66"/>
    <mergeCell ref="AA65:AD65"/>
    <mergeCell ref="AA45:AD45"/>
    <mergeCell ref="AA46:AD46"/>
    <mergeCell ref="AA63:AD63"/>
    <mergeCell ref="AA52:AD52"/>
    <mergeCell ref="AA55:AD55"/>
    <mergeCell ref="AA56:AD56"/>
    <mergeCell ref="AA57:AD57"/>
    <mergeCell ref="AA58:AD58"/>
    <mergeCell ref="AA64:AD64"/>
    <mergeCell ref="AK4:AK107"/>
    <mergeCell ref="AE75:AF75"/>
    <mergeCell ref="AG75:AH75"/>
    <mergeCell ref="AI75:AJ75"/>
    <mergeCell ref="AL75:AM75"/>
    <mergeCell ref="AE4:AF4"/>
    <mergeCell ref="AG4:AH4"/>
    <mergeCell ref="AI4:AJ4"/>
    <mergeCell ref="AL4:AM4"/>
    <mergeCell ref="A72:AJ72"/>
    <mergeCell ref="A78:Z78"/>
    <mergeCell ref="AA78:AD78"/>
    <mergeCell ref="A79:Z79"/>
    <mergeCell ref="A32:I32"/>
    <mergeCell ref="AA47:AD47"/>
    <mergeCell ref="AA26:AD26"/>
    <mergeCell ref="AA27:AD27"/>
    <mergeCell ref="AA28:AD28"/>
    <mergeCell ref="A4:I4"/>
    <mergeCell ref="A5:I5"/>
    <mergeCell ref="A15:Z15"/>
    <mergeCell ref="A16:Z16"/>
    <mergeCell ref="A17:Z17"/>
    <mergeCell ref="AA15:AD15"/>
  </mergeCells>
  <phoneticPr fontId="21" type="noConversion"/>
  <printOptions gridLines="1"/>
  <pageMargins left="0.74803149606299213" right="0.74803149606299213" top="0.98425196850393704" bottom="0.98425196850393704" header="0.51181102362204722" footer="0.51181102362204722"/>
  <pageSetup paperSize="8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B3" sqref="B3:F3"/>
    </sheetView>
  </sheetViews>
  <sheetFormatPr defaultRowHeight="13.2" x14ac:dyDescent="0.25"/>
  <cols>
    <col min="1" max="1" width="41" bestFit="1" customWidth="1"/>
    <col min="2" max="3" width="14.6640625" customWidth="1"/>
    <col min="4" max="4" width="51.109375" bestFit="1" customWidth="1"/>
    <col min="5" max="6" width="15.6640625" customWidth="1"/>
    <col min="7" max="7" width="13.6640625" customWidth="1"/>
  </cols>
  <sheetData>
    <row r="1" spans="1:7" ht="15.6" x14ac:dyDescent="0.3">
      <c r="A1" s="403" t="s">
        <v>477</v>
      </c>
      <c r="B1" s="403"/>
      <c r="C1" s="403"/>
      <c r="D1" s="403"/>
      <c r="E1" s="403"/>
      <c r="F1" s="403"/>
      <c r="G1" s="89"/>
    </row>
    <row r="2" spans="1:7" ht="8.4" customHeight="1" x14ac:dyDescent="0.3">
      <c r="A2" s="89"/>
      <c r="B2" s="89"/>
      <c r="C2" s="89"/>
      <c r="D2" s="89"/>
      <c r="E2" s="89"/>
      <c r="F2" s="89"/>
      <c r="G2" s="89"/>
    </row>
    <row r="3" spans="1:7" ht="21" customHeight="1" x14ac:dyDescent="0.3">
      <c r="A3" s="89"/>
      <c r="B3" s="404" t="s">
        <v>644</v>
      </c>
      <c r="C3" s="404"/>
      <c r="D3" s="404"/>
      <c r="E3" s="404"/>
      <c r="F3" s="404"/>
      <c r="G3" s="89"/>
    </row>
    <row r="4" spans="1:7" ht="12.75" customHeight="1" x14ac:dyDescent="0.3">
      <c r="A4" s="89"/>
      <c r="B4" s="89"/>
      <c r="C4" s="89"/>
      <c r="D4" s="89"/>
      <c r="E4" s="89"/>
      <c r="F4" s="89"/>
      <c r="G4" s="89"/>
    </row>
    <row r="5" spans="1:7" ht="12.75" customHeight="1" thickBot="1" x14ac:dyDescent="0.3">
      <c r="G5" s="1"/>
    </row>
    <row r="6" spans="1:7" ht="13.8" thickBot="1" x14ac:dyDescent="0.3">
      <c r="A6" s="90" t="s">
        <v>478</v>
      </c>
      <c r="B6" s="405" t="s">
        <v>497</v>
      </c>
      <c r="C6" s="406"/>
      <c r="D6" s="90" t="s">
        <v>479</v>
      </c>
      <c r="E6" s="405" t="s">
        <v>500</v>
      </c>
      <c r="F6" s="406"/>
      <c r="G6" s="172"/>
    </row>
    <row r="7" spans="1:7" s="1" customFormat="1" ht="13.8" thickBot="1" x14ac:dyDescent="0.3">
      <c r="A7" s="91" t="s">
        <v>480</v>
      </c>
      <c r="B7" s="91" t="s">
        <v>499</v>
      </c>
      <c r="C7" s="91" t="s">
        <v>543</v>
      </c>
      <c r="D7" s="91" t="s">
        <v>481</v>
      </c>
      <c r="E7" s="91" t="s">
        <v>499</v>
      </c>
      <c r="F7" s="91" t="s">
        <v>543</v>
      </c>
      <c r="G7" s="88"/>
    </row>
    <row r="8" spans="1:7" x14ac:dyDescent="0.25">
      <c r="A8" s="92" t="s">
        <v>433</v>
      </c>
      <c r="B8" s="92">
        <v>107561261</v>
      </c>
      <c r="C8" s="92">
        <v>111529723</v>
      </c>
      <c r="D8" s="92" t="s">
        <v>482</v>
      </c>
      <c r="E8" s="116">
        <v>107236231</v>
      </c>
      <c r="F8" s="116">
        <v>122763174</v>
      </c>
      <c r="G8" s="86"/>
    </row>
    <row r="9" spans="1:7" x14ac:dyDescent="0.25">
      <c r="A9" s="85" t="s">
        <v>434</v>
      </c>
      <c r="B9" s="85">
        <v>8355600</v>
      </c>
      <c r="C9" s="85">
        <v>10588790</v>
      </c>
      <c r="D9" s="85" t="s">
        <v>483</v>
      </c>
      <c r="E9" s="85">
        <v>21460496</v>
      </c>
      <c r="F9" s="85">
        <v>23652548</v>
      </c>
      <c r="G9" s="86"/>
    </row>
    <row r="10" spans="1:7" x14ac:dyDescent="0.25">
      <c r="A10" s="85" t="s">
        <v>368</v>
      </c>
      <c r="B10" s="85">
        <v>90586476</v>
      </c>
      <c r="C10" s="85">
        <v>88262962</v>
      </c>
      <c r="D10" s="85" t="s">
        <v>484</v>
      </c>
      <c r="E10" s="85">
        <v>90758155</v>
      </c>
      <c r="F10" s="85">
        <v>91200482</v>
      </c>
      <c r="G10" s="86"/>
    </row>
    <row r="11" spans="1:7" x14ac:dyDescent="0.25">
      <c r="A11" s="85" t="s">
        <v>435</v>
      </c>
      <c r="B11" s="85">
        <v>36066156</v>
      </c>
      <c r="C11" s="85">
        <v>40803053</v>
      </c>
      <c r="D11" s="85" t="s">
        <v>485</v>
      </c>
      <c r="E11" s="85">
        <v>12234407</v>
      </c>
      <c r="F11" s="85">
        <v>13944398</v>
      </c>
      <c r="G11" s="86"/>
    </row>
    <row r="12" spans="1:7" x14ac:dyDescent="0.25">
      <c r="A12" s="197" t="s">
        <v>619</v>
      </c>
      <c r="B12" s="85">
        <v>0</v>
      </c>
      <c r="C12" s="85">
        <v>0</v>
      </c>
      <c r="D12" s="205" t="s">
        <v>486</v>
      </c>
      <c r="E12" s="85"/>
      <c r="F12" s="85"/>
      <c r="G12" s="86"/>
    </row>
    <row r="13" spans="1:7" x14ac:dyDescent="0.25">
      <c r="A13" s="85"/>
      <c r="B13" s="85"/>
      <c r="C13" s="85"/>
      <c r="D13" s="93" t="s">
        <v>487</v>
      </c>
      <c r="E13" s="85">
        <v>4713171</v>
      </c>
      <c r="F13" s="85">
        <v>4713171</v>
      </c>
      <c r="G13" s="86"/>
    </row>
    <row r="14" spans="1:7" x14ac:dyDescent="0.25">
      <c r="A14" s="87"/>
      <c r="B14" s="87"/>
      <c r="C14" s="87"/>
      <c r="D14" s="94" t="s">
        <v>488</v>
      </c>
      <c r="E14" s="87">
        <v>7521236</v>
      </c>
      <c r="F14" s="87">
        <v>7671806</v>
      </c>
      <c r="G14" s="86"/>
    </row>
    <row r="15" spans="1:7" ht="13.8" thickBot="1" x14ac:dyDescent="0.3">
      <c r="A15" s="86"/>
      <c r="B15" s="86"/>
      <c r="C15" s="86"/>
      <c r="D15" s="109" t="s">
        <v>494</v>
      </c>
      <c r="E15" s="117">
        <v>1315000</v>
      </c>
      <c r="F15" s="117">
        <v>4405141</v>
      </c>
      <c r="G15" s="173"/>
    </row>
    <row r="16" spans="1:7" s="1" customFormat="1" ht="13.8" thickBot="1" x14ac:dyDescent="0.3">
      <c r="A16" s="91" t="s">
        <v>489</v>
      </c>
      <c r="B16" s="241">
        <f t="shared" ref="B16:C16" si="0">SUM(B8:B11)</f>
        <v>242569493</v>
      </c>
      <c r="C16" s="241">
        <f t="shared" si="0"/>
        <v>251184528</v>
      </c>
      <c r="D16" s="91" t="s">
        <v>490</v>
      </c>
      <c r="E16" s="91">
        <f>SUM(E8+E9+E10+E11+E15)</f>
        <v>233004289</v>
      </c>
      <c r="F16" s="91">
        <f t="shared" ref="F16" si="1">SUM(F8+F9+F10+F11+F15)</f>
        <v>255965743</v>
      </c>
      <c r="G16" s="88"/>
    </row>
    <row r="17" spans="1:7" s="1" customFormat="1" ht="13.8" thickBot="1" x14ac:dyDescent="0.3">
      <c r="A17" s="91" t="s">
        <v>491</v>
      </c>
      <c r="B17" s="91"/>
      <c r="C17" s="91"/>
      <c r="D17" s="91"/>
      <c r="E17" s="91"/>
      <c r="F17" s="91"/>
      <c r="G17" s="88"/>
    </row>
    <row r="18" spans="1:7" ht="13.8" thickBot="1" x14ac:dyDescent="0.3">
      <c r="A18" s="201"/>
      <c r="B18" s="95"/>
      <c r="C18" s="95"/>
      <c r="D18" s="95"/>
      <c r="E18" s="118"/>
      <c r="F18" s="118"/>
      <c r="G18" s="86"/>
    </row>
    <row r="19" spans="1:7" s="1" customFormat="1" ht="13.8" thickBot="1" x14ac:dyDescent="0.3">
      <c r="A19" s="91" t="s">
        <v>437</v>
      </c>
      <c r="B19" s="241">
        <v>299032078</v>
      </c>
      <c r="C19" s="241">
        <v>304817048</v>
      </c>
      <c r="D19" s="91" t="s">
        <v>440</v>
      </c>
      <c r="E19" s="91">
        <v>146881547</v>
      </c>
      <c r="F19" s="91">
        <v>152666517</v>
      </c>
      <c r="G19" s="88"/>
    </row>
    <row r="20" spans="1:7" s="1" customFormat="1" ht="13.8" thickBot="1" x14ac:dyDescent="0.3">
      <c r="A20" s="91" t="s">
        <v>492</v>
      </c>
      <c r="B20" s="91">
        <f>SUM(B16+B19)</f>
        <v>541601571</v>
      </c>
      <c r="C20" s="91">
        <f>SUM(C16+C19)</f>
        <v>556001576</v>
      </c>
      <c r="D20" s="91" t="s">
        <v>493</v>
      </c>
      <c r="E20" s="91">
        <f>SUM(E16,E19)</f>
        <v>379885836</v>
      </c>
      <c r="F20" s="91">
        <f t="shared" ref="F20" si="2">SUM(F16,F19)</f>
        <v>408632260</v>
      </c>
      <c r="G20" s="88"/>
    </row>
  </sheetData>
  <mergeCells count="4">
    <mergeCell ref="A1:F1"/>
    <mergeCell ref="B3:F3"/>
    <mergeCell ref="E6:F6"/>
    <mergeCell ref="B6:C6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Normal="100" zoomScaleSheetLayoutView="115" workbookViewId="0">
      <selection activeCell="G13" sqref="G13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5.109375" style="7" customWidth="1"/>
    <col min="5" max="5" width="47.33203125" style="4" customWidth="1"/>
    <col min="6" max="7" width="18.44140625" style="4" customWidth="1"/>
    <col min="8" max="8" width="4.109375" style="4" customWidth="1"/>
    <col min="9" max="16384" width="8" style="4"/>
  </cols>
  <sheetData>
    <row r="1" spans="1:8" ht="31.2" x14ac:dyDescent="0.25">
      <c r="B1" s="5" t="s">
        <v>400</v>
      </c>
      <c r="C1" s="5"/>
      <c r="D1" s="5"/>
      <c r="E1" s="6"/>
      <c r="F1" s="6"/>
      <c r="G1" s="6"/>
      <c r="H1" s="409" t="s">
        <v>645</v>
      </c>
    </row>
    <row r="2" spans="1:8" ht="13.8" thickBot="1" x14ac:dyDescent="0.3">
      <c r="H2" s="409"/>
    </row>
    <row r="3" spans="1:8" ht="13.8" thickBot="1" x14ac:dyDescent="0.3">
      <c r="A3" s="407" t="s">
        <v>360</v>
      </c>
      <c r="B3" s="9" t="s">
        <v>361</v>
      </c>
      <c r="C3" s="174"/>
      <c r="D3" s="174"/>
      <c r="E3" s="9" t="s">
        <v>362</v>
      </c>
      <c r="F3" s="111"/>
      <c r="G3" s="111"/>
      <c r="H3" s="409"/>
    </row>
    <row r="4" spans="1:8" s="12" customFormat="1" ht="38.25" customHeight="1" thickBot="1" x14ac:dyDescent="0.3">
      <c r="A4" s="408"/>
      <c r="B4" s="10" t="s">
        <v>363</v>
      </c>
      <c r="C4" s="115" t="s">
        <v>575</v>
      </c>
      <c r="D4" s="115" t="s">
        <v>573</v>
      </c>
      <c r="E4" s="10" t="s">
        <v>363</v>
      </c>
      <c r="F4" s="119" t="s">
        <v>575</v>
      </c>
      <c r="G4" s="119" t="s">
        <v>573</v>
      </c>
      <c r="H4" s="409"/>
    </row>
    <row r="5" spans="1:8" s="12" customFormat="1" ht="13.8" thickBot="1" x14ac:dyDescent="0.3">
      <c r="A5" s="13">
        <v>1</v>
      </c>
      <c r="B5" s="14">
        <v>2</v>
      </c>
      <c r="C5" s="15"/>
      <c r="D5" s="15"/>
      <c r="E5" s="14">
        <v>4</v>
      </c>
      <c r="F5" s="112"/>
      <c r="G5" s="112"/>
      <c r="H5" s="409"/>
    </row>
    <row r="6" spans="1:8" ht="12.9" customHeight="1" x14ac:dyDescent="0.25">
      <c r="A6" s="16" t="s">
        <v>367</v>
      </c>
      <c r="B6" s="17" t="s">
        <v>443</v>
      </c>
      <c r="C6" s="18">
        <v>0</v>
      </c>
      <c r="D6" s="18">
        <v>0</v>
      </c>
      <c r="E6" s="17" t="s">
        <v>401</v>
      </c>
      <c r="F6" s="21">
        <v>63316779</v>
      </c>
      <c r="G6" s="21">
        <v>51834025</v>
      </c>
      <c r="H6" s="409"/>
    </row>
    <row r="7" spans="1:8" ht="22.5" customHeight="1" x14ac:dyDescent="0.25">
      <c r="A7" s="19" t="s">
        <v>370</v>
      </c>
      <c r="B7" s="20" t="s">
        <v>444</v>
      </c>
      <c r="C7" s="21"/>
      <c r="D7" s="21"/>
      <c r="E7" s="20" t="s">
        <v>402</v>
      </c>
      <c r="F7" s="21">
        <v>98398956</v>
      </c>
      <c r="G7" s="21">
        <v>95535291</v>
      </c>
      <c r="H7" s="409"/>
    </row>
    <row r="8" spans="1:8" ht="12.9" customHeight="1" thickBot="1" x14ac:dyDescent="0.3">
      <c r="A8" s="19" t="s">
        <v>364</v>
      </c>
      <c r="B8" s="20" t="s">
        <v>626</v>
      </c>
      <c r="C8" s="21"/>
      <c r="D8" s="21"/>
      <c r="E8" s="20" t="s">
        <v>445</v>
      </c>
      <c r="F8" s="21"/>
      <c r="G8" s="21"/>
      <c r="H8" s="409"/>
    </row>
    <row r="9" spans="1:8" ht="15.9" customHeight="1" thickBot="1" x14ac:dyDescent="0.3">
      <c r="A9" s="23" t="s">
        <v>365</v>
      </c>
      <c r="B9" s="24" t="s">
        <v>446</v>
      </c>
      <c r="C9" s="25">
        <f>SUM(C6:C8)</f>
        <v>0</v>
      </c>
      <c r="D9" s="25">
        <f>SUM(D6:D8)</f>
        <v>0</v>
      </c>
      <c r="E9" s="24" t="s">
        <v>447</v>
      </c>
      <c r="F9" s="113">
        <f>SUM(F6:F8)</f>
        <v>161715735</v>
      </c>
      <c r="G9" s="113">
        <f t="shared" ref="G9" si="0">SUM(G6:G8)</f>
        <v>147369316</v>
      </c>
      <c r="H9" s="409"/>
    </row>
    <row r="10" spans="1:8" ht="12.9" customHeight="1" thickBot="1" x14ac:dyDescent="0.3">
      <c r="A10" s="33" t="s">
        <v>366</v>
      </c>
      <c r="B10" s="34" t="s">
        <v>448</v>
      </c>
      <c r="C10" s="35">
        <v>0</v>
      </c>
      <c r="D10" s="35">
        <v>0</v>
      </c>
      <c r="E10" s="28" t="s">
        <v>449</v>
      </c>
      <c r="F10" s="114"/>
      <c r="G10" s="114"/>
      <c r="H10" s="409"/>
    </row>
    <row r="11" spans="1:8" ht="21.75" customHeight="1" thickBot="1" x14ac:dyDescent="0.3">
      <c r="A11" s="23" t="s">
        <v>374</v>
      </c>
      <c r="B11" s="24" t="s">
        <v>450</v>
      </c>
      <c r="C11" s="25">
        <f>SUM(C9:C10)</f>
        <v>0</v>
      </c>
      <c r="D11" s="25">
        <f t="shared" ref="D11" si="1">SUM(D9:D10)</f>
        <v>0</v>
      </c>
      <c r="E11" s="24" t="s">
        <v>451</v>
      </c>
      <c r="F11" s="113">
        <f>SUM(F10)</f>
        <v>0</v>
      </c>
      <c r="G11" s="113"/>
      <c r="H11" s="409"/>
    </row>
    <row r="12" spans="1:8" ht="18" customHeight="1" thickBot="1" x14ac:dyDescent="0.3">
      <c r="A12" s="23" t="s">
        <v>375</v>
      </c>
      <c r="B12" s="30" t="s">
        <v>623</v>
      </c>
      <c r="C12" s="25">
        <f t="shared" ref="C12:D12" si="2">C11+C9</f>
        <v>0</v>
      </c>
      <c r="D12" s="25">
        <f t="shared" si="2"/>
        <v>0</v>
      </c>
      <c r="E12" s="30" t="s">
        <v>441</v>
      </c>
      <c r="F12" s="113">
        <f>F11+F9</f>
        <v>161715735</v>
      </c>
      <c r="G12" s="113">
        <f>G11+G9</f>
        <v>147369316</v>
      </c>
      <c r="H12" s="409"/>
    </row>
    <row r="13" spans="1:8" ht="13.8" thickBot="1" x14ac:dyDescent="0.3">
      <c r="A13" s="23" t="s">
        <v>376</v>
      </c>
      <c r="B13" s="31" t="s">
        <v>439</v>
      </c>
      <c r="C13" s="32">
        <f t="shared" ref="C13:D13" si="3">C12</f>
        <v>0</v>
      </c>
      <c r="D13" s="32">
        <f t="shared" si="3"/>
        <v>0</v>
      </c>
      <c r="E13" s="31" t="s">
        <v>442</v>
      </c>
      <c r="F13" s="82">
        <f>SUM(F12)</f>
        <v>161715735</v>
      </c>
      <c r="G13" s="82">
        <f>SUM(G12)</f>
        <v>147369316</v>
      </c>
      <c r="H13" s="409"/>
    </row>
    <row r="14" spans="1:8" ht="13.8" thickBot="1" x14ac:dyDescent="0.3">
      <c r="A14" s="23" t="s">
        <v>377</v>
      </c>
      <c r="B14" s="31" t="s">
        <v>395</v>
      </c>
      <c r="C14" s="32">
        <f>IF(C9-F9&lt;0,F9-C9,"-")</f>
        <v>161715735</v>
      </c>
      <c r="D14" s="32">
        <f>IF(D9-G9&lt;0,G9-D9,"-")</f>
        <v>147369316</v>
      </c>
      <c r="E14" s="31" t="s">
        <v>396</v>
      </c>
      <c r="F14" s="82" t="str">
        <f>IF(C9-F9&gt;0,C9-F9,"-")</f>
        <v>-</v>
      </c>
      <c r="G14" s="82" t="str">
        <f>IF(D9-G9&gt;0,D9-G9,"-")</f>
        <v>-</v>
      </c>
      <c r="H14" s="409"/>
    </row>
    <row r="15" spans="1:8" ht="13.8" thickBot="1" x14ac:dyDescent="0.3">
      <c r="A15" s="23" t="s">
        <v>378</v>
      </c>
      <c r="B15" s="31" t="s">
        <v>398</v>
      </c>
      <c r="C15" s="32">
        <f>IF(C9+C10-F12&lt;0,F12-(C9+C10),"-")</f>
        <v>161715735</v>
      </c>
      <c r="D15" s="32">
        <f>IF(D9+D10-G12&lt;0,G12-(D9+D10),"-")</f>
        <v>147369316</v>
      </c>
      <c r="E15" s="31" t="s">
        <v>399</v>
      </c>
      <c r="F15" s="82" t="str">
        <f>IF(C9+C10-F12&gt;0,C9+C10-F12,"-")</f>
        <v>-</v>
      </c>
      <c r="G15" s="82" t="str">
        <f>IF(D9+D10-G12&gt;0,D9+D10-G12,"-")</f>
        <v>-</v>
      </c>
      <c r="H15" s="409"/>
    </row>
  </sheetData>
  <mergeCells count="2">
    <mergeCell ref="A3:A4"/>
    <mergeCell ref="H1:H15"/>
  </mergeCells>
  <phoneticPr fontId="22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"/>
  <sheetViews>
    <sheetView zoomScaleNormal="100" workbookViewId="0">
      <selection activeCell="B2" sqref="B2:D2"/>
    </sheetView>
  </sheetViews>
  <sheetFormatPr defaultColWidth="8" defaultRowHeight="13.2" x14ac:dyDescent="0.25"/>
  <cols>
    <col min="1" max="1" width="42.33203125" style="170" bestFit="1" customWidth="1"/>
    <col min="2" max="2" width="19" style="161" customWidth="1"/>
    <col min="3" max="3" width="15.88671875" style="161" customWidth="1"/>
    <col min="4" max="4" width="17" style="161" customWidth="1"/>
    <col min="5" max="6" width="11" style="161" customWidth="1"/>
    <col min="7" max="7" width="11.88671875" style="161" customWidth="1"/>
    <col min="8" max="16384" width="8" style="161"/>
  </cols>
  <sheetData>
    <row r="1" spans="1:4" ht="20.25" customHeight="1" x14ac:dyDescent="0.25">
      <c r="A1" s="410" t="s">
        <v>452</v>
      </c>
      <c r="B1" s="410"/>
      <c r="C1" s="410"/>
      <c r="D1" s="410"/>
    </row>
    <row r="2" spans="1:4" ht="20.25" customHeight="1" x14ac:dyDescent="0.25">
      <c r="A2" s="257"/>
      <c r="B2" s="411" t="s">
        <v>646</v>
      </c>
      <c r="C2" s="412"/>
      <c r="D2" s="413"/>
    </row>
    <row r="3" spans="1:4" ht="16.5" customHeight="1" x14ac:dyDescent="0.25">
      <c r="A3" s="161"/>
      <c r="B3" s="162"/>
      <c r="C3" s="162"/>
      <c r="D3" s="162"/>
    </row>
    <row r="4" spans="1:4" s="163" customFormat="1" ht="39" customHeight="1" x14ac:dyDescent="0.25">
      <c r="A4" s="119" t="s">
        <v>407</v>
      </c>
      <c r="B4" s="119" t="s">
        <v>572</v>
      </c>
      <c r="C4" s="119" t="s">
        <v>573</v>
      </c>
      <c r="D4" s="119" t="s">
        <v>574</v>
      </c>
    </row>
    <row r="5" spans="1:4" s="162" customFormat="1" ht="12" customHeight="1" x14ac:dyDescent="0.25">
      <c r="A5" s="164">
        <v>1</v>
      </c>
      <c r="B5" s="164">
        <v>5</v>
      </c>
      <c r="C5" s="164">
        <v>6</v>
      </c>
      <c r="D5" s="164"/>
    </row>
    <row r="6" spans="1:4" ht="15.9" customHeight="1" x14ac:dyDescent="0.25">
      <c r="A6" s="165" t="s">
        <v>504</v>
      </c>
      <c r="B6" s="97"/>
      <c r="C6" s="97"/>
      <c r="D6" s="97"/>
    </row>
    <row r="7" spans="1:4" ht="15.9" customHeight="1" x14ac:dyDescent="0.25">
      <c r="A7" s="97" t="s">
        <v>576</v>
      </c>
      <c r="B7" s="97">
        <v>1905000</v>
      </c>
      <c r="C7" s="97">
        <v>1905000</v>
      </c>
      <c r="D7" s="97">
        <v>1837690</v>
      </c>
    </row>
    <row r="8" spans="1:4" ht="15.9" customHeight="1" x14ac:dyDescent="0.25">
      <c r="A8" s="97" t="s">
        <v>577</v>
      </c>
      <c r="B8" s="97">
        <v>508000</v>
      </c>
      <c r="C8" s="97">
        <v>508000</v>
      </c>
      <c r="D8" s="97">
        <v>135980</v>
      </c>
    </row>
    <row r="9" spans="1:4" ht="15.9" customHeight="1" x14ac:dyDescent="0.25">
      <c r="A9" s="97" t="s">
        <v>578</v>
      </c>
      <c r="B9" s="97">
        <v>2032000</v>
      </c>
      <c r="C9" s="97">
        <v>2032000</v>
      </c>
      <c r="D9" s="97">
        <v>2498810</v>
      </c>
    </row>
    <row r="10" spans="1:4" ht="15.9" customHeight="1" x14ac:dyDescent="0.25">
      <c r="A10" s="97" t="s">
        <v>579</v>
      </c>
      <c r="B10" s="97">
        <v>469900</v>
      </c>
      <c r="C10" s="97">
        <v>469900</v>
      </c>
      <c r="D10" s="97">
        <v>457589</v>
      </c>
    </row>
    <row r="11" spans="1:4" ht="15.9" customHeight="1" x14ac:dyDescent="0.25">
      <c r="A11" s="97" t="s">
        <v>580</v>
      </c>
      <c r="B11" s="97">
        <v>254000</v>
      </c>
      <c r="C11" s="97">
        <v>254000</v>
      </c>
      <c r="D11" s="97">
        <v>355110</v>
      </c>
    </row>
    <row r="12" spans="1:4" ht="15.9" customHeight="1" x14ac:dyDescent="0.25">
      <c r="A12" s="97" t="s">
        <v>635</v>
      </c>
      <c r="B12" s="97">
        <v>6350000</v>
      </c>
      <c r="C12" s="97">
        <v>6350000</v>
      </c>
      <c r="D12" s="97">
        <v>5289550</v>
      </c>
    </row>
    <row r="13" spans="1:4" ht="15.9" customHeight="1" x14ac:dyDescent="0.25">
      <c r="A13" s="97" t="s">
        <v>581</v>
      </c>
      <c r="B13" s="97">
        <v>1905000</v>
      </c>
      <c r="C13" s="97">
        <v>1905000</v>
      </c>
      <c r="D13" s="97"/>
    </row>
    <row r="14" spans="1:4" ht="15.9" customHeight="1" x14ac:dyDescent="0.25">
      <c r="A14" s="97" t="s">
        <v>582</v>
      </c>
      <c r="B14" s="97">
        <v>254000</v>
      </c>
      <c r="C14" s="97">
        <v>254000</v>
      </c>
      <c r="D14" s="97">
        <v>72990</v>
      </c>
    </row>
    <row r="15" spans="1:4" ht="15.9" customHeight="1" x14ac:dyDescent="0.25">
      <c r="A15" s="97" t="s">
        <v>583</v>
      </c>
      <c r="B15" s="97">
        <v>196850</v>
      </c>
      <c r="C15" s="97">
        <v>196850</v>
      </c>
      <c r="D15" s="97"/>
    </row>
    <row r="16" spans="1:4" ht="20.25" customHeight="1" x14ac:dyDescent="0.25">
      <c r="A16" s="97" t="s">
        <v>584</v>
      </c>
      <c r="B16" s="97">
        <v>317500</v>
      </c>
      <c r="C16" s="97">
        <v>317500</v>
      </c>
      <c r="D16" s="97">
        <v>86360</v>
      </c>
    </row>
    <row r="17" spans="1:4" ht="15.9" customHeight="1" x14ac:dyDescent="0.25">
      <c r="A17" s="97" t="s">
        <v>585</v>
      </c>
      <c r="B17" s="97">
        <v>69850</v>
      </c>
      <c r="C17" s="97">
        <v>69850</v>
      </c>
      <c r="D17" s="97"/>
    </row>
    <row r="18" spans="1:4" ht="15.9" customHeight="1" x14ac:dyDescent="0.25">
      <c r="A18" s="97" t="s">
        <v>586</v>
      </c>
      <c r="B18" s="97">
        <v>1079500</v>
      </c>
      <c r="C18" s="97">
        <v>1079500</v>
      </c>
      <c r="D18" s="97">
        <v>515239</v>
      </c>
    </row>
    <row r="19" spans="1:4" ht="15.9" customHeight="1" x14ac:dyDescent="0.25">
      <c r="A19" s="97" t="s">
        <v>587</v>
      </c>
      <c r="B19" s="97">
        <v>463550</v>
      </c>
      <c r="C19" s="97">
        <v>463550</v>
      </c>
      <c r="D19" s="97"/>
    </row>
    <row r="20" spans="1:4" ht="15.9" customHeight="1" x14ac:dyDescent="0.25">
      <c r="A20" s="97" t="s">
        <v>588</v>
      </c>
      <c r="B20" s="97">
        <v>63500</v>
      </c>
      <c r="C20" s="97">
        <v>63500</v>
      </c>
      <c r="D20" s="97"/>
    </row>
    <row r="21" spans="1:4" ht="15.9" customHeight="1" x14ac:dyDescent="0.25">
      <c r="A21" s="202" t="s">
        <v>589</v>
      </c>
      <c r="B21" s="202">
        <v>152400</v>
      </c>
      <c r="C21" s="202">
        <v>152400</v>
      </c>
      <c r="D21" s="202">
        <v>119672</v>
      </c>
    </row>
    <row r="22" spans="1:4" ht="15.9" customHeight="1" x14ac:dyDescent="0.25">
      <c r="A22" s="202" t="s">
        <v>590</v>
      </c>
      <c r="B22" s="97">
        <v>152400</v>
      </c>
      <c r="C22" s="97">
        <v>152400</v>
      </c>
      <c r="D22" s="97">
        <v>118500</v>
      </c>
    </row>
    <row r="23" spans="1:4" ht="15.9" customHeight="1" x14ac:dyDescent="0.25">
      <c r="A23" s="97" t="s">
        <v>591</v>
      </c>
      <c r="B23" s="97">
        <v>171450</v>
      </c>
      <c r="C23" s="97">
        <v>171450</v>
      </c>
      <c r="D23" s="97">
        <v>334800</v>
      </c>
    </row>
    <row r="24" spans="1:4" ht="15.9" customHeight="1" x14ac:dyDescent="0.25">
      <c r="A24" s="97" t="s">
        <v>539</v>
      </c>
      <c r="B24" s="97">
        <v>70000</v>
      </c>
      <c r="C24" s="97">
        <v>70000</v>
      </c>
      <c r="D24" s="97">
        <v>114750</v>
      </c>
    </row>
    <row r="25" spans="1:4" ht="15.9" customHeight="1" x14ac:dyDescent="0.25">
      <c r="A25" s="97" t="s">
        <v>592</v>
      </c>
      <c r="B25" s="97">
        <v>317500</v>
      </c>
      <c r="C25" s="97">
        <v>317500</v>
      </c>
      <c r="D25" s="97"/>
    </row>
    <row r="26" spans="1:4" ht="15.9" customHeight="1" x14ac:dyDescent="0.25">
      <c r="A26" s="97" t="s">
        <v>593</v>
      </c>
      <c r="B26" s="97">
        <v>215900</v>
      </c>
      <c r="C26" s="97">
        <v>215900</v>
      </c>
      <c r="D26" s="97"/>
    </row>
    <row r="27" spans="1:4" ht="15.9" customHeight="1" x14ac:dyDescent="0.25">
      <c r="A27" s="202" t="s">
        <v>594</v>
      </c>
      <c r="B27" s="202">
        <v>7740000</v>
      </c>
      <c r="C27" s="202">
        <v>7740000</v>
      </c>
      <c r="D27" s="202">
        <v>4553346</v>
      </c>
    </row>
    <row r="28" spans="1:4" ht="15.9" customHeight="1" x14ac:dyDescent="0.25">
      <c r="A28" s="202" t="s">
        <v>595</v>
      </c>
      <c r="B28" s="202">
        <v>5524500</v>
      </c>
      <c r="C28" s="202">
        <v>5524500</v>
      </c>
      <c r="D28" s="97">
        <v>5524500</v>
      </c>
    </row>
    <row r="29" spans="1:4" ht="15.9" customHeight="1" x14ac:dyDescent="0.25">
      <c r="A29" s="202" t="s">
        <v>538</v>
      </c>
      <c r="B29" s="202">
        <v>762000</v>
      </c>
      <c r="C29" s="202">
        <v>762000</v>
      </c>
      <c r="D29" s="97">
        <v>1073125</v>
      </c>
    </row>
    <row r="30" spans="1:4" ht="15.9" customHeight="1" x14ac:dyDescent="0.25">
      <c r="A30" s="202" t="s">
        <v>596</v>
      </c>
      <c r="B30" s="202">
        <v>7068979</v>
      </c>
      <c r="C30" s="202">
        <v>7068979</v>
      </c>
      <c r="D30" s="97">
        <v>3969817</v>
      </c>
    </row>
    <row r="31" spans="1:4" s="166" customFormat="1" ht="15.9" customHeight="1" x14ac:dyDescent="0.25">
      <c r="A31" s="202" t="s">
        <v>597</v>
      </c>
      <c r="B31" s="202">
        <v>1651000</v>
      </c>
      <c r="C31" s="202">
        <v>1651000</v>
      </c>
      <c r="D31" s="202">
        <v>1638300</v>
      </c>
    </row>
    <row r="32" spans="1:4" ht="15.9" customHeight="1" x14ac:dyDescent="0.25">
      <c r="A32" s="202" t="s">
        <v>598</v>
      </c>
      <c r="B32" s="97">
        <v>1270000</v>
      </c>
      <c r="C32" s="97">
        <v>1270000</v>
      </c>
      <c r="D32" s="97"/>
    </row>
    <row r="33" spans="1:4" ht="15.9" customHeight="1" x14ac:dyDescent="0.25">
      <c r="A33" s="97" t="s">
        <v>599</v>
      </c>
      <c r="B33" s="97">
        <v>2032000</v>
      </c>
      <c r="C33" s="97">
        <v>2032000</v>
      </c>
      <c r="D33" s="97">
        <v>1408365</v>
      </c>
    </row>
    <row r="34" spans="1:4" ht="15.9" customHeight="1" x14ac:dyDescent="0.25">
      <c r="A34" s="97" t="s">
        <v>600</v>
      </c>
      <c r="B34" s="97">
        <v>19050000</v>
      </c>
      <c r="C34" s="97">
        <v>19050000</v>
      </c>
      <c r="D34" s="97"/>
    </row>
    <row r="35" spans="1:4" ht="15.9" customHeight="1" x14ac:dyDescent="0.25">
      <c r="A35" s="97" t="s">
        <v>601</v>
      </c>
      <c r="B35" s="97">
        <v>1270000</v>
      </c>
      <c r="C35" s="97">
        <v>1270000</v>
      </c>
      <c r="D35" s="97">
        <v>1479550</v>
      </c>
    </row>
    <row r="36" spans="1:4" s="166" customFormat="1" ht="15.6" customHeight="1" x14ac:dyDescent="0.25">
      <c r="A36" s="202" t="s">
        <v>627</v>
      </c>
      <c r="B36" s="202"/>
      <c r="C36" s="202"/>
      <c r="D36" s="202">
        <v>379730</v>
      </c>
    </row>
    <row r="37" spans="1:4" s="166" customFormat="1" ht="15.6" customHeight="1" x14ac:dyDescent="0.25">
      <c r="A37" s="202" t="s">
        <v>628</v>
      </c>
      <c r="B37" s="202"/>
      <c r="C37" s="202"/>
      <c r="D37" s="202">
        <v>218800</v>
      </c>
    </row>
    <row r="38" spans="1:4" s="166" customFormat="1" ht="15.6" customHeight="1" x14ac:dyDescent="0.25">
      <c r="A38" s="202" t="s">
        <v>629</v>
      </c>
      <c r="B38" s="202"/>
      <c r="C38" s="202"/>
      <c r="D38" s="202">
        <v>674366</v>
      </c>
    </row>
    <row r="39" spans="1:4" s="166" customFormat="1" ht="15.6" customHeight="1" x14ac:dyDescent="0.25">
      <c r="A39" s="202" t="s">
        <v>630</v>
      </c>
      <c r="B39" s="202"/>
      <c r="C39" s="202"/>
      <c r="D39" s="202">
        <v>129800</v>
      </c>
    </row>
    <row r="40" spans="1:4" s="166" customFormat="1" ht="15.6" customHeight="1" x14ac:dyDescent="0.25">
      <c r="A40" s="202" t="s">
        <v>631</v>
      </c>
      <c r="B40" s="202"/>
      <c r="C40" s="202"/>
      <c r="D40" s="202">
        <v>359080</v>
      </c>
    </row>
    <row r="41" spans="1:4" s="166" customFormat="1" ht="15.6" customHeight="1" x14ac:dyDescent="0.25">
      <c r="A41" s="202" t="s">
        <v>632</v>
      </c>
      <c r="B41" s="202"/>
      <c r="C41" s="202"/>
      <c r="D41" s="202">
        <v>367300</v>
      </c>
    </row>
    <row r="42" spans="1:4" s="166" customFormat="1" ht="15.6" customHeight="1" x14ac:dyDescent="0.25">
      <c r="A42" s="202" t="s">
        <v>633</v>
      </c>
      <c r="B42" s="202"/>
      <c r="C42" s="202"/>
      <c r="D42" s="202">
        <v>18380</v>
      </c>
    </row>
    <row r="43" spans="1:4" s="166" customFormat="1" ht="15.6" customHeight="1" x14ac:dyDescent="0.25">
      <c r="A43" s="202" t="s">
        <v>634</v>
      </c>
      <c r="B43" s="202"/>
      <c r="C43" s="202"/>
      <c r="D43" s="202">
        <v>1102487</v>
      </c>
    </row>
    <row r="44" spans="1:4" s="166" customFormat="1" ht="15.6" customHeight="1" x14ac:dyDescent="0.25">
      <c r="A44" s="202" t="s">
        <v>636</v>
      </c>
      <c r="B44" s="202"/>
      <c r="C44" s="202"/>
      <c r="D44" s="202">
        <v>61239</v>
      </c>
    </row>
    <row r="45" spans="1:4" s="166" customFormat="1" ht="22.2" customHeight="1" x14ac:dyDescent="0.25">
      <c r="A45" s="165"/>
      <c r="B45" s="160"/>
      <c r="C45" s="160"/>
      <c r="D45" s="202"/>
    </row>
    <row r="46" spans="1:4" s="169" customFormat="1" ht="18" customHeight="1" x14ac:dyDescent="0.25">
      <c r="A46" s="167" t="s">
        <v>408</v>
      </c>
      <c r="B46" s="168">
        <f>SUM(B7:B45)</f>
        <v>63316779</v>
      </c>
      <c r="C46" s="168">
        <f>SUM(C7:C45)</f>
        <v>63316779</v>
      </c>
      <c r="D46" s="168">
        <f>SUM(D7:D45)</f>
        <v>34895225</v>
      </c>
    </row>
  </sheetData>
  <mergeCells count="2">
    <mergeCell ref="A1:D1"/>
    <mergeCell ref="B2:D2"/>
  </mergeCells>
  <phoneticPr fontId="22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zoomScaleNormal="100" workbookViewId="0">
      <selection activeCell="E3" sqref="E3"/>
    </sheetView>
  </sheetViews>
  <sheetFormatPr defaultColWidth="8" defaultRowHeight="13.2" x14ac:dyDescent="0.25"/>
  <cols>
    <col min="1" max="1" width="52" style="41" customWidth="1"/>
    <col min="2" max="4" width="14.33203125" style="36" customWidth="1"/>
    <col min="5" max="6" width="11" style="36" customWidth="1"/>
    <col min="7" max="7" width="11.88671875" style="36" customWidth="1"/>
    <col min="8" max="16384" width="8" style="36"/>
  </cols>
  <sheetData>
    <row r="1" spans="1:4" ht="24.75" customHeight="1" x14ac:dyDescent="0.25">
      <c r="A1" s="415" t="s">
        <v>409</v>
      </c>
      <c r="B1" s="415"/>
      <c r="C1" s="415"/>
      <c r="D1" s="415"/>
    </row>
    <row r="2" spans="1:4" ht="24.75" customHeight="1" x14ac:dyDescent="0.25">
      <c r="A2" s="362"/>
      <c r="B2" s="414" t="s">
        <v>647</v>
      </c>
      <c r="C2" s="414"/>
      <c r="D2" s="414"/>
    </row>
    <row r="3" spans="1:4" ht="23.25" customHeight="1" thickBot="1" x14ac:dyDescent="0.3">
      <c r="A3" s="259"/>
      <c r="B3" s="4"/>
      <c r="C3" s="4"/>
      <c r="D3" s="364" t="s">
        <v>642</v>
      </c>
    </row>
    <row r="4" spans="1:4" s="37" customFormat="1" ht="48.75" customHeight="1" thickBot="1" x14ac:dyDescent="0.3">
      <c r="A4" s="10" t="s">
        <v>410</v>
      </c>
      <c r="B4" s="11" t="s">
        <v>572</v>
      </c>
      <c r="C4" s="115" t="s">
        <v>602</v>
      </c>
      <c r="D4" s="11" t="s">
        <v>574</v>
      </c>
    </row>
    <row r="5" spans="1:4" s="4" customFormat="1" ht="15" customHeight="1" thickBot="1" x14ac:dyDescent="0.3">
      <c r="A5" s="38">
        <v>1</v>
      </c>
      <c r="B5" s="39">
        <v>5</v>
      </c>
      <c r="C5" s="179">
        <v>6</v>
      </c>
      <c r="D5" s="39"/>
    </row>
    <row r="6" spans="1:4" ht="15.9" customHeight="1" x14ac:dyDescent="0.25">
      <c r="A6" s="159" t="s">
        <v>505</v>
      </c>
      <c r="B6" s="97"/>
      <c r="C6" s="180"/>
      <c r="D6" s="97"/>
    </row>
    <row r="7" spans="1:4" ht="15.9" customHeight="1" x14ac:dyDescent="0.25">
      <c r="A7" s="96" t="s">
        <v>603</v>
      </c>
      <c r="B7" s="97">
        <v>635000</v>
      </c>
      <c r="C7" s="97">
        <v>635000</v>
      </c>
      <c r="D7" s="97">
        <v>0</v>
      </c>
    </row>
    <row r="8" spans="1:4" ht="15.9" customHeight="1" x14ac:dyDescent="0.25">
      <c r="A8" s="96" t="s">
        <v>604</v>
      </c>
      <c r="B8" s="97">
        <v>1016000</v>
      </c>
      <c r="C8" s="97">
        <v>1016000</v>
      </c>
      <c r="D8" s="97">
        <v>0</v>
      </c>
    </row>
    <row r="9" spans="1:4" ht="15.9" customHeight="1" x14ac:dyDescent="0.25">
      <c r="A9" s="96" t="s">
        <v>605</v>
      </c>
      <c r="B9" s="97">
        <v>27379273</v>
      </c>
      <c r="C9" s="97">
        <v>27379273</v>
      </c>
      <c r="D9" s="97">
        <v>27379273</v>
      </c>
    </row>
    <row r="10" spans="1:4" ht="15.9" customHeight="1" x14ac:dyDescent="0.25">
      <c r="A10" s="96" t="s">
        <v>606</v>
      </c>
      <c r="B10" s="97">
        <v>20320000</v>
      </c>
      <c r="C10" s="97">
        <v>20320000</v>
      </c>
      <c r="D10" s="97"/>
    </row>
    <row r="11" spans="1:4" ht="15.9" customHeight="1" x14ac:dyDescent="0.25">
      <c r="A11" s="159" t="s">
        <v>607</v>
      </c>
      <c r="B11" s="97">
        <v>23622000</v>
      </c>
      <c r="C11" s="97">
        <v>23622000</v>
      </c>
      <c r="D11" s="97">
        <v>6150186</v>
      </c>
    </row>
    <row r="12" spans="1:4" ht="15.9" customHeight="1" x14ac:dyDescent="0.25">
      <c r="A12" s="96" t="s">
        <v>608</v>
      </c>
      <c r="B12" s="97">
        <v>6000750</v>
      </c>
      <c r="C12" s="97">
        <v>6000750</v>
      </c>
      <c r="D12" s="97"/>
    </row>
    <row r="13" spans="1:4" ht="15.9" customHeight="1" x14ac:dyDescent="0.25">
      <c r="A13" s="96" t="s">
        <v>609</v>
      </c>
      <c r="B13" s="97">
        <v>8075930</v>
      </c>
      <c r="C13" s="97">
        <v>8075930</v>
      </c>
      <c r="D13" s="97">
        <v>8075930</v>
      </c>
    </row>
    <row r="14" spans="1:4" ht="15.9" customHeight="1" x14ac:dyDescent="0.25">
      <c r="A14" s="96" t="s">
        <v>610</v>
      </c>
      <c r="B14" s="97">
        <v>635000</v>
      </c>
      <c r="C14" s="97">
        <v>635000</v>
      </c>
      <c r="D14" s="97"/>
    </row>
    <row r="15" spans="1:4" ht="15.9" customHeight="1" x14ac:dyDescent="0.25">
      <c r="A15" s="96" t="s">
        <v>611</v>
      </c>
      <c r="B15" s="97">
        <v>635000</v>
      </c>
      <c r="C15" s="97">
        <v>635000</v>
      </c>
      <c r="D15" s="97"/>
    </row>
    <row r="16" spans="1:4" ht="15.9" customHeight="1" x14ac:dyDescent="0.25">
      <c r="A16" s="96" t="s">
        <v>612</v>
      </c>
      <c r="B16" s="97">
        <v>3175000</v>
      </c>
      <c r="C16" s="97">
        <v>3175000</v>
      </c>
      <c r="D16" s="97">
        <v>2517775</v>
      </c>
    </row>
    <row r="17" spans="1:4" ht="15.9" customHeight="1" x14ac:dyDescent="0.25">
      <c r="A17" s="96" t="s">
        <v>613</v>
      </c>
      <c r="B17" s="97">
        <v>1905000</v>
      </c>
      <c r="C17" s="97">
        <v>1905000</v>
      </c>
      <c r="D17" s="97"/>
    </row>
    <row r="18" spans="1:4" ht="15.9" customHeight="1" x14ac:dyDescent="0.25">
      <c r="A18" s="96" t="s">
        <v>614</v>
      </c>
      <c r="B18" s="97">
        <v>635000</v>
      </c>
      <c r="C18" s="97">
        <v>635000</v>
      </c>
      <c r="D18" s="97"/>
    </row>
    <row r="19" spans="1:4" ht="15.9" customHeight="1" x14ac:dyDescent="0.25">
      <c r="A19" s="96" t="s">
        <v>615</v>
      </c>
      <c r="B19" s="97">
        <v>4365003</v>
      </c>
      <c r="C19" s="97">
        <v>4365003</v>
      </c>
      <c r="D19" s="97">
        <v>1675496</v>
      </c>
    </row>
    <row r="20" spans="1:4" ht="15.9" customHeight="1" x14ac:dyDescent="0.25">
      <c r="A20" s="96"/>
      <c r="B20" s="97"/>
      <c r="C20" s="180"/>
      <c r="D20" s="97"/>
    </row>
    <row r="21" spans="1:4" ht="15.9" customHeight="1" x14ac:dyDescent="0.25">
      <c r="A21" s="96"/>
      <c r="B21" s="97"/>
      <c r="C21" s="180"/>
      <c r="D21" s="97"/>
    </row>
    <row r="22" spans="1:4" ht="15.9" customHeight="1" x14ac:dyDescent="0.25">
      <c r="A22" s="96"/>
      <c r="B22" s="97"/>
      <c r="C22" s="180"/>
      <c r="D22" s="97"/>
    </row>
    <row r="23" spans="1:4" ht="15.9" customHeight="1" x14ac:dyDescent="0.25">
      <c r="A23" s="96"/>
      <c r="B23" s="97"/>
      <c r="C23" s="180"/>
      <c r="D23" s="97"/>
    </row>
    <row r="24" spans="1:4" ht="15.9" customHeight="1" thickBot="1" x14ac:dyDescent="0.3">
      <c r="A24" s="98"/>
      <c r="B24" s="99"/>
      <c r="C24" s="181"/>
      <c r="D24" s="363"/>
    </row>
    <row r="25" spans="1:4" s="40" customFormat="1" ht="18" customHeight="1" thickBot="1" x14ac:dyDescent="0.3">
      <c r="A25" s="100" t="s">
        <v>408</v>
      </c>
      <c r="B25" s="101">
        <f>SUM(B6:B24)</f>
        <v>98398956</v>
      </c>
      <c r="C25" s="101">
        <f>SUM(C6:C24)</f>
        <v>98398956</v>
      </c>
      <c r="D25" s="101">
        <f>SUM(D6:D24)</f>
        <v>45798660</v>
      </c>
    </row>
  </sheetData>
  <mergeCells count="2">
    <mergeCell ref="B2:D2"/>
    <mergeCell ref="A1:D1"/>
  </mergeCells>
  <phoneticPr fontId="22" type="noConversion"/>
  <printOptions horizontalCentered="1"/>
  <pageMargins left="0.78740157480314965" right="0.78740157480314965" top="1.2204724409448819" bottom="0.98425196850393704" header="0.78740157480314965" footer="0.78740157480314965"/>
  <pageSetup paperSize="8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0"/>
  <sheetViews>
    <sheetView zoomScaleNormal="100" workbookViewId="0">
      <selection activeCell="B2" sqref="B2"/>
    </sheetView>
  </sheetViews>
  <sheetFormatPr defaultColWidth="8" defaultRowHeight="15.6" x14ac:dyDescent="0.3"/>
  <cols>
    <col min="1" max="1" width="4.109375" style="43" customWidth="1"/>
    <col min="2" max="2" width="27.44140625" style="42" bestFit="1" customWidth="1"/>
    <col min="3" max="4" width="8.88671875" style="42" customWidth="1"/>
    <col min="5" max="5" width="9.5546875" style="42" customWidth="1"/>
    <col min="6" max="6" width="9.109375" style="42" customWidth="1"/>
    <col min="7" max="7" width="8.88671875" style="42" customWidth="1"/>
    <col min="8" max="8" width="9.109375" style="42" customWidth="1"/>
    <col min="9" max="9" width="9.44140625" style="42" customWidth="1"/>
    <col min="10" max="10" width="8.5546875" style="42" customWidth="1"/>
    <col min="11" max="11" width="9.88671875" style="42" customWidth="1"/>
    <col min="12" max="12" width="8.88671875" style="42" customWidth="1"/>
    <col min="13" max="13" width="10.33203125" style="42" customWidth="1"/>
    <col min="14" max="14" width="9.109375" style="42" customWidth="1"/>
    <col min="15" max="15" width="10.88671875" style="43" customWidth="1"/>
    <col min="16" max="16384" width="8" style="42"/>
  </cols>
  <sheetData>
    <row r="1" spans="1:15" ht="31.5" customHeight="1" x14ac:dyDescent="0.3">
      <c r="A1" s="419" t="s">
        <v>637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ht="16.2" thickBot="1" x14ac:dyDescent="0.35">
      <c r="B2" s="71" t="s">
        <v>648</v>
      </c>
      <c r="O2" s="44" t="s">
        <v>554</v>
      </c>
    </row>
    <row r="3" spans="1:15" s="43" customFormat="1" ht="26.1" customHeight="1" thickBot="1" x14ac:dyDescent="0.35">
      <c r="A3" s="45" t="s">
        <v>413</v>
      </c>
      <c r="B3" s="46" t="s">
        <v>363</v>
      </c>
      <c r="C3" s="46" t="s">
        <v>414</v>
      </c>
      <c r="D3" s="46" t="s">
        <v>415</v>
      </c>
      <c r="E3" s="46" t="s">
        <v>416</v>
      </c>
      <c r="F3" s="46" t="s">
        <v>417</v>
      </c>
      <c r="G3" s="46" t="s">
        <v>418</v>
      </c>
      <c r="H3" s="46" t="s">
        <v>419</v>
      </c>
      <c r="I3" s="46" t="s">
        <v>420</v>
      </c>
      <c r="J3" s="46" t="s">
        <v>421</v>
      </c>
      <c r="K3" s="46" t="s">
        <v>422</v>
      </c>
      <c r="L3" s="46" t="s">
        <v>423</v>
      </c>
      <c r="M3" s="46" t="s">
        <v>424</v>
      </c>
      <c r="N3" s="46" t="s">
        <v>425</v>
      </c>
      <c r="O3" s="47" t="s">
        <v>412</v>
      </c>
    </row>
    <row r="4" spans="1:15" s="49" customFormat="1" ht="15" customHeight="1" thickBot="1" x14ac:dyDescent="0.3">
      <c r="A4" s="48" t="s">
        <v>367</v>
      </c>
      <c r="B4" s="416" t="s">
        <v>361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8"/>
    </row>
    <row r="5" spans="1:15" s="49" customFormat="1" ht="15" customHeight="1" x14ac:dyDescent="0.25">
      <c r="A5" s="50" t="s">
        <v>370</v>
      </c>
      <c r="B5" s="51" t="s">
        <v>453</v>
      </c>
      <c r="C5" s="52">
        <v>9294143</v>
      </c>
      <c r="D5" s="52">
        <v>9294143</v>
      </c>
      <c r="E5" s="52">
        <v>9294143</v>
      </c>
      <c r="F5" s="52">
        <v>9294143</v>
      </c>
      <c r="G5" s="52">
        <v>9294143</v>
      </c>
      <c r="H5" s="52">
        <v>9294144</v>
      </c>
      <c r="I5" s="52">
        <v>9294144</v>
      </c>
      <c r="J5" s="52">
        <v>9294144</v>
      </c>
      <c r="K5" s="52">
        <v>9294144</v>
      </c>
      <c r="L5" s="52">
        <v>9294144</v>
      </c>
      <c r="M5" s="52">
        <v>9294144</v>
      </c>
      <c r="N5" s="52">
        <v>9294144</v>
      </c>
      <c r="O5" s="347">
        <f t="shared" ref="O5:O13" si="0">SUM(C5:N5)</f>
        <v>111529723</v>
      </c>
    </row>
    <row r="6" spans="1:15" s="56" customFormat="1" ht="14.1" customHeight="1" x14ac:dyDescent="0.25">
      <c r="A6" s="53" t="s">
        <v>364</v>
      </c>
      <c r="B6" s="54" t="s">
        <v>454</v>
      </c>
      <c r="C6" s="55">
        <v>882399</v>
      </c>
      <c r="D6" s="55">
        <v>882399</v>
      </c>
      <c r="E6" s="55">
        <v>882399</v>
      </c>
      <c r="F6" s="55">
        <v>882399</v>
      </c>
      <c r="G6" s="55">
        <v>882399</v>
      </c>
      <c r="H6" s="55">
        <v>882399</v>
      </c>
      <c r="I6" s="55">
        <v>882399</v>
      </c>
      <c r="J6" s="55">
        <v>882399</v>
      </c>
      <c r="K6" s="55">
        <v>882399</v>
      </c>
      <c r="L6" s="55">
        <v>882399</v>
      </c>
      <c r="M6" s="55">
        <v>882400</v>
      </c>
      <c r="N6" s="55">
        <v>882400</v>
      </c>
      <c r="O6" s="347">
        <f t="shared" si="0"/>
        <v>10588790</v>
      </c>
    </row>
    <row r="7" spans="1:15" s="56" customFormat="1" x14ac:dyDescent="0.25">
      <c r="A7" s="53" t="s">
        <v>365</v>
      </c>
      <c r="B7" s="57" t="s">
        <v>368</v>
      </c>
      <c r="C7" s="58"/>
      <c r="D7" s="58"/>
      <c r="E7" s="58">
        <v>44131481</v>
      </c>
      <c r="F7" s="58"/>
      <c r="G7" s="58"/>
      <c r="H7" s="58"/>
      <c r="I7" s="193"/>
      <c r="J7" s="193"/>
      <c r="K7" s="193">
        <v>44131481</v>
      </c>
      <c r="L7" s="193"/>
      <c r="M7" s="193"/>
      <c r="N7" s="193"/>
      <c r="O7" s="347">
        <f t="shared" si="0"/>
        <v>88262962</v>
      </c>
    </row>
    <row r="8" spans="1:15" s="56" customFormat="1" ht="14.1" customHeight="1" x14ac:dyDescent="0.25">
      <c r="A8" s="53" t="s">
        <v>366</v>
      </c>
      <c r="B8" s="54" t="s">
        <v>435</v>
      </c>
      <c r="C8" s="55">
        <v>3400254</v>
      </c>
      <c r="D8" s="55">
        <v>3400254</v>
      </c>
      <c r="E8" s="55">
        <v>3400254</v>
      </c>
      <c r="F8" s="55">
        <v>3400254</v>
      </c>
      <c r="G8" s="55">
        <v>3400254</v>
      </c>
      <c r="H8" s="55">
        <v>3400254</v>
      </c>
      <c r="I8" s="55">
        <v>3400254</v>
      </c>
      <c r="J8" s="55">
        <v>3400255</v>
      </c>
      <c r="K8" s="55">
        <v>3400255</v>
      </c>
      <c r="L8" s="55">
        <v>3400255</v>
      </c>
      <c r="M8" s="55">
        <v>3400255</v>
      </c>
      <c r="N8" s="55">
        <v>3400255</v>
      </c>
      <c r="O8" s="347">
        <f t="shared" si="0"/>
        <v>40803053</v>
      </c>
    </row>
    <row r="9" spans="1:15" s="56" customFormat="1" ht="14.1" customHeight="1" x14ac:dyDescent="0.25">
      <c r="A9" s="53" t="s">
        <v>374</v>
      </c>
      <c r="B9" s="54" t="s">
        <v>455</v>
      </c>
      <c r="C9" s="55"/>
      <c r="D9" s="55"/>
      <c r="E9" s="55"/>
      <c r="F9" s="55"/>
      <c r="G9" s="55"/>
      <c r="H9" s="55"/>
      <c r="I9" s="192"/>
      <c r="J9" s="192"/>
      <c r="K9" s="192"/>
      <c r="L9" s="192"/>
      <c r="M9" s="192"/>
      <c r="N9" s="192"/>
      <c r="O9" s="347">
        <f t="shared" si="0"/>
        <v>0</v>
      </c>
    </row>
    <row r="10" spans="1:15" s="56" customFormat="1" ht="14.1" customHeight="1" x14ac:dyDescent="0.25">
      <c r="A10" s="53" t="s">
        <v>375</v>
      </c>
      <c r="B10" s="54" t="s">
        <v>437</v>
      </c>
      <c r="C10" s="55">
        <f>155787007+12419170</f>
        <v>168206177</v>
      </c>
      <c r="D10" s="55">
        <v>12419170</v>
      </c>
      <c r="E10" s="55">
        <v>12419170</v>
      </c>
      <c r="F10" s="55">
        <v>12419170</v>
      </c>
      <c r="G10" s="55">
        <v>12419170</v>
      </c>
      <c r="H10" s="55">
        <v>12419170</v>
      </c>
      <c r="I10" s="55">
        <v>12419170</v>
      </c>
      <c r="J10" s="55">
        <v>12419170</v>
      </c>
      <c r="K10" s="55">
        <v>12419170</v>
      </c>
      <c r="L10" s="55">
        <v>12419170</v>
      </c>
      <c r="M10" s="55">
        <v>12419170</v>
      </c>
      <c r="N10" s="55">
        <v>12419171</v>
      </c>
      <c r="O10" s="347">
        <f t="shared" si="0"/>
        <v>304817048</v>
      </c>
    </row>
    <row r="11" spans="1:15" s="56" customFormat="1" ht="14.1" customHeight="1" x14ac:dyDescent="0.25">
      <c r="A11" s="54" t="s">
        <v>376</v>
      </c>
      <c r="B11" s="54" t="s">
        <v>456</v>
      </c>
      <c r="C11" s="55"/>
      <c r="D11" s="55"/>
      <c r="E11" s="55"/>
      <c r="F11" s="55"/>
      <c r="G11" s="55"/>
      <c r="H11" s="55"/>
      <c r="I11" s="192"/>
      <c r="J11" s="192"/>
      <c r="K11" s="192"/>
      <c r="L11" s="192"/>
      <c r="M11" s="192"/>
      <c r="N11" s="192"/>
      <c r="O11" s="347">
        <f t="shared" si="0"/>
        <v>0</v>
      </c>
    </row>
    <row r="12" spans="1:15" s="56" customFormat="1" ht="14.1" customHeight="1" thickBot="1" x14ac:dyDescent="0.3">
      <c r="A12" s="50" t="s">
        <v>377</v>
      </c>
      <c r="B12" s="51" t="s">
        <v>457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348">
        <f t="shared" si="0"/>
        <v>0</v>
      </c>
    </row>
    <row r="13" spans="1:15" s="49" customFormat="1" ht="15.9" customHeight="1" thickBot="1" x14ac:dyDescent="0.3">
      <c r="A13" s="48" t="s">
        <v>379</v>
      </c>
      <c r="B13" s="60" t="s">
        <v>426</v>
      </c>
      <c r="C13" s="61">
        <f>SUM(C5:C12)</f>
        <v>181782973</v>
      </c>
      <c r="D13" s="61">
        <f t="shared" ref="D13:N13" si="1">SUM(D5:D12)</f>
        <v>25995966</v>
      </c>
      <c r="E13" s="61">
        <f t="shared" si="1"/>
        <v>70127447</v>
      </c>
      <c r="F13" s="61">
        <f t="shared" si="1"/>
        <v>25995966</v>
      </c>
      <c r="G13" s="61">
        <f t="shared" si="1"/>
        <v>25995966</v>
      </c>
      <c r="H13" s="61">
        <f t="shared" si="1"/>
        <v>25995967</v>
      </c>
      <c r="I13" s="194">
        <f t="shared" si="1"/>
        <v>25995967</v>
      </c>
      <c r="J13" s="194">
        <f t="shared" si="1"/>
        <v>25995968</v>
      </c>
      <c r="K13" s="194">
        <f t="shared" si="1"/>
        <v>70127449</v>
      </c>
      <c r="L13" s="194">
        <f t="shared" si="1"/>
        <v>25995968</v>
      </c>
      <c r="M13" s="194">
        <f t="shared" si="1"/>
        <v>25995969</v>
      </c>
      <c r="N13" s="194">
        <f t="shared" si="1"/>
        <v>25995970</v>
      </c>
      <c r="O13" s="349">
        <f t="shared" si="0"/>
        <v>556001576</v>
      </c>
    </row>
    <row r="14" spans="1:15" s="49" customFormat="1" ht="15" customHeight="1" thickBot="1" x14ac:dyDescent="0.3">
      <c r="A14" s="48" t="s">
        <v>380</v>
      </c>
      <c r="B14" s="416" t="s">
        <v>362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8"/>
    </row>
    <row r="15" spans="1:15" s="56" customFormat="1" ht="14.1" customHeight="1" x14ac:dyDescent="0.25">
      <c r="A15" s="63" t="s">
        <v>381</v>
      </c>
      <c r="B15" s="64" t="s">
        <v>369</v>
      </c>
      <c r="C15" s="52">
        <v>10230264</v>
      </c>
      <c r="D15" s="52">
        <v>10230264</v>
      </c>
      <c r="E15" s="52">
        <v>10230264</v>
      </c>
      <c r="F15" s="52">
        <v>10230264</v>
      </c>
      <c r="G15" s="52">
        <v>10230264</v>
      </c>
      <c r="H15" s="52">
        <v>10230264</v>
      </c>
      <c r="I15" s="52">
        <v>10230265</v>
      </c>
      <c r="J15" s="52">
        <v>10230265</v>
      </c>
      <c r="K15" s="52">
        <v>10230265</v>
      </c>
      <c r="L15" s="52">
        <v>10230265</v>
      </c>
      <c r="M15" s="52">
        <v>10230265</v>
      </c>
      <c r="N15" s="52">
        <v>10230265</v>
      </c>
      <c r="O15" s="349">
        <f>SUM(C15:N15)</f>
        <v>122763174</v>
      </c>
    </row>
    <row r="16" spans="1:15" s="56" customFormat="1" ht="27" customHeight="1" x14ac:dyDescent="0.25">
      <c r="A16" s="53" t="s">
        <v>382</v>
      </c>
      <c r="B16" s="59" t="s">
        <v>371</v>
      </c>
      <c r="C16" s="55">
        <v>1971046</v>
      </c>
      <c r="D16" s="55">
        <v>1971046</v>
      </c>
      <c r="E16" s="55">
        <v>1971046</v>
      </c>
      <c r="F16" s="55">
        <v>1971046</v>
      </c>
      <c r="G16" s="55">
        <v>1971046</v>
      </c>
      <c r="H16" s="55">
        <v>1971046</v>
      </c>
      <c r="I16" s="55">
        <v>1971046</v>
      </c>
      <c r="J16" s="55">
        <v>1971046</v>
      </c>
      <c r="K16" s="55">
        <v>1971045</v>
      </c>
      <c r="L16" s="55">
        <v>1971045</v>
      </c>
      <c r="M16" s="55">
        <v>1971045</v>
      </c>
      <c r="N16" s="55">
        <v>1971045</v>
      </c>
      <c r="O16" s="349">
        <f t="shared" ref="O16:O23" si="2">SUM(C16:N16)</f>
        <v>23652548</v>
      </c>
    </row>
    <row r="17" spans="1:15" s="56" customFormat="1" ht="14.1" customHeight="1" x14ac:dyDescent="0.25">
      <c r="A17" s="53" t="s">
        <v>383</v>
      </c>
      <c r="B17" s="54" t="s">
        <v>427</v>
      </c>
      <c r="C17" s="55">
        <v>7600040</v>
      </c>
      <c r="D17" s="55">
        <v>7600040</v>
      </c>
      <c r="E17" s="55">
        <v>7600040</v>
      </c>
      <c r="F17" s="55">
        <v>7600040</v>
      </c>
      <c r="G17" s="55">
        <v>7600040</v>
      </c>
      <c r="H17" s="55">
        <v>7600040</v>
      </c>
      <c r="I17" s="55">
        <v>7600040</v>
      </c>
      <c r="J17" s="55">
        <v>7600040</v>
      </c>
      <c r="K17" s="55">
        <v>7600040</v>
      </c>
      <c r="L17" s="55">
        <v>7600040</v>
      </c>
      <c r="M17" s="55">
        <v>7600041</v>
      </c>
      <c r="N17" s="55">
        <v>7600041</v>
      </c>
      <c r="O17" s="349">
        <f t="shared" si="2"/>
        <v>91200482</v>
      </c>
    </row>
    <row r="18" spans="1:15" s="56" customFormat="1" ht="14.1" customHeight="1" x14ac:dyDescent="0.25">
      <c r="A18" s="53" t="s">
        <v>385</v>
      </c>
      <c r="B18" s="54" t="s">
        <v>428</v>
      </c>
      <c r="C18" s="55">
        <v>1529128</v>
      </c>
      <c r="D18" s="55">
        <v>1529128</v>
      </c>
      <c r="E18" s="55">
        <v>1529128</v>
      </c>
      <c r="F18" s="55">
        <v>1529128</v>
      </c>
      <c r="G18" s="55">
        <v>1529128</v>
      </c>
      <c r="H18" s="55">
        <v>1529128</v>
      </c>
      <c r="I18" s="55">
        <v>1529128</v>
      </c>
      <c r="J18" s="55">
        <v>1529128</v>
      </c>
      <c r="K18" s="55">
        <v>1529128</v>
      </c>
      <c r="L18" s="55">
        <v>1529129</v>
      </c>
      <c r="M18" s="55">
        <v>1529129</v>
      </c>
      <c r="N18" s="55">
        <v>1529129</v>
      </c>
      <c r="O18" s="349">
        <f t="shared" si="2"/>
        <v>18349539</v>
      </c>
    </row>
    <row r="19" spans="1:15" s="56" customFormat="1" ht="14.1" customHeight="1" x14ac:dyDescent="0.25">
      <c r="A19" s="53" t="s">
        <v>386</v>
      </c>
      <c r="B19" s="54" t="s">
        <v>401</v>
      </c>
      <c r="C19" s="55"/>
      <c r="D19" s="55"/>
      <c r="E19" s="55">
        <v>8639004</v>
      </c>
      <c r="F19" s="55">
        <v>8639004</v>
      </c>
      <c r="G19" s="55">
        <v>8639004</v>
      </c>
      <c r="H19" s="55">
        <v>8639004</v>
      </c>
      <c r="I19" s="346">
        <v>8639004</v>
      </c>
      <c r="J19" s="346">
        <v>8639005</v>
      </c>
      <c r="K19" s="346"/>
      <c r="L19" s="346"/>
      <c r="M19" s="346"/>
      <c r="N19" s="346"/>
      <c r="O19" s="349">
        <f t="shared" si="2"/>
        <v>51834025</v>
      </c>
    </row>
    <row r="20" spans="1:15" s="56" customFormat="1" x14ac:dyDescent="0.25">
      <c r="A20" s="53" t="s">
        <v>387</v>
      </c>
      <c r="B20" s="59" t="s">
        <v>402</v>
      </c>
      <c r="C20" s="55"/>
      <c r="D20" s="55"/>
      <c r="E20" s="55"/>
      <c r="F20" s="55"/>
      <c r="G20" s="55">
        <v>31845097</v>
      </c>
      <c r="H20" s="55">
        <v>31845097</v>
      </c>
      <c r="I20" s="346">
        <v>31845097</v>
      </c>
      <c r="J20" s="346"/>
      <c r="K20" s="346"/>
      <c r="L20" s="346"/>
      <c r="M20" s="346"/>
      <c r="N20" s="346"/>
      <c r="O20" s="349">
        <f t="shared" si="2"/>
        <v>95535291</v>
      </c>
    </row>
    <row r="21" spans="1:15" s="56" customFormat="1" ht="14.1" customHeight="1" x14ac:dyDescent="0.25">
      <c r="A21" s="53" t="s">
        <v>388</v>
      </c>
      <c r="B21" s="54" t="s">
        <v>445</v>
      </c>
      <c r="C21" s="55"/>
      <c r="D21" s="55"/>
      <c r="E21" s="55"/>
      <c r="F21" s="55"/>
      <c r="G21" s="55"/>
      <c r="H21" s="55"/>
      <c r="I21" s="346"/>
      <c r="J21" s="346"/>
      <c r="K21" s="346"/>
      <c r="L21" s="346"/>
      <c r="M21" s="346"/>
      <c r="N21" s="346"/>
      <c r="O21" s="349">
        <f t="shared" si="2"/>
        <v>0</v>
      </c>
    </row>
    <row r="22" spans="1:15" s="56" customFormat="1" ht="14.1" customHeight="1" x14ac:dyDescent="0.25">
      <c r="A22" s="53" t="s">
        <v>391</v>
      </c>
      <c r="B22" s="54" t="s">
        <v>440</v>
      </c>
      <c r="C22" s="55">
        <v>12419170</v>
      </c>
      <c r="D22" s="55">
        <v>12419170</v>
      </c>
      <c r="E22" s="55">
        <v>12419170</v>
      </c>
      <c r="F22" s="55">
        <v>12419170</v>
      </c>
      <c r="G22" s="55">
        <v>12419170</v>
      </c>
      <c r="H22" s="55">
        <v>12419170</v>
      </c>
      <c r="I22" s="55">
        <v>12419170</v>
      </c>
      <c r="J22" s="55">
        <v>12419170</v>
      </c>
      <c r="K22" s="55">
        <v>12419170</v>
      </c>
      <c r="L22" s="55">
        <v>12419170</v>
      </c>
      <c r="M22" s="55">
        <v>12419170</v>
      </c>
      <c r="N22" s="55">
        <v>12419171</v>
      </c>
      <c r="O22" s="349">
        <f t="shared" si="2"/>
        <v>149030041</v>
      </c>
    </row>
    <row r="23" spans="1:15" s="56" customFormat="1" ht="14.1" customHeight="1" thickBot="1" x14ac:dyDescent="0.3">
      <c r="A23" s="50" t="s">
        <v>392</v>
      </c>
      <c r="B23" s="51" t="s">
        <v>494</v>
      </c>
      <c r="C23" s="52">
        <v>303040</v>
      </c>
      <c r="D23" s="52">
        <v>303040</v>
      </c>
      <c r="E23" s="52">
        <v>303040</v>
      </c>
      <c r="F23" s="52">
        <v>303040</v>
      </c>
      <c r="G23" s="52">
        <v>303040</v>
      </c>
      <c r="H23" s="52">
        <v>303040</v>
      </c>
      <c r="I23" s="52">
        <v>303040</v>
      </c>
      <c r="J23" s="52">
        <v>303040</v>
      </c>
      <c r="K23" s="52">
        <v>303039</v>
      </c>
      <c r="L23" s="52">
        <v>303039</v>
      </c>
      <c r="M23" s="52">
        <v>303039</v>
      </c>
      <c r="N23" s="52">
        <v>303039</v>
      </c>
      <c r="O23" s="349">
        <f t="shared" si="2"/>
        <v>3636476</v>
      </c>
    </row>
    <row r="24" spans="1:15" s="49" customFormat="1" ht="15.9" customHeight="1" thickBot="1" x14ac:dyDescent="0.3">
      <c r="A24" s="65" t="s">
        <v>393</v>
      </c>
      <c r="B24" s="60" t="s">
        <v>429</v>
      </c>
      <c r="C24" s="61">
        <f t="shared" ref="C24:N24" si="3">SUM(C15:C23)</f>
        <v>34052688</v>
      </c>
      <c r="D24" s="61">
        <f t="shared" si="3"/>
        <v>34052688</v>
      </c>
      <c r="E24" s="61">
        <f t="shared" si="3"/>
        <v>42691692</v>
      </c>
      <c r="F24" s="61">
        <f t="shared" si="3"/>
        <v>42691692</v>
      </c>
      <c r="G24" s="61">
        <f t="shared" si="3"/>
        <v>74536789</v>
      </c>
      <c r="H24" s="61">
        <f t="shared" si="3"/>
        <v>74536789</v>
      </c>
      <c r="I24" s="194">
        <f t="shared" si="3"/>
        <v>74536790</v>
      </c>
      <c r="J24" s="194">
        <f t="shared" si="3"/>
        <v>42691694</v>
      </c>
      <c r="K24" s="194">
        <f t="shared" si="3"/>
        <v>34052687</v>
      </c>
      <c r="L24" s="194">
        <f t="shared" si="3"/>
        <v>34052688</v>
      </c>
      <c r="M24" s="194">
        <f t="shared" si="3"/>
        <v>34052689</v>
      </c>
      <c r="N24" s="194">
        <f t="shared" si="3"/>
        <v>34052690</v>
      </c>
      <c r="O24" s="62">
        <f>SUM(O15:O23)</f>
        <v>556001576</v>
      </c>
    </row>
    <row r="25" spans="1:15" ht="16.2" thickBot="1" x14ac:dyDescent="0.35">
      <c r="A25" s="65" t="s">
        <v>394</v>
      </c>
      <c r="B25" s="66" t="s">
        <v>430</v>
      </c>
      <c r="C25" s="67">
        <f t="shared" ref="C25:O25" si="4">C13-C24</f>
        <v>147730285</v>
      </c>
      <c r="D25" s="67">
        <f t="shared" si="4"/>
        <v>-8056722</v>
      </c>
      <c r="E25" s="67">
        <f t="shared" si="4"/>
        <v>27435755</v>
      </c>
      <c r="F25" s="67">
        <f t="shared" si="4"/>
        <v>-16695726</v>
      </c>
      <c r="G25" s="67">
        <f t="shared" si="4"/>
        <v>-48540823</v>
      </c>
      <c r="H25" s="67">
        <f t="shared" si="4"/>
        <v>-48540822</v>
      </c>
      <c r="I25" s="195">
        <f t="shared" si="4"/>
        <v>-48540823</v>
      </c>
      <c r="J25" s="195">
        <f t="shared" si="4"/>
        <v>-16695726</v>
      </c>
      <c r="K25" s="195">
        <f t="shared" si="4"/>
        <v>36074762</v>
      </c>
      <c r="L25" s="195">
        <f t="shared" si="4"/>
        <v>-8056720</v>
      </c>
      <c r="M25" s="195">
        <f t="shared" si="4"/>
        <v>-8056720</v>
      </c>
      <c r="N25" s="195">
        <f t="shared" si="4"/>
        <v>-8056720</v>
      </c>
      <c r="O25" s="68">
        <f t="shared" si="4"/>
        <v>0</v>
      </c>
    </row>
    <row r="26" spans="1:15" x14ac:dyDescent="0.3">
      <c r="A26" s="69"/>
    </row>
    <row r="27" spans="1:15" x14ac:dyDescent="0.3">
      <c r="B27" s="70"/>
      <c r="C27" s="71"/>
      <c r="D27" s="71"/>
      <c r="O27" s="42"/>
    </row>
    <row r="28" spans="1:15" x14ac:dyDescent="0.3">
      <c r="O28" s="42"/>
    </row>
    <row r="29" spans="1:15" x14ac:dyDescent="0.3">
      <c r="O29" s="42"/>
    </row>
    <row r="30" spans="1:15" x14ac:dyDescent="0.3">
      <c r="O30" s="42"/>
    </row>
    <row r="31" spans="1:15" x14ac:dyDescent="0.3">
      <c r="O31" s="42"/>
    </row>
    <row r="32" spans="1:15" x14ac:dyDescent="0.3">
      <c r="O32" s="42"/>
    </row>
    <row r="33" spans="15:15" x14ac:dyDescent="0.3">
      <c r="O33" s="42"/>
    </row>
    <row r="34" spans="15:15" x14ac:dyDescent="0.3">
      <c r="O34" s="42"/>
    </row>
    <row r="35" spans="15:15" x14ac:dyDescent="0.3">
      <c r="O35" s="42"/>
    </row>
    <row r="36" spans="15:15" x14ac:dyDescent="0.3">
      <c r="O36" s="42"/>
    </row>
    <row r="37" spans="15:15" x14ac:dyDescent="0.3">
      <c r="O37" s="42"/>
    </row>
    <row r="38" spans="15:15" x14ac:dyDescent="0.3">
      <c r="O38" s="42"/>
    </row>
    <row r="39" spans="15:15" x14ac:dyDescent="0.3">
      <c r="O39" s="42"/>
    </row>
    <row r="40" spans="15:15" x14ac:dyDescent="0.3">
      <c r="O40" s="42"/>
    </row>
    <row r="41" spans="15:15" x14ac:dyDescent="0.3">
      <c r="O41" s="42"/>
    </row>
    <row r="42" spans="15:15" x14ac:dyDescent="0.3">
      <c r="O42" s="42"/>
    </row>
    <row r="43" spans="15:15" x14ac:dyDescent="0.3">
      <c r="O43" s="42"/>
    </row>
    <row r="44" spans="15:15" x14ac:dyDescent="0.3">
      <c r="O44" s="42"/>
    </row>
    <row r="45" spans="15:15" x14ac:dyDescent="0.3">
      <c r="O45" s="42"/>
    </row>
    <row r="46" spans="15:15" x14ac:dyDescent="0.3">
      <c r="O46" s="42"/>
    </row>
    <row r="47" spans="15:15" x14ac:dyDescent="0.3">
      <c r="O47" s="42"/>
    </row>
    <row r="48" spans="15:15" x14ac:dyDescent="0.3">
      <c r="O48" s="42"/>
    </row>
    <row r="49" spans="15:15" x14ac:dyDescent="0.3">
      <c r="O49" s="42"/>
    </row>
    <row r="50" spans="15:15" x14ac:dyDescent="0.3">
      <c r="O50" s="42"/>
    </row>
    <row r="51" spans="15:15" x14ac:dyDescent="0.3">
      <c r="O51" s="42"/>
    </row>
    <row r="52" spans="15:15" x14ac:dyDescent="0.3">
      <c r="O52" s="42"/>
    </row>
    <row r="53" spans="15:15" x14ac:dyDescent="0.3">
      <c r="O53" s="42"/>
    </row>
    <row r="54" spans="15:15" x14ac:dyDescent="0.3">
      <c r="O54" s="42"/>
    </row>
    <row r="55" spans="15:15" x14ac:dyDescent="0.3">
      <c r="O55" s="42"/>
    </row>
    <row r="56" spans="15:15" x14ac:dyDescent="0.3">
      <c r="O56" s="42"/>
    </row>
    <row r="57" spans="15:15" x14ac:dyDescent="0.3">
      <c r="O57" s="42"/>
    </row>
    <row r="58" spans="15:15" x14ac:dyDescent="0.3">
      <c r="O58" s="42"/>
    </row>
    <row r="59" spans="15:15" x14ac:dyDescent="0.3">
      <c r="O59" s="42"/>
    </row>
    <row r="60" spans="15:15" x14ac:dyDescent="0.3">
      <c r="O60" s="42"/>
    </row>
    <row r="61" spans="15:15" x14ac:dyDescent="0.3">
      <c r="O61" s="42"/>
    </row>
    <row r="62" spans="15:15" x14ac:dyDescent="0.3">
      <c r="O62" s="42"/>
    </row>
    <row r="63" spans="15:15" x14ac:dyDescent="0.3">
      <c r="O63" s="42"/>
    </row>
    <row r="64" spans="15:15" x14ac:dyDescent="0.3">
      <c r="O64" s="42"/>
    </row>
    <row r="65" spans="15:15" x14ac:dyDescent="0.3">
      <c r="O65" s="42"/>
    </row>
    <row r="66" spans="15:15" x14ac:dyDescent="0.3">
      <c r="O66" s="42"/>
    </row>
    <row r="67" spans="15:15" x14ac:dyDescent="0.3">
      <c r="O67" s="42"/>
    </row>
    <row r="68" spans="15:15" x14ac:dyDescent="0.3">
      <c r="O68" s="42"/>
    </row>
    <row r="69" spans="15:15" x14ac:dyDescent="0.3">
      <c r="O69" s="42"/>
    </row>
    <row r="70" spans="15:15" x14ac:dyDescent="0.3">
      <c r="O70" s="42"/>
    </row>
    <row r="71" spans="15:15" x14ac:dyDescent="0.3">
      <c r="O71" s="42"/>
    </row>
    <row r="72" spans="15:15" x14ac:dyDescent="0.3">
      <c r="O72" s="42"/>
    </row>
    <row r="73" spans="15:15" x14ac:dyDescent="0.3">
      <c r="O73" s="42"/>
    </row>
    <row r="74" spans="15:15" x14ac:dyDescent="0.3">
      <c r="O74" s="42"/>
    </row>
    <row r="75" spans="15:15" x14ac:dyDescent="0.3">
      <c r="O75" s="42"/>
    </row>
    <row r="76" spans="15:15" x14ac:dyDescent="0.3">
      <c r="O76" s="42"/>
    </row>
    <row r="77" spans="15:15" x14ac:dyDescent="0.3">
      <c r="O77" s="42"/>
    </row>
    <row r="78" spans="15:15" x14ac:dyDescent="0.3">
      <c r="O78" s="42"/>
    </row>
    <row r="79" spans="15:15" x14ac:dyDescent="0.3">
      <c r="O79" s="42"/>
    </row>
    <row r="80" spans="15:15" x14ac:dyDescent="0.3">
      <c r="O80" s="42"/>
    </row>
  </sheetData>
  <mergeCells count="3">
    <mergeCell ref="B4:O4"/>
    <mergeCell ref="B14:O14"/>
    <mergeCell ref="A1:O1"/>
  </mergeCells>
  <phoneticPr fontId="22" type="noConversion"/>
  <printOptions horizontalCentered="1"/>
  <pageMargins left="0.78740157480314965" right="0.78740157480314965" top="1.0629921259842521" bottom="0.98425196850393704" header="0.78740157480314965" footer="0.78740157480314965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"/>
  <sheetViews>
    <sheetView zoomScaleNormal="100" workbookViewId="0">
      <selection activeCell="C5" sqref="C5"/>
    </sheetView>
  </sheetViews>
  <sheetFormatPr defaultColWidth="8" defaultRowHeight="13.2" x14ac:dyDescent="0.25"/>
  <cols>
    <col min="1" max="1" width="5.6640625" style="72" customWidth="1"/>
    <col min="2" max="2" width="43.109375" style="72" customWidth="1"/>
    <col min="3" max="4" width="12.6640625" style="72" customWidth="1"/>
    <col min="5" max="16384" width="8" style="72"/>
  </cols>
  <sheetData>
    <row r="1" spans="1:4" ht="45" customHeight="1" x14ac:dyDescent="0.25">
      <c r="A1" s="424" t="s">
        <v>641</v>
      </c>
      <c r="B1" s="424"/>
      <c r="C1" s="424"/>
      <c r="D1" s="424"/>
    </row>
    <row r="2" spans="1:4" ht="17.25" customHeight="1" x14ac:dyDescent="0.3">
      <c r="A2" s="423" t="s">
        <v>649</v>
      </c>
      <c r="B2" s="423"/>
      <c r="C2" s="423"/>
      <c r="D2" s="196"/>
    </row>
    <row r="3" spans="1:4" ht="13.8" thickBot="1" x14ac:dyDescent="0.3">
      <c r="A3" s="73"/>
      <c r="B3" s="73"/>
      <c r="C3" s="105" t="s">
        <v>554</v>
      </c>
      <c r="D3" s="105"/>
    </row>
    <row r="4" spans="1:4" ht="42.75" customHeight="1" thickBot="1" x14ac:dyDescent="0.3">
      <c r="A4" s="74" t="s">
        <v>360</v>
      </c>
      <c r="B4" s="75" t="s">
        <v>431</v>
      </c>
      <c r="C4" s="76" t="s">
        <v>501</v>
      </c>
      <c r="D4" s="76" t="s">
        <v>502</v>
      </c>
    </row>
    <row r="5" spans="1:4" ht="15.9" customHeight="1" thickBot="1" x14ac:dyDescent="0.3">
      <c r="A5" s="102" t="s">
        <v>367</v>
      </c>
      <c r="B5" s="203" t="s">
        <v>496</v>
      </c>
      <c r="C5" s="354">
        <v>1200000</v>
      </c>
      <c r="D5" s="355">
        <v>1300080</v>
      </c>
    </row>
    <row r="6" spans="1:4" ht="15.9" customHeight="1" thickBot="1" x14ac:dyDescent="0.3">
      <c r="A6" s="102" t="s">
        <v>370</v>
      </c>
      <c r="B6" s="204" t="s">
        <v>495</v>
      </c>
      <c r="C6" s="354">
        <v>250000</v>
      </c>
      <c r="D6" s="355">
        <v>250000</v>
      </c>
    </row>
    <row r="7" spans="1:4" ht="15.9" customHeight="1" thickBot="1" x14ac:dyDescent="0.3">
      <c r="A7" s="102" t="s">
        <v>364</v>
      </c>
      <c r="B7" s="204" t="s">
        <v>616</v>
      </c>
      <c r="C7" s="354">
        <v>1000000</v>
      </c>
      <c r="D7" s="355">
        <v>1000000</v>
      </c>
    </row>
    <row r="8" spans="1:4" ht="15.9" customHeight="1" thickBot="1" x14ac:dyDescent="0.3">
      <c r="A8" s="102" t="s">
        <v>365</v>
      </c>
      <c r="B8" s="204" t="s">
        <v>617</v>
      </c>
      <c r="C8" s="354">
        <v>400000</v>
      </c>
      <c r="D8" s="355">
        <v>400000</v>
      </c>
    </row>
    <row r="9" spans="1:4" ht="15.9" customHeight="1" thickBot="1" x14ac:dyDescent="0.3">
      <c r="A9" s="102" t="s">
        <v>366</v>
      </c>
      <c r="B9" s="204" t="s">
        <v>540</v>
      </c>
      <c r="C9" s="354">
        <v>100000</v>
      </c>
      <c r="D9" s="355">
        <v>100000</v>
      </c>
    </row>
    <row r="10" spans="1:4" ht="15.9" customHeight="1" thickBot="1" x14ac:dyDescent="0.3">
      <c r="A10" s="102" t="s">
        <v>374</v>
      </c>
      <c r="B10" s="204" t="s">
        <v>618</v>
      </c>
      <c r="C10" s="354">
        <v>300000</v>
      </c>
      <c r="D10" s="355">
        <v>300000</v>
      </c>
    </row>
    <row r="11" spans="1:4" ht="15.9" customHeight="1" thickBot="1" x14ac:dyDescent="0.3">
      <c r="A11" s="102" t="s">
        <v>375</v>
      </c>
      <c r="B11" s="204" t="s">
        <v>638</v>
      </c>
      <c r="C11" s="258"/>
      <c r="D11" s="171"/>
    </row>
    <row r="12" spans="1:4" ht="15.9" customHeight="1" thickBot="1" x14ac:dyDescent="0.3">
      <c r="A12" s="102" t="s">
        <v>376</v>
      </c>
      <c r="B12" s="103" t="s">
        <v>639</v>
      </c>
      <c r="C12" s="171"/>
      <c r="D12" s="171"/>
    </row>
    <row r="13" spans="1:4" ht="15.9" customHeight="1" thickBot="1" x14ac:dyDescent="0.3">
      <c r="A13" s="102" t="s">
        <v>377</v>
      </c>
      <c r="B13" s="103" t="s">
        <v>640</v>
      </c>
      <c r="C13" s="171"/>
      <c r="D13" s="171"/>
    </row>
    <row r="14" spans="1:4" ht="15.9" customHeight="1" thickBot="1" x14ac:dyDescent="0.3">
      <c r="A14" s="102" t="s">
        <v>378</v>
      </c>
      <c r="B14" s="103"/>
      <c r="C14" s="171"/>
      <c r="D14" s="171"/>
    </row>
    <row r="15" spans="1:4" ht="15.9" customHeight="1" thickBot="1" x14ac:dyDescent="0.3">
      <c r="A15" s="102" t="s">
        <v>379</v>
      </c>
      <c r="B15" s="203"/>
      <c r="C15" s="171"/>
      <c r="D15" s="171"/>
    </row>
    <row r="16" spans="1:4" ht="15.9" customHeight="1" thickBot="1" x14ac:dyDescent="0.3">
      <c r="A16" s="102" t="s">
        <v>380</v>
      </c>
      <c r="B16" s="204"/>
      <c r="C16" s="171"/>
      <c r="D16" s="171"/>
    </row>
    <row r="17" spans="1:4" ht="15.9" customHeight="1" thickBot="1" x14ac:dyDescent="0.3">
      <c r="A17" s="102" t="s">
        <v>381</v>
      </c>
      <c r="B17" s="204"/>
      <c r="C17" s="171"/>
      <c r="D17" s="171"/>
    </row>
    <row r="18" spans="1:4" ht="15.9" customHeight="1" thickBot="1" x14ac:dyDescent="0.3">
      <c r="A18" s="102" t="s">
        <v>382</v>
      </c>
      <c r="B18" s="204"/>
      <c r="C18" s="171"/>
      <c r="D18" s="171"/>
    </row>
    <row r="19" spans="1:4" ht="15.9" customHeight="1" thickBot="1" x14ac:dyDescent="0.3">
      <c r="A19" s="102" t="s">
        <v>383</v>
      </c>
      <c r="B19" s="204"/>
      <c r="C19" s="171"/>
      <c r="D19" s="171"/>
    </row>
    <row r="20" spans="1:4" ht="15.9" customHeight="1" thickBot="1" x14ac:dyDescent="0.3">
      <c r="A20" s="102" t="s">
        <v>384</v>
      </c>
      <c r="B20" s="204"/>
      <c r="C20" s="171"/>
      <c r="D20" s="171"/>
    </row>
    <row r="21" spans="1:4" ht="15.9" customHeight="1" thickBot="1" x14ac:dyDescent="0.3">
      <c r="A21" s="102" t="s">
        <v>385</v>
      </c>
      <c r="B21" s="204"/>
      <c r="C21" s="171"/>
      <c r="D21" s="171"/>
    </row>
    <row r="22" spans="1:4" ht="15.9" customHeight="1" thickBot="1" x14ac:dyDescent="0.3">
      <c r="A22" s="102" t="s">
        <v>386</v>
      </c>
      <c r="B22" s="103"/>
      <c r="C22" s="171"/>
      <c r="D22" s="171"/>
    </row>
    <row r="23" spans="1:4" ht="15.9" customHeight="1" thickBot="1" x14ac:dyDescent="0.3">
      <c r="A23" s="102" t="s">
        <v>387</v>
      </c>
      <c r="B23" s="103"/>
      <c r="C23" s="171"/>
      <c r="D23" s="171"/>
    </row>
    <row r="24" spans="1:4" ht="15.9" customHeight="1" thickBot="1" x14ac:dyDescent="0.3">
      <c r="A24" s="102" t="s">
        <v>388</v>
      </c>
      <c r="B24" s="103"/>
      <c r="C24" s="171"/>
      <c r="D24" s="171"/>
    </row>
    <row r="25" spans="1:4" ht="15.9" customHeight="1" thickBot="1" x14ac:dyDescent="0.3">
      <c r="A25" s="102" t="s">
        <v>389</v>
      </c>
      <c r="B25" s="103"/>
      <c r="C25" s="171"/>
      <c r="D25" s="171"/>
    </row>
    <row r="26" spans="1:4" ht="15.9" customHeight="1" thickBot="1" x14ac:dyDescent="0.3">
      <c r="A26" s="102" t="s">
        <v>390</v>
      </c>
      <c r="B26" s="103"/>
      <c r="C26" s="171"/>
      <c r="D26" s="171"/>
    </row>
    <row r="27" spans="1:4" ht="15.9" customHeight="1" thickBot="1" x14ac:dyDescent="0.3">
      <c r="A27" s="102" t="s">
        <v>391</v>
      </c>
      <c r="B27" s="103"/>
      <c r="C27" s="171"/>
      <c r="D27" s="171"/>
    </row>
    <row r="28" spans="1:4" ht="15.9" customHeight="1" thickBot="1" x14ac:dyDescent="0.3">
      <c r="A28" s="102" t="s">
        <v>392</v>
      </c>
      <c r="B28" s="103"/>
      <c r="C28" s="171"/>
      <c r="D28" s="171"/>
    </row>
    <row r="29" spans="1:4" ht="15.9" customHeight="1" thickBot="1" x14ac:dyDescent="0.3">
      <c r="A29" s="102" t="s">
        <v>393</v>
      </c>
      <c r="B29" s="103"/>
      <c r="C29" s="171"/>
      <c r="D29" s="171"/>
    </row>
    <row r="30" spans="1:4" ht="15.9" customHeight="1" thickBot="1" x14ac:dyDescent="0.3">
      <c r="A30" s="102" t="s">
        <v>394</v>
      </c>
      <c r="B30" s="103"/>
      <c r="C30" s="171"/>
      <c r="D30" s="171"/>
    </row>
    <row r="31" spans="1:4" ht="15.9" customHeight="1" thickBot="1" x14ac:dyDescent="0.3">
      <c r="A31" s="102" t="s">
        <v>397</v>
      </c>
      <c r="B31" s="103"/>
      <c r="C31" s="171"/>
      <c r="D31" s="171"/>
    </row>
    <row r="32" spans="1:4" ht="15.9" customHeight="1" thickBot="1" x14ac:dyDescent="0.3">
      <c r="A32" s="102" t="s">
        <v>403</v>
      </c>
      <c r="B32" s="103"/>
      <c r="C32" s="171"/>
      <c r="D32" s="171"/>
    </row>
    <row r="33" spans="1:4" ht="15.9" customHeight="1" thickBot="1" x14ac:dyDescent="0.3">
      <c r="A33" s="102" t="s">
        <v>404</v>
      </c>
      <c r="B33" s="103"/>
      <c r="C33" s="171"/>
      <c r="D33" s="171"/>
    </row>
    <row r="34" spans="1:4" ht="15.9" customHeight="1" thickBot="1" x14ac:dyDescent="0.3">
      <c r="A34" s="102" t="s">
        <v>405</v>
      </c>
      <c r="B34" s="103"/>
      <c r="C34" s="171"/>
      <c r="D34" s="171"/>
    </row>
    <row r="35" spans="1:4" ht="15.9" customHeight="1" thickBot="1" x14ac:dyDescent="0.3">
      <c r="A35" s="102" t="s">
        <v>406</v>
      </c>
      <c r="B35" s="104"/>
      <c r="C35" s="171"/>
      <c r="D35" s="171"/>
    </row>
    <row r="36" spans="1:4" ht="15.9" customHeight="1" thickBot="1" x14ac:dyDescent="0.3">
      <c r="A36" s="421" t="s">
        <v>412</v>
      </c>
      <c r="B36" s="422"/>
      <c r="C36" s="77">
        <f>SUM(C5:C35)</f>
        <v>3250000</v>
      </c>
      <c r="D36" s="77">
        <f>SUM(D5:D35)</f>
        <v>3350080</v>
      </c>
    </row>
    <row r="37" spans="1:4" x14ac:dyDescent="0.25">
      <c r="A37" s="72" t="s">
        <v>432</v>
      </c>
    </row>
  </sheetData>
  <mergeCells count="3">
    <mergeCell ref="A36:B36"/>
    <mergeCell ref="A2:C2"/>
    <mergeCell ref="A1:D1"/>
  </mergeCells>
  <phoneticPr fontId="32" type="noConversion"/>
  <conditionalFormatting sqref="C36:D36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M52"/>
  <sheetViews>
    <sheetView workbookViewId="0">
      <selection activeCell="E1" sqref="E1:G1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6" style="7" customWidth="1"/>
    <col min="5" max="5" width="47.33203125" style="4" customWidth="1"/>
    <col min="6" max="7" width="18.88671875" style="4" customWidth="1"/>
    <col min="8" max="8" width="4.109375" style="4" customWidth="1"/>
    <col min="9" max="16384" width="8" style="4"/>
  </cols>
  <sheetData>
    <row r="1" spans="1:8" x14ac:dyDescent="0.25">
      <c r="E1" s="427" t="s">
        <v>650</v>
      </c>
      <c r="F1" s="427"/>
      <c r="G1" s="427"/>
    </row>
    <row r="2" spans="1:8" ht="25.5" customHeight="1" x14ac:dyDescent="0.25">
      <c r="B2" s="83" t="s">
        <v>620</v>
      </c>
      <c r="C2" s="83"/>
      <c r="D2" s="83"/>
      <c r="E2" s="84"/>
      <c r="F2" s="84"/>
      <c r="G2" s="84"/>
      <c r="H2" s="409"/>
    </row>
    <row r="3" spans="1:8" ht="14.4" thickBot="1" x14ac:dyDescent="0.3">
      <c r="B3" s="428" t="s">
        <v>526</v>
      </c>
      <c r="C3" s="428"/>
      <c r="D3" s="428"/>
      <c r="E3" s="428"/>
      <c r="F3" s="187"/>
      <c r="G3" s="128" t="s">
        <v>548</v>
      </c>
      <c r="H3" s="409"/>
    </row>
    <row r="4" spans="1:8" ht="18" customHeight="1" thickBot="1" x14ac:dyDescent="0.3">
      <c r="A4" s="425" t="s">
        <v>360</v>
      </c>
      <c r="B4" s="9" t="s">
        <v>361</v>
      </c>
      <c r="C4" s="174"/>
      <c r="D4" s="174"/>
      <c r="E4" s="9" t="s">
        <v>362</v>
      </c>
      <c r="F4" s="174"/>
      <c r="G4" s="174"/>
      <c r="H4" s="409"/>
    </row>
    <row r="5" spans="1:8" s="12" customFormat="1" ht="35.25" customHeight="1" thickBot="1" x14ac:dyDescent="0.3">
      <c r="A5" s="426"/>
      <c r="B5" s="10" t="s">
        <v>363</v>
      </c>
      <c r="C5" s="182" t="s">
        <v>575</v>
      </c>
      <c r="D5" s="11" t="s">
        <v>573</v>
      </c>
      <c r="E5" s="10" t="s">
        <v>363</v>
      </c>
      <c r="F5" s="182" t="s">
        <v>575</v>
      </c>
      <c r="G5" s="11" t="s">
        <v>573</v>
      </c>
      <c r="H5" s="409"/>
    </row>
    <row r="6" spans="1:8" ht="12.9" customHeight="1" x14ac:dyDescent="0.25">
      <c r="A6" s="16" t="s">
        <v>367</v>
      </c>
      <c r="B6" s="17" t="s">
        <v>433</v>
      </c>
      <c r="C6" s="213">
        <v>107561261</v>
      </c>
      <c r="D6" s="214">
        <v>111529723</v>
      </c>
      <c r="E6" s="17" t="s">
        <v>369</v>
      </c>
      <c r="F6" s="214">
        <v>21762625</v>
      </c>
      <c r="G6" s="214">
        <v>25813285</v>
      </c>
      <c r="H6" s="409"/>
    </row>
    <row r="7" spans="1:8" ht="12.9" customHeight="1" x14ac:dyDescent="0.25">
      <c r="A7" s="19" t="s">
        <v>370</v>
      </c>
      <c r="B7" s="20" t="s">
        <v>434</v>
      </c>
      <c r="C7" s="207">
        <v>8355600</v>
      </c>
      <c r="D7" s="208">
        <v>8355600</v>
      </c>
      <c r="E7" s="20" t="s">
        <v>371</v>
      </c>
      <c r="F7" s="208">
        <v>4257306</v>
      </c>
      <c r="G7" s="208">
        <v>4876268</v>
      </c>
      <c r="H7" s="409"/>
    </row>
    <row r="8" spans="1:8" ht="12.9" customHeight="1" x14ac:dyDescent="0.25">
      <c r="A8" s="19" t="s">
        <v>364</v>
      </c>
      <c r="B8" s="20" t="s">
        <v>368</v>
      </c>
      <c r="C8" s="207">
        <v>90586476</v>
      </c>
      <c r="D8" s="208">
        <v>88262962</v>
      </c>
      <c r="E8" s="20" t="s">
        <v>372</v>
      </c>
      <c r="F8" s="208">
        <v>44074709</v>
      </c>
      <c r="G8" s="208">
        <v>45119972</v>
      </c>
      <c r="H8" s="409"/>
    </row>
    <row r="9" spans="1:8" ht="12.9" customHeight="1" x14ac:dyDescent="0.25">
      <c r="A9" s="19" t="s">
        <v>365</v>
      </c>
      <c r="B9" s="22" t="s">
        <v>435</v>
      </c>
      <c r="C9" s="209">
        <v>11955085</v>
      </c>
      <c r="D9" s="208">
        <v>11955085</v>
      </c>
      <c r="E9" s="20" t="s">
        <v>373</v>
      </c>
      <c r="F9" s="208">
        <v>12234407</v>
      </c>
      <c r="G9" s="208">
        <v>13944398</v>
      </c>
      <c r="H9" s="409"/>
    </row>
    <row r="10" spans="1:8" ht="12.9" customHeight="1" x14ac:dyDescent="0.25">
      <c r="A10" s="19" t="s">
        <v>366</v>
      </c>
      <c r="B10" s="20" t="s">
        <v>436</v>
      </c>
      <c r="C10" s="207"/>
      <c r="D10" s="208"/>
      <c r="E10" s="20" t="s">
        <v>438</v>
      </c>
      <c r="F10" s="208"/>
      <c r="G10" s="208"/>
      <c r="H10" s="409"/>
    </row>
    <row r="11" spans="1:8" ht="12.9" customHeight="1" thickBot="1" x14ac:dyDescent="0.3">
      <c r="A11" s="26" t="s">
        <v>374</v>
      </c>
      <c r="B11" s="27" t="s">
        <v>437</v>
      </c>
      <c r="C11" s="210"/>
      <c r="D11" s="211"/>
      <c r="E11" s="28" t="s">
        <v>494</v>
      </c>
      <c r="F11" s="218">
        <v>1315000</v>
      </c>
      <c r="G11" s="218">
        <v>4405141</v>
      </c>
      <c r="H11" s="409"/>
    </row>
    <row r="12" spans="1:8" s="123" customFormat="1" ht="13.8" thickBot="1" x14ac:dyDescent="0.3">
      <c r="A12" s="23" t="s">
        <v>375</v>
      </c>
      <c r="B12" s="31" t="s">
        <v>458</v>
      </c>
      <c r="C12" s="212">
        <f>SUM(C6:C11)</f>
        <v>218458422</v>
      </c>
      <c r="D12" s="212">
        <f>SUM(D6:D11)</f>
        <v>220103370</v>
      </c>
      <c r="E12" s="31" t="s">
        <v>460</v>
      </c>
      <c r="F12" s="225">
        <f>SUM(F6:F11)</f>
        <v>83644047</v>
      </c>
      <c r="G12" s="225">
        <f>SUM(G6:G11)</f>
        <v>94159064</v>
      </c>
      <c r="H12" s="409"/>
    </row>
    <row r="13" spans="1:8" x14ac:dyDescent="0.25">
      <c r="A13" s="33" t="s">
        <v>376</v>
      </c>
      <c r="B13" s="17" t="s">
        <v>443</v>
      </c>
      <c r="C13" s="213"/>
      <c r="D13" s="214"/>
      <c r="E13" s="17" t="s">
        <v>401</v>
      </c>
      <c r="F13" s="214">
        <v>46971879</v>
      </c>
      <c r="G13" s="214">
        <v>34316840</v>
      </c>
    </row>
    <row r="14" spans="1:8" x14ac:dyDescent="0.25">
      <c r="A14" s="29" t="s">
        <v>377</v>
      </c>
      <c r="B14" s="20" t="s">
        <v>444</v>
      </c>
      <c r="C14" s="207"/>
      <c r="D14" s="208"/>
      <c r="E14" s="20" t="s">
        <v>402</v>
      </c>
      <c r="F14" s="208">
        <v>96747956</v>
      </c>
      <c r="G14" s="208">
        <v>94747956</v>
      </c>
    </row>
    <row r="15" spans="1:8" x14ac:dyDescent="0.25">
      <c r="A15" s="29" t="s">
        <v>378</v>
      </c>
      <c r="B15" s="233" t="s">
        <v>448</v>
      </c>
      <c r="C15" s="234">
        <v>155787007</v>
      </c>
      <c r="D15" s="208">
        <v>155787007</v>
      </c>
      <c r="E15" s="20" t="s">
        <v>445</v>
      </c>
      <c r="F15" s="208"/>
      <c r="G15" s="208"/>
    </row>
    <row r="16" spans="1:8" ht="13.8" thickBot="1" x14ac:dyDescent="0.3">
      <c r="A16" s="33" t="s">
        <v>379</v>
      </c>
      <c r="B16" s="235"/>
      <c r="C16" s="236"/>
      <c r="D16" s="216"/>
      <c r="E16" s="28" t="s">
        <v>449</v>
      </c>
      <c r="F16" s="221">
        <v>146881547</v>
      </c>
      <c r="G16" s="221">
        <v>152666517</v>
      </c>
    </row>
    <row r="17" spans="1:91" s="123" customFormat="1" x14ac:dyDescent="0.25">
      <c r="A17" s="78">
        <v>12</v>
      </c>
      <c r="B17" s="80" t="s">
        <v>459</v>
      </c>
      <c r="C17" s="217">
        <f>SUM(C13:C15)</f>
        <v>155787007</v>
      </c>
      <c r="D17" s="217">
        <f>SUM(D13:D15)</f>
        <v>155787007</v>
      </c>
      <c r="E17" s="80" t="s">
        <v>461</v>
      </c>
      <c r="F17" s="226">
        <f>SUM(F13:F16)</f>
        <v>290601382</v>
      </c>
      <c r="G17" s="226">
        <f>SUM(G13:G16)</f>
        <v>281731313</v>
      </c>
    </row>
    <row r="18" spans="1:91" s="125" customFormat="1" x14ac:dyDescent="0.25">
      <c r="A18" s="79" t="s">
        <v>381</v>
      </c>
      <c r="B18" s="79" t="s">
        <v>153</v>
      </c>
      <c r="C18" s="224">
        <f>SUM(C12,C17)</f>
        <v>374245429</v>
      </c>
      <c r="D18" s="224">
        <f>SUM(D12,D17)</f>
        <v>375890377</v>
      </c>
      <c r="E18" s="206" t="s">
        <v>462</v>
      </c>
      <c r="F18" s="224">
        <f>SUM(F12,F17)</f>
        <v>374245429</v>
      </c>
      <c r="G18" s="224">
        <f>SUM(G12,G17)</f>
        <v>375890377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</row>
    <row r="19" spans="1:91" ht="13.8" thickBot="1" x14ac:dyDescent="0.3">
      <c r="B19" s="428" t="s">
        <v>464</v>
      </c>
      <c r="C19" s="428"/>
      <c r="D19" s="428"/>
      <c r="E19" s="428"/>
      <c r="F19" s="187"/>
      <c r="G19" s="187"/>
    </row>
    <row r="20" spans="1:91" ht="18" customHeight="1" thickBot="1" x14ac:dyDescent="0.3">
      <c r="A20" s="425" t="s">
        <v>360</v>
      </c>
      <c r="B20" s="9" t="s">
        <v>361</v>
      </c>
      <c r="C20" s="174"/>
      <c r="D20" s="174"/>
      <c r="E20" s="9" t="s">
        <v>362</v>
      </c>
      <c r="F20" s="174"/>
      <c r="G20" s="174"/>
    </row>
    <row r="21" spans="1:91" s="12" customFormat="1" ht="34.5" customHeight="1" thickBot="1" x14ac:dyDescent="0.3">
      <c r="A21" s="426"/>
      <c r="B21" s="10" t="s">
        <v>363</v>
      </c>
      <c r="C21" s="182" t="s">
        <v>575</v>
      </c>
      <c r="D21" s="11" t="s">
        <v>573</v>
      </c>
      <c r="E21" s="10" t="s">
        <v>363</v>
      </c>
      <c r="F21" s="182" t="s">
        <v>575</v>
      </c>
      <c r="G21" s="11" t="s">
        <v>621</v>
      </c>
      <c r="H21" s="4"/>
    </row>
    <row r="22" spans="1:91" ht="12.9" customHeight="1" x14ac:dyDescent="0.25">
      <c r="A22" s="16" t="s">
        <v>367</v>
      </c>
      <c r="B22" s="17" t="s">
        <v>433</v>
      </c>
      <c r="C22" s="213">
        <v>107561261</v>
      </c>
      <c r="D22" s="214">
        <v>111529723</v>
      </c>
      <c r="E22" s="17" t="s">
        <v>369</v>
      </c>
      <c r="F22" s="229">
        <f>SUM(F6-F40)</f>
        <v>12926225</v>
      </c>
      <c r="G22" s="229">
        <f t="shared" ref="G22" si="0">SUM(G6-G40)</f>
        <v>19993473</v>
      </c>
    </row>
    <row r="23" spans="1:91" ht="12.9" customHeight="1" x14ac:dyDescent="0.25">
      <c r="A23" s="19" t="s">
        <v>370</v>
      </c>
      <c r="B23" s="20" t="s">
        <v>434</v>
      </c>
      <c r="C23" s="207">
        <v>8355600</v>
      </c>
      <c r="D23" s="208">
        <v>8355600</v>
      </c>
      <c r="E23" s="20" t="s">
        <v>371</v>
      </c>
      <c r="F23" s="230">
        <f>SUM(F7-F41)</f>
        <v>2297306</v>
      </c>
      <c r="G23" s="230">
        <f t="shared" ref="G23" si="1">SUM(G7-G41)</f>
        <v>2916268</v>
      </c>
    </row>
    <row r="24" spans="1:91" ht="12.9" customHeight="1" x14ac:dyDescent="0.25">
      <c r="A24" s="19" t="s">
        <v>364</v>
      </c>
      <c r="B24" s="20" t="s">
        <v>368</v>
      </c>
      <c r="C24" s="207">
        <v>90586476</v>
      </c>
      <c r="D24" s="208">
        <v>88262962</v>
      </c>
      <c r="E24" s="20" t="s">
        <v>372</v>
      </c>
      <c r="F24" s="208">
        <v>44074709</v>
      </c>
      <c r="G24" s="208">
        <v>45119972</v>
      </c>
    </row>
    <row r="25" spans="1:91" ht="12.9" customHeight="1" x14ac:dyDescent="0.25">
      <c r="A25" s="19" t="s">
        <v>365</v>
      </c>
      <c r="B25" s="22" t="s">
        <v>435</v>
      </c>
      <c r="C25" s="209">
        <v>11955085</v>
      </c>
      <c r="D25" s="208">
        <v>11955085</v>
      </c>
      <c r="E25" s="20" t="s">
        <v>373</v>
      </c>
      <c r="F25" s="208">
        <v>12234407</v>
      </c>
      <c r="G25" s="208">
        <v>13944398</v>
      </c>
    </row>
    <row r="26" spans="1:91" ht="12.9" customHeight="1" x14ac:dyDescent="0.25">
      <c r="A26" s="19" t="s">
        <v>366</v>
      </c>
      <c r="B26" s="20" t="s">
        <v>436</v>
      </c>
      <c r="C26" s="230"/>
      <c r="D26" s="230"/>
      <c r="E26" s="20" t="s">
        <v>438</v>
      </c>
      <c r="F26" s="230"/>
      <c r="G26" s="230"/>
    </row>
    <row r="27" spans="1:91" ht="12.9" customHeight="1" x14ac:dyDescent="0.25">
      <c r="A27" s="26" t="s">
        <v>374</v>
      </c>
      <c r="B27" s="27" t="s">
        <v>437</v>
      </c>
      <c r="C27" s="237"/>
      <c r="D27" s="237"/>
      <c r="E27" s="28" t="s">
        <v>440</v>
      </c>
      <c r="F27" s="230"/>
      <c r="G27" s="230"/>
    </row>
    <row r="28" spans="1:91" ht="12.9" customHeight="1" x14ac:dyDescent="0.25">
      <c r="A28" s="26"/>
      <c r="B28" s="27"/>
      <c r="C28" s="238"/>
      <c r="D28" s="238"/>
      <c r="E28" s="28" t="s">
        <v>494</v>
      </c>
      <c r="F28" s="232">
        <v>1315000</v>
      </c>
      <c r="G28" s="232">
        <v>4405141</v>
      </c>
    </row>
    <row r="29" spans="1:91" ht="12.9" customHeight="1" thickBot="1" x14ac:dyDescent="0.3">
      <c r="A29" s="26"/>
      <c r="B29" s="27"/>
      <c r="C29" s="238"/>
      <c r="D29" s="238"/>
      <c r="E29" s="27"/>
      <c r="F29" s="231"/>
      <c r="G29" s="231"/>
    </row>
    <row r="30" spans="1:91" s="123" customFormat="1" ht="13.8" thickBot="1" x14ac:dyDescent="0.3">
      <c r="A30" s="23" t="s">
        <v>375</v>
      </c>
      <c r="B30" s="31" t="s">
        <v>458</v>
      </c>
      <c r="C30" s="212">
        <f>SUM(C22:C29)</f>
        <v>218458422</v>
      </c>
      <c r="D30" s="212">
        <f>SUM(D22:D29)</f>
        <v>220103370</v>
      </c>
      <c r="E30" s="31" t="s">
        <v>460</v>
      </c>
      <c r="F30" s="225">
        <f>SUM(F22:F25,F27,F28,F29)</f>
        <v>72847647</v>
      </c>
      <c r="G30" s="225">
        <f>SUM(G22:G25,G27,G28,G29)</f>
        <v>86379252</v>
      </c>
    </row>
    <row r="31" spans="1:91" x14ac:dyDescent="0.25">
      <c r="A31" s="33" t="s">
        <v>376</v>
      </c>
      <c r="B31" s="17" t="s">
        <v>443</v>
      </c>
      <c r="C31" s="229"/>
      <c r="D31" s="229"/>
      <c r="E31" s="17" t="s">
        <v>401</v>
      </c>
      <c r="F31" s="214">
        <v>46971879</v>
      </c>
      <c r="G31" s="214">
        <v>34316840</v>
      </c>
    </row>
    <row r="32" spans="1:91" x14ac:dyDescent="0.25">
      <c r="A32" s="29" t="s">
        <v>377</v>
      </c>
      <c r="B32" s="20" t="s">
        <v>444</v>
      </c>
      <c r="C32" s="230"/>
      <c r="D32" s="230"/>
      <c r="E32" s="20" t="s">
        <v>402</v>
      </c>
      <c r="F32" s="208">
        <v>96747956</v>
      </c>
      <c r="G32" s="208">
        <v>94747956</v>
      </c>
    </row>
    <row r="33" spans="1:91" x14ac:dyDescent="0.25">
      <c r="A33" s="29" t="s">
        <v>378</v>
      </c>
      <c r="B33" s="34" t="s">
        <v>448</v>
      </c>
      <c r="C33" s="230">
        <v>155787007</v>
      </c>
      <c r="D33" s="230">
        <v>155787007</v>
      </c>
      <c r="E33" s="20" t="s">
        <v>445</v>
      </c>
      <c r="F33" s="230"/>
      <c r="G33" s="230"/>
    </row>
    <row r="34" spans="1:91" ht="13.8" thickBot="1" x14ac:dyDescent="0.3">
      <c r="A34" s="33" t="s">
        <v>379</v>
      </c>
      <c r="B34" s="34"/>
      <c r="C34" s="239"/>
      <c r="D34" s="239"/>
      <c r="E34" s="28" t="s">
        <v>449</v>
      </c>
      <c r="F34" s="221">
        <v>146881547</v>
      </c>
      <c r="G34" s="221">
        <v>152666517</v>
      </c>
    </row>
    <row r="35" spans="1:91" s="123" customFormat="1" x14ac:dyDescent="0.25">
      <c r="A35" s="78">
        <v>12</v>
      </c>
      <c r="B35" s="80" t="s">
        <v>459</v>
      </c>
      <c r="C35" s="217">
        <f>SUM(C31:C34)</f>
        <v>155787007</v>
      </c>
      <c r="D35" s="217">
        <f>SUM(D31:D34)</f>
        <v>155787007</v>
      </c>
      <c r="E35" s="80" t="s">
        <v>461</v>
      </c>
      <c r="F35" s="226">
        <f>SUM(F31:F34)</f>
        <v>290601382</v>
      </c>
      <c r="G35" s="226">
        <f>SUM(G31:G34)</f>
        <v>281731313</v>
      </c>
    </row>
    <row r="36" spans="1:91" s="125" customFormat="1" x14ac:dyDescent="0.25">
      <c r="A36" s="79" t="s">
        <v>381</v>
      </c>
      <c r="B36" s="79" t="s">
        <v>153</v>
      </c>
      <c r="C36" s="227">
        <f>SUM(C30,C35)</f>
        <v>374245429</v>
      </c>
      <c r="D36" s="227">
        <f>SUM(D30,D35)</f>
        <v>375890377</v>
      </c>
      <c r="E36" s="79" t="s">
        <v>462</v>
      </c>
      <c r="F36" s="227">
        <f>SUM(F30,F35)</f>
        <v>363449029</v>
      </c>
      <c r="G36" s="227">
        <f>SUM(G30,G35)</f>
        <v>368110565</v>
      </c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</row>
    <row r="37" spans="1:91" ht="13.8" thickBot="1" x14ac:dyDescent="0.3">
      <c r="B37" s="428" t="s">
        <v>527</v>
      </c>
      <c r="C37" s="428"/>
      <c r="D37" s="428"/>
      <c r="E37" s="428"/>
      <c r="F37" s="187"/>
      <c r="G37" s="187"/>
    </row>
    <row r="38" spans="1:91" ht="13.8" thickBot="1" x14ac:dyDescent="0.3">
      <c r="A38" s="425" t="s">
        <v>360</v>
      </c>
      <c r="B38" s="9" t="s">
        <v>361</v>
      </c>
      <c r="C38" s="174"/>
      <c r="D38" s="174"/>
      <c r="E38" s="9" t="s">
        <v>362</v>
      </c>
      <c r="F38" s="174"/>
      <c r="G38" s="174"/>
    </row>
    <row r="39" spans="1:91" ht="23.4" thickBot="1" x14ac:dyDescent="0.3">
      <c r="A39" s="426"/>
      <c r="B39" s="10" t="s">
        <v>363</v>
      </c>
      <c r="C39" s="182" t="s">
        <v>575</v>
      </c>
      <c r="D39" s="11" t="s">
        <v>573</v>
      </c>
      <c r="E39" s="10" t="s">
        <v>363</v>
      </c>
      <c r="F39" s="182" t="s">
        <v>575</v>
      </c>
      <c r="G39" s="11" t="s">
        <v>621</v>
      </c>
    </row>
    <row r="40" spans="1:91" x14ac:dyDescent="0.25">
      <c r="A40" s="16" t="s">
        <v>367</v>
      </c>
      <c r="B40" s="17" t="s">
        <v>433</v>
      </c>
      <c r="C40" s="175"/>
      <c r="D40" s="175"/>
      <c r="E40" s="17" t="s">
        <v>369</v>
      </c>
      <c r="F40" s="228">
        <v>8836400</v>
      </c>
      <c r="G40" s="228">
        <v>5819812</v>
      </c>
    </row>
    <row r="41" spans="1:91" x14ac:dyDescent="0.25">
      <c r="A41" s="19" t="s">
        <v>370</v>
      </c>
      <c r="B41" s="20" t="s">
        <v>434</v>
      </c>
      <c r="C41" s="176"/>
      <c r="D41" s="176"/>
      <c r="E41" s="20" t="s">
        <v>371</v>
      </c>
      <c r="F41" s="21">
        <v>1960000</v>
      </c>
      <c r="G41" s="21">
        <v>1960000</v>
      </c>
    </row>
    <row r="42" spans="1:91" x14ac:dyDescent="0.25">
      <c r="A42" s="19" t="s">
        <v>364</v>
      </c>
      <c r="B42" s="20" t="s">
        <v>368</v>
      </c>
      <c r="C42" s="176"/>
      <c r="D42" s="176"/>
      <c r="E42" s="20" t="s">
        <v>372</v>
      </c>
      <c r="F42" s="21"/>
      <c r="G42" s="21"/>
    </row>
    <row r="43" spans="1:91" x14ac:dyDescent="0.25">
      <c r="A43" s="19" t="s">
        <v>365</v>
      </c>
      <c r="B43" s="22" t="s">
        <v>435</v>
      </c>
      <c r="C43" s="183"/>
      <c r="D43" s="183"/>
      <c r="E43" s="20" t="s">
        <v>373</v>
      </c>
      <c r="F43" s="21"/>
      <c r="G43" s="21"/>
    </row>
    <row r="44" spans="1:91" x14ac:dyDescent="0.25">
      <c r="A44" s="19" t="s">
        <v>366</v>
      </c>
      <c r="B44" s="20" t="s">
        <v>436</v>
      </c>
      <c r="C44" s="176"/>
      <c r="D44" s="176"/>
      <c r="E44" s="20" t="s">
        <v>438</v>
      </c>
      <c r="F44" s="21"/>
      <c r="G44" s="21"/>
    </row>
    <row r="45" spans="1:91" ht="13.8" thickBot="1" x14ac:dyDescent="0.3">
      <c r="A45" s="26" t="s">
        <v>374</v>
      </c>
      <c r="B45" s="27" t="s">
        <v>437</v>
      </c>
      <c r="C45" s="184"/>
      <c r="D45" s="184"/>
      <c r="E45" s="28" t="s">
        <v>440</v>
      </c>
      <c r="F45" s="120"/>
      <c r="G45" s="120"/>
    </row>
    <row r="46" spans="1:91" s="123" customFormat="1" ht="13.8" thickBot="1" x14ac:dyDescent="0.3">
      <c r="A46" s="23" t="s">
        <v>375</v>
      </c>
      <c r="B46" s="31" t="s">
        <v>458</v>
      </c>
      <c r="C46" s="178"/>
      <c r="D46" s="178"/>
      <c r="E46" s="31" t="s">
        <v>460</v>
      </c>
      <c r="F46" s="126">
        <f>SUM(F40:F45)</f>
        <v>10796400</v>
      </c>
      <c r="G46" s="126">
        <f>SUM(G40:G45)</f>
        <v>7779812</v>
      </c>
    </row>
    <row r="47" spans="1:91" x14ac:dyDescent="0.25">
      <c r="A47" s="33" t="s">
        <v>376</v>
      </c>
      <c r="B47" s="17" t="s">
        <v>443</v>
      </c>
      <c r="C47" s="175"/>
      <c r="D47" s="175"/>
      <c r="E47" s="17" t="s">
        <v>401</v>
      </c>
      <c r="F47" s="18"/>
      <c r="G47" s="18"/>
    </row>
    <row r="48" spans="1:91" x14ac:dyDescent="0.25">
      <c r="A48" s="29" t="s">
        <v>377</v>
      </c>
      <c r="B48" s="20" t="s">
        <v>444</v>
      </c>
      <c r="C48" s="176"/>
      <c r="D48" s="176"/>
      <c r="E48" s="20" t="s">
        <v>402</v>
      </c>
      <c r="F48" s="21"/>
      <c r="G48" s="21"/>
    </row>
    <row r="49" spans="1:7" x14ac:dyDescent="0.25">
      <c r="A49" s="29" t="s">
        <v>378</v>
      </c>
      <c r="B49" s="34" t="s">
        <v>448</v>
      </c>
      <c r="C49" s="177"/>
      <c r="D49" s="177"/>
      <c r="E49" s="20" t="s">
        <v>445</v>
      </c>
      <c r="F49" s="21"/>
      <c r="G49" s="21"/>
    </row>
    <row r="50" spans="1:7" ht="13.8" thickBot="1" x14ac:dyDescent="0.3">
      <c r="A50" s="33" t="s">
        <v>379</v>
      </c>
      <c r="B50" s="34"/>
      <c r="C50" s="177"/>
      <c r="D50" s="177"/>
      <c r="E50" s="28" t="s">
        <v>449</v>
      </c>
      <c r="F50" s="121"/>
      <c r="G50" s="121"/>
    </row>
    <row r="51" spans="1:7" s="123" customFormat="1" x14ac:dyDescent="0.25">
      <c r="A51" s="78">
        <v>12</v>
      </c>
      <c r="B51" s="80" t="s">
        <v>459</v>
      </c>
      <c r="C51" s="185"/>
      <c r="D51" s="185"/>
      <c r="E51" s="80" t="s">
        <v>461</v>
      </c>
      <c r="F51" s="127">
        <f>SUM(F47:F50)</f>
        <v>0</v>
      </c>
      <c r="G51" s="127"/>
    </row>
    <row r="52" spans="1:7" s="123" customFormat="1" x14ac:dyDescent="0.25">
      <c r="A52" s="79" t="s">
        <v>381</v>
      </c>
      <c r="B52" s="79" t="s">
        <v>153</v>
      </c>
      <c r="C52" s="79"/>
      <c r="D52" s="79"/>
      <c r="E52" s="79" t="s">
        <v>462</v>
      </c>
      <c r="F52" s="82">
        <f>SUM(F46,F51)</f>
        <v>10796400</v>
      </c>
      <c r="G52" s="82">
        <f>SUM(G46,G51)</f>
        <v>7779812</v>
      </c>
    </row>
  </sheetData>
  <mergeCells count="8">
    <mergeCell ref="A38:A39"/>
    <mergeCell ref="A4:A5"/>
    <mergeCell ref="E1:G1"/>
    <mergeCell ref="H2:H12"/>
    <mergeCell ref="B3:E3"/>
    <mergeCell ref="B19:E19"/>
    <mergeCell ref="B37:E37"/>
    <mergeCell ref="A20:A21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8.melléklet</vt:lpstr>
      <vt:lpstr>9. melléklet</vt:lpstr>
      <vt:lpstr>9.1 melléklet</vt:lpstr>
      <vt:lpstr>9.2melléklet</vt:lpstr>
      <vt:lpstr>7.melléklet</vt:lpstr>
      <vt:lpstr>   kkjk</vt:lpstr>
      <vt:lpstr>10.melléklet</vt:lpstr>
    </vt:vector>
  </TitlesOfParts>
  <Company>Polgármesteri 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Jegyző</cp:lastModifiedBy>
  <cp:lastPrinted>2020-07-02T11:21:10Z</cp:lastPrinted>
  <dcterms:created xsi:type="dcterms:W3CDTF">2014-01-23T09:02:17Z</dcterms:created>
  <dcterms:modified xsi:type="dcterms:W3CDTF">2020-07-14T09:37:36Z</dcterms:modified>
</cp:coreProperties>
</file>