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2" activeTab="1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2.1.sz.mell  " sheetId="5" r:id="rId5"/>
    <sheet name="2.2.sz.mell  " sheetId="6" r:id="rId6"/>
    <sheet name="ELLENŐRZÉS-1.sz.2.a.sz.2.b.sz." sheetId="7" r:id="rId7"/>
    <sheet name="3.sz.mell." sheetId="8" r:id="rId8"/>
    <sheet name="4.sz.mell." sheetId="9" r:id="rId9"/>
    <sheet name="5.1. sz. mell" sheetId="10" r:id="rId10"/>
    <sheet name="5.1.1. sz. mell" sheetId="11" r:id="rId11"/>
    <sheet name="5.1.2. sz. mell" sheetId="12" r:id="rId12"/>
    <sheet name="Munka1" sheetId="13" r:id="rId13"/>
    <sheet name="Munka2" sheetId="14" r:id="rId14"/>
  </sheets>
  <definedNames>
    <definedName name="_xlfn.IFERROR" hidden="1">#NAME?</definedName>
    <definedName name="_xlnm.Print_Titles" localSheetId="9">'5.1. sz. mell'!$1:$6</definedName>
    <definedName name="_xlnm.Print_Titles" localSheetId="10">'5.1.1. sz. mell'!$1:$6</definedName>
    <definedName name="_xlnm.Print_Titles" localSheetId="11">'5.1.2. sz. mell'!$1:$6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</definedNames>
  <calcPr fullCalcOnLoad="1"/>
</workbook>
</file>

<file path=xl/sharedStrings.xml><?xml version="1.0" encoding="utf-8"?>
<sst xmlns="http://schemas.openxmlformats.org/spreadsheetml/2006/main" count="2216" uniqueCount="480">
  <si>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</si>
  <si>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</si>
  <si>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</si>
  <si>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</si>
  <si>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</si>
  <si>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</si>
  <si>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</si>
  <si>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</si>
  <si>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</si>
  <si>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</si>
  <si>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</si>
  <si>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</si>
  <si>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</si>
  <si>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</si>
  <si>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</si>
  <si>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</si>
  <si>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</si>
  <si>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</si>
  <si>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</si>
  <si>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</si>
  <si>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</si>
  <si>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</si>
  <si>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</si>
  <si>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</si>
  <si>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</si>
  <si>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</si>
  <si>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</si>
  <si>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</si>
  <si>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</si>
  <si>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</si>
  <si>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</si>
  <si>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</si>
  <si>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</si>
  <si>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</si>
  <si>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</si>
  <si>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</si>
  <si>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</si>
  <si>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</si>
  <si>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</si>
  <si>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</si>
  <si>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</si>
  <si>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</si>
  <si>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</si>
  <si>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</si>
  <si>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</si>
  <si>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</si>
  <si>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</si>
  <si>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</si>
  <si>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</si>
  <si>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</si>
  <si>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</si>
  <si>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</si>
  <si>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</si>
  <si>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</si>
  <si>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</si>
  <si>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</si>
  <si>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</si>
  <si>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</si>
  <si>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</si>
  <si>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</si>
  <si>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</si>
  <si>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</si>
  <si>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</si>
  <si>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</si>
  <si>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</si>
  <si>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</si>
  <si>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</si>
  <si>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</si>
  <si>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</si>
  <si>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</si>
  <si>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</si>
  <si>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</si>
  <si>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</si>
  <si>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</si>
  <si>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</si>
  <si>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</si>
  <si>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</si>
  <si>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</si>
  <si>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</si>
  <si>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</si>
  <si>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</si>
  <si>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</si>
  <si>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</si>
  <si>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</si>
  <si>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</si>
  <si>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</si>
  <si>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</si>
  <si>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</si>
  <si>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</si>
  <si>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</si>
  <si>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</si>
  <si>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</si>
  <si>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</si>
  <si>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</si>
  <si>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</si>
  <si>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</si>
  <si>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</si>
  <si>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</si>
  <si>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</si>
  <si>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</si>
  <si>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</si>
  <si>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</si>
  <si>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</si>
  <si>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</si>
  <si>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</si>
  <si>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</si>
  <si>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</si>
  <si>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</si>
  <si>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</si>
  <si>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</si>
  <si>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</si>
  <si>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</si>
  <si>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</si>
  <si>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</si>
  <si>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</si>
  <si>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</si>
  <si>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</si>
  <si>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</si>
  <si>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</si>
  <si>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</si>
  <si>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</si>
  <si>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</si>
  <si>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</si>
  <si>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</si>
  <si>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</si>
  <si>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</si>
  <si>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</si>
  <si>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</si>
  <si>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</si>
  <si>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</si>
  <si>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</si>
  <si>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</si>
  <si>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</si>
  <si>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</si>
  <si>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</si>
  <si>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</si>
  <si>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</si>
  <si>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</si>
  <si>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</si>
  <si>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</si>
  <si>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</si>
  <si>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</si>
  <si>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</si>
  <si>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</si>
  <si>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</si>
  <si>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</si>
  <si>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</si>
  <si>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</si>
  <si>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</si>
  <si>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</si>
  <si>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</si>
  <si>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</si>
  <si>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</si>
  <si>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</si>
  <si>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</si>
  <si>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</si>
  <si>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</si>
  <si>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</si>
  <si>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</si>
  <si>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</si>
  <si>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</si>
  <si>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</si>
  <si>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</si>
  <si>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</si>
  <si>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</si>
  <si>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</si>
  <si>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</si>
  <si>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</si>
  <si>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</si>
  <si>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</si>
  <si>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</si>
  <si>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</si>
  <si>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</si>
  <si>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</si>
  <si>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</si>
  <si>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</si>
  <si>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</si>
  <si>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</si>
  <si>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</si>
  <si>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</si>
  <si>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</si>
  <si>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</si>
  <si>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</si>
  <si>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</si>
  <si>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</si>
  <si>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</si>
  <si>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</si>
  <si>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</si>
  <si>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</si>
  <si>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</si>
  <si>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</si>
  <si>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</si>
  <si>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</si>
  <si>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</si>
  <si>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</si>
  <si>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</si>
  <si>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</si>
  <si>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</si>
  <si>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</si>
  <si>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</si>
  <si>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</si>
  <si>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</si>
  <si>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</si>
  <si>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</si>
  <si>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</si>
  <si>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</si>
  <si>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</si>
  <si>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</si>
  <si>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</si>
  <si>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</si>
  <si>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</si>
  <si>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</si>
  <si>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</si>
  <si>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</si>
  <si>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</si>
  <si>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</si>
  <si>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</si>
  <si>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</si>
  <si>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</si>
  <si>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</si>
  <si>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</si>
  <si>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</si>
  <si>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</si>
  <si>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</si>
  <si>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</si>
  <si>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</si>
  <si>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</si>
  <si>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</si>
  <si>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</si>
  <si>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</si>
  <si>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</si>
  <si>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</si>
  <si>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</si>
  <si>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</si>
  <si>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</si>
  <si>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</si>
  <si>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</si>
  <si>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</si>
  <si>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</si>
  <si>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</si>
  <si>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</si>
  <si>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</si>
  <si>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</si>
  <si>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</si>
  <si>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</si>
  <si>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</si>
  <si>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</si>
  <si>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</si>
  <si>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</si>
  <si>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</si>
  <si>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</si>
  <si>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</si>
  <si>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</si>
  <si>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</si>
  <si>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</si>
  <si>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</si>
  <si>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</si>
  <si>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</si>
  <si>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</si>
  <si>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</si>
  <si>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</si>
  <si>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</si>
  <si>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</si>
  <si>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</si>
  <si>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</si>
  <si>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</si>
  <si>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</si>
  <si>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</si>
  <si>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</si>
  <si>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</si>
  <si>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</si>
  <si>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</si>
  <si>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</si>
  <si>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</si>
  <si>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</si>
  <si>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</si>
  <si>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</si>
  <si>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</si>
  <si>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</si>
  <si>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</si>
  <si>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</si>
  <si>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</si>
  <si>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</si>
  <si>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</si>
  <si>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</si>
  <si>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</si>
  <si>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</si>
  <si>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</si>
  <si>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</si>
  <si>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</si>
  <si>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</si>
  <si>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</si>
  <si>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</si>
  <si>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</si>
  <si>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</si>
  <si>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</si>
  <si>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</si>
  <si>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</si>
  <si>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</si>
  <si>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</si>
  <si>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</si>
  <si>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</si>
  <si>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</si>
  <si>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</si>
  <si>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</si>
  <si>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</si>
  <si>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</si>
  <si>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</si>
  <si>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</si>
  <si>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</si>
  <si>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</si>
  <si>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</si>
  <si>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</si>
  <si>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</si>
  <si>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</si>
  <si>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</si>
  <si>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</si>
  <si>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</si>
  <si>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</si>
  <si>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</si>
  <si>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</si>
  <si>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</si>
  <si>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</si>
  <si>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</si>
  <si>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</si>
  <si>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</si>
  <si>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</si>
  <si>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</si>
  <si>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</si>
  <si>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</si>
  <si>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</si>
  <si>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</si>
  <si>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</si>
  <si>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</si>
  <si>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</si>
  <si>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</si>
  <si>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</si>
  <si>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</si>
  <si>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</si>
  <si>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</si>
  <si>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</si>
  <si>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</si>
  <si>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</si>
  <si>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</si>
  <si>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</si>
  <si>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</si>
  <si>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</si>
  <si>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</si>
  <si>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</si>
  <si>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</si>
  <si>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</si>
  <si>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</si>
  <si>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</si>
  <si>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</si>
  <si>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</si>
  <si>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</si>
  <si>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</si>
  <si>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</si>
  <si>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</si>
  <si>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</si>
  <si>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</si>
  <si>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</si>
  <si>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</si>
  <si>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</si>
  <si>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</si>
  <si>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</si>
  <si>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</si>
  <si>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</si>
  <si>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</si>
  <si>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</si>
  <si>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</si>
  <si>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</si>
  <si>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</si>
  <si>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</si>
  <si>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</si>
  <si>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</si>
  <si>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</si>
  <si>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</si>
  <si>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</si>
  <si>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</si>
  <si>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</si>
  <si>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</si>
  <si>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</si>
  <si>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</si>
  <si>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</si>
  <si>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</si>
  <si>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</si>
  <si>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</si>
  <si>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</si>
  <si>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</si>
  <si>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</si>
  <si>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</si>
  <si>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</si>
  <si>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</si>
  <si>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</si>
  <si>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</si>
  <si>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</si>
  <si>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</si>
  <si>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</si>
  <si>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</si>
  <si>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</si>
  <si>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</si>
  <si>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</si>
  <si>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</si>
  <si>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</si>
  <si>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</si>
  <si>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</si>
  <si>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</si>
  <si>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</si>
  <si>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</si>
  <si>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</si>
  <si>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</si>
  <si>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</si>
  <si>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</si>
  <si>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</si>
  <si>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</si>
  <si>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</si>
  <si>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</si>
  <si>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</si>
  <si>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</si>
  <si>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</si>
  <si>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</si>
  <si>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</si>
  <si>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</si>
  <si>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</si>
  <si>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</si>
  <si>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</si>
  <si>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</si>
  <si>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</si>
  <si>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</si>
  <si>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</si>
  <si>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</si>
  <si>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</si>
  <si>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</si>
  <si>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</si>
  <si>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</si>
  <si>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</si>
  <si>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</si>
  <si>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</si>
  <si>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</si>
  <si>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</si>
  <si>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</si>
  <si>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2017. évi eredeti előirányzat BEVÉTELEK</t>
  </si>
  <si>
    <t>Bruttó  hiány:</t>
  </si>
  <si>
    <t>Bruttó  többlet:</t>
  </si>
  <si>
    <r>
      <rPr>
        <sz val="7"/>
        <rFont val="Times New Roman"/>
        <family val="1"/>
      </rPr>
      <t>Működési célú visszatérítendő támogatások, kölcsönök visszatér. ÁH-n kívülrő</t>
    </r>
    <r>
      <rPr>
        <sz val="8"/>
        <rFont val="Times New Roman"/>
        <family val="1"/>
      </rPr>
      <t>l</t>
    </r>
  </si>
  <si>
    <t>ÁH-n belüli megelőlegezés visszafizetése</t>
  </si>
  <si>
    <t>Elektromos autó beruházás</t>
  </si>
  <si>
    <t>Járdaszegély beruházás közút programból</t>
  </si>
  <si>
    <t>Művelődési ház renoválás</t>
  </si>
  <si>
    <t>Betonkeverő és kieg. Szerszámok közút progr.-ból</t>
  </si>
  <si>
    <t>Térfigyelő kamerarendszer bővítése</t>
  </si>
  <si>
    <t>2017</t>
  </si>
  <si>
    <t>Savanyító épület felújítás</t>
  </si>
  <si>
    <r>
      <t xml:space="preserve">   Működési költségvetés kiadásai </t>
    </r>
    <r>
      <rPr>
        <sz val="10"/>
        <rFont val="Times New Roman CE"/>
        <family val="0"/>
      </rPr>
      <t>(1.1+…+1.5.+1.18.)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</si>
  <si>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</si>
  <si>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Állami ingatlan nyt.-i térkép adatbázis 2017. évi díja</t>
  </si>
  <si>
    <t>Barkács eszközök HOSSZABB id. programból</t>
  </si>
  <si>
    <t>Hosszabbító HOSSZABB id.programból</t>
  </si>
  <si>
    <t>2 db talicska - HOSSZABB id. programból</t>
  </si>
  <si>
    <t>Villanybojler - önkormányzat konyha</t>
  </si>
  <si>
    <t>Lánckerék - HOSSZABB id. programból</t>
  </si>
  <si>
    <t>Lézeres távolságmérő - HOSSZABB id. programból</t>
  </si>
  <si>
    <t>2 db használt PC win7 op.rendszerrel</t>
  </si>
  <si>
    <t>2 db Mc.Office 365 szoftver</t>
  </si>
  <si>
    <t>Stihl motorfűrész - HOSSZABB id.programból</t>
  </si>
  <si>
    <t>Léckalapács - HOSSZABB id. programból</t>
  </si>
  <si>
    <t>Hivatal nyílászárók, világítás felújítása</t>
  </si>
  <si>
    <t>2017-2018</t>
  </si>
  <si>
    <t>2017.12.31. Módosítás utáni</t>
  </si>
  <si>
    <t>2017.12.31.
Módosítás utáni</t>
  </si>
  <si>
    <t>Tefal FV4493 vasaló - közösségi színtér</t>
  </si>
  <si>
    <t>KTV eszig kártyaolvasó vásárlás 1 db</t>
  </si>
  <si>
    <t>Whirlpool FDLR 80250 BL elöltöltős mosógép - közösségi színtér</t>
  </si>
  <si>
    <t xml:space="preserve">Hét Közs.Önk. Képviselő-Testületének 4/2018. (IV.27.) önk.rend. 2.1. melléklete </t>
  </si>
  <si>
    <t xml:space="preserve">Hét Közs.Önk. Képviselő-Testületének 4/2018. (IV.27.) önk.rend. 2.2. melléklete   </t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</si>
  <si>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</si>
  <si>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2. sz. módosítás 
(±)</t>
  </si>
  <si>
    <t>2017. évi 2. sz. módosítás</t>
  </si>
  <si>
    <t>2. sz. módosítás 2017. év (±)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</si>
</sst>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 CE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1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2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3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4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3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3" xfId="60" applyFont="1" applyFill="1" applyBorder="1" applyAlignment="1" applyProtection="1">
      <alignment horizontal="center" vertical="center" wrapText="1"/>
      <protection/>
    </xf>
    <xf numFmtId="0" fontId="6" fillId="0" borderId="47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164" fontId="12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 vertical="top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 quotePrefix="1">
      <alignment horizontal="right" vertical="center" indent="1"/>
      <protection/>
    </xf>
    <xf numFmtId="49" fontId="6" fillId="0" borderId="37" xfId="0" applyNumberFormat="1" applyFont="1" applyFill="1" applyBorder="1" applyAlignment="1" applyProtection="1">
      <alignment horizontal="right" vertical="center" indent="1"/>
      <protection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71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3" xfId="0" applyFont="1" applyBorder="1" applyAlignment="1" applyProtection="1">
      <alignment horizontal="left" vertical="center" wrapText="1" indent="1"/>
      <protection/>
    </xf>
    <xf numFmtId="0" fontId="29" fillId="0" borderId="12" xfId="60" applyFont="1" applyFill="1" applyBorder="1" applyAlignment="1" applyProtection="1">
      <alignment horizontal="left" vertical="center" wrapText="1" indent="1"/>
      <protection/>
    </xf>
    <xf numFmtId="0" fontId="29" fillId="0" borderId="11" xfId="60" applyFont="1" applyFill="1" applyBorder="1" applyAlignment="1" applyProtection="1">
      <alignment horizontal="left" vertical="center" wrapText="1" indent="6"/>
      <protection/>
    </xf>
    <xf numFmtId="0" fontId="29" fillId="0" borderId="12" xfId="60" applyFont="1" applyFill="1" applyBorder="1" applyAlignment="1" applyProtection="1">
      <alignment horizontal="left" vertical="center" wrapText="1" indent="6"/>
      <protection/>
    </xf>
    <xf numFmtId="0" fontId="30" fillId="0" borderId="23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Border="1" applyAlignment="1">
      <alignment horizontal="center" vertical="center" wrapText="1"/>
    </xf>
    <xf numFmtId="0" fontId="13" fillId="0" borderId="0" xfId="60" applyFont="1" applyFill="1" applyProtection="1">
      <alignment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Protection="1">
      <alignment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0" fontId="16" fillId="0" borderId="12" xfId="0" applyFont="1" applyBorder="1" applyAlignment="1" applyProtection="1">
      <alignment horizontal="left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28" fillId="0" borderId="23" xfId="0" applyFont="1" applyBorder="1" applyAlignment="1" applyProtection="1">
      <alignment horizontal="lef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3" xfId="60" applyFont="1" applyFill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/>
    </xf>
    <xf numFmtId="0" fontId="27" fillId="0" borderId="11" xfId="0" applyFont="1" applyBorder="1" applyAlignment="1" applyProtection="1">
      <alignment horizontal="left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 applyProtection="1">
      <alignment vertical="center" wrapText="1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0" fontId="17" fillId="0" borderId="28" xfId="0" applyFont="1" applyBorder="1" applyAlignment="1" applyProtection="1">
      <alignment wrapText="1"/>
      <protection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2" xfId="0" applyFont="1" applyFill="1" applyBorder="1" applyAlignment="1" applyProtection="1">
      <alignment horizontal="right"/>
      <protection/>
    </xf>
    <xf numFmtId="0" fontId="2" fillId="0" borderId="0" xfId="60" applyFont="1" applyFill="1" applyAlignment="1" applyProtection="1">
      <alignment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Border="1" applyAlignment="1">
      <alignment horizontal="center" vertical="center" wrapText="1"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29" fillId="0" borderId="11" xfId="60" applyFont="1" applyFill="1" applyBorder="1" applyAlignment="1" applyProtection="1">
      <alignment horizontal="left" vertical="center" wrapText="1" indent="6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33" xfId="60" applyFont="1" applyFill="1" applyBorder="1" applyAlignment="1" applyProtection="1">
      <alignment horizontal="left" vertical="center" wrapText="1" indent="7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2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0" fontId="29" fillId="0" borderId="12" xfId="60" applyFont="1" applyFill="1" applyBorder="1" applyAlignment="1" applyProtection="1">
      <alignment horizontal="lef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0" fontId="12" fillId="0" borderId="23" xfId="60" applyFont="1" applyFill="1" applyBorder="1" applyAlignment="1" applyProtection="1">
      <alignment vertical="center" wrapText="1"/>
      <protection/>
    </xf>
    <xf numFmtId="164" fontId="12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left" vertical="center" indent="1"/>
      <protection/>
    </xf>
    <xf numFmtId="0" fontId="17" fillId="0" borderId="28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wrapText="1"/>
      <protection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2" xfId="60" applyNumberFormat="1" applyFont="1" applyFill="1" applyBorder="1" applyAlignment="1" applyProtection="1">
      <alignment horizontal="left" vertical="center"/>
      <protection/>
    </xf>
    <xf numFmtId="164" fontId="20" fillId="0" borderId="32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164" fontId="20" fillId="0" borderId="32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2" xfId="60" applyNumberFormat="1" applyFont="1" applyFill="1" applyBorder="1" applyAlignment="1" applyProtection="1">
      <alignment horizontal="left"/>
      <protection/>
    </xf>
    <xf numFmtId="0" fontId="5" fillId="0" borderId="0" xfId="60" applyFont="1" applyFill="1" applyAlignment="1" applyProtection="1">
      <alignment horizontal="center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72" fillId="0" borderId="52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left" vertical="center" indent="1"/>
      <protection/>
    </xf>
    <xf numFmtId="0" fontId="13" fillId="0" borderId="12" xfId="60" applyFont="1" applyFill="1" applyBorder="1" applyAlignment="1" applyProtection="1">
      <alignment horizontal="left" vertical="center" indent="1"/>
      <protection/>
    </xf>
    <xf numFmtId="0" fontId="13" fillId="0" borderId="11" xfId="60" applyFont="1" applyFill="1" applyBorder="1" applyAlignment="1" applyProtection="1">
      <alignment horizontal="left" vertical="center" indent="6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E21" sqref="E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43" t="s">
        <v>435</v>
      </c>
      <c r="B1" s="75"/>
    </row>
    <row r="2" spans="1:2" ht="12.75">
      <c r="A2" s="75"/>
      <c r="B2" s="75"/>
    </row>
    <row r="3" spans="1:2" ht="12.75">
      <c r="A3" s="245"/>
      <c r="B3" s="245"/>
    </row>
    <row r="4" spans="1:2" ht="15.75">
      <c r="A4" s="77"/>
      <c r="B4" s="249"/>
    </row>
    <row r="5" spans="1:2" ht="15.75">
      <c r="A5" s="77"/>
      <c r="B5" s="249"/>
    </row>
    <row r="6" spans="1:2" s="67" customFormat="1" ht="15.75">
      <c r="A6" s="77" t="s">
        <v>442</v>
      </c>
      <c r="B6" s="245"/>
    </row>
    <row r="7" spans="1:2" s="67" customFormat="1" ht="12.75">
      <c r="A7" s="245"/>
      <c r="B7" s="245"/>
    </row>
    <row r="8" spans="1:2" s="67" customFormat="1" ht="12.75">
      <c r="A8" s="245"/>
      <c r="B8" s="245"/>
    </row>
    <row r="9" spans="1:2" ht="12.75">
      <c r="A9" s="245" t="s">
        <v>406</v>
      </c>
      <c r="B9" s="245" t="s">
        <v>385</v>
      </c>
    </row>
    <row r="10" spans="1:2" ht="12.75">
      <c r="A10" s="245" t="s">
        <v>404</v>
      </c>
      <c r="B10" s="245" t="s">
        <v>391</v>
      </c>
    </row>
    <row r="11" spans="1:2" ht="12.75">
      <c r="A11" s="245" t="s">
        <v>405</v>
      </c>
      <c r="B11" s="245" t="s">
        <v>392</v>
      </c>
    </row>
    <row r="12" spans="1:2" ht="12.75">
      <c r="A12" s="245"/>
      <c r="B12" s="245"/>
    </row>
    <row r="13" spans="1:2" ht="15.75">
      <c r="A13" s="77" t="str">
        <f>+CONCATENATE(LEFT(A6,4),". évi előirányzat módosítások BEVÉTELEK")</f>
        <v>2017. évi előirányzat módosítások BEVÉTELEK</v>
      </c>
      <c r="B13" s="249"/>
    </row>
    <row r="14" spans="1:2" ht="12.75">
      <c r="A14" s="245"/>
      <c r="B14" s="245"/>
    </row>
    <row r="15" spans="1:2" s="67" customFormat="1" ht="12.75">
      <c r="A15" s="245" t="s">
        <v>407</v>
      </c>
      <c r="B15" s="245" t="s">
        <v>386</v>
      </c>
    </row>
    <row r="16" spans="1:2" ht="12.75">
      <c r="A16" s="245" t="s">
        <v>408</v>
      </c>
      <c r="B16" s="245" t="s">
        <v>393</v>
      </c>
    </row>
    <row r="17" spans="1:2" ht="12.75">
      <c r="A17" s="245" t="s">
        <v>409</v>
      </c>
      <c r="B17" s="245" t="s">
        <v>394</v>
      </c>
    </row>
    <row r="18" spans="1:2" ht="12.75">
      <c r="A18" s="245"/>
      <c r="B18" s="245"/>
    </row>
    <row r="19" spans="1:2" ht="14.25">
      <c r="A19" s="252" t="str">
        <f>+CONCATENATE(LEFT(A6,4),". módosítás utáni módosított előrirányzatok BEVÉTELEK")</f>
        <v>2017. módosítás utáni módosított előrirányzatok BEVÉTELEK</v>
      </c>
      <c r="B19" s="249"/>
    </row>
    <row r="20" spans="1:2" ht="12.75">
      <c r="A20" s="245"/>
      <c r="B20" s="245"/>
    </row>
    <row r="21" spans="1:2" ht="12.75">
      <c r="A21" s="245" t="s">
        <v>410</v>
      </c>
      <c r="B21" s="245" t="s">
        <v>387</v>
      </c>
    </row>
    <row r="22" spans="1:2" ht="12.75">
      <c r="A22" s="245" t="s">
        <v>411</v>
      </c>
      <c r="B22" s="245" t="s">
        <v>395</v>
      </c>
    </row>
    <row r="23" spans="1:2" ht="12.75">
      <c r="A23" s="245" t="s">
        <v>412</v>
      </c>
      <c r="B23" s="245" t="s">
        <v>396</v>
      </c>
    </row>
    <row r="24" spans="1:2" ht="12.75">
      <c r="A24" s="245"/>
      <c r="B24" s="245"/>
    </row>
    <row r="25" spans="1:2" ht="15.75">
      <c r="A25" s="77" t="str">
        <f>+CONCATENATE(LEFT(A6,4),". évi eredeti előirányzat KIADÁSOK")</f>
        <v>2017. évi eredeti előirányzat KIADÁSOK</v>
      </c>
      <c r="B25" s="249"/>
    </row>
    <row r="26" spans="1:2" ht="12.75">
      <c r="A26" s="245"/>
      <c r="B26" s="245"/>
    </row>
    <row r="27" spans="1:2" ht="12.75">
      <c r="A27" s="245" t="s">
        <v>413</v>
      </c>
      <c r="B27" s="245" t="s">
        <v>388</v>
      </c>
    </row>
    <row r="28" spans="1:2" ht="12.75">
      <c r="A28" s="245" t="s">
        <v>414</v>
      </c>
      <c r="B28" s="245" t="s">
        <v>397</v>
      </c>
    </row>
    <row r="29" spans="1:2" ht="12.75">
      <c r="A29" s="245" t="s">
        <v>415</v>
      </c>
      <c r="B29" s="245" t="s">
        <v>398</v>
      </c>
    </row>
    <row r="30" spans="1:2" ht="12.75">
      <c r="A30" s="245"/>
      <c r="B30" s="245"/>
    </row>
    <row r="31" spans="1:2" ht="15.75">
      <c r="A31" s="77" t="str">
        <f>+CONCATENATE(LEFT(A6,4),". évi előirányzat módosítások KIADÁSOK")</f>
        <v>2017. évi előirányzat módosítások KIADÁSOK</v>
      </c>
      <c r="B31" s="249"/>
    </row>
    <row r="32" spans="1:2" ht="12.75">
      <c r="A32" s="245"/>
      <c r="B32" s="245"/>
    </row>
    <row r="33" spans="1:2" ht="12.75">
      <c r="A33" s="245" t="s">
        <v>416</v>
      </c>
      <c r="B33" s="245" t="s">
        <v>389</v>
      </c>
    </row>
    <row r="34" spans="1:2" ht="12.75">
      <c r="A34" s="245" t="s">
        <v>417</v>
      </c>
      <c r="B34" s="245" t="s">
        <v>399</v>
      </c>
    </row>
    <row r="35" spans="1:2" ht="12.75">
      <c r="A35" s="245" t="s">
        <v>418</v>
      </c>
      <c r="B35" s="245" t="s">
        <v>400</v>
      </c>
    </row>
    <row r="36" spans="1:2" ht="12.75">
      <c r="A36" s="245"/>
      <c r="B36" s="245"/>
    </row>
    <row r="37" spans="1:2" ht="15.75">
      <c r="A37" s="251" t="str">
        <f>+CONCATENATE(LEFT(A6,4),". módosítás utáni módosított előirányzatok KIADÁSOK")</f>
        <v>2017. módosítás utáni módosított előirányzatok KIADÁSOK</v>
      </c>
      <c r="B37" s="249"/>
    </row>
    <row r="38" spans="1:2" ht="12.75">
      <c r="A38" s="245"/>
      <c r="B38" s="245"/>
    </row>
    <row r="39" spans="1:2" ht="12.75">
      <c r="A39" s="245" t="s">
        <v>419</v>
      </c>
      <c r="B39" s="245" t="s">
        <v>390</v>
      </c>
    </row>
    <row r="40" spans="1:2" ht="12.75">
      <c r="A40" s="245" t="s">
        <v>420</v>
      </c>
      <c r="B40" s="245" t="s">
        <v>401</v>
      </c>
    </row>
    <row r="41" spans="1:2" ht="12.75">
      <c r="A41" s="245" t="s">
        <v>421</v>
      </c>
      <c r="B41" s="245" t="s">
        <v>402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100" workbookViewId="0" topLeftCell="A91">
      <selection activeCell="D10" sqref="D10"/>
    </sheetView>
  </sheetViews>
  <sheetFormatPr defaultColWidth="9.00390625" defaultRowHeight="12.75"/>
  <cols>
    <col min="1" max="1" width="16.125" style="141" customWidth="1"/>
    <col min="2" max="2" width="62.00390625" style="142" customWidth="1"/>
    <col min="3" max="3" width="14.125" style="14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78"/>
      <c r="B1" s="79"/>
      <c r="E1" s="253"/>
    </row>
    <row r="2" spans="1:5" s="52" customFormat="1" ht="21" customHeight="1" thickBot="1">
      <c r="A2" s="254" t="s">
        <v>40</v>
      </c>
      <c r="B2" s="445" t="s">
        <v>120</v>
      </c>
      <c r="C2" s="445"/>
      <c r="D2" s="445"/>
      <c r="E2" s="255" t="s">
        <v>36</v>
      </c>
    </row>
    <row r="3" spans="1:5" s="52" customFormat="1" ht="24.75" thickBot="1">
      <c r="A3" s="254" t="s">
        <v>117</v>
      </c>
      <c r="B3" s="445" t="s">
        <v>291</v>
      </c>
      <c r="C3" s="445"/>
      <c r="D3" s="445"/>
      <c r="E3" s="256" t="s">
        <v>36</v>
      </c>
    </row>
    <row r="4" spans="1:5" s="53" customFormat="1" ht="15.75" customHeight="1" thickBot="1">
      <c r="A4" s="80"/>
      <c r="B4" s="80"/>
      <c r="C4" s="81"/>
      <c r="E4" s="290"/>
    </row>
    <row r="5" spans="1:5" ht="36.75" thickBot="1">
      <c r="A5" s="155" t="s">
        <v>118</v>
      </c>
      <c r="B5" s="82" t="s">
        <v>440</v>
      </c>
      <c r="C5" s="288" t="s">
        <v>381</v>
      </c>
      <c r="D5" s="288" t="s">
        <v>477</v>
      </c>
      <c r="E5" s="289" t="s">
        <v>469</v>
      </c>
    </row>
    <row r="6" spans="1:5" s="50" customFormat="1" ht="12.75" customHeight="1" thickBot="1">
      <c r="A6" s="73" t="s">
        <v>357</v>
      </c>
      <c r="B6" s="74" t="s">
        <v>358</v>
      </c>
      <c r="C6" s="74" t="s">
        <v>359</v>
      </c>
      <c r="D6" s="257" t="s">
        <v>361</v>
      </c>
      <c r="E6" s="291" t="s">
        <v>438</v>
      </c>
    </row>
    <row r="7" spans="1:5" s="50" customFormat="1" ht="15.75" customHeight="1" thickBot="1">
      <c r="A7" s="442" t="s">
        <v>37</v>
      </c>
      <c r="B7" s="443"/>
      <c r="C7" s="443"/>
      <c r="D7" s="443"/>
      <c r="E7" s="444"/>
    </row>
    <row r="8" spans="1:5" s="50" customFormat="1" ht="12" customHeight="1" thickBot="1">
      <c r="A8" s="25" t="s">
        <v>5</v>
      </c>
      <c r="B8" s="19" t="s">
        <v>142</v>
      </c>
      <c r="C8" s="148">
        <f>+C9+C10+C11+C12+C13+C14</f>
        <v>22671770</v>
      </c>
      <c r="D8" s="225">
        <f>+D9+D10+D11+D12+D13+D14</f>
        <v>2503435</v>
      </c>
      <c r="E8" s="88">
        <f>+E9+E10+E11+E12+E13+E14</f>
        <v>25175205</v>
      </c>
    </row>
    <row r="9" spans="1:5" s="54" customFormat="1" ht="12" customHeight="1">
      <c r="A9" s="179" t="s">
        <v>59</v>
      </c>
      <c r="B9" s="162" t="s">
        <v>143</v>
      </c>
      <c r="C9" s="150">
        <v>11153210</v>
      </c>
      <c r="D9" s="226">
        <v>1000000</v>
      </c>
      <c r="E9" s="192">
        <f aca="true" t="shared" si="0" ref="E9:E14">C9+D9</f>
        <v>12153210</v>
      </c>
    </row>
    <row r="10" spans="1:5" s="55" customFormat="1" ht="12" customHeight="1">
      <c r="A10" s="180" t="s">
        <v>60</v>
      </c>
      <c r="B10" s="163" t="s">
        <v>144</v>
      </c>
      <c r="C10" s="149"/>
      <c r="D10" s="227"/>
      <c r="E10" s="264">
        <f t="shared" si="0"/>
        <v>0</v>
      </c>
    </row>
    <row r="11" spans="1:5" s="55" customFormat="1" ht="12" customHeight="1">
      <c r="A11" s="180" t="s">
        <v>61</v>
      </c>
      <c r="B11" s="163" t="s">
        <v>145</v>
      </c>
      <c r="C11" s="149">
        <v>10318560</v>
      </c>
      <c r="D11" s="227">
        <v>8274</v>
      </c>
      <c r="E11" s="264">
        <f t="shared" si="0"/>
        <v>10326834</v>
      </c>
    </row>
    <row r="12" spans="1:5" s="55" customFormat="1" ht="12" customHeight="1">
      <c r="A12" s="180" t="s">
        <v>62</v>
      </c>
      <c r="B12" s="163" t="s">
        <v>146</v>
      </c>
      <c r="C12" s="149">
        <v>1200000</v>
      </c>
      <c r="D12" s="227"/>
      <c r="E12" s="264">
        <f t="shared" si="0"/>
        <v>1200000</v>
      </c>
    </row>
    <row r="13" spans="1:5" s="55" customFormat="1" ht="12" customHeight="1">
      <c r="A13" s="180" t="s">
        <v>79</v>
      </c>
      <c r="B13" s="163" t="s">
        <v>365</v>
      </c>
      <c r="C13" s="149"/>
      <c r="D13" s="227">
        <v>1440941</v>
      </c>
      <c r="E13" s="264">
        <f t="shared" si="0"/>
        <v>1440941</v>
      </c>
    </row>
    <row r="14" spans="1:5" s="54" customFormat="1" ht="12" customHeight="1" thickBot="1">
      <c r="A14" s="181" t="s">
        <v>63</v>
      </c>
      <c r="B14" s="164" t="s">
        <v>303</v>
      </c>
      <c r="C14" s="149"/>
      <c r="D14" s="227">
        <v>54220</v>
      </c>
      <c r="E14" s="264">
        <f t="shared" si="0"/>
        <v>54220</v>
      </c>
    </row>
    <row r="15" spans="1:5" s="54" customFormat="1" ht="12" customHeight="1" thickBot="1">
      <c r="A15" s="25" t="s">
        <v>6</v>
      </c>
      <c r="B15" s="89" t="s">
        <v>147</v>
      </c>
      <c r="C15" s="148">
        <f>+C16+C17+C18+C19+C20</f>
        <v>36022143</v>
      </c>
      <c r="D15" s="225">
        <f>+D16+D17+D18+D19+D20</f>
        <v>8975694</v>
      </c>
      <c r="E15" s="88">
        <f>+E16+E17+E18+E19+E20</f>
        <v>44997837</v>
      </c>
    </row>
    <row r="16" spans="1:5" s="54" customFormat="1" ht="12" customHeight="1">
      <c r="A16" s="179" t="s">
        <v>65</v>
      </c>
      <c r="B16" s="162" t="s">
        <v>148</v>
      </c>
      <c r="C16" s="150"/>
      <c r="D16" s="226"/>
      <c r="E16" s="192">
        <f aca="true" t="shared" si="1" ref="E16:E21">C16+D16</f>
        <v>0</v>
      </c>
    </row>
    <row r="17" spans="1:5" s="54" customFormat="1" ht="12" customHeight="1">
      <c r="A17" s="180" t="s">
        <v>66</v>
      </c>
      <c r="B17" s="163" t="s">
        <v>149</v>
      </c>
      <c r="C17" s="149"/>
      <c r="D17" s="227"/>
      <c r="E17" s="264">
        <f t="shared" si="1"/>
        <v>0</v>
      </c>
    </row>
    <row r="18" spans="1:5" s="54" customFormat="1" ht="12" customHeight="1">
      <c r="A18" s="180" t="s">
        <v>67</v>
      </c>
      <c r="B18" s="163" t="s">
        <v>295</v>
      </c>
      <c r="C18" s="149"/>
      <c r="D18" s="227"/>
      <c r="E18" s="264">
        <f t="shared" si="1"/>
        <v>0</v>
      </c>
    </row>
    <row r="19" spans="1:5" s="54" customFormat="1" ht="12" customHeight="1">
      <c r="A19" s="180" t="s">
        <v>68</v>
      </c>
      <c r="B19" s="163" t="s">
        <v>296</v>
      </c>
      <c r="C19" s="149"/>
      <c r="D19" s="227"/>
      <c r="E19" s="264">
        <f t="shared" si="1"/>
        <v>0</v>
      </c>
    </row>
    <row r="20" spans="1:5" s="54" customFormat="1" ht="12" customHeight="1">
      <c r="A20" s="180" t="s">
        <v>69</v>
      </c>
      <c r="B20" s="163" t="s">
        <v>150</v>
      </c>
      <c r="C20" s="149">
        <v>36022143</v>
      </c>
      <c r="D20" s="227">
        <v>8975694</v>
      </c>
      <c r="E20" s="264">
        <f t="shared" si="1"/>
        <v>44997837</v>
      </c>
    </row>
    <row r="21" spans="1:5" s="55" customFormat="1" ht="12" customHeight="1" thickBot="1">
      <c r="A21" s="181" t="s">
        <v>75</v>
      </c>
      <c r="B21" s="164" t="s">
        <v>151</v>
      </c>
      <c r="C21" s="151"/>
      <c r="D21" s="228"/>
      <c r="E21" s="265">
        <f t="shared" si="1"/>
        <v>0</v>
      </c>
    </row>
    <row r="22" spans="1:5" s="55" customFormat="1" ht="12" customHeight="1" thickBot="1">
      <c r="A22" s="25" t="s">
        <v>7</v>
      </c>
      <c r="B22" s="19" t="s">
        <v>152</v>
      </c>
      <c r="C22" s="148">
        <f>+C23+C24+C25+C26+C27</f>
        <v>0</v>
      </c>
      <c r="D22" s="225">
        <f>+D23+D24+D25+D26+D27</f>
        <v>1250000</v>
      </c>
      <c r="E22" s="88">
        <f>+E23+E24+E25+E26+E27</f>
        <v>1250000</v>
      </c>
    </row>
    <row r="23" spans="1:5" s="55" customFormat="1" ht="12" customHeight="1">
      <c r="A23" s="179" t="s">
        <v>48</v>
      </c>
      <c r="B23" s="162" t="s">
        <v>153</v>
      </c>
      <c r="C23" s="150"/>
      <c r="D23" s="226">
        <v>1250000</v>
      </c>
      <c r="E23" s="192">
        <f aca="true" t="shared" si="2" ref="E23:E64">C23+D23</f>
        <v>1250000</v>
      </c>
    </row>
    <row r="24" spans="1:5" s="54" customFormat="1" ht="12" customHeight="1">
      <c r="A24" s="180" t="s">
        <v>49</v>
      </c>
      <c r="B24" s="163" t="s">
        <v>154</v>
      </c>
      <c r="C24" s="149"/>
      <c r="D24" s="227"/>
      <c r="E24" s="264">
        <f t="shared" si="2"/>
        <v>0</v>
      </c>
    </row>
    <row r="25" spans="1:5" s="55" customFormat="1" ht="12" customHeight="1">
      <c r="A25" s="180" t="s">
        <v>50</v>
      </c>
      <c r="B25" s="163" t="s">
        <v>297</v>
      </c>
      <c r="C25" s="149"/>
      <c r="D25" s="227"/>
      <c r="E25" s="264">
        <f t="shared" si="2"/>
        <v>0</v>
      </c>
    </row>
    <row r="26" spans="1:5" s="55" customFormat="1" ht="12" customHeight="1">
      <c r="A26" s="180" t="s">
        <v>51</v>
      </c>
      <c r="B26" s="163" t="s">
        <v>298</v>
      </c>
      <c r="C26" s="149"/>
      <c r="D26" s="227"/>
      <c r="E26" s="264">
        <f t="shared" si="2"/>
        <v>0</v>
      </c>
    </row>
    <row r="27" spans="1:5" s="55" customFormat="1" ht="12" customHeight="1">
      <c r="A27" s="180" t="s">
        <v>92</v>
      </c>
      <c r="B27" s="163" t="s">
        <v>155</v>
      </c>
      <c r="C27" s="149"/>
      <c r="D27" s="227"/>
      <c r="E27" s="264">
        <f t="shared" si="2"/>
        <v>0</v>
      </c>
    </row>
    <row r="28" spans="1:5" s="55" customFormat="1" ht="12" customHeight="1" thickBot="1">
      <c r="A28" s="181" t="s">
        <v>93</v>
      </c>
      <c r="B28" s="164" t="s">
        <v>156</v>
      </c>
      <c r="C28" s="151"/>
      <c r="D28" s="228"/>
      <c r="E28" s="265">
        <f t="shared" si="2"/>
        <v>0</v>
      </c>
    </row>
    <row r="29" spans="1:5" s="55" customFormat="1" ht="12" customHeight="1" thickBot="1">
      <c r="A29" s="25" t="s">
        <v>94</v>
      </c>
      <c r="B29" s="19" t="s">
        <v>433</v>
      </c>
      <c r="C29" s="154">
        <f>+C30+C31+C32+C33+C34+C35+C36</f>
        <v>3894700</v>
      </c>
      <c r="D29" s="154">
        <f>+D30+D31+D32+D33+D34+D35+D36</f>
        <v>0</v>
      </c>
      <c r="E29" s="191">
        <f>+E30+E31+E32+E33+E34+E35+E36</f>
        <v>3894700</v>
      </c>
    </row>
    <row r="30" spans="1:5" s="55" customFormat="1" ht="12" customHeight="1">
      <c r="A30" s="179" t="s">
        <v>157</v>
      </c>
      <c r="B30" s="162" t="s">
        <v>426</v>
      </c>
      <c r="C30" s="150">
        <v>2426700</v>
      </c>
      <c r="D30" s="150"/>
      <c r="E30" s="192">
        <f t="shared" si="2"/>
        <v>2426700</v>
      </c>
    </row>
    <row r="31" spans="1:5" s="55" customFormat="1" ht="12" customHeight="1">
      <c r="A31" s="180" t="s">
        <v>158</v>
      </c>
      <c r="B31" s="163" t="s">
        <v>427</v>
      </c>
      <c r="C31" s="149"/>
      <c r="D31" s="149"/>
      <c r="E31" s="264">
        <f t="shared" si="2"/>
        <v>0</v>
      </c>
    </row>
    <row r="32" spans="1:5" s="55" customFormat="1" ht="12" customHeight="1">
      <c r="A32" s="180" t="s">
        <v>159</v>
      </c>
      <c r="B32" s="163" t="s">
        <v>428</v>
      </c>
      <c r="C32" s="149">
        <v>968000</v>
      </c>
      <c r="D32" s="149"/>
      <c r="E32" s="264">
        <f t="shared" si="2"/>
        <v>968000</v>
      </c>
    </row>
    <row r="33" spans="1:5" s="55" customFormat="1" ht="12" customHeight="1">
      <c r="A33" s="180" t="s">
        <v>160</v>
      </c>
      <c r="B33" s="163" t="s">
        <v>429</v>
      </c>
      <c r="C33" s="149"/>
      <c r="D33" s="149"/>
      <c r="E33" s="264">
        <f t="shared" si="2"/>
        <v>0</v>
      </c>
    </row>
    <row r="34" spans="1:5" s="55" customFormat="1" ht="12" customHeight="1">
      <c r="A34" s="180" t="s">
        <v>430</v>
      </c>
      <c r="B34" s="163" t="s">
        <v>161</v>
      </c>
      <c r="C34" s="149">
        <v>500000</v>
      </c>
      <c r="D34" s="149"/>
      <c r="E34" s="264">
        <f t="shared" si="2"/>
        <v>500000</v>
      </c>
    </row>
    <row r="35" spans="1:5" s="55" customFormat="1" ht="12" customHeight="1">
      <c r="A35" s="180" t="s">
        <v>431</v>
      </c>
      <c r="B35" s="163" t="s">
        <v>162</v>
      </c>
      <c r="C35" s="149"/>
      <c r="D35" s="149"/>
      <c r="E35" s="264">
        <f t="shared" si="2"/>
        <v>0</v>
      </c>
    </row>
    <row r="36" spans="1:5" s="55" customFormat="1" ht="12" customHeight="1" thickBot="1">
      <c r="A36" s="181" t="s">
        <v>432</v>
      </c>
      <c r="B36" s="164" t="s">
        <v>163</v>
      </c>
      <c r="C36" s="151"/>
      <c r="D36" s="151"/>
      <c r="E36" s="265">
        <f t="shared" si="2"/>
        <v>0</v>
      </c>
    </row>
    <row r="37" spans="1:5" s="55" customFormat="1" ht="12" customHeight="1" thickBot="1">
      <c r="A37" s="25" t="s">
        <v>9</v>
      </c>
      <c r="B37" s="19" t="s">
        <v>304</v>
      </c>
      <c r="C37" s="148">
        <f>SUM(C38:C48)</f>
        <v>31713600</v>
      </c>
      <c r="D37" s="225">
        <f>SUM(D38:D48)</f>
        <v>0</v>
      </c>
      <c r="E37" s="88">
        <f>SUM(E38:E48)</f>
        <v>31713600</v>
      </c>
    </row>
    <row r="38" spans="1:5" s="55" customFormat="1" ht="12" customHeight="1">
      <c r="A38" s="179" t="s">
        <v>52</v>
      </c>
      <c r="B38" s="162" t="s">
        <v>166</v>
      </c>
      <c r="C38" s="150"/>
      <c r="D38" s="226"/>
      <c r="E38" s="192">
        <f t="shared" si="2"/>
        <v>0</v>
      </c>
    </row>
    <row r="39" spans="1:5" s="55" customFormat="1" ht="12" customHeight="1">
      <c r="A39" s="180" t="s">
        <v>53</v>
      </c>
      <c r="B39" s="163" t="s">
        <v>167</v>
      </c>
      <c r="C39" s="149">
        <v>1051181</v>
      </c>
      <c r="D39" s="227"/>
      <c r="E39" s="264">
        <f t="shared" si="2"/>
        <v>1051181</v>
      </c>
    </row>
    <row r="40" spans="1:5" s="55" customFormat="1" ht="12" customHeight="1">
      <c r="A40" s="180" t="s">
        <v>54</v>
      </c>
      <c r="B40" s="163" t="s">
        <v>168</v>
      </c>
      <c r="C40" s="149">
        <v>21656378</v>
      </c>
      <c r="D40" s="227"/>
      <c r="E40" s="264">
        <f t="shared" si="2"/>
        <v>21656378</v>
      </c>
    </row>
    <row r="41" spans="1:5" s="55" customFormat="1" ht="12" customHeight="1">
      <c r="A41" s="180" t="s">
        <v>96</v>
      </c>
      <c r="B41" s="163" t="s">
        <v>169</v>
      </c>
      <c r="C41" s="149"/>
      <c r="D41" s="227"/>
      <c r="E41" s="264">
        <f t="shared" si="2"/>
        <v>0</v>
      </c>
    </row>
    <row r="42" spans="1:5" s="55" customFormat="1" ht="12" customHeight="1">
      <c r="A42" s="180" t="s">
        <v>97</v>
      </c>
      <c r="B42" s="163" t="s">
        <v>170</v>
      </c>
      <c r="C42" s="149"/>
      <c r="D42" s="227"/>
      <c r="E42" s="264">
        <f t="shared" si="2"/>
        <v>0</v>
      </c>
    </row>
    <row r="43" spans="1:5" s="55" customFormat="1" ht="12" customHeight="1">
      <c r="A43" s="180" t="s">
        <v>98</v>
      </c>
      <c r="B43" s="163" t="s">
        <v>171</v>
      </c>
      <c r="C43" s="149">
        <v>6357458</v>
      </c>
      <c r="D43" s="227"/>
      <c r="E43" s="264">
        <f t="shared" si="2"/>
        <v>6357458</v>
      </c>
    </row>
    <row r="44" spans="1:5" s="55" customFormat="1" ht="12" customHeight="1">
      <c r="A44" s="180" t="s">
        <v>99</v>
      </c>
      <c r="B44" s="163" t="s">
        <v>172</v>
      </c>
      <c r="C44" s="149"/>
      <c r="D44" s="227"/>
      <c r="E44" s="264">
        <f t="shared" si="2"/>
        <v>0</v>
      </c>
    </row>
    <row r="45" spans="1:5" s="55" customFormat="1" ht="12" customHeight="1">
      <c r="A45" s="180" t="s">
        <v>100</v>
      </c>
      <c r="B45" s="163" t="s">
        <v>173</v>
      </c>
      <c r="C45" s="149">
        <v>10000</v>
      </c>
      <c r="D45" s="227"/>
      <c r="E45" s="264">
        <f t="shared" si="2"/>
        <v>10000</v>
      </c>
    </row>
    <row r="46" spans="1:5" s="55" customFormat="1" ht="12" customHeight="1">
      <c r="A46" s="180" t="s">
        <v>164</v>
      </c>
      <c r="B46" s="163" t="s">
        <v>174</v>
      </c>
      <c r="C46" s="152"/>
      <c r="D46" s="258"/>
      <c r="E46" s="266">
        <f t="shared" si="2"/>
        <v>0</v>
      </c>
    </row>
    <row r="47" spans="1:5" s="55" customFormat="1" ht="12" customHeight="1">
      <c r="A47" s="181" t="s">
        <v>165</v>
      </c>
      <c r="B47" s="164" t="s">
        <v>306</v>
      </c>
      <c r="C47" s="153"/>
      <c r="D47" s="259"/>
      <c r="E47" s="267">
        <f t="shared" si="2"/>
        <v>0</v>
      </c>
    </row>
    <row r="48" spans="1:5" s="55" customFormat="1" ht="12" customHeight="1" thickBot="1">
      <c r="A48" s="181" t="s">
        <v>305</v>
      </c>
      <c r="B48" s="164" t="s">
        <v>175</v>
      </c>
      <c r="C48" s="153">
        <v>2638583</v>
      </c>
      <c r="D48" s="259"/>
      <c r="E48" s="267">
        <f t="shared" si="2"/>
        <v>2638583</v>
      </c>
    </row>
    <row r="49" spans="1:5" s="55" customFormat="1" ht="12" customHeight="1" thickBot="1">
      <c r="A49" s="25" t="s">
        <v>10</v>
      </c>
      <c r="B49" s="19" t="s">
        <v>176</v>
      </c>
      <c r="C49" s="148">
        <f>SUM(C50:C54)</f>
        <v>12815697</v>
      </c>
      <c r="D49" s="225">
        <f>SUM(D50:D54)</f>
        <v>0</v>
      </c>
      <c r="E49" s="88">
        <f>SUM(E50:E54)</f>
        <v>12815697</v>
      </c>
    </row>
    <row r="50" spans="1:5" s="55" customFormat="1" ht="12" customHeight="1">
      <c r="A50" s="179" t="s">
        <v>55</v>
      </c>
      <c r="B50" s="162" t="s">
        <v>180</v>
      </c>
      <c r="C50" s="194"/>
      <c r="D50" s="260"/>
      <c r="E50" s="268">
        <f t="shared" si="2"/>
        <v>0</v>
      </c>
    </row>
    <row r="51" spans="1:5" s="55" customFormat="1" ht="12" customHeight="1">
      <c r="A51" s="180" t="s">
        <v>56</v>
      </c>
      <c r="B51" s="163" t="s">
        <v>181</v>
      </c>
      <c r="C51" s="152"/>
      <c r="D51" s="258"/>
      <c r="E51" s="266">
        <f t="shared" si="2"/>
        <v>0</v>
      </c>
    </row>
    <row r="52" spans="1:5" s="55" customFormat="1" ht="12" customHeight="1">
      <c r="A52" s="180" t="s">
        <v>177</v>
      </c>
      <c r="B52" s="163" t="s">
        <v>182</v>
      </c>
      <c r="C52" s="152">
        <v>12815697</v>
      </c>
      <c r="D52" s="258"/>
      <c r="E52" s="266">
        <f t="shared" si="2"/>
        <v>12815697</v>
      </c>
    </row>
    <row r="53" spans="1:5" s="55" customFormat="1" ht="12" customHeight="1">
      <c r="A53" s="180" t="s">
        <v>178</v>
      </c>
      <c r="B53" s="163" t="s">
        <v>183</v>
      </c>
      <c r="C53" s="152"/>
      <c r="D53" s="258"/>
      <c r="E53" s="266">
        <f t="shared" si="2"/>
        <v>0</v>
      </c>
    </row>
    <row r="54" spans="1:5" s="55" customFormat="1" ht="12" customHeight="1" thickBot="1">
      <c r="A54" s="181" t="s">
        <v>179</v>
      </c>
      <c r="B54" s="164" t="s">
        <v>184</v>
      </c>
      <c r="C54" s="153"/>
      <c r="D54" s="259"/>
      <c r="E54" s="267">
        <f t="shared" si="2"/>
        <v>0</v>
      </c>
    </row>
    <row r="55" spans="1:5" s="55" customFormat="1" ht="12" customHeight="1" thickBot="1">
      <c r="A55" s="25" t="s">
        <v>101</v>
      </c>
      <c r="B55" s="19" t="s">
        <v>185</v>
      </c>
      <c r="C55" s="148">
        <f>SUM(C56:C58)</f>
        <v>145000</v>
      </c>
      <c r="D55" s="225">
        <f>SUM(D56:D58)</f>
        <v>0</v>
      </c>
      <c r="E55" s="88">
        <f>SUM(E56:E58)</f>
        <v>145000</v>
      </c>
    </row>
    <row r="56" spans="1:5" s="55" customFormat="1" ht="12" customHeight="1">
      <c r="A56" s="179" t="s">
        <v>57</v>
      </c>
      <c r="B56" s="162" t="s">
        <v>186</v>
      </c>
      <c r="C56" s="150"/>
      <c r="D56" s="226"/>
      <c r="E56" s="192">
        <f t="shared" si="2"/>
        <v>0</v>
      </c>
    </row>
    <row r="57" spans="1:5" s="55" customFormat="1" ht="12" customHeight="1">
      <c r="A57" s="180" t="s">
        <v>58</v>
      </c>
      <c r="B57" s="163" t="s">
        <v>299</v>
      </c>
      <c r="C57" s="149">
        <v>145000</v>
      </c>
      <c r="D57" s="227"/>
      <c r="E57" s="264">
        <f t="shared" si="2"/>
        <v>145000</v>
      </c>
    </row>
    <row r="58" spans="1:5" s="55" customFormat="1" ht="12" customHeight="1">
      <c r="A58" s="180" t="s">
        <v>189</v>
      </c>
      <c r="B58" s="163" t="s">
        <v>187</v>
      </c>
      <c r="C58" s="149"/>
      <c r="D58" s="227"/>
      <c r="E58" s="264">
        <f t="shared" si="2"/>
        <v>0</v>
      </c>
    </row>
    <row r="59" spans="1:5" s="55" customFormat="1" ht="12" customHeight="1" thickBot="1">
      <c r="A59" s="181" t="s">
        <v>190</v>
      </c>
      <c r="B59" s="164" t="s">
        <v>188</v>
      </c>
      <c r="C59" s="151"/>
      <c r="D59" s="228"/>
      <c r="E59" s="265">
        <f t="shared" si="2"/>
        <v>0</v>
      </c>
    </row>
    <row r="60" spans="1:5" s="55" customFormat="1" ht="12" customHeight="1" thickBot="1">
      <c r="A60" s="25" t="s">
        <v>12</v>
      </c>
      <c r="B60" s="89" t="s">
        <v>191</v>
      </c>
      <c r="C60" s="148">
        <f>SUM(C61:C63)</f>
        <v>0</v>
      </c>
      <c r="D60" s="225">
        <f>SUM(D61:D63)</f>
        <v>0</v>
      </c>
      <c r="E60" s="88">
        <f>SUM(E61:E63)</f>
        <v>0</v>
      </c>
    </row>
    <row r="61" spans="1:5" s="55" customFormat="1" ht="12" customHeight="1">
      <c r="A61" s="179" t="s">
        <v>102</v>
      </c>
      <c r="B61" s="162" t="s">
        <v>193</v>
      </c>
      <c r="C61" s="152"/>
      <c r="D61" s="258"/>
      <c r="E61" s="266">
        <f t="shared" si="2"/>
        <v>0</v>
      </c>
    </row>
    <row r="62" spans="1:5" s="55" customFormat="1" ht="12" customHeight="1">
      <c r="A62" s="180" t="s">
        <v>103</v>
      </c>
      <c r="B62" s="163" t="s">
        <v>300</v>
      </c>
      <c r="C62" s="152"/>
      <c r="D62" s="258"/>
      <c r="E62" s="266">
        <f t="shared" si="2"/>
        <v>0</v>
      </c>
    </row>
    <row r="63" spans="1:5" s="55" customFormat="1" ht="12" customHeight="1">
      <c r="A63" s="180" t="s">
        <v>124</v>
      </c>
      <c r="B63" s="163" t="s">
        <v>194</v>
      </c>
      <c r="C63" s="152"/>
      <c r="D63" s="258"/>
      <c r="E63" s="266">
        <f t="shared" si="2"/>
        <v>0</v>
      </c>
    </row>
    <row r="64" spans="1:5" s="55" customFormat="1" ht="12" customHeight="1" thickBot="1">
      <c r="A64" s="181" t="s">
        <v>192</v>
      </c>
      <c r="B64" s="164" t="s">
        <v>195</v>
      </c>
      <c r="C64" s="152"/>
      <c r="D64" s="258"/>
      <c r="E64" s="266">
        <f t="shared" si="2"/>
        <v>0</v>
      </c>
    </row>
    <row r="65" spans="1:5" s="55" customFormat="1" ht="12" customHeight="1" thickBot="1">
      <c r="A65" s="25" t="s">
        <v>13</v>
      </c>
      <c r="B65" s="19" t="s">
        <v>196</v>
      </c>
      <c r="C65" s="154">
        <f>+C8+C15+C22+C29+C37+C49+C55+C60</f>
        <v>107262910</v>
      </c>
      <c r="D65" s="229">
        <f>+D8+D15+D22+D29+D37+D49+D55+D60</f>
        <v>12729129</v>
      </c>
      <c r="E65" s="191">
        <f>+E8+E15+E22+E29+E37+E49+E55+E60</f>
        <v>119992039</v>
      </c>
    </row>
    <row r="66" spans="1:5" s="55" customFormat="1" ht="12" customHeight="1" thickBot="1">
      <c r="A66" s="182" t="s">
        <v>287</v>
      </c>
      <c r="B66" s="89" t="s">
        <v>198</v>
      </c>
      <c r="C66" s="148">
        <f>SUM(C67:C69)</f>
        <v>2500000</v>
      </c>
      <c r="D66" s="225">
        <f>SUM(D67:D69)</f>
        <v>0</v>
      </c>
      <c r="E66" s="88">
        <f>SUM(E67:E69)</f>
        <v>2500000</v>
      </c>
    </row>
    <row r="67" spans="1:5" s="55" customFormat="1" ht="12" customHeight="1">
      <c r="A67" s="179" t="s">
        <v>229</v>
      </c>
      <c r="B67" s="162" t="s">
        <v>199</v>
      </c>
      <c r="C67" s="152"/>
      <c r="D67" s="258"/>
      <c r="E67" s="266">
        <f>C67+D67</f>
        <v>0</v>
      </c>
    </row>
    <row r="68" spans="1:5" s="55" customFormat="1" ht="12" customHeight="1">
      <c r="A68" s="180" t="s">
        <v>238</v>
      </c>
      <c r="B68" s="163" t="s">
        <v>200</v>
      </c>
      <c r="C68" s="152">
        <v>2500000</v>
      </c>
      <c r="D68" s="258"/>
      <c r="E68" s="266">
        <f>C68+D68</f>
        <v>2500000</v>
      </c>
    </row>
    <row r="69" spans="1:5" s="55" customFormat="1" ht="12" customHeight="1" thickBot="1">
      <c r="A69" s="181" t="s">
        <v>239</v>
      </c>
      <c r="B69" s="165" t="s">
        <v>201</v>
      </c>
      <c r="C69" s="152"/>
      <c r="D69" s="261"/>
      <c r="E69" s="266">
        <f>C69+D69</f>
        <v>0</v>
      </c>
    </row>
    <row r="70" spans="1:5" s="55" customFormat="1" ht="12" customHeight="1" thickBot="1">
      <c r="A70" s="182" t="s">
        <v>202</v>
      </c>
      <c r="B70" s="89" t="s">
        <v>203</v>
      </c>
      <c r="C70" s="148">
        <f>SUM(C71:C74)</f>
        <v>0</v>
      </c>
      <c r="D70" s="148">
        <f>SUM(D71:D74)</f>
        <v>0</v>
      </c>
      <c r="E70" s="88">
        <f>SUM(E71:E74)</f>
        <v>0</v>
      </c>
    </row>
    <row r="71" spans="1:5" s="55" customFormat="1" ht="12" customHeight="1">
      <c r="A71" s="179" t="s">
        <v>80</v>
      </c>
      <c r="B71" s="162" t="s">
        <v>204</v>
      </c>
      <c r="C71" s="152"/>
      <c r="D71" s="152"/>
      <c r="E71" s="266">
        <f>C71+D71</f>
        <v>0</v>
      </c>
    </row>
    <row r="72" spans="1:5" s="55" customFormat="1" ht="12" customHeight="1">
      <c r="A72" s="180" t="s">
        <v>81</v>
      </c>
      <c r="B72" s="163" t="s">
        <v>205</v>
      </c>
      <c r="C72" s="152"/>
      <c r="D72" s="152"/>
      <c r="E72" s="266">
        <f>C72+D72</f>
        <v>0</v>
      </c>
    </row>
    <row r="73" spans="1:5" s="55" customFormat="1" ht="12" customHeight="1">
      <c r="A73" s="180" t="s">
        <v>230</v>
      </c>
      <c r="B73" s="163" t="s">
        <v>206</v>
      </c>
      <c r="C73" s="152"/>
      <c r="D73" s="152"/>
      <c r="E73" s="266">
        <f>C73+D73</f>
        <v>0</v>
      </c>
    </row>
    <row r="74" spans="1:5" s="55" customFormat="1" ht="12" customHeight="1" thickBot="1">
      <c r="A74" s="181" t="s">
        <v>231</v>
      </c>
      <c r="B74" s="164" t="s">
        <v>207</v>
      </c>
      <c r="C74" s="152"/>
      <c r="D74" s="152"/>
      <c r="E74" s="266">
        <f>C74+D74</f>
        <v>0</v>
      </c>
    </row>
    <row r="75" spans="1:5" s="55" customFormat="1" ht="12" customHeight="1" thickBot="1">
      <c r="A75" s="182" t="s">
        <v>208</v>
      </c>
      <c r="B75" s="89" t="s">
        <v>209</v>
      </c>
      <c r="C75" s="148">
        <f>SUM(C76:C77)</f>
        <v>5694778</v>
      </c>
      <c r="D75" s="148">
        <f>SUM(D76:D77)</f>
        <v>2795546</v>
      </c>
      <c r="E75" s="88">
        <f>SUM(E76:E77)</f>
        <v>8490324</v>
      </c>
    </row>
    <row r="76" spans="1:5" s="55" customFormat="1" ht="12" customHeight="1">
      <c r="A76" s="179" t="s">
        <v>232</v>
      </c>
      <c r="B76" s="162" t="s">
        <v>210</v>
      </c>
      <c r="C76" s="152">
        <v>5694778</v>
      </c>
      <c r="D76" s="152">
        <v>2795546</v>
      </c>
      <c r="E76" s="266">
        <f>C76+D76</f>
        <v>8490324</v>
      </c>
    </row>
    <row r="77" spans="1:5" s="55" customFormat="1" ht="12" customHeight="1" thickBot="1">
      <c r="A77" s="181" t="s">
        <v>233</v>
      </c>
      <c r="B77" s="164" t="s">
        <v>211</v>
      </c>
      <c r="C77" s="152"/>
      <c r="D77" s="152"/>
      <c r="E77" s="266">
        <f>C77+D77</f>
        <v>0</v>
      </c>
    </row>
    <row r="78" spans="1:5" s="54" customFormat="1" ht="12" customHeight="1" thickBot="1">
      <c r="A78" s="182" t="s">
        <v>212</v>
      </c>
      <c r="B78" s="89" t="s">
        <v>213</v>
      </c>
      <c r="C78" s="148">
        <f>SUM(C79:C81)</f>
        <v>0</v>
      </c>
      <c r="D78" s="148">
        <f>SUM(D79:D81)</f>
        <v>0</v>
      </c>
      <c r="E78" s="88">
        <f>SUM(E79:E81)</f>
        <v>0</v>
      </c>
    </row>
    <row r="79" spans="1:5" s="55" customFormat="1" ht="12" customHeight="1">
      <c r="A79" s="179" t="s">
        <v>234</v>
      </c>
      <c r="B79" s="162" t="s">
        <v>214</v>
      </c>
      <c r="C79" s="152"/>
      <c r="D79" s="152"/>
      <c r="E79" s="266">
        <f>C79+D79</f>
        <v>0</v>
      </c>
    </row>
    <row r="80" spans="1:5" s="55" customFormat="1" ht="12" customHeight="1">
      <c r="A80" s="180" t="s">
        <v>235</v>
      </c>
      <c r="B80" s="163" t="s">
        <v>215</v>
      </c>
      <c r="C80" s="152"/>
      <c r="D80" s="152"/>
      <c r="E80" s="266">
        <f>C80+D80</f>
        <v>0</v>
      </c>
    </row>
    <row r="81" spans="1:5" s="55" customFormat="1" ht="12" customHeight="1" thickBot="1">
      <c r="A81" s="181" t="s">
        <v>236</v>
      </c>
      <c r="B81" s="164" t="s">
        <v>216</v>
      </c>
      <c r="C81" s="152"/>
      <c r="D81" s="152"/>
      <c r="E81" s="266">
        <f>C81+D81</f>
        <v>0</v>
      </c>
    </row>
    <row r="82" spans="1:5" s="55" customFormat="1" ht="12" customHeight="1" thickBot="1">
      <c r="A82" s="182" t="s">
        <v>217</v>
      </c>
      <c r="B82" s="89" t="s">
        <v>237</v>
      </c>
      <c r="C82" s="148">
        <f>SUM(C83:C86)</f>
        <v>0</v>
      </c>
      <c r="D82" s="148">
        <f>SUM(D83:D86)</f>
        <v>0</v>
      </c>
      <c r="E82" s="88">
        <f>SUM(E83:E86)</f>
        <v>0</v>
      </c>
    </row>
    <row r="83" spans="1:5" s="55" customFormat="1" ht="12" customHeight="1">
      <c r="A83" s="183" t="s">
        <v>218</v>
      </c>
      <c r="B83" s="162" t="s">
        <v>219</v>
      </c>
      <c r="C83" s="152"/>
      <c r="D83" s="152"/>
      <c r="E83" s="266">
        <f aca="true" t="shared" si="3" ref="E83:E88">C83+D83</f>
        <v>0</v>
      </c>
    </row>
    <row r="84" spans="1:5" s="55" customFormat="1" ht="12" customHeight="1">
      <c r="A84" s="184" t="s">
        <v>220</v>
      </c>
      <c r="B84" s="163" t="s">
        <v>221</v>
      </c>
      <c r="C84" s="152"/>
      <c r="D84" s="152"/>
      <c r="E84" s="266">
        <f t="shared" si="3"/>
        <v>0</v>
      </c>
    </row>
    <row r="85" spans="1:5" s="55" customFormat="1" ht="12" customHeight="1">
      <c r="A85" s="184" t="s">
        <v>222</v>
      </c>
      <c r="B85" s="163" t="s">
        <v>223</v>
      </c>
      <c r="C85" s="152"/>
      <c r="D85" s="152"/>
      <c r="E85" s="266">
        <f t="shared" si="3"/>
        <v>0</v>
      </c>
    </row>
    <row r="86" spans="1:5" s="54" customFormat="1" ht="12" customHeight="1" thickBot="1">
      <c r="A86" s="185" t="s">
        <v>224</v>
      </c>
      <c r="B86" s="164" t="s">
        <v>225</v>
      </c>
      <c r="C86" s="152"/>
      <c r="D86" s="152"/>
      <c r="E86" s="266">
        <f t="shared" si="3"/>
        <v>0</v>
      </c>
    </row>
    <row r="87" spans="1:5" s="54" customFormat="1" ht="12" customHeight="1" thickBot="1">
      <c r="A87" s="182" t="s">
        <v>226</v>
      </c>
      <c r="B87" s="89" t="s">
        <v>345</v>
      </c>
      <c r="C87" s="197"/>
      <c r="D87" s="197"/>
      <c r="E87" s="88">
        <f t="shared" si="3"/>
        <v>0</v>
      </c>
    </row>
    <row r="88" spans="1:5" s="54" customFormat="1" ht="12" customHeight="1" thickBot="1">
      <c r="A88" s="182" t="s">
        <v>366</v>
      </c>
      <c r="B88" s="89" t="s">
        <v>227</v>
      </c>
      <c r="C88" s="197"/>
      <c r="D88" s="197"/>
      <c r="E88" s="88">
        <f t="shared" si="3"/>
        <v>0</v>
      </c>
    </row>
    <row r="89" spans="1:5" s="54" customFormat="1" ht="12" customHeight="1" thickBot="1">
      <c r="A89" s="182" t="s">
        <v>367</v>
      </c>
      <c r="B89" s="169" t="s">
        <v>348</v>
      </c>
      <c r="C89" s="154">
        <f>+C66+C70+C75+C78+C82+C88+C87</f>
        <v>8194778</v>
      </c>
      <c r="D89" s="154">
        <f>+D66+D70+D75+D78+D82+D88+D87</f>
        <v>2795546</v>
      </c>
      <c r="E89" s="191">
        <f>+E66+E70+E75+E78+E82+E88+E87</f>
        <v>10990324</v>
      </c>
    </row>
    <row r="90" spans="1:5" s="54" customFormat="1" ht="12" customHeight="1" thickBot="1">
      <c r="A90" s="186" t="s">
        <v>368</v>
      </c>
      <c r="B90" s="170" t="s">
        <v>369</v>
      </c>
      <c r="C90" s="154">
        <f>+C65+C89</f>
        <v>115457688</v>
      </c>
      <c r="D90" s="154">
        <f>+D65+D89</f>
        <v>15524675</v>
      </c>
      <c r="E90" s="191">
        <f>+E65+E89</f>
        <v>130982363</v>
      </c>
    </row>
    <row r="91" spans="1:3" s="55" customFormat="1" ht="15" customHeight="1" thickBot="1">
      <c r="A91" s="83"/>
      <c r="B91" s="84"/>
      <c r="C91" s="134"/>
    </row>
    <row r="92" spans="1:5" s="50" customFormat="1" ht="16.5" customHeight="1" thickBot="1">
      <c r="A92" s="442" t="s">
        <v>38</v>
      </c>
      <c r="B92" s="443"/>
      <c r="C92" s="443"/>
      <c r="D92" s="443"/>
      <c r="E92" s="444"/>
    </row>
    <row r="93" spans="1:5" s="56" customFormat="1" ht="12" customHeight="1" thickBot="1">
      <c r="A93" s="156" t="s">
        <v>5</v>
      </c>
      <c r="B93" s="24" t="s">
        <v>373</v>
      </c>
      <c r="C93" s="147">
        <f>+C94+C95+C96+C97+C98+C111</f>
        <v>92658247</v>
      </c>
      <c r="D93" s="147">
        <f>+D94+D95+D96+D97+D98+D111</f>
        <v>14579854</v>
      </c>
      <c r="E93" s="210">
        <f>+E94+E95+E96+E97+E98+E111</f>
        <v>107238101</v>
      </c>
    </row>
    <row r="94" spans="1:5" ht="12" customHeight="1">
      <c r="A94" s="187" t="s">
        <v>59</v>
      </c>
      <c r="B94" s="8" t="s">
        <v>34</v>
      </c>
      <c r="C94" s="214">
        <v>38538907</v>
      </c>
      <c r="D94" s="214">
        <v>3616093</v>
      </c>
      <c r="E94" s="269">
        <f aca="true" t="shared" si="4" ref="E94:E113">C94+D94</f>
        <v>42155000</v>
      </c>
    </row>
    <row r="95" spans="1:5" ht="12" customHeight="1">
      <c r="A95" s="180" t="s">
        <v>60</v>
      </c>
      <c r="B95" s="6" t="s">
        <v>104</v>
      </c>
      <c r="C95" s="149">
        <v>5316403</v>
      </c>
      <c r="D95" s="149">
        <v>2409694</v>
      </c>
      <c r="E95" s="264">
        <f t="shared" si="4"/>
        <v>7726097</v>
      </c>
    </row>
    <row r="96" spans="1:5" ht="12" customHeight="1">
      <c r="A96" s="180" t="s">
        <v>61</v>
      </c>
      <c r="B96" s="6" t="s">
        <v>78</v>
      </c>
      <c r="C96" s="151">
        <v>41224010</v>
      </c>
      <c r="D96" s="149">
        <v>8279330</v>
      </c>
      <c r="E96" s="265">
        <f t="shared" si="4"/>
        <v>49503340</v>
      </c>
    </row>
    <row r="97" spans="1:5" ht="12" customHeight="1">
      <c r="A97" s="180" t="s">
        <v>62</v>
      </c>
      <c r="B97" s="9" t="s">
        <v>105</v>
      </c>
      <c r="C97" s="151">
        <v>6453000</v>
      </c>
      <c r="D97" s="228">
        <v>321089</v>
      </c>
      <c r="E97" s="265">
        <f t="shared" si="4"/>
        <v>6774089</v>
      </c>
    </row>
    <row r="98" spans="1:5" ht="12" customHeight="1">
      <c r="A98" s="180" t="s">
        <v>70</v>
      </c>
      <c r="B98" s="17" t="s">
        <v>106</v>
      </c>
      <c r="C98" s="151">
        <v>1125927</v>
      </c>
      <c r="D98" s="228">
        <v>-46352</v>
      </c>
      <c r="E98" s="265">
        <f t="shared" si="4"/>
        <v>1079575</v>
      </c>
    </row>
    <row r="99" spans="1:5" ht="12" customHeight="1">
      <c r="A99" s="180" t="s">
        <v>63</v>
      </c>
      <c r="B99" s="6" t="s">
        <v>370</v>
      </c>
      <c r="C99" s="151"/>
      <c r="D99" s="228"/>
      <c r="E99" s="265">
        <f t="shared" si="4"/>
        <v>0</v>
      </c>
    </row>
    <row r="100" spans="1:5" ht="12" customHeight="1">
      <c r="A100" s="180" t="s">
        <v>64</v>
      </c>
      <c r="B100" s="63" t="s">
        <v>311</v>
      </c>
      <c r="C100" s="151"/>
      <c r="D100" s="228"/>
      <c r="E100" s="265">
        <f t="shared" si="4"/>
        <v>0</v>
      </c>
    </row>
    <row r="101" spans="1:5" ht="12" customHeight="1">
      <c r="A101" s="180" t="s">
        <v>71</v>
      </c>
      <c r="B101" s="63" t="s">
        <v>310</v>
      </c>
      <c r="C101" s="151"/>
      <c r="D101" s="228">
        <v>50474</v>
      </c>
      <c r="E101" s="265">
        <f t="shared" si="4"/>
        <v>50474</v>
      </c>
    </row>
    <row r="102" spans="1:5" ht="12" customHeight="1">
      <c r="A102" s="180" t="s">
        <v>72</v>
      </c>
      <c r="B102" s="63" t="s">
        <v>243</v>
      </c>
      <c r="C102" s="151"/>
      <c r="D102" s="228"/>
      <c r="E102" s="265">
        <f t="shared" si="4"/>
        <v>0</v>
      </c>
    </row>
    <row r="103" spans="1:5" ht="12" customHeight="1">
      <c r="A103" s="180" t="s">
        <v>73</v>
      </c>
      <c r="B103" s="64" t="s">
        <v>244</v>
      </c>
      <c r="C103" s="151"/>
      <c r="D103" s="228"/>
      <c r="E103" s="265">
        <f t="shared" si="4"/>
        <v>0</v>
      </c>
    </row>
    <row r="104" spans="1:5" ht="12" customHeight="1">
      <c r="A104" s="180" t="s">
        <v>74</v>
      </c>
      <c r="B104" s="64" t="s">
        <v>245</v>
      </c>
      <c r="C104" s="151"/>
      <c r="D104" s="228"/>
      <c r="E104" s="265">
        <f t="shared" si="4"/>
        <v>0</v>
      </c>
    </row>
    <row r="105" spans="1:5" ht="12" customHeight="1">
      <c r="A105" s="180" t="s">
        <v>76</v>
      </c>
      <c r="B105" s="63" t="s">
        <v>246</v>
      </c>
      <c r="C105" s="151"/>
      <c r="D105" s="228">
        <v>747664</v>
      </c>
      <c r="E105" s="265">
        <f t="shared" si="4"/>
        <v>747664</v>
      </c>
    </row>
    <row r="106" spans="1:5" ht="12" customHeight="1">
      <c r="A106" s="180" t="s">
        <v>107</v>
      </c>
      <c r="B106" s="63" t="s">
        <v>247</v>
      </c>
      <c r="C106" s="151"/>
      <c r="D106" s="228"/>
      <c r="E106" s="265">
        <f t="shared" si="4"/>
        <v>0</v>
      </c>
    </row>
    <row r="107" spans="1:5" ht="12" customHeight="1">
      <c r="A107" s="180" t="s">
        <v>241</v>
      </c>
      <c r="B107" s="64" t="s">
        <v>248</v>
      </c>
      <c r="C107" s="149"/>
      <c r="D107" s="228"/>
      <c r="E107" s="265">
        <f t="shared" si="4"/>
        <v>0</v>
      </c>
    </row>
    <row r="108" spans="1:5" ht="12" customHeight="1">
      <c r="A108" s="188" t="s">
        <v>242</v>
      </c>
      <c r="B108" s="65" t="s">
        <v>249</v>
      </c>
      <c r="C108" s="151"/>
      <c r="D108" s="228"/>
      <c r="E108" s="265">
        <f t="shared" si="4"/>
        <v>0</v>
      </c>
    </row>
    <row r="109" spans="1:5" ht="12" customHeight="1">
      <c r="A109" s="180" t="s">
        <v>308</v>
      </c>
      <c r="B109" s="65" t="s">
        <v>250</v>
      </c>
      <c r="C109" s="151"/>
      <c r="D109" s="228"/>
      <c r="E109" s="265">
        <f t="shared" si="4"/>
        <v>0</v>
      </c>
    </row>
    <row r="110" spans="1:5" ht="12" customHeight="1">
      <c r="A110" s="180" t="s">
        <v>309</v>
      </c>
      <c r="B110" s="64" t="s">
        <v>251</v>
      </c>
      <c r="C110" s="149">
        <v>1125927</v>
      </c>
      <c r="D110" s="227">
        <v>-844490</v>
      </c>
      <c r="E110" s="264">
        <f t="shared" si="4"/>
        <v>281437</v>
      </c>
    </row>
    <row r="111" spans="1:5" ht="12" customHeight="1">
      <c r="A111" s="180" t="s">
        <v>313</v>
      </c>
      <c r="B111" s="9" t="s">
        <v>35</v>
      </c>
      <c r="C111" s="149"/>
      <c r="D111" s="227"/>
      <c r="E111" s="264">
        <f t="shared" si="4"/>
        <v>0</v>
      </c>
    </row>
    <row r="112" spans="1:5" ht="12" customHeight="1">
      <c r="A112" s="181" t="s">
        <v>314</v>
      </c>
      <c r="B112" s="6" t="s">
        <v>371</v>
      </c>
      <c r="C112" s="151"/>
      <c r="D112" s="228"/>
      <c r="E112" s="265">
        <f t="shared" si="4"/>
        <v>0</v>
      </c>
    </row>
    <row r="113" spans="1:5" ht="12" customHeight="1" thickBot="1">
      <c r="A113" s="189" t="s">
        <v>315</v>
      </c>
      <c r="B113" s="66" t="s">
        <v>372</v>
      </c>
      <c r="C113" s="215"/>
      <c r="D113" s="263"/>
      <c r="E113" s="270">
        <f t="shared" si="4"/>
        <v>0</v>
      </c>
    </row>
    <row r="114" spans="1:5" ht="12" customHeight="1" thickBot="1">
      <c r="A114" s="25" t="s">
        <v>6</v>
      </c>
      <c r="B114" s="23" t="s">
        <v>252</v>
      </c>
      <c r="C114" s="148">
        <f>+C115+C117+C119</f>
        <v>12069314</v>
      </c>
      <c r="D114" s="225">
        <f>+D115+D117+D119</f>
        <v>28497</v>
      </c>
      <c r="E114" s="88">
        <f>+E115+E117+E119</f>
        <v>12097811</v>
      </c>
    </row>
    <row r="115" spans="1:5" ht="12" customHeight="1">
      <c r="A115" s="179" t="s">
        <v>65</v>
      </c>
      <c r="B115" s="6" t="s">
        <v>123</v>
      </c>
      <c r="C115" s="150">
        <v>10569314</v>
      </c>
      <c r="D115" s="226">
        <v>-1221503</v>
      </c>
      <c r="E115" s="192">
        <f aca="true" t="shared" si="5" ref="E115:E127">C115+D115</f>
        <v>9347811</v>
      </c>
    </row>
    <row r="116" spans="1:5" ht="12" customHeight="1">
      <c r="A116" s="179" t="s">
        <v>66</v>
      </c>
      <c r="B116" s="10" t="s">
        <v>256</v>
      </c>
      <c r="C116" s="150"/>
      <c r="D116" s="226"/>
      <c r="E116" s="192">
        <f t="shared" si="5"/>
        <v>0</v>
      </c>
    </row>
    <row r="117" spans="1:5" ht="12" customHeight="1">
      <c r="A117" s="179" t="s">
        <v>67</v>
      </c>
      <c r="B117" s="10" t="s">
        <v>108</v>
      </c>
      <c r="C117" s="149">
        <v>1500000</v>
      </c>
      <c r="D117" s="227">
        <v>1250000</v>
      </c>
      <c r="E117" s="264">
        <f t="shared" si="5"/>
        <v>2750000</v>
      </c>
    </row>
    <row r="118" spans="1:5" ht="12" customHeight="1">
      <c r="A118" s="179" t="s">
        <v>68</v>
      </c>
      <c r="B118" s="10" t="s">
        <v>257</v>
      </c>
      <c r="C118" s="149"/>
      <c r="D118" s="227"/>
      <c r="E118" s="264">
        <f t="shared" si="5"/>
        <v>0</v>
      </c>
    </row>
    <row r="119" spans="1:5" ht="12" customHeight="1">
      <c r="A119" s="179" t="s">
        <v>69</v>
      </c>
      <c r="B119" s="91" t="s">
        <v>125</v>
      </c>
      <c r="C119" s="149"/>
      <c r="D119" s="227"/>
      <c r="E119" s="264">
        <f t="shared" si="5"/>
        <v>0</v>
      </c>
    </row>
    <row r="120" spans="1:5" ht="12" customHeight="1">
      <c r="A120" s="179" t="s">
        <v>75</v>
      </c>
      <c r="B120" s="90" t="s">
        <v>301</v>
      </c>
      <c r="C120" s="149"/>
      <c r="D120" s="227"/>
      <c r="E120" s="264">
        <f t="shared" si="5"/>
        <v>0</v>
      </c>
    </row>
    <row r="121" spans="1:5" ht="12" customHeight="1">
      <c r="A121" s="179" t="s">
        <v>77</v>
      </c>
      <c r="B121" s="158" t="s">
        <v>262</v>
      </c>
      <c r="C121" s="149"/>
      <c r="D121" s="227"/>
      <c r="E121" s="264">
        <f t="shared" si="5"/>
        <v>0</v>
      </c>
    </row>
    <row r="122" spans="1:5" ht="12" customHeight="1">
      <c r="A122" s="179" t="s">
        <v>109</v>
      </c>
      <c r="B122" s="64" t="s">
        <v>245</v>
      </c>
      <c r="C122" s="149"/>
      <c r="D122" s="227"/>
      <c r="E122" s="264">
        <f t="shared" si="5"/>
        <v>0</v>
      </c>
    </row>
    <row r="123" spans="1:5" ht="12" customHeight="1">
      <c r="A123" s="179" t="s">
        <v>110</v>
      </c>
      <c r="B123" s="64" t="s">
        <v>261</v>
      </c>
      <c r="C123" s="149"/>
      <c r="D123" s="227"/>
      <c r="E123" s="264">
        <f t="shared" si="5"/>
        <v>0</v>
      </c>
    </row>
    <row r="124" spans="1:5" ht="12" customHeight="1">
      <c r="A124" s="179" t="s">
        <v>111</v>
      </c>
      <c r="B124" s="64" t="s">
        <v>260</v>
      </c>
      <c r="C124" s="149"/>
      <c r="D124" s="227"/>
      <c r="E124" s="264">
        <f t="shared" si="5"/>
        <v>0</v>
      </c>
    </row>
    <row r="125" spans="1:5" ht="12" customHeight="1">
      <c r="A125" s="179" t="s">
        <v>253</v>
      </c>
      <c r="B125" s="64" t="s">
        <v>248</v>
      </c>
      <c r="C125" s="149"/>
      <c r="D125" s="227"/>
      <c r="E125" s="264">
        <f t="shared" si="5"/>
        <v>0</v>
      </c>
    </row>
    <row r="126" spans="1:5" ht="12" customHeight="1">
      <c r="A126" s="179" t="s">
        <v>254</v>
      </c>
      <c r="B126" s="64" t="s">
        <v>259</v>
      </c>
      <c r="C126" s="149"/>
      <c r="D126" s="227"/>
      <c r="E126" s="264">
        <f t="shared" si="5"/>
        <v>0</v>
      </c>
    </row>
    <row r="127" spans="1:5" ht="12" customHeight="1" thickBot="1">
      <c r="A127" s="188" t="s">
        <v>255</v>
      </c>
      <c r="B127" s="64" t="s">
        <v>258</v>
      </c>
      <c r="C127" s="151"/>
      <c r="D127" s="228"/>
      <c r="E127" s="265">
        <f t="shared" si="5"/>
        <v>0</v>
      </c>
    </row>
    <row r="128" spans="1:5" ht="12" customHeight="1" thickBot="1">
      <c r="A128" s="25" t="s">
        <v>7</v>
      </c>
      <c r="B128" s="60" t="s">
        <v>318</v>
      </c>
      <c r="C128" s="148">
        <f>+C93+C114</f>
        <v>104727561</v>
      </c>
      <c r="D128" s="225">
        <f>+D93+D114</f>
        <v>14608351</v>
      </c>
      <c r="E128" s="88">
        <f>+E93+E114</f>
        <v>119335912</v>
      </c>
    </row>
    <row r="129" spans="1:5" ht="12" customHeight="1" thickBot="1">
      <c r="A129" s="25" t="s">
        <v>8</v>
      </c>
      <c r="B129" s="60" t="s">
        <v>319</v>
      </c>
      <c r="C129" s="148">
        <f>+C130+C131+C132</f>
        <v>10730127</v>
      </c>
      <c r="D129" s="225">
        <f>+D130+D131+D132</f>
        <v>9453</v>
      </c>
      <c r="E129" s="88">
        <f>+E130+E131+E132</f>
        <v>10739580</v>
      </c>
    </row>
    <row r="130" spans="1:5" s="56" customFormat="1" ht="12" customHeight="1">
      <c r="A130" s="179" t="s">
        <v>157</v>
      </c>
      <c r="B130" s="7" t="s">
        <v>376</v>
      </c>
      <c r="C130" s="149">
        <v>590361</v>
      </c>
      <c r="D130" s="227">
        <v>9453</v>
      </c>
      <c r="E130" s="264">
        <f>C130+D130</f>
        <v>599814</v>
      </c>
    </row>
    <row r="131" spans="1:5" ht="12" customHeight="1">
      <c r="A131" s="179" t="s">
        <v>158</v>
      </c>
      <c r="B131" s="7" t="s">
        <v>327</v>
      </c>
      <c r="C131" s="149">
        <v>2500000</v>
      </c>
      <c r="D131" s="227"/>
      <c r="E131" s="264">
        <f>C131+D131</f>
        <v>2500000</v>
      </c>
    </row>
    <row r="132" spans="1:5" ht="12" customHeight="1" thickBot="1">
      <c r="A132" s="188" t="s">
        <v>159</v>
      </c>
      <c r="B132" s="5" t="s">
        <v>375</v>
      </c>
      <c r="C132" s="149">
        <v>7639766</v>
      </c>
      <c r="D132" s="227"/>
      <c r="E132" s="264">
        <f>C132+D132</f>
        <v>7639766</v>
      </c>
    </row>
    <row r="133" spans="1:5" ht="12" customHeight="1" thickBot="1">
      <c r="A133" s="25" t="s">
        <v>9</v>
      </c>
      <c r="B133" s="60" t="s">
        <v>320</v>
      </c>
      <c r="C133" s="148">
        <f>+C134+C135+C136+C137+C138+C139</f>
        <v>0</v>
      </c>
      <c r="D133" s="225">
        <f>+D134+D135+D136+D137+D138+D139</f>
        <v>0</v>
      </c>
      <c r="E133" s="88">
        <f>+E134+E135+E136+E137+E138+E139</f>
        <v>0</v>
      </c>
    </row>
    <row r="134" spans="1:5" ht="12" customHeight="1">
      <c r="A134" s="179" t="s">
        <v>52</v>
      </c>
      <c r="B134" s="7" t="s">
        <v>329</v>
      </c>
      <c r="C134" s="149"/>
      <c r="D134" s="227"/>
      <c r="E134" s="264">
        <f aca="true" t="shared" si="6" ref="E134:E139">C134+D134</f>
        <v>0</v>
      </c>
    </row>
    <row r="135" spans="1:5" ht="12" customHeight="1">
      <c r="A135" s="179" t="s">
        <v>53</v>
      </c>
      <c r="B135" s="7" t="s">
        <v>321</v>
      </c>
      <c r="C135" s="149"/>
      <c r="D135" s="227"/>
      <c r="E135" s="264">
        <f t="shared" si="6"/>
        <v>0</v>
      </c>
    </row>
    <row r="136" spans="1:5" ht="12" customHeight="1">
      <c r="A136" s="179" t="s">
        <v>54</v>
      </c>
      <c r="B136" s="7" t="s">
        <v>322</v>
      </c>
      <c r="C136" s="149"/>
      <c r="D136" s="227"/>
      <c r="E136" s="264">
        <f t="shared" si="6"/>
        <v>0</v>
      </c>
    </row>
    <row r="137" spans="1:5" ht="12" customHeight="1">
      <c r="A137" s="179" t="s">
        <v>96</v>
      </c>
      <c r="B137" s="7" t="s">
        <v>374</v>
      </c>
      <c r="C137" s="149"/>
      <c r="D137" s="227"/>
      <c r="E137" s="264">
        <f t="shared" si="6"/>
        <v>0</v>
      </c>
    </row>
    <row r="138" spans="1:5" ht="12" customHeight="1">
      <c r="A138" s="179" t="s">
        <v>97</v>
      </c>
      <c r="B138" s="7" t="s">
        <v>324</v>
      </c>
      <c r="C138" s="149"/>
      <c r="D138" s="227"/>
      <c r="E138" s="264">
        <f t="shared" si="6"/>
        <v>0</v>
      </c>
    </row>
    <row r="139" spans="1:5" s="56" customFormat="1" ht="12" customHeight="1" thickBot="1">
      <c r="A139" s="188" t="s">
        <v>98</v>
      </c>
      <c r="B139" s="5" t="s">
        <v>325</v>
      </c>
      <c r="C139" s="149"/>
      <c r="D139" s="227"/>
      <c r="E139" s="264">
        <f t="shared" si="6"/>
        <v>0</v>
      </c>
    </row>
    <row r="140" spans="1:11" ht="12" customHeight="1" thickBot="1">
      <c r="A140" s="25" t="s">
        <v>10</v>
      </c>
      <c r="B140" s="60" t="s">
        <v>380</v>
      </c>
      <c r="C140" s="154">
        <f>+C141+C142+C144+C145+C143</f>
        <v>0</v>
      </c>
      <c r="D140" s="229">
        <f>+D141+D142+D144+D145+D143</f>
        <v>906871</v>
      </c>
      <c r="E140" s="191">
        <f>+E141+E142+E144+E145+E143</f>
        <v>906871</v>
      </c>
      <c r="K140" s="87"/>
    </row>
    <row r="141" spans="1:5" ht="12.75">
      <c r="A141" s="179" t="s">
        <v>55</v>
      </c>
      <c r="B141" s="7" t="s">
        <v>263</v>
      </c>
      <c r="C141" s="149"/>
      <c r="D141" s="227"/>
      <c r="E141" s="264">
        <f>C141+D141</f>
        <v>0</v>
      </c>
    </row>
    <row r="142" spans="1:5" ht="12" customHeight="1">
      <c r="A142" s="179" t="s">
        <v>56</v>
      </c>
      <c r="B142" s="7" t="s">
        <v>264</v>
      </c>
      <c r="C142" s="149"/>
      <c r="D142" s="227">
        <v>906871</v>
      </c>
      <c r="E142" s="264">
        <f>C142+D142</f>
        <v>906871</v>
      </c>
    </row>
    <row r="143" spans="1:5" ht="12" customHeight="1">
      <c r="A143" s="179" t="s">
        <v>177</v>
      </c>
      <c r="B143" s="7" t="s">
        <v>379</v>
      </c>
      <c r="C143" s="149"/>
      <c r="D143" s="227"/>
      <c r="E143" s="264">
        <f>C143+D143</f>
        <v>0</v>
      </c>
    </row>
    <row r="144" spans="1:5" s="56" customFormat="1" ht="12" customHeight="1">
      <c r="A144" s="179" t="s">
        <v>178</v>
      </c>
      <c r="B144" s="7" t="s">
        <v>334</v>
      </c>
      <c r="C144" s="149"/>
      <c r="D144" s="227"/>
      <c r="E144" s="264">
        <f>C144+D144</f>
        <v>0</v>
      </c>
    </row>
    <row r="145" spans="1:5" s="56" customFormat="1" ht="12" customHeight="1" thickBot="1">
      <c r="A145" s="188" t="s">
        <v>179</v>
      </c>
      <c r="B145" s="5" t="s">
        <v>283</v>
      </c>
      <c r="C145" s="149"/>
      <c r="D145" s="227"/>
      <c r="E145" s="264">
        <f>C145+D145</f>
        <v>0</v>
      </c>
    </row>
    <row r="146" spans="1:5" s="56" customFormat="1" ht="12" customHeight="1" thickBot="1">
      <c r="A146" s="25" t="s">
        <v>11</v>
      </c>
      <c r="B146" s="60" t="s">
        <v>335</v>
      </c>
      <c r="C146" s="217">
        <f>+C147+C148+C149+C150+C151</f>
        <v>0</v>
      </c>
      <c r="D146" s="230">
        <f>+D147+D148+D149+D150+D151</f>
        <v>0</v>
      </c>
      <c r="E146" s="212">
        <f>+E147+E148+E149+E150+E151</f>
        <v>0</v>
      </c>
    </row>
    <row r="147" spans="1:5" s="56" customFormat="1" ht="12" customHeight="1">
      <c r="A147" s="179" t="s">
        <v>57</v>
      </c>
      <c r="B147" s="7" t="s">
        <v>330</v>
      </c>
      <c r="C147" s="149"/>
      <c r="D147" s="227"/>
      <c r="E147" s="264">
        <f aca="true" t="shared" si="7" ref="E147:E153">C147+D147</f>
        <v>0</v>
      </c>
    </row>
    <row r="148" spans="1:5" s="56" customFormat="1" ht="12" customHeight="1">
      <c r="A148" s="179" t="s">
        <v>58</v>
      </c>
      <c r="B148" s="7" t="s">
        <v>337</v>
      </c>
      <c r="C148" s="149"/>
      <c r="D148" s="227"/>
      <c r="E148" s="264">
        <f t="shared" si="7"/>
        <v>0</v>
      </c>
    </row>
    <row r="149" spans="1:5" s="56" customFormat="1" ht="12" customHeight="1">
      <c r="A149" s="179" t="s">
        <v>189</v>
      </c>
      <c r="B149" s="7" t="s">
        <v>332</v>
      </c>
      <c r="C149" s="149"/>
      <c r="D149" s="227"/>
      <c r="E149" s="264">
        <f t="shared" si="7"/>
        <v>0</v>
      </c>
    </row>
    <row r="150" spans="1:5" s="56" customFormat="1" ht="12" customHeight="1">
      <c r="A150" s="179" t="s">
        <v>190</v>
      </c>
      <c r="B150" s="7" t="s">
        <v>377</v>
      </c>
      <c r="C150" s="149"/>
      <c r="D150" s="227"/>
      <c r="E150" s="264">
        <f t="shared" si="7"/>
        <v>0</v>
      </c>
    </row>
    <row r="151" spans="1:5" ht="12.75" customHeight="1" thickBot="1">
      <c r="A151" s="188" t="s">
        <v>336</v>
      </c>
      <c r="B151" s="5" t="s">
        <v>339</v>
      </c>
      <c r="C151" s="151"/>
      <c r="D151" s="228"/>
      <c r="E151" s="265">
        <f t="shared" si="7"/>
        <v>0</v>
      </c>
    </row>
    <row r="152" spans="1:5" ht="12.75" customHeight="1" thickBot="1">
      <c r="A152" s="209" t="s">
        <v>12</v>
      </c>
      <c r="B152" s="60" t="s">
        <v>340</v>
      </c>
      <c r="C152" s="218"/>
      <c r="D152" s="231"/>
      <c r="E152" s="212">
        <f t="shared" si="7"/>
        <v>0</v>
      </c>
    </row>
    <row r="153" spans="1:5" ht="12.75" customHeight="1" thickBot="1">
      <c r="A153" s="209" t="s">
        <v>13</v>
      </c>
      <c r="B153" s="60" t="s">
        <v>341</v>
      </c>
      <c r="C153" s="218"/>
      <c r="D153" s="231"/>
      <c r="E153" s="212">
        <f t="shared" si="7"/>
        <v>0</v>
      </c>
    </row>
    <row r="154" spans="1:5" ht="12" customHeight="1" thickBot="1">
      <c r="A154" s="25" t="s">
        <v>14</v>
      </c>
      <c r="B154" s="60" t="s">
        <v>343</v>
      </c>
      <c r="C154" s="219">
        <f>+C129+C133+C140+C146+C152+C153</f>
        <v>10730127</v>
      </c>
      <c r="D154" s="232">
        <f>+D129+D133+D140+D146+D152+D153</f>
        <v>916324</v>
      </c>
      <c r="E154" s="213">
        <f>+E129+E133+E140+E146+E152+E153</f>
        <v>11646451</v>
      </c>
    </row>
    <row r="155" spans="1:5" ht="15" customHeight="1" thickBot="1">
      <c r="A155" s="190" t="s">
        <v>15</v>
      </c>
      <c r="B155" s="135" t="s">
        <v>342</v>
      </c>
      <c r="C155" s="219">
        <f>+C128+C154</f>
        <v>115457688</v>
      </c>
      <c r="D155" s="232">
        <f>+D128+D154</f>
        <v>15524675</v>
      </c>
      <c r="E155" s="213">
        <f>+E128+E154</f>
        <v>130982363</v>
      </c>
    </row>
    <row r="156" spans="1:5" ht="13.5" thickBot="1">
      <c r="A156" s="138"/>
      <c r="B156" s="139"/>
      <c r="C156" s="140"/>
      <c r="D156" s="140"/>
      <c r="E156" s="140"/>
    </row>
    <row r="157" spans="1:5" ht="15" customHeight="1" thickBot="1">
      <c r="A157" s="85" t="s">
        <v>378</v>
      </c>
      <c r="B157" s="86"/>
      <c r="C157" s="262">
        <v>2</v>
      </c>
      <c r="D157" s="262"/>
      <c r="E157" s="271">
        <f>C157+D157</f>
        <v>2</v>
      </c>
    </row>
    <row r="158" spans="1:5" ht="14.25" customHeight="1" thickBot="1">
      <c r="A158" s="85" t="s">
        <v>119</v>
      </c>
      <c r="B158" s="86"/>
      <c r="C158" s="262">
        <v>35</v>
      </c>
      <c r="D158" s="262">
        <v>-4</v>
      </c>
      <c r="E158" s="271">
        <f>C158+D158</f>
        <v>31</v>
      </c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1.1178125" bottom="0.984251968503937" header="0.7874015748031497" footer="0.7874015748031497"/>
  <pageSetup horizontalDpi="600" verticalDpi="600" orientation="portrait" paperSize="9" scale="73" r:id="rId1"/>
  <headerFooter alignWithMargins="0">
    <oddHeader>&amp;C&amp;"Times New Roman CE,Félkövér"&amp;11Hét Község Önkormányzata&amp;RHét Közs.Önk. Képviselő-Testületének
4/2018. (IV.27.) önk.rend.
5.1. melléklete</oddHeader>
  </headerFooter>
  <rowBreaks count="2" manualBreakCount="2">
    <brk id="69" max="255" man="1"/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100" workbookViewId="0" topLeftCell="A91">
      <selection activeCell="F12" sqref="F12"/>
    </sheetView>
  </sheetViews>
  <sheetFormatPr defaultColWidth="9.00390625" defaultRowHeight="12.75"/>
  <cols>
    <col min="1" max="1" width="16.125" style="141" customWidth="1"/>
    <col min="2" max="2" width="62.00390625" style="142" customWidth="1"/>
    <col min="3" max="3" width="14.125" style="14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78"/>
      <c r="B1" s="79"/>
      <c r="E1" s="253"/>
    </row>
    <row r="2" spans="1:5" s="52" customFormat="1" ht="21" customHeight="1" thickBot="1">
      <c r="A2" s="254" t="s">
        <v>40</v>
      </c>
      <c r="B2" s="445" t="s">
        <v>120</v>
      </c>
      <c r="C2" s="445"/>
      <c r="D2" s="445"/>
      <c r="E2" s="255" t="s">
        <v>36</v>
      </c>
    </row>
    <row r="3" spans="1:5" s="52" customFormat="1" ht="24.75" thickBot="1">
      <c r="A3" s="254" t="s">
        <v>117</v>
      </c>
      <c r="B3" s="445" t="s">
        <v>292</v>
      </c>
      <c r="C3" s="445"/>
      <c r="D3" s="445"/>
      <c r="E3" s="256" t="s">
        <v>39</v>
      </c>
    </row>
    <row r="4" spans="1:5" s="53" customFormat="1" ht="15.75" customHeight="1" thickBot="1">
      <c r="A4" s="80"/>
      <c r="B4" s="80"/>
      <c r="C4" s="81"/>
      <c r="E4" s="81"/>
    </row>
    <row r="5" spans="1:5" ht="36.75" thickBot="1">
      <c r="A5" s="155" t="s">
        <v>118</v>
      </c>
      <c r="B5" s="82" t="s">
        <v>440</v>
      </c>
      <c r="C5" s="288" t="s">
        <v>381</v>
      </c>
      <c r="D5" s="288" t="s">
        <v>477</v>
      </c>
      <c r="E5" s="289" t="s">
        <v>469</v>
      </c>
    </row>
    <row r="6" spans="1:5" s="50" customFormat="1" ht="12.75" customHeight="1" thickBot="1">
      <c r="A6" s="73" t="s">
        <v>357</v>
      </c>
      <c r="B6" s="74" t="s">
        <v>358</v>
      </c>
      <c r="C6" s="74" t="s">
        <v>359</v>
      </c>
      <c r="D6" s="257" t="s">
        <v>361</v>
      </c>
      <c r="E6" s="291" t="s">
        <v>438</v>
      </c>
    </row>
    <row r="7" spans="1:5" s="50" customFormat="1" ht="15.75" customHeight="1" thickBot="1">
      <c r="A7" s="442" t="s">
        <v>37</v>
      </c>
      <c r="B7" s="443"/>
      <c r="C7" s="443"/>
      <c r="D7" s="443"/>
      <c r="E7" s="444"/>
    </row>
    <row r="8" spans="1:5" s="50" customFormat="1" ht="12" customHeight="1" thickBot="1">
      <c r="A8" s="25" t="s">
        <v>5</v>
      </c>
      <c r="B8" s="19" t="s">
        <v>142</v>
      </c>
      <c r="C8" s="148">
        <f>+C9+C10+C11+C12+C13+C14</f>
        <v>22671770</v>
      </c>
      <c r="D8" s="225">
        <f>+D9+D10+D11+D12+D13+D14</f>
        <v>2503435</v>
      </c>
      <c r="E8" s="88">
        <f>+E9+E10+E11+E12+E13+E14</f>
        <v>25175205</v>
      </c>
    </row>
    <row r="9" spans="1:5" s="54" customFormat="1" ht="12" customHeight="1">
      <c r="A9" s="179" t="s">
        <v>59</v>
      </c>
      <c r="B9" s="162" t="s">
        <v>143</v>
      </c>
      <c r="C9" s="150">
        <v>11153210</v>
      </c>
      <c r="D9" s="226">
        <v>1000000</v>
      </c>
      <c r="E9" s="192">
        <f aca="true" t="shared" si="0" ref="E9:E14">C9+D9</f>
        <v>12153210</v>
      </c>
    </row>
    <row r="10" spans="1:5" s="55" customFormat="1" ht="12" customHeight="1">
      <c r="A10" s="180" t="s">
        <v>60</v>
      </c>
      <c r="B10" s="163" t="s">
        <v>144</v>
      </c>
      <c r="C10" s="149"/>
      <c r="D10" s="227"/>
      <c r="E10" s="264">
        <f t="shared" si="0"/>
        <v>0</v>
      </c>
    </row>
    <row r="11" spans="1:5" s="55" customFormat="1" ht="12" customHeight="1">
      <c r="A11" s="180" t="s">
        <v>61</v>
      </c>
      <c r="B11" s="163" t="s">
        <v>145</v>
      </c>
      <c r="C11" s="149">
        <v>10318560</v>
      </c>
      <c r="D11" s="227">
        <v>8274</v>
      </c>
      <c r="E11" s="264">
        <f t="shared" si="0"/>
        <v>10326834</v>
      </c>
    </row>
    <row r="12" spans="1:5" s="55" customFormat="1" ht="12" customHeight="1">
      <c r="A12" s="180" t="s">
        <v>62</v>
      </c>
      <c r="B12" s="163" t="s">
        <v>146</v>
      </c>
      <c r="C12" s="149">
        <v>1200000</v>
      </c>
      <c r="D12" s="227"/>
      <c r="E12" s="264">
        <f t="shared" si="0"/>
        <v>1200000</v>
      </c>
    </row>
    <row r="13" spans="1:5" s="55" customFormat="1" ht="12" customHeight="1">
      <c r="A13" s="180" t="s">
        <v>79</v>
      </c>
      <c r="B13" s="163" t="s">
        <v>365</v>
      </c>
      <c r="C13" s="149"/>
      <c r="D13" s="227">
        <v>1440941</v>
      </c>
      <c r="E13" s="264">
        <f t="shared" si="0"/>
        <v>1440941</v>
      </c>
    </row>
    <row r="14" spans="1:5" s="54" customFormat="1" ht="12" customHeight="1" thickBot="1">
      <c r="A14" s="181" t="s">
        <v>63</v>
      </c>
      <c r="B14" s="164" t="s">
        <v>303</v>
      </c>
      <c r="C14" s="149"/>
      <c r="D14" s="227">
        <v>54220</v>
      </c>
      <c r="E14" s="264">
        <f t="shared" si="0"/>
        <v>54220</v>
      </c>
    </row>
    <row r="15" spans="1:5" s="54" customFormat="1" ht="12" customHeight="1" thickBot="1">
      <c r="A15" s="25" t="s">
        <v>6</v>
      </c>
      <c r="B15" s="89" t="s">
        <v>147</v>
      </c>
      <c r="C15" s="148">
        <f>+C16+C17+C18+C19+C20</f>
        <v>36022143</v>
      </c>
      <c r="D15" s="225">
        <f>+D16+D17+D18+D19+D20</f>
        <v>8975694</v>
      </c>
      <c r="E15" s="88">
        <f>+E16+E17+E18+E19+E20</f>
        <v>44997837</v>
      </c>
    </row>
    <row r="16" spans="1:5" s="54" customFormat="1" ht="12" customHeight="1">
      <c r="A16" s="179" t="s">
        <v>65</v>
      </c>
      <c r="B16" s="162" t="s">
        <v>148</v>
      </c>
      <c r="C16" s="150"/>
      <c r="D16" s="226"/>
      <c r="E16" s="192">
        <f aca="true" t="shared" si="1" ref="E16:E21">C16+D16</f>
        <v>0</v>
      </c>
    </row>
    <row r="17" spans="1:5" s="54" customFormat="1" ht="12" customHeight="1">
      <c r="A17" s="180" t="s">
        <v>66</v>
      </c>
      <c r="B17" s="163" t="s">
        <v>149</v>
      </c>
      <c r="C17" s="149"/>
      <c r="D17" s="227"/>
      <c r="E17" s="264">
        <f t="shared" si="1"/>
        <v>0</v>
      </c>
    </row>
    <row r="18" spans="1:5" s="54" customFormat="1" ht="12" customHeight="1">
      <c r="A18" s="180" t="s">
        <v>67</v>
      </c>
      <c r="B18" s="163" t="s">
        <v>295</v>
      </c>
      <c r="C18" s="149"/>
      <c r="D18" s="227"/>
      <c r="E18" s="264">
        <f t="shared" si="1"/>
        <v>0</v>
      </c>
    </row>
    <row r="19" spans="1:5" s="54" customFormat="1" ht="12" customHeight="1">
      <c r="A19" s="180" t="s">
        <v>68</v>
      </c>
      <c r="B19" s="163" t="s">
        <v>296</v>
      </c>
      <c r="C19" s="149"/>
      <c r="D19" s="227"/>
      <c r="E19" s="264">
        <f t="shared" si="1"/>
        <v>0</v>
      </c>
    </row>
    <row r="20" spans="1:5" s="54" customFormat="1" ht="12" customHeight="1">
      <c r="A20" s="180" t="s">
        <v>69</v>
      </c>
      <c r="B20" s="163" t="s">
        <v>150</v>
      </c>
      <c r="C20" s="149">
        <v>36022143</v>
      </c>
      <c r="D20" s="227">
        <v>8975694</v>
      </c>
      <c r="E20" s="264">
        <f t="shared" si="1"/>
        <v>44997837</v>
      </c>
    </row>
    <row r="21" spans="1:5" s="55" customFormat="1" ht="12" customHeight="1" thickBot="1">
      <c r="A21" s="181" t="s">
        <v>75</v>
      </c>
      <c r="B21" s="164" t="s">
        <v>151</v>
      </c>
      <c r="C21" s="151"/>
      <c r="D21" s="228"/>
      <c r="E21" s="265">
        <f t="shared" si="1"/>
        <v>0</v>
      </c>
    </row>
    <row r="22" spans="1:5" s="55" customFormat="1" ht="12" customHeight="1" thickBot="1">
      <c r="A22" s="25" t="s">
        <v>7</v>
      </c>
      <c r="B22" s="19" t="s">
        <v>152</v>
      </c>
      <c r="C22" s="148">
        <f>+C23+C24+C25+C26+C27</f>
        <v>0</v>
      </c>
      <c r="D22" s="225">
        <f>+D23+D24+D25+D26+D27</f>
        <v>1250000</v>
      </c>
      <c r="E22" s="88">
        <f>+E23+E24+E25+E26+E27</f>
        <v>1250000</v>
      </c>
    </row>
    <row r="23" spans="1:5" s="55" customFormat="1" ht="12" customHeight="1">
      <c r="A23" s="179" t="s">
        <v>48</v>
      </c>
      <c r="B23" s="162" t="s">
        <v>153</v>
      </c>
      <c r="C23" s="150"/>
      <c r="D23" s="226">
        <v>1250000</v>
      </c>
      <c r="E23" s="192">
        <f aca="true" t="shared" si="2" ref="E23:E64">C23+D23</f>
        <v>1250000</v>
      </c>
    </row>
    <row r="24" spans="1:5" s="54" customFormat="1" ht="12" customHeight="1">
      <c r="A24" s="180" t="s">
        <v>49</v>
      </c>
      <c r="B24" s="163" t="s">
        <v>154</v>
      </c>
      <c r="C24" s="149"/>
      <c r="D24" s="227"/>
      <c r="E24" s="264">
        <f t="shared" si="2"/>
        <v>0</v>
      </c>
    </row>
    <row r="25" spans="1:5" s="55" customFormat="1" ht="12" customHeight="1">
      <c r="A25" s="180" t="s">
        <v>50</v>
      </c>
      <c r="B25" s="163" t="s">
        <v>297</v>
      </c>
      <c r="C25" s="149"/>
      <c r="D25" s="227"/>
      <c r="E25" s="264">
        <f t="shared" si="2"/>
        <v>0</v>
      </c>
    </row>
    <row r="26" spans="1:5" s="55" customFormat="1" ht="12" customHeight="1">
      <c r="A26" s="180" t="s">
        <v>51</v>
      </c>
      <c r="B26" s="163" t="s">
        <v>298</v>
      </c>
      <c r="C26" s="149"/>
      <c r="D26" s="227"/>
      <c r="E26" s="264">
        <f t="shared" si="2"/>
        <v>0</v>
      </c>
    </row>
    <row r="27" spans="1:5" s="55" customFormat="1" ht="12" customHeight="1">
      <c r="A27" s="180" t="s">
        <v>92</v>
      </c>
      <c r="B27" s="163" t="s">
        <v>155</v>
      </c>
      <c r="C27" s="149"/>
      <c r="D27" s="227"/>
      <c r="E27" s="264">
        <f t="shared" si="2"/>
        <v>0</v>
      </c>
    </row>
    <row r="28" spans="1:5" s="55" customFormat="1" ht="12" customHeight="1" thickBot="1">
      <c r="A28" s="181" t="s">
        <v>93</v>
      </c>
      <c r="B28" s="164" t="s">
        <v>156</v>
      </c>
      <c r="C28" s="151"/>
      <c r="D28" s="228"/>
      <c r="E28" s="265">
        <f t="shared" si="2"/>
        <v>0</v>
      </c>
    </row>
    <row r="29" spans="1:5" s="55" customFormat="1" ht="12" customHeight="1" thickBot="1">
      <c r="A29" s="25" t="s">
        <v>94</v>
      </c>
      <c r="B29" s="19" t="s">
        <v>433</v>
      </c>
      <c r="C29" s="154">
        <f>+C30+C31+C32+C33+C34+C35+C36</f>
        <v>3894700</v>
      </c>
      <c r="D29" s="154">
        <f>+D30+D31+D32+D33+D34+D35+D36</f>
        <v>0</v>
      </c>
      <c r="E29" s="191">
        <f>+E30+E31+E32+E33+E34+E35+E36</f>
        <v>3894700</v>
      </c>
    </row>
    <row r="30" spans="1:5" s="55" customFormat="1" ht="12" customHeight="1">
      <c r="A30" s="179" t="s">
        <v>157</v>
      </c>
      <c r="B30" s="162" t="s">
        <v>426</v>
      </c>
      <c r="C30" s="150">
        <v>2426700</v>
      </c>
      <c r="D30" s="150"/>
      <c r="E30" s="192">
        <f t="shared" si="2"/>
        <v>2426700</v>
      </c>
    </row>
    <row r="31" spans="1:5" s="55" customFormat="1" ht="12" customHeight="1">
      <c r="A31" s="180" t="s">
        <v>158</v>
      </c>
      <c r="B31" s="163" t="s">
        <v>427</v>
      </c>
      <c r="C31" s="149"/>
      <c r="D31" s="149"/>
      <c r="E31" s="264">
        <f t="shared" si="2"/>
        <v>0</v>
      </c>
    </row>
    <row r="32" spans="1:5" s="55" customFormat="1" ht="12" customHeight="1">
      <c r="A32" s="180" t="s">
        <v>159</v>
      </c>
      <c r="B32" s="163" t="s">
        <v>428</v>
      </c>
      <c r="C32" s="149">
        <v>968000</v>
      </c>
      <c r="D32" s="149"/>
      <c r="E32" s="264">
        <f t="shared" si="2"/>
        <v>968000</v>
      </c>
    </row>
    <row r="33" spans="1:5" s="55" customFormat="1" ht="12" customHeight="1">
      <c r="A33" s="180" t="s">
        <v>160</v>
      </c>
      <c r="B33" s="163" t="s">
        <v>429</v>
      </c>
      <c r="C33" s="149"/>
      <c r="D33" s="149"/>
      <c r="E33" s="264">
        <f t="shared" si="2"/>
        <v>0</v>
      </c>
    </row>
    <row r="34" spans="1:5" s="55" customFormat="1" ht="12" customHeight="1">
      <c r="A34" s="180" t="s">
        <v>430</v>
      </c>
      <c r="B34" s="163" t="s">
        <v>161</v>
      </c>
      <c r="C34" s="149">
        <v>500000</v>
      </c>
      <c r="D34" s="149"/>
      <c r="E34" s="264">
        <f t="shared" si="2"/>
        <v>500000</v>
      </c>
    </row>
    <row r="35" spans="1:5" s="55" customFormat="1" ht="12" customHeight="1">
      <c r="A35" s="180" t="s">
        <v>431</v>
      </c>
      <c r="B35" s="163" t="s">
        <v>162</v>
      </c>
      <c r="C35" s="149"/>
      <c r="D35" s="149"/>
      <c r="E35" s="264">
        <f t="shared" si="2"/>
        <v>0</v>
      </c>
    </row>
    <row r="36" spans="1:5" s="55" customFormat="1" ht="12" customHeight="1" thickBot="1">
      <c r="A36" s="181" t="s">
        <v>432</v>
      </c>
      <c r="B36" s="164" t="s">
        <v>163</v>
      </c>
      <c r="C36" s="151"/>
      <c r="D36" s="151"/>
      <c r="E36" s="265">
        <f t="shared" si="2"/>
        <v>0</v>
      </c>
    </row>
    <row r="37" spans="1:5" s="55" customFormat="1" ht="12" customHeight="1" thickBot="1">
      <c r="A37" s="25" t="s">
        <v>9</v>
      </c>
      <c r="B37" s="19" t="s">
        <v>304</v>
      </c>
      <c r="C37" s="148">
        <f>SUM(C38:C48)</f>
        <v>6524000</v>
      </c>
      <c r="D37" s="225">
        <f>SUM(D38:D48)</f>
        <v>0</v>
      </c>
      <c r="E37" s="88">
        <f>SUM(E38:E48)</f>
        <v>6524000</v>
      </c>
    </row>
    <row r="38" spans="1:5" s="55" customFormat="1" ht="12" customHeight="1">
      <c r="A38" s="179" t="s">
        <v>52</v>
      </c>
      <c r="B38" s="162" t="s">
        <v>166</v>
      </c>
      <c r="C38" s="150"/>
      <c r="D38" s="226"/>
      <c r="E38" s="192">
        <f t="shared" si="2"/>
        <v>0</v>
      </c>
    </row>
    <row r="39" spans="1:5" s="55" customFormat="1" ht="12" customHeight="1">
      <c r="A39" s="180" t="s">
        <v>53</v>
      </c>
      <c r="B39" s="163" t="s">
        <v>167</v>
      </c>
      <c r="C39" s="149">
        <v>1051181</v>
      </c>
      <c r="D39" s="227"/>
      <c r="E39" s="264">
        <f t="shared" si="2"/>
        <v>1051181</v>
      </c>
    </row>
    <row r="40" spans="1:5" s="55" customFormat="1" ht="12" customHeight="1">
      <c r="A40" s="180" t="s">
        <v>54</v>
      </c>
      <c r="B40" s="163" t="s">
        <v>168</v>
      </c>
      <c r="C40" s="149">
        <v>247244</v>
      </c>
      <c r="D40" s="227"/>
      <c r="E40" s="264">
        <f t="shared" si="2"/>
        <v>247244</v>
      </c>
    </row>
    <row r="41" spans="1:5" s="55" customFormat="1" ht="12" customHeight="1">
      <c r="A41" s="180" t="s">
        <v>96</v>
      </c>
      <c r="B41" s="163" t="s">
        <v>169</v>
      </c>
      <c r="C41" s="149"/>
      <c r="D41" s="227"/>
      <c r="E41" s="264">
        <f t="shared" si="2"/>
        <v>0</v>
      </c>
    </row>
    <row r="42" spans="1:5" s="55" customFormat="1" ht="12" customHeight="1">
      <c r="A42" s="180" t="s">
        <v>97</v>
      </c>
      <c r="B42" s="163" t="s">
        <v>170</v>
      </c>
      <c r="C42" s="149">
        <v>1574803</v>
      </c>
      <c r="D42" s="227"/>
      <c r="E42" s="264">
        <f t="shared" si="2"/>
        <v>1574803</v>
      </c>
    </row>
    <row r="43" spans="1:5" s="55" customFormat="1" ht="12" customHeight="1">
      <c r="A43" s="180" t="s">
        <v>98</v>
      </c>
      <c r="B43" s="163" t="s">
        <v>171</v>
      </c>
      <c r="C43" s="149">
        <v>1002189</v>
      </c>
      <c r="D43" s="227"/>
      <c r="E43" s="264">
        <f t="shared" si="2"/>
        <v>1002189</v>
      </c>
    </row>
    <row r="44" spans="1:5" s="55" customFormat="1" ht="12" customHeight="1">
      <c r="A44" s="180" t="s">
        <v>99</v>
      </c>
      <c r="B44" s="163" t="s">
        <v>172</v>
      </c>
      <c r="C44" s="149"/>
      <c r="D44" s="227"/>
      <c r="E44" s="264">
        <f t="shared" si="2"/>
        <v>0</v>
      </c>
    </row>
    <row r="45" spans="1:5" s="55" customFormat="1" ht="12" customHeight="1">
      <c r="A45" s="180" t="s">
        <v>100</v>
      </c>
      <c r="B45" s="163" t="s">
        <v>173</v>
      </c>
      <c r="C45" s="149">
        <v>10000</v>
      </c>
      <c r="D45" s="227"/>
      <c r="E45" s="264">
        <f t="shared" si="2"/>
        <v>10000</v>
      </c>
    </row>
    <row r="46" spans="1:5" s="55" customFormat="1" ht="12" customHeight="1">
      <c r="A46" s="180" t="s">
        <v>164</v>
      </c>
      <c r="B46" s="163" t="s">
        <v>174</v>
      </c>
      <c r="C46" s="152"/>
      <c r="D46" s="258"/>
      <c r="E46" s="266">
        <f t="shared" si="2"/>
        <v>0</v>
      </c>
    </row>
    <row r="47" spans="1:5" s="55" customFormat="1" ht="12" customHeight="1">
      <c r="A47" s="181" t="s">
        <v>165</v>
      </c>
      <c r="B47" s="164" t="s">
        <v>306</v>
      </c>
      <c r="C47" s="153"/>
      <c r="D47" s="259"/>
      <c r="E47" s="267">
        <f t="shared" si="2"/>
        <v>0</v>
      </c>
    </row>
    <row r="48" spans="1:5" s="55" customFormat="1" ht="12" customHeight="1" thickBot="1">
      <c r="A48" s="181" t="s">
        <v>305</v>
      </c>
      <c r="B48" s="164" t="s">
        <v>175</v>
      </c>
      <c r="C48" s="153">
        <v>2638583</v>
      </c>
      <c r="D48" s="259"/>
      <c r="E48" s="267">
        <f t="shared" si="2"/>
        <v>2638583</v>
      </c>
    </row>
    <row r="49" spans="1:5" s="55" customFormat="1" ht="12" customHeight="1" thickBot="1">
      <c r="A49" s="25" t="s">
        <v>10</v>
      </c>
      <c r="B49" s="19" t="s">
        <v>176</v>
      </c>
      <c r="C49" s="148">
        <f>SUM(C50:C54)</f>
        <v>12815697</v>
      </c>
      <c r="D49" s="225">
        <f>SUM(D50:D54)</f>
        <v>0</v>
      </c>
      <c r="E49" s="88">
        <f>SUM(E50:E54)</f>
        <v>12815697</v>
      </c>
    </row>
    <row r="50" spans="1:5" s="55" customFormat="1" ht="12" customHeight="1">
      <c r="A50" s="179" t="s">
        <v>55</v>
      </c>
      <c r="B50" s="162" t="s">
        <v>180</v>
      </c>
      <c r="C50" s="194"/>
      <c r="D50" s="260"/>
      <c r="E50" s="268">
        <f t="shared" si="2"/>
        <v>0</v>
      </c>
    </row>
    <row r="51" spans="1:5" s="55" customFormat="1" ht="12" customHeight="1">
      <c r="A51" s="180" t="s">
        <v>56</v>
      </c>
      <c r="B51" s="163" t="s">
        <v>181</v>
      </c>
      <c r="C51" s="152"/>
      <c r="D51" s="258"/>
      <c r="E51" s="266">
        <f t="shared" si="2"/>
        <v>0</v>
      </c>
    </row>
    <row r="52" spans="1:5" s="55" customFormat="1" ht="12" customHeight="1">
      <c r="A52" s="180" t="s">
        <v>177</v>
      </c>
      <c r="B52" s="163" t="s">
        <v>182</v>
      </c>
      <c r="C52" s="152">
        <v>12815697</v>
      </c>
      <c r="D52" s="258"/>
      <c r="E52" s="266">
        <f t="shared" si="2"/>
        <v>12815697</v>
      </c>
    </row>
    <row r="53" spans="1:5" s="55" customFormat="1" ht="12" customHeight="1">
      <c r="A53" s="180" t="s">
        <v>178</v>
      </c>
      <c r="B53" s="163" t="s">
        <v>183</v>
      </c>
      <c r="C53" s="152"/>
      <c r="D53" s="258"/>
      <c r="E53" s="266">
        <f t="shared" si="2"/>
        <v>0</v>
      </c>
    </row>
    <row r="54" spans="1:5" s="55" customFormat="1" ht="12" customHeight="1" thickBot="1">
      <c r="A54" s="181" t="s">
        <v>179</v>
      </c>
      <c r="B54" s="164" t="s">
        <v>184</v>
      </c>
      <c r="C54" s="153"/>
      <c r="D54" s="259"/>
      <c r="E54" s="267">
        <f t="shared" si="2"/>
        <v>0</v>
      </c>
    </row>
    <row r="55" spans="1:5" s="55" customFormat="1" ht="12" customHeight="1" thickBot="1">
      <c r="A55" s="25" t="s">
        <v>101</v>
      </c>
      <c r="B55" s="19" t="s">
        <v>185</v>
      </c>
      <c r="C55" s="148">
        <f>SUM(C56:C58)</f>
        <v>145000</v>
      </c>
      <c r="D55" s="225">
        <f>SUM(D56:D58)</f>
        <v>0</v>
      </c>
      <c r="E55" s="88">
        <f>SUM(E56:E58)</f>
        <v>145000</v>
      </c>
    </row>
    <row r="56" spans="1:5" s="55" customFormat="1" ht="12" customHeight="1">
      <c r="A56" s="179" t="s">
        <v>57</v>
      </c>
      <c r="B56" s="162" t="s">
        <v>186</v>
      </c>
      <c r="C56" s="150"/>
      <c r="D56" s="226"/>
      <c r="E56" s="192">
        <f t="shared" si="2"/>
        <v>0</v>
      </c>
    </row>
    <row r="57" spans="1:5" s="55" customFormat="1" ht="12" customHeight="1">
      <c r="A57" s="180" t="s">
        <v>58</v>
      </c>
      <c r="B57" s="163" t="s">
        <v>299</v>
      </c>
      <c r="C57" s="149">
        <v>145000</v>
      </c>
      <c r="D57" s="227"/>
      <c r="E57" s="264">
        <f t="shared" si="2"/>
        <v>145000</v>
      </c>
    </row>
    <row r="58" spans="1:5" s="55" customFormat="1" ht="12" customHeight="1">
      <c r="A58" s="180" t="s">
        <v>189</v>
      </c>
      <c r="B58" s="163" t="s">
        <v>187</v>
      </c>
      <c r="C58" s="149"/>
      <c r="D58" s="227"/>
      <c r="E58" s="264">
        <f t="shared" si="2"/>
        <v>0</v>
      </c>
    </row>
    <row r="59" spans="1:5" s="55" customFormat="1" ht="12" customHeight="1" thickBot="1">
      <c r="A59" s="181" t="s">
        <v>190</v>
      </c>
      <c r="B59" s="164" t="s">
        <v>188</v>
      </c>
      <c r="C59" s="151"/>
      <c r="D59" s="228"/>
      <c r="E59" s="265">
        <f t="shared" si="2"/>
        <v>0</v>
      </c>
    </row>
    <row r="60" spans="1:5" s="55" customFormat="1" ht="12" customHeight="1" thickBot="1">
      <c r="A60" s="25" t="s">
        <v>12</v>
      </c>
      <c r="B60" s="89" t="s">
        <v>191</v>
      </c>
      <c r="C60" s="148">
        <f>SUM(C61:C63)</f>
        <v>0</v>
      </c>
      <c r="D60" s="225">
        <f>SUM(D61:D63)</f>
        <v>0</v>
      </c>
      <c r="E60" s="88">
        <f>SUM(E61:E63)</f>
        <v>0</v>
      </c>
    </row>
    <row r="61" spans="1:5" s="55" customFormat="1" ht="12" customHeight="1">
      <c r="A61" s="179" t="s">
        <v>102</v>
      </c>
      <c r="B61" s="162" t="s">
        <v>193</v>
      </c>
      <c r="C61" s="152"/>
      <c r="D61" s="258"/>
      <c r="E61" s="266">
        <f t="shared" si="2"/>
        <v>0</v>
      </c>
    </row>
    <row r="62" spans="1:5" s="55" customFormat="1" ht="12" customHeight="1">
      <c r="A62" s="180" t="s">
        <v>103</v>
      </c>
      <c r="B62" s="163" t="s">
        <v>300</v>
      </c>
      <c r="C62" s="152"/>
      <c r="D62" s="258"/>
      <c r="E62" s="266">
        <f t="shared" si="2"/>
        <v>0</v>
      </c>
    </row>
    <row r="63" spans="1:5" s="55" customFormat="1" ht="12" customHeight="1">
      <c r="A63" s="180" t="s">
        <v>124</v>
      </c>
      <c r="B63" s="163" t="s">
        <v>194</v>
      </c>
      <c r="C63" s="152"/>
      <c r="D63" s="258"/>
      <c r="E63" s="266">
        <f t="shared" si="2"/>
        <v>0</v>
      </c>
    </row>
    <row r="64" spans="1:5" s="55" customFormat="1" ht="12" customHeight="1" thickBot="1">
      <c r="A64" s="181" t="s">
        <v>192</v>
      </c>
      <c r="B64" s="164" t="s">
        <v>195</v>
      </c>
      <c r="C64" s="152"/>
      <c r="D64" s="258"/>
      <c r="E64" s="266">
        <f t="shared" si="2"/>
        <v>0</v>
      </c>
    </row>
    <row r="65" spans="1:5" s="55" customFormat="1" ht="12" customHeight="1" thickBot="1">
      <c r="A65" s="25" t="s">
        <v>13</v>
      </c>
      <c r="B65" s="19" t="s">
        <v>196</v>
      </c>
      <c r="C65" s="154">
        <f>+C8+C15+C22+C29+C37+C49+C55+C60</f>
        <v>82073310</v>
      </c>
      <c r="D65" s="229">
        <f>+D8+D15+D22+D29+D37+D49+D55+D60</f>
        <v>12729129</v>
      </c>
      <c r="E65" s="191">
        <f>+E8+E15+E22+E29+E37+E49+E55+E60</f>
        <v>94802439</v>
      </c>
    </row>
    <row r="66" spans="1:5" s="55" customFormat="1" ht="12" customHeight="1" thickBot="1">
      <c r="A66" s="182" t="s">
        <v>287</v>
      </c>
      <c r="B66" s="89" t="s">
        <v>198</v>
      </c>
      <c r="C66" s="148">
        <f>SUM(C67:C69)</f>
        <v>2500000</v>
      </c>
      <c r="D66" s="225">
        <f>SUM(D67:D69)</f>
        <v>0</v>
      </c>
      <c r="E66" s="88">
        <f>SUM(E67:E69)</f>
        <v>2500000</v>
      </c>
    </row>
    <row r="67" spans="1:5" s="55" customFormat="1" ht="12" customHeight="1">
      <c r="A67" s="179" t="s">
        <v>229</v>
      </c>
      <c r="B67" s="162" t="s">
        <v>199</v>
      </c>
      <c r="C67" s="152"/>
      <c r="D67" s="258"/>
      <c r="E67" s="266">
        <f>C67+D67</f>
        <v>0</v>
      </c>
    </row>
    <row r="68" spans="1:5" s="55" customFormat="1" ht="12" customHeight="1">
      <c r="A68" s="180" t="s">
        <v>238</v>
      </c>
      <c r="B68" s="163" t="s">
        <v>200</v>
      </c>
      <c r="C68" s="152">
        <v>2500000</v>
      </c>
      <c r="D68" s="258"/>
      <c r="E68" s="266">
        <f>C68+D68</f>
        <v>2500000</v>
      </c>
    </row>
    <row r="69" spans="1:5" s="55" customFormat="1" ht="12" customHeight="1" thickBot="1">
      <c r="A69" s="181" t="s">
        <v>239</v>
      </c>
      <c r="B69" s="165" t="s">
        <v>201</v>
      </c>
      <c r="C69" s="152"/>
      <c r="D69" s="261"/>
      <c r="E69" s="266">
        <f>C69+D69</f>
        <v>0</v>
      </c>
    </row>
    <row r="70" spans="1:5" s="55" customFormat="1" ht="12" customHeight="1" thickBot="1">
      <c r="A70" s="182" t="s">
        <v>202</v>
      </c>
      <c r="B70" s="89" t="s">
        <v>203</v>
      </c>
      <c r="C70" s="148">
        <f>SUM(C71:C74)</f>
        <v>0</v>
      </c>
      <c r="D70" s="148">
        <f>SUM(D71:D74)</f>
        <v>0</v>
      </c>
      <c r="E70" s="88">
        <f>SUM(E71:E74)</f>
        <v>0</v>
      </c>
    </row>
    <row r="71" spans="1:5" s="55" customFormat="1" ht="12" customHeight="1">
      <c r="A71" s="179" t="s">
        <v>80</v>
      </c>
      <c r="B71" s="162" t="s">
        <v>204</v>
      </c>
      <c r="C71" s="152"/>
      <c r="D71" s="152"/>
      <c r="E71" s="266">
        <f>C71+D71</f>
        <v>0</v>
      </c>
    </row>
    <row r="72" spans="1:5" s="55" customFormat="1" ht="12" customHeight="1">
      <c r="A72" s="180" t="s">
        <v>81</v>
      </c>
      <c r="B72" s="163" t="s">
        <v>205</v>
      </c>
      <c r="C72" s="152"/>
      <c r="D72" s="152"/>
      <c r="E72" s="266">
        <f>C72+D72</f>
        <v>0</v>
      </c>
    </row>
    <row r="73" spans="1:5" s="55" customFormat="1" ht="12" customHeight="1">
      <c r="A73" s="180" t="s">
        <v>230</v>
      </c>
      <c r="B73" s="163" t="s">
        <v>206</v>
      </c>
      <c r="C73" s="152"/>
      <c r="D73" s="152"/>
      <c r="E73" s="266">
        <f>C73+D73</f>
        <v>0</v>
      </c>
    </row>
    <row r="74" spans="1:5" s="55" customFormat="1" ht="12" customHeight="1" thickBot="1">
      <c r="A74" s="181" t="s">
        <v>231</v>
      </c>
      <c r="B74" s="164" t="s">
        <v>207</v>
      </c>
      <c r="C74" s="152"/>
      <c r="D74" s="152"/>
      <c r="E74" s="266">
        <f>C74+D74</f>
        <v>0</v>
      </c>
    </row>
    <row r="75" spans="1:5" s="55" customFormat="1" ht="12" customHeight="1" thickBot="1">
      <c r="A75" s="182" t="s">
        <v>208</v>
      </c>
      <c r="B75" s="89" t="s">
        <v>209</v>
      </c>
      <c r="C75" s="148">
        <f>SUM(C76:C77)</f>
        <v>5694778</v>
      </c>
      <c r="D75" s="148">
        <f>SUM(D76:D77)</f>
        <v>2795546</v>
      </c>
      <c r="E75" s="88">
        <f>SUM(E76:E77)</f>
        <v>8490324</v>
      </c>
    </row>
    <row r="76" spans="1:5" s="55" customFormat="1" ht="12" customHeight="1">
      <c r="A76" s="179" t="s">
        <v>232</v>
      </c>
      <c r="B76" s="162" t="s">
        <v>210</v>
      </c>
      <c r="C76" s="152">
        <v>5694778</v>
      </c>
      <c r="D76" s="152">
        <v>2795546</v>
      </c>
      <c r="E76" s="266">
        <f>C76+D76</f>
        <v>8490324</v>
      </c>
    </row>
    <row r="77" spans="1:5" s="55" customFormat="1" ht="12" customHeight="1" thickBot="1">
      <c r="A77" s="181" t="s">
        <v>233</v>
      </c>
      <c r="B77" s="164" t="s">
        <v>211</v>
      </c>
      <c r="C77" s="152"/>
      <c r="D77" s="152"/>
      <c r="E77" s="266">
        <f>C77+D77</f>
        <v>0</v>
      </c>
    </row>
    <row r="78" spans="1:5" s="54" customFormat="1" ht="12" customHeight="1" thickBot="1">
      <c r="A78" s="182" t="s">
        <v>212</v>
      </c>
      <c r="B78" s="89" t="s">
        <v>213</v>
      </c>
      <c r="C78" s="148">
        <f>SUM(C79:C81)</f>
        <v>0</v>
      </c>
      <c r="D78" s="148">
        <f>SUM(D79:D81)</f>
        <v>0</v>
      </c>
      <c r="E78" s="88">
        <f>SUM(E79:E81)</f>
        <v>0</v>
      </c>
    </row>
    <row r="79" spans="1:5" s="55" customFormat="1" ht="12" customHeight="1">
      <c r="A79" s="179" t="s">
        <v>234</v>
      </c>
      <c r="B79" s="162" t="s">
        <v>214</v>
      </c>
      <c r="C79" s="152"/>
      <c r="D79" s="152"/>
      <c r="E79" s="266">
        <f>C79+D79</f>
        <v>0</v>
      </c>
    </row>
    <row r="80" spans="1:5" s="55" customFormat="1" ht="12" customHeight="1">
      <c r="A80" s="180" t="s">
        <v>235</v>
      </c>
      <c r="B80" s="163" t="s">
        <v>215</v>
      </c>
      <c r="C80" s="152"/>
      <c r="D80" s="152"/>
      <c r="E80" s="266">
        <f>C80+D80</f>
        <v>0</v>
      </c>
    </row>
    <row r="81" spans="1:5" s="55" customFormat="1" ht="12" customHeight="1" thickBot="1">
      <c r="A81" s="181" t="s">
        <v>236</v>
      </c>
      <c r="B81" s="164" t="s">
        <v>216</v>
      </c>
      <c r="C81" s="152"/>
      <c r="D81" s="152"/>
      <c r="E81" s="266">
        <f>C81+D81</f>
        <v>0</v>
      </c>
    </row>
    <row r="82" spans="1:5" s="55" customFormat="1" ht="12" customHeight="1" thickBot="1">
      <c r="A82" s="182" t="s">
        <v>217</v>
      </c>
      <c r="B82" s="89" t="s">
        <v>237</v>
      </c>
      <c r="C82" s="148">
        <f>SUM(C83:C86)</f>
        <v>0</v>
      </c>
      <c r="D82" s="148">
        <f>SUM(D83:D86)</f>
        <v>0</v>
      </c>
      <c r="E82" s="88">
        <f>SUM(E83:E86)</f>
        <v>0</v>
      </c>
    </row>
    <row r="83" spans="1:5" s="55" customFormat="1" ht="12" customHeight="1">
      <c r="A83" s="183" t="s">
        <v>218</v>
      </c>
      <c r="B83" s="162" t="s">
        <v>219</v>
      </c>
      <c r="C83" s="152"/>
      <c r="D83" s="152"/>
      <c r="E83" s="266">
        <f aca="true" t="shared" si="3" ref="E83:E88">C83+D83</f>
        <v>0</v>
      </c>
    </row>
    <row r="84" spans="1:5" s="55" customFormat="1" ht="12" customHeight="1">
      <c r="A84" s="184" t="s">
        <v>220</v>
      </c>
      <c r="B84" s="163" t="s">
        <v>221</v>
      </c>
      <c r="C84" s="152"/>
      <c r="D84" s="152"/>
      <c r="E84" s="266">
        <f t="shared" si="3"/>
        <v>0</v>
      </c>
    </row>
    <row r="85" spans="1:5" s="55" customFormat="1" ht="12" customHeight="1">
      <c r="A85" s="184" t="s">
        <v>222</v>
      </c>
      <c r="B85" s="163" t="s">
        <v>223</v>
      </c>
      <c r="C85" s="152"/>
      <c r="D85" s="152"/>
      <c r="E85" s="266">
        <f t="shared" si="3"/>
        <v>0</v>
      </c>
    </row>
    <row r="86" spans="1:5" s="54" customFormat="1" ht="12" customHeight="1" thickBot="1">
      <c r="A86" s="185" t="s">
        <v>224</v>
      </c>
      <c r="B86" s="164" t="s">
        <v>225</v>
      </c>
      <c r="C86" s="152"/>
      <c r="D86" s="152"/>
      <c r="E86" s="266">
        <f t="shared" si="3"/>
        <v>0</v>
      </c>
    </row>
    <row r="87" spans="1:5" s="54" customFormat="1" ht="12" customHeight="1" thickBot="1">
      <c r="A87" s="182" t="s">
        <v>226</v>
      </c>
      <c r="B87" s="89" t="s">
        <v>345</v>
      </c>
      <c r="C87" s="197"/>
      <c r="D87" s="197"/>
      <c r="E87" s="88">
        <f t="shared" si="3"/>
        <v>0</v>
      </c>
    </row>
    <row r="88" spans="1:5" s="54" customFormat="1" ht="12" customHeight="1" thickBot="1">
      <c r="A88" s="182" t="s">
        <v>366</v>
      </c>
      <c r="B88" s="89" t="s">
        <v>227</v>
      </c>
      <c r="C88" s="197"/>
      <c r="D88" s="197"/>
      <c r="E88" s="88">
        <f t="shared" si="3"/>
        <v>0</v>
      </c>
    </row>
    <row r="89" spans="1:5" s="54" customFormat="1" ht="12" customHeight="1" thickBot="1">
      <c r="A89" s="182" t="s">
        <v>367</v>
      </c>
      <c r="B89" s="169" t="s">
        <v>348</v>
      </c>
      <c r="C89" s="154">
        <f>+C66+C70+C75+C78+C82+C88+C87</f>
        <v>8194778</v>
      </c>
      <c r="D89" s="154">
        <f>+D66+D70+D75+D78+D82+D88+D87</f>
        <v>2795546</v>
      </c>
      <c r="E89" s="191">
        <f>+E66+E70+E75+E78+E82+E88+E87</f>
        <v>10990324</v>
      </c>
    </row>
    <row r="90" spans="1:5" s="54" customFormat="1" ht="12" customHeight="1" thickBot="1">
      <c r="A90" s="186" t="s">
        <v>368</v>
      </c>
      <c r="B90" s="170" t="s">
        <v>369</v>
      </c>
      <c r="C90" s="154">
        <f>+C65+C89</f>
        <v>90268088</v>
      </c>
      <c r="D90" s="154">
        <f>+D65+D89</f>
        <v>15524675</v>
      </c>
      <c r="E90" s="191">
        <f>+E65+E89</f>
        <v>105792763</v>
      </c>
    </row>
    <row r="91" spans="1:3" s="55" customFormat="1" ht="15" customHeight="1" thickBot="1">
      <c r="A91" s="83"/>
      <c r="B91" s="84"/>
      <c r="C91" s="134"/>
    </row>
    <row r="92" spans="1:5" s="50" customFormat="1" ht="16.5" customHeight="1" thickBot="1">
      <c r="A92" s="442" t="s">
        <v>38</v>
      </c>
      <c r="B92" s="443"/>
      <c r="C92" s="443"/>
      <c r="D92" s="443"/>
      <c r="E92" s="444"/>
    </row>
    <row r="93" spans="1:5" s="56" customFormat="1" ht="12" customHeight="1" thickBot="1">
      <c r="A93" s="156" t="s">
        <v>5</v>
      </c>
      <c r="B93" s="24" t="s">
        <v>373</v>
      </c>
      <c r="C93" s="147">
        <f>+C94+C95+C96+C97+C98+C111</f>
        <v>70658247</v>
      </c>
      <c r="D93" s="147">
        <f>+D94+D95+D96+D97+D98+D111</f>
        <v>14579854</v>
      </c>
      <c r="E93" s="210">
        <f>+E94+E95+E96+E97+E98+E111</f>
        <v>85238101</v>
      </c>
    </row>
    <row r="94" spans="1:5" ht="12" customHeight="1">
      <c r="A94" s="187" t="s">
        <v>59</v>
      </c>
      <c r="B94" s="8" t="s">
        <v>34</v>
      </c>
      <c r="C94" s="214">
        <v>38538907</v>
      </c>
      <c r="D94" s="214">
        <v>3616093</v>
      </c>
      <c r="E94" s="269">
        <f aca="true" t="shared" si="4" ref="E94:E113">C94+D94</f>
        <v>42155000</v>
      </c>
    </row>
    <row r="95" spans="1:5" ht="12" customHeight="1">
      <c r="A95" s="180" t="s">
        <v>60</v>
      </c>
      <c r="B95" s="6" t="s">
        <v>104</v>
      </c>
      <c r="C95" s="149">
        <v>5316403</v>
      </c>
      <c r="D95" s="149">
        <v>2409694</v>
      </c>
      <c r="E95" s="264">
        <f t="shared" si="4"/>
        <v>7726097</v>
      </c>
    </row>
    <row r="96" spans="1:5" ht="12" customHeight="1">
      <c r="A96" s="180" t="s">
        <v>61</v>
      </c>
      <c r="B96" s="6" t="s">
        <v>78</v>
      </c>
      <c r="C96" s="151">
        <v>19224010</v>
      </c>
      <c r="D96" s="149">
        <v>8279330</v>
      </c>
      <c r="E96" s="265">
        <f t="shared" si="4"/>
        <v>27503340</v>
      </c>
    </row>
    <row r="97" spans="1:5" ht="12" customHeight="1">
      <c r="A97" s="180" t="s">
        <v>62</v>
      </c>
      <c r="B97" s="9" t="s">
        <v>105</v>
      </c>
      <c r="C97" s="151">
        <v>6453000</v>
      </c>
      <c r="D97" s="228">
        <v>321089</v>
      </c>
      <c r="E97" s="265">
        <f t="shared" si="4"/>
        <v>6774089</v>
      </c>
    </row>
    <row r="98" spans="1:5" ht="12" customHeight="1">
      <c r="A98" s="180" t="s">
        <v>70</v>
      </c>
      <c r="B98" s="17" t="s">
        <v>106</v>
      </c>
      <c r="C98" s="151">
        <v>1125927</v>
      </c>
      <c r="D98" s="228">
        <v>-46352</v>
      </c>
      <c r="E98" s="265">
        <f t="shared" si="4"/>
        <v>1079575</v>
      </c>
    </row>
    <row r="99" spans="1:5" ht="12" customHeight="1">
      <c r="A99" s="180" t="s">
        <v>63</v>
      </c>
      <c r="B99" s="6" t="s">
        <v>370</v>
      </c>
      <c r="C99" s="151"/>
      <c r="D99" s="228"/>
      <c r="E99" s="265">
        <f t="shared" si="4"/>
        <v>0</v>
      </c>
    </row>
    <row r="100" spans="1:5" ht="12" customHeight="1">
      <c r="A100" s="180" t="s">
        <v>64</v>
      </c>
      <c r="B100" s="63" t="s">
        <v>311</v>
      </c>
      <c r="C100" s="151"/>
      <c r="D100" s="228"/>
      <c r="E100" s="265">
        <f t="shared" si="4"/>
        <v>0</v>
      </c>
    </row>
    <row r="101" spans="1:5" ht="12" customHeight="1">
      <c r="A101" s="180" t="s">
        <v>71</v>
      </c>
      <c r="B101" s="63" t="s">
        <v>310</v>
      </c>
      <c r="C101" s="151"/>
      <c r="D101" s="228">
        <v>50474</v>
      </c>
      <c r="E101" s="265">
        <f t="shared" si="4"/>
        <v>50474</v>
      </c>
    </row>
    <row r="102" spans="1:5" ht="12" customHeight="1">
      <c r="A102" s="180" t="s">
        <v>72</v>
      </c>
      <c r="B102" s="63" t="s">
        <v>243</v>
      </c>
      <c r="C102" s="151"/>
      <c r="D102" s="228"/>
      <c r="E102" s="265">
        <f t="shared" si="4"/>
        <v>0</v>
      </c>
    </row>
    <row r="103" spans="1:5" ht="12" customHeight="1">
      <c r="A103" s="180" t="s">
        <v>73</v>
      </c>
      <c r="B103" s="64" t="s">
        <v>244</v>
      </c>
      <c r="C103" s="151"/>
      <c r="D103" s="228"/>
      <c r="E103" s="265">
        <f t="shared" si="4"/>
        <v>0</v>
      </c>
    </row>
    <row r="104" spans="1:5" ht="12" customHeight="1">
      <c r="A104" s="180" t="s">
        <v>74</v>
      </c>
      <c r="B104" s="64" t="s">
        <v>245</v>
      </c>
      <c r="C104" s="151"/>
      <c r="D104" s="228"/>
      <c r="E104" s="265">
        <f t="shared" si="4"/>
        <v>0</v>
      </c>
    </row>
    <row r="105" spans="1:5" ht="12" customHeight="1">
      <c r="A105" s="180" t="s">
        <v>76</v>
      </c>
      <c r="B105" s="63" t="s">
        <v>246</v>
      </c>
      <c r="C105" s="151"/>
      <c r="D105" s="228">
        <v>747664</v>
      </c>
      <c r="E105" s="265">
        <f t="shared" si="4"/>
        <v>747664</v>
      </c>
    </row>
    <row r="106" spans="1:5" ht="12" customHeight="1">
      <c r="A106" s="180" t="s">
        <v>107</v>
      </c>
      <c r="B106" s="63" t="s">
        <v>247</v>
      </c>
      <c r="C106" s="151"/>
      <c r="D106" s="228"/>
      <c r="E106" s="265">
        <f t="shared" si="4"/>
        <v>0</v>
      </c>
    </row>
    <row r="107" spans="1:5" ht="12" customHeight="1">
      <c r="A107" s="180" t="s">
        <v>241</v>
      </c>
      <c r="B107" s="64" t="s">
        <v>248</v>
      </c>
      <c r="C107" s="149"/>
      <c r="D107" s="228"/>
      <c r="E107" s="265">
        <f t="shared" si="4"/>
        <v>0</v>
      </c>
    </row>
    <row r="108" spans="1:5" ht="12" customHeight="1">
      <c r="A108" s="188" t="s">
        <v>242</v>
      </c>
      <c r="B108" s="65" t="s">
        <v>249</v>
      </c>
      <c r="C108" s="151"/>
      <c r="D108" s="228"/>
      <c r="E108" s="265">
        <f t="shared" si="4"/>
        <v>0</v>
      </c>
    </row>
    <row r="109" spans="1:5" ht="12" customHeight="1">
      <c r="A109" s="180" t="s">
        <v>308</v>
      </c>
      <c r="B109" s="65" t="s">
        <v>250</v>
      </c>
      <c r="C109" s="151"/>
      <c r="D109" s="228"/>
      <c r="E109" s="265">
        <f t="shared" si="4"/>
        <v>0</v>
      </c>
    </row>
    <row r="110" spans="1:5" ht="12" customHeight="1">
      <c r="A110" s="180" t="s">
        <v>309</v>
      </c>
      <c r="B110" s="64" t="s">
        <v>251</v>
      </c>
      <c r="C110" s="149">
        <v>1125927</v>
      </c>
      <c r="D110" s="227">
        <v>-844490</v>
      </c>
      <c r="E110" s="264">
        <f t="shared" si="4"/>
        <v>281437</v>
      </c>
    </row>
    <row r="111" spans="1:5" ht="12" customHeight="1">
      <c r="A111" s="180" t="s">
        <v>313</v>
      </c>
      <c r="B111" s="9" t="s">
        <v>35</v>
      </c>
      <c r="C111" s="149"/>
      <c r="D111" s="227"/>
      <c r="E111" s="264">
        <f t="shared" si="4"/>
        <v>0</v>
      </c>
    </row>
    <row r="112" spans="1:5" ht="12" customHeight="1">
      <c r="A112" s="181" t="s">
        <v>314</v>
      </c>
      <c r="B112" s="6" t="s">
        <v>371</v>
      </c>
      <c r="C112" s="151"/>
      <c r="D112" s="228"/>
      <c r="E112" s="265">
        <f t="shared" si="4"/>
        <v>0</v>
      </c>
    </row>
    <row r="113" spans="1:5" ht="12" customHeight="1" thickBot="1">
      <c r="A113" s="189" t="s">
        <v>315</v>
      </c>
      <c r="B113" s="66" t="s">
        <v>372</v>
      </c>
      <c r="C113" s="215"/>
      <c r="D113" s="263"/>
      <c r="E113" s="270">
        <f t="shared" si="4"/>
        <v>0</v>
      </c>
    </row>
    <row r="114" spans="1:5" ht="12" customHeight="1" thickBot="1">
      <c r="A114" s="25" t="s">
        <v>6</v>
      </c>
      <c r="B114" s="23" t="s">
        <v>252</v>
      </c>
      <c r="C114" s="148">
        <f>+C115+C117+C119</f>
        <v>12069314</v>
      </c>
      <c r="D114" s="225">
        <f>+D115+D117+D119</f>
        <v>28497</v>
      </c>
      <c r="E114" s="88">
        <f>+E115+E117+E119</f>
        <v>12097811</v>
      </c>
    </row>
    <row r="115" spans="1:5" ht="12" customHeight="1">
      <c r="A115" s="179" t="s">
        <v>65</v>
      </c>
      <c r="B115" s="6" t="s">
        <v>123</v>
      </c>
      <c r="C115" s="150">
        <v>10569314</v>
      </c>
      <c r="D115" s="226">
        <v>-1221503</v>
      </c>
      <c r="E115" s="192">
        <f aca="true" t="shared" si="5" ref="E115:E127">C115+D115</f>
        <v>9347811</v>
      </c>
    </row>
    <row r="116" spans="1:5" ht="12" customHeight="1">
      <c r="A116" s="179" t="s">
        <v>66</v>
      </c>
      <c r="B116" s="10" t="s">
        <v>256</v>
      </c>
      <c r="C116" s="150"/>
      <c r="D116" s="226"/>
      <c r="E116" s="192">
        <f t="shared" si="5"/>
        <v>0</v>
      </c>
    </row>
    <row r="117" spans="1:5" ht="12" customHeight="1">
      <c r="A117" s="179" t="s">
        <v>67</v>
      </c>
      <c r="B117" s="10" t="s">
        <v>108</v>
      </c>
      <c r="C117" s="149">
        <v>1500000</v>
      </c>
      <c r="D117" s="227">
        <v>1250000</v>
      </c>
      <c r="E117" s="264">
        <f t="shared" si="5"/>
        <v>2750000</v>
      </c>
    </row>
    <row r="118" spans="1:5" ht="12" customHeight="1">
      <c r="A118" s="179" t="s">
        <v>68</v>
      </c>
      <c r="B118" s="10" t="s">
        <v>257</v>
      </c>
      <c r="C118" s="149"/>
      <c r="D118" s="227"/>
      <c r="E118" s="264">
        <f t="shared" si="5"/>
        <v>0</v>
      </c>
    </row>
    <row r="119" spans="1:5" ht="12" customHeight="1">
      <c r="A119" s="179" t="s">
        <v>69</v>
      </c>
      <c r="B119" s="91" t="s">
        <v>125</v>
      </c>
      <c r="C119" s="149"/>
      <c r="D119" s="227"/>
      <c r="E119" s="264">
        <f t="shared" si="5"/>
        <v>0</v>
      </c>
    </row>
    <row r="120" spans="1:5" ht="12" customHeight="1">
      <c r="A120" s="179" t="s">
        <v>75</v>
      </c>
      <c r="B120" s="90" t="s">
        <v>301</v>
      </c>
      <c r="C120" s="149"/>
      <c r="D120" s="227"/>
      <c r="E120" s="264">
        <f t="shared" si="5"/>
        <v>0</v>
      </c>
    </row>
    <row r="121" spans="1:5" ht="12" customHeight="1">
      <c r="A121" s="179" t="s">
        <v>77</v>
      </c>
      <c r="B121" s="158" t="s">
        <v>262</v>
      </c>
      <c r="C121" s="149"/>
      <c r="D121" s="227"/>
      <c r="E121" s="264">
        <f t="shared" si="5"/>
        <v>0</v>
      </c>
    </row>
    <row r="122" spans="1:5" ht="12" customHeight="1">
      <c r="A122" s="179" t="s">
        <v>109</v>
      </c>
      <c r="B122" s="64" t="s">
        <v>245</v>
      </c>
      <c r="C122" s="149"/>
      <c r="D122" s="227"/>
      <c r="E122" s="264">
        <f t="shared" si="5"/>
        <v>0</v>
      </c>
    </row>
    <row r="123" spans="1:5" ht="12" customHeight="1">
      <c r="A123" s="179" t="s">
        <v>110</v>
      </c>
      <c r="B123" s="64" t="s">
        <v>261</v>
      </c>
      <c r="C123" s="149"/>
      <c r="D123" s="227"/>
      <c r="E123" s="264">
        <f t="shared" si="5"/>
        <v>0</v>
      </c>
    </row>
    <row r="124" spans="1:5" ht="12" customHeight="1">
      <c r="A124" s="179" t="s">
        <v>111</v>
      </c>
      <c r="B124" s="64" t="s">
        <v>260</v>
      </c>
      <c r="C124" s="149"/>
      <c r="D124" s="227"/>
      <c r="E124" s="264">
        <f t="shared" si="5"/>
        <v>0</v>
      </c>
    </row>
    <row r="125" spans="1:5" ht="12" customHeight="1">
      <c r="A125" s="179" t="s">
        <v>253</v>
      </c>
      <c r="B125" s="64" t="s">
        <v>248</v>
      </c>
      <c r="C125" s="149"/>
      <c r="D125" s="227"/>
      <c r="E125" s="264">
        <f t="shared" si="5"/>
        <v>0</v>
      </c>
    </row>
    <row r="126" spans="1:5" ht="12" customHeight="1">
      <c r="A126" s="179" t="s">
        <v>254</v>
      </c>
      <c r="B126" s="64" t="s">
        <v>259</v>
      </c>
      <c r="C126" s="149"/>
      <c r="D126" s="227"/>
      <c r="E126" s="264">
        <f t="shared" si="5"/>
        <v>0</v>
      </c>
    </row>
    <row r="127" spans="1:5" ht="12" customHeight="1" thickBot="1">
      <c r="A127" s="188" t="s">
        <v>255</v>
      </c>
      <c r="B127" s="64" t="s">
        <v>258</v>
      </c>
      <c r="C127" s="151"/>
      <c r="D127" s="228"/>
      <c r="E127" s="265">
        <f t="shared" si="5"/>
        <v>0</v>
      </c>
    </row>
    <row r="128" spans="1:5" ht="12" customHeight="1" thickBot="1">
      <c r="A128" s="25" t="s">
        <v>7</v>
      </c>
      <c r="B128" s="60" t="s">
        <v>318</v>
      </c>
      <c r="C128" s="148">
        <f>+C93+C114</f>
        <v>82727561</v>
      </c>
      <c r="D128" s="225">
        <f>+D93+D114</f>
        <v>14608351</v>
      </c>
      <c r="E128" s="88">
        <f>+E93+E114</f>
        <v>97335912</v>
      </c>
    </row>
    <row r="129" spans="1:5" ht="12" customHeight="1" thickBot="1">
      <c r="A129" s="25" t="s">
        <v>8</v>
      </c>
      <c r="B129" s="60" t="s">
        <v>319</v>
      </c>
      <c r="C129" s="148">
        <f>+C130+C131+C132</f>
        <v>10730127</v>
      </c>
      <c r="D129" s="225">
        <f>+D130+D131+D132</f>
        <v>9453</v>
      </c>
      <c r="E129" s="88">
        <f>+E130+E131+E132</f>
        <v>10739580</v>
      </c>
    </row>
    <row r="130" spans="1:5" s="56" customFormat="1" ht="12" customHeight="1">
      <c r="A130" s="179" t="s">
        <v>157</v>
      </c>
      <c r="B130" s="7" t="s">
        <v>376</v>
      </c>
      <c r="C130" s="149">
        <v>590361</v>
      </c>
      <c r="D130" s="227">
        <v>9453</v>
      </c>
      <c r="E130" s="264">
        <f>C130+D130</f>
        <v>599814</v>
      </c>
    </row>
    <row r="131" spans="1:5" ht="12" customHeight="1">
      <c r="A131" s="179" t="s">
        <v>158</v>
      </c>
      <c r="B131" s="7" t="s">
        <v>327</v>
      </c>
      <c r="C131" s="149">
        <v>2500000</v>
      </c>
      <c r="D131" s="227"/>
      <c r="E131" s="264">
        <f>C131+D131</f>
        <v>2500000</v>
      </c>
    </row>
    <row r="132" spans="1:5" ht="12" customHeight="1" thickBot="1">
      <c r="A132" s="188" t="s">
        <v>159</v>
      </c>
      <c r="B132" s="5" t="s">
        <v>375</v>
      </c>
      <c r="C132" s="149">
        <v>7639766</v>
      </c>
      <c r="D132" s="227"/>
      <c r="E132" s="264">
        <f>C132+D132</f>
        <v>7639766</v>
      </c>
    </row>
    <row r="133" spans="1:5" ht="12" customHeight="1" thickBot="1">
      <c r="A133" s="25" t="s">
        <v>9</v>
      </c>
      <c r="B133" s="60" t="s">
        <v>320</v>
      </c>
      <c r="C133" s="148">
        <f>+C134+C135+C136+C137+C138+C139</f>
        <v>0</v>
      </c>
      <c r="D133" s="225">
        <f>+D134+D135+D136+D137+D138+D139</f>
        <v>0</v>
      </c>
      <c r="E133" s="88">
        <f>+E134+E135+E136+E137+E138+E139</f>
        <v>0</v>
      </c>
    </row>
    <row r="134" spans="1:5" ht="12" customHeight="1">
      <c r="A134" s="179" t="s">
        <v>52</v>
      </c>
      <c r="B134" s="7" t="s">
        <v>329</v>
      </c>
      <c r="C134" s="149"/>
      <c r="D134" s="227"/>
      <c r="E134" s="264">
        <f aca="true" t="shared" si="6" ref="E134:E139">C134+D134</f>
        <v>0</v>
      </c>
    </row>
    <row r="135" spans="1:5" ht="12" customHeight="1">
      <c r="A135" s="179" t="s">
        <v>53</v>
      </c>
      <c r="B135" s="7" t="s">
        <v>321</v>
      </c>
      <c r="C135" s="149"/>
      <c r="D135" s="227"/>
      <c r="E135" s="264">
        <f t="shared" si="6"/>
        <v>0</v>
      </c>
    </row>
    <row r="136" spans="1:5" ht="12" customHeight="1">
      <c r="A136" s="179" t="s">
        <v>54</v>
      </c>
      <c r="B136" s="7" t="s">
        <v>322</v>
      </c>
      <c r="C136" s="149"/>
      <c r="D136" s="227"/>
      <c r="E136" s="264">
        <f t="shared" si="6"/>
        <v>0</v>
      </c>
    </row>
    <row r="137" spans="1:5" ht="12" customHeight="1">
      <c r="A137" s="179" t="s">
        <v>96</v>
      </c>
      <c r="B137" s="7" t="s">
        <v>374</v>
      </c>
      <c r="C137" s="149"/>
      <c r="D137" s="227"/>
      <c r="E137" s="264">
        <f t="shared" si="6"/>
        <v>0</v>
      </c>
    </row>
    <row r="138" spans="1:5" ht="12" customHeight="1">
      <c r="A138" s="179" t="s">
        <v>97</v>
      </c>
      <c r="B138" s="7" t="s">
        <v>324</v>
      </c>
      <c r="C138" s="149"/>
      <c r="D138" s="227"/>
      <c r="E138" s="264">
        <f t="shared" si="6"/>
        <v>0</v>
      </c>
    </row>
    <row r="139" spans="1:5" s="56" customFormat="1" ht="12" customHeight="1" thickBot="1">
      <c r="A139" s="188" t="s">
        <v>98</v>
      </c>
      <c r="B139" s="5" t="s">
        <v>325</v>
      </c>
      <c r="C139" s="149"/>
      <c r="D139" s="227"/>
      <c r="E139" s="264">
        <f t="shared" si="6"/>
        <v>0</v>
      </c>
    </row>
    <row r="140" spans="1:11" ht="12" customHeight="1" thickBot="1">
      <c r="A140" s="25" t="s">
        <v>10</v>
      </c>
      <c r="B140" s="60" t="s">
        <v>380</v>
      </c>
      <c r="C140" s="154">
        <f>+C141+C142+C144+C145+C143</f>
        <v>0</v>
      </c>
      <c r="D140" s="229">
        <f>+D141+D142+D144+D145+D143</f>
        <v>906871</v>
      </c>
      <c r="E140" s="191">
        <f>+E141+E142+E144+E145+E143</f>
        <v>906871</v>
      </c>
      <c r="K140" s="87"/>
    </row>
    <row r="141" spans="1:5" ht="12.75">
      <c r="A141" s="179" t="s">
        <v>55</v>
      </c>
      <c r="B141" s="7" t="s">
        <v>263</v>
      </c>
      <c r="C141" s="149"/>
      <c r="D141" s="227"/>
      <c r="E141" s="264">
        <f>C141+D141</f>
        <v>0</v>
      </c>
    </row>
    <row r="142" spans="1:5" ht="12" customHeight="1">
      <c r="A142" s="179" t="s">
        <v>56</v>
      </c>
      <c r="B142" s="7" t="s">
        <v>264</v>
      </c>
      <c r="C142" s="149"/>
      <c r="D142" s="227">
        <v>906871</v>
      </c>
      <c r="E142" s="264">
        <f>C142+D142</f>
        <v>906871</v>
      </c>
    </row>
    <row r="143" spans="1:5" ht="12" customHeight="1">
      <c r="A143" s="179" t="s">
        <v>177</v>
      </c>
      <c r="B143" s="7" t="s">
        <v>379</v>
      </c>
      <c r="C143" s="149"/>
      <c r="D143" s="227"/>
      <c r="E143" s="264">
        <f>C143+D143</f>
        <v>0</v>
      </c>
    </row>
    <row r="144" spans="1:5" s="56" customFormat="1" ht="12" customHeight="1">
      <c r="A144" s="179" t="s">
        <v>178</v>
      </c>
      <c r="B144" s="7" t="s">
        <v>334</v>
      </c>
      <c r="C144" s="149"/>
      <c r="D144" s="227"/>
      <c r="E144" s="264">
        <f>C144+D144</f>
        <v>0</v>
      </c>
    </row>
    <row r="145" spans="1:5" s="56" customFormat="1" ht="12" customHeight="1" thickBot="1">
      <c r="A145" s="188" t="s">
        <v>179</v>
      </c>
      <c r="B145" s="5" t="s">
        <v>283</v>
      </c>
      <c r="C145" s="149"/>
      <c r="D145" s="227"/>
      <c r="E145" s="264">
        <f>C145+D145</f>
        <v>0</v>
      </c>
    </row>
    <row r="146" spans="1:5" s="56" customFormat="1" ht="12" customHeight="1" thickBot="1">
      <c r="A146" s="25" t="s">
        <v>11</v>
      </c>
      <c r="B146" s="60" t="s">
        <v>335</v>
      </c>
      <c r="C146" s="217">
        <f>+C147+C148+C149+C150+C151</f>
        <v>0</v>
      </c>
      <c r="D146" s="230">
        <f>+D147+D148+D149+D150+D151</f>
        <v>0</v>
      </c>
      <c r="E146" s="212">
        <f>+E147+E148+E149+E150+E151</f>
        <v>0</v>
      </c>
    </row>
    <row r="147" spans="1:5" s="56" customFormat="1" ht="12" customHeight="1">
      <c r="A147" s="179" t="s">
        <v>57</v>
      </c>
      <c r="B147" s="7" t="s">
        <v>330</v>
      </c>
      <c r="C147" s="149"/>
      <c r="D147" s="227"/>
      <c r="E147" s="264">
        <f aca="true" t="shared" si="7" ref="E147:E153">C147+D147</f>
        <v>0</v>
      </c>
    </row>
    <row r="148" spans="1:5" s="56" customFormat="1" ht="12" customHeight="1">
      <c r="A148" s="179" t="s">
        <v>58</v>
      </c>
      <c r="B148" s="7" t="s">
        <v>337</v>
      </c>
      <c r="C148" s="149"/>
      <c r="D148" s="227"/>
      <c r="E148" s="264">
        <f t="shared" si="7"/>
        <v>0</v>
      </c>
    </row>
    <row r="149" spans="1:5" s="56" customFormat="1" ht="12" customHeight="1">
      <c r="A149" s="179" t="s">
        <v>189</v>
      </c>
      <c r="B149" s="7" t="s">
        <v>332</v>
      </c>
      <c r="C149" s="149"/>
      <c r="D149" s="227"/>
      <c r="E149" s="264">
        <f t="shared" si="7"/>
        <v>0</v>
      </c>
    </row>
    <row r="150" spans="1:5" s="56" customFormat="1" ht="12" customHeight="1">
      <c r="A150" s="179" t="s">
        <v>190</v>
      </c>
      <c r="B150" s="7" t="s">
        <v>377</v>
      </c>
      <c r="C150" s="149"/>
      <c r="D150" s="227"/>
      <c r="E150" s="264">
        <f t="shared" si="7"/>
        <v>0</v>
      </c>
    </row>
    <row r="151" spans="1:5" ht="12.75" customHeight="1" thickBot="1">
      <c r="A151" s="188" t="s">
        <v>336</v>
      </c>
      <c r="B151" s="5" t="s">
        <v>339</v>
      </c>
      <c r="C151" s="151"/>
      <c r="D151" s="228"/>
      <c r="E151" s="265">
        <f t="shared" si="7"/>
        <v>0</v>
      </c>
    </row>
    <row r="152" spans="1:5" ht="12.75" customHeight="1" thickBot="1">
      <c r="A152" s="209" t="s">
        <v>12</v>
      </c>
      <c r="B152" s="60" t="s">
        <v>340</v>
      </c>
      <c r="C152" s="218"/>
      <c r="D152" s="231"/>
      <c r="E152" s="212">
        <f t="shared" si="7"/>
        <v>0</v>
      </c>
    </row>
    <row r="153" spans="1:5" ht="12.75" customHeight="1" thickBot="1">
      <c r="A153" s="209" t="s">
        <v>13</v>
      </c>
      <c r="B153" s="60" t="s">
        <v>341</v>
      </c>
      <c r="C153" s="218"/>
      <c r="D153" s="231"/>
      <c r="E153" s="212">
        <f t="shared" si="7"/>
        <v>0</v>
      </c>
    </row>
    <row r="154" spans="1:5" ht="12" customHeight="1" thickBot="1">
      <c r="A154" s="25" t="s">
        <v>14</v>
      </c>
      <c r="B154" s="60" t="s">
        <v>343</v>
      </c>
      <c r="C154" s="219">
        <f>+C129+C133+C140+C146+C152+C153</f>
        <v>10730127</v>
      </c>
      <c r="D154" s="232">
        <f>+D129+D133+D140+D146+D152+D153</f>
        <v>916324</v>
      </c>
      <c r="E154" s="213">
        <f>+E129+E133+E140+E146+E152+E153</f>
        <v>11646451</v>
      </c>
    </row>
    <row r="155" spans="1:5" ht="15" customHeight="1" thickBot="1">
      <c r="A155" s="190" t="s">
        <v>15</v>
      </c>
      <c r="B155" s="135" t="s">
        <v>342</v>
      </c>
      <c r="C155" s="219">
        <f>+C128+C154</f>
        <v>93457688</v>
      </c>
      <c r="D155" s="232">
        <f>+D128+D154</f>
        <v>15524675</v>
      </c>
      <c r="E155" s="213">
        <f>+E128+E154</f>
        <v>108982363</v>
      </c>
    </row>
    <row r="156" spans="1:5" ht="13.5" thickBot="1">
      <c r="A156" s="138"/>
      <c r="B156" s="139"/>
      <c r="C156" s="140"/>
      <c r="D156" s="140"/>
      <c r="E156" s="140"/>
    </row>
    <row r="157" spans="1:5" ht="15" customHeight="1" thickBot="1">
      <c r="A157" s="85" t="s">
        <v>378</v>
      </c>
      <c r="B157" s="86"/>
      <c r="C157" s="262">
        <v>2</v>
      </c>
      <c r="D157" s="262"/>
      <c r="E157" s="271">
        <f>C157+D157</f>
        <v>2</v>
      </c>
    </row>
    <row r="158" spans="1:5" ht="14.25" customHeight="1" thickBot="1">
      <c r="A158" s="85" t="s">
        <v>119</v>
      </c>
      <c r="B158" s="86"/>
      <c r="C158" s="262">
        <v>35</v>
      </c>
      <c r="D158" s="262">
        <v>-4</v>
      </c>
      <c r="E158" s="271">
        <f>C158+D158</f>
        <v>31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1.0645833333333334" bottom="0.984251968503937" header="0.7874015748031497" footer="0.7874015748031497"/>
  <pageSetup horizontalDpi="600" verticalDpi="600" orientation="portrait" paperSize="9" scale="73" r:id="rId1"/>
  <headerFooter alignWithMargins="0">
    <oddHeader>&amp;C&amp;"Times New Roman CE,Félkövér"&amp;11Hét Község Önkormányzata&amp;RHét Közs.Önk. Képviselő-Testületének
4/2018. (IV.27.) önk.rend.
5.1.1. melléklete</oddHeader>
  </headerFooter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view="pageLayout" zoomScaleNormal="130" zoomScaleSheetLayoutView="100" workbookViewId="0" topLeftCell="A97">
      <selection activeCell="B104" sqref="B104"/>
    </sheetView>
  </sheetViews>
  <sheetFormatPr defaultColWidth="9.00390625" defaultRowHeight="12.75"/>
  <cols>
    <col min="1" max="1" width="16.125" style="141" customWidth="1"/>
    <col min="2" max="2" width="62.00390625" style="142" customWidth="1"/>
    <col min="3" max="3" width="14.125" style="14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78"/>
      <c r="B1" s="79"/>
      <c r="E1" s="253"/>
    </row>
    <row r="2" spans="1:5" s="52" customFormat="1" ht="21" customHeight="1" thickBot="1">
      <c r="A2" s="254" t="s">
        <v>40</v>
      </c>
      <c r="B2" s="445" t="s">
        <v>120</v>
      </c>
      <c r="C2" s="445"/>
      <c r="D2" s="445"/>
      <c r="E2" s="255" t="s">
        <v>36</v>
      </c>
    </row>
    <row r="3" spans="1:5" s="52" customFormat="1" ht="24.75" thickBot="1">
      <c r="A3" s="254" t="s">
        <v>117</v>
      </c>
      <c r="B3" s="445" t="s">
        <v>293</v>
      </c>
      <c r="C3" s="445"/>
      <c r="D3" s="445"/>
      <c r="E3" s="256" t="s">
        <v>39</v>
      </c>
    </row>
    <row r="4" spans="1:5" s="53" customFormat="1" ht="15.75" customHeight="1" thickBot="1">
      <c r="A4" s="80"/>
      <c r="B4" s="80"/>
      <c r="C4" s="81"/>
      <c r="E4" s="81"/>
    </row>
    <row r="5" spans="1:5" ht="36.75" thickBot="1">
      <c r="A5" s="155" t="s">
        <v>118</v>
      </c>
      <c r="B5" s="82" t="s">
        <v>440</v>
      </c>
      <c r="C5" s="285" t="s">
        <v>381</v>
      </c>
      <c r="D5" s="286" t="s">
        <v>477</v>
      </c>
      <c r="E5" s="287" t="s">
        <v>470</v>
      </c>
    </row>
    <row r="6" spans="1:5" s="50" customFormat="1" ht="12.75" customHeight="1" thickBot="1">
      <c r="A6" s="73" t="s">
        <v>357</v>
      </c>
      <c r="B6" s="74" t="s">
        <v>358</v>
      </c>
      <c r="C6" s="74" t="s">
        <v>359</v>
      </c>
      <c r="D6" s="257" t="s">
        <v>361</v>
      </c>
      <c r="E6" s="291" t="s">
        <v>438</v>
      </c>
    </row>
    <row r="7" spans="1:5" s="50" customFormat="1" ht="15.75" customHeight="1" thickBot="1">
      <c r="A7" s="442" t="s">
        <v>37</v>
      </c>
      <c r="B7" s="443"/>
      <c r="C7" s="443"/>
      <c r="D7" s="443"/>
      <c r="E7" s="444"/>
    </row>
    <row r="8" spans="1:5" s="50" customFormat="1" ht="12" customHeight="1" thickBot="1">
      <c r="A8" s="25" t="s">
        <v>5</v>
      </c>
      <c r="B8" s="19" t="s">
        <v>142</v>
      </c>
      <c r="C8" s="148">
        <f>+C9+C10+C11+C12+C13+C14</f>
        <v>0</v>
      </c>
      <c r="D8" s="225">
        <f>+D9+D10+D11+D12+D13+D14</f>
        <v>0</v>
      </c>
      <c r="E8" s="88">
        <f>+E9+E10+E11+E12+E13+E14</f>
        <v>0</v>
      </c>
    </row>
    <row r="9" spans="1:5" s="54" customFormat="1" ht="12" customHeight="1">
      <c r="A9" s="179" t="s">
        <v>59</v>
      </c>
      <c r="B9" s="162" t="s">
        <v>143</v>
      </c>
      <c r="C9" s="150"/>
      <c r="D9" s="226"/>
      <c r="E9" s="192">
        <f aca="true" t="shared" si="0" ref="E9:E14">C9+D9</f>
        <v>0</v>
      </c>
    </row>
    <row r="10" spans="1:5" s="55" customFormat="1" ht="12" customHeight="1">
      <c r="A10" s="180" t="s">
        <v>60</v>
      </c>
      <c r="B10" s="163" t="s">
        <v>144</v>
      </c>
      <c r="C10" s="149"/>
      <c r="D10" s="227"/>
      <c r="E10" s="264">
        <f t="shared" si="0"/>
        <v>0</v>
      </c>
    </row>
    <row r="11" spans="1:5" s="55" customFormat="1" ht="12" customHeight="1">
      <c r="A11" s="180" t="s">
        <v>61</v>
      </c>
      <c r="B11" s="163" t="s">
        <v>145</v>
      </c>
      <c r="C11" s="149"/>
      <c r="D11" s="227"/>
      <c r="E11" s="264">
        <f t="shared" si="0"/>
        <v>0</v>
      </c>
    </row>
    <row r="12" spans="1:5" s="55" customFormat="1" ht="12" customHeight="1">
      <c r="A12" s="180" t="s">
        <v>62</v>
      </c>
      <c r="B12" s="163" t="s">
        <v>146</v>
      </c>
      <c r="C12" s="149"/>
      <c r="D12" s="227"/>
      <c r="E12" s="264">
        <f t="shared" si="0"/>
        <v>0</v>
      </c>
    </row>
    <row r="13" spans="1:5" s="55" customFormat="1" ht="12" customHeight="1">
      <c r="A13" s="180" t="s">
        <v>79</v>
      </c>
      <c r="B13" s="163" t="s">
        <v>365</v>
      </c>
      <c r="C13" s="149"/>
      <c r="D13" s="227"/>
      <c r="E13" s="264">
        <f t="shared" si="0"/>
        <v>0</v>
      </c>
    </row>
    <row r="14" spans="1:5" s="54" customFormat="1" ht="12" customHeight="1" thickBot="1">
      <c r="A14" s="181" t="s">
        <v>63</v>
      </c>
      <c r="B14" s="164" t="s">
        <v>303</v>
      </c>
      <c r="C14" s="149"/>
      <c r="D14" s="227"/>
      <c r="E14" s="264">
        <f t="shared" si="0"/>
        <v>0</v>
      </c>
    </row>
    <row r="15" spans="1:5" s="54" customFormat="1" ht="12" customHeight="1" thickBot="1">
      <c r="A15" s="25" t="s">
        <v>6</v>
      </c>
      <c r="B15" s="89" t="s">
        <v>147</v>
      </c>
      <c r="C15" s="148">
        <f>+C16+C17+C18+C19+C20</f>
        <v>0</v>
      </c>
      <c r="D15" s="225">
        <f>+D16+D17+D18+D19+D20</f>
        <v>0</v>
      </c>
      <c r="E15" s="88">
        <f>+E16+E17+E18+E19+E20</f>
        <v>0</v>
      </c>
    </row>
    <row r="16" spans="1:5" s="54" customFormat="1" ht="12" customHeight="1">
      <c r="A16" s="179" t="s">
        <v>65</v>
      </c>
      <c r="B16" s="162" t="s">
        <v>148</v>
      </c>
      <c r="C16" s="150"/>
      <c r="D16" s="226"/>
      <c r="E16" s="192">
        <f aca="true" t="shared" si="1" ref="E16:E21">C16+D16</f>
        <v>0</v>
      </c>
    </row>
    <row r="17" spans="1:5" s="54" customFormat="1" ht="12" customHeight="1">
      <c r="A17" s="180" t="s">
        <v>66</v>
      </c>
      <c r="B17" s="163" t="s">
        <v>149</v>
      </c>
      <c r="C17" s="149"/>
      <c r="D17" s="227"/>
      <c r="E17" s="264">
        <f t="shared" si="1"/>
        <v>0</v>
      </c>
    </row>
    <row r="18" spans="1:5" s="54" customFormat="1" ht="12" customHeight="1">
      <c r="A18" s="180" t="s">
        <v>67</v>
      </c>
      <c r="B18" s="163" t="s">
        <v>295</v>
      </c>
      <c r="C18" s="149"/>
      <c r="D18" s="227"/>
      <c r="E18" s="264">
        <f t="shared" si="1"/>
        <v>0</v>
      </c>
    </row>
    <row r="19" spans="1:5" s="54" customFormat="1" ht="12" customHeight="1">
      <c r="A19" s="180" t="s">
        <v>68</v>
      </c>
      <c r="B19" s="163" t="s">
        <v>296</v>
      </c>
      <c r="C19" s="149"/>
      <c r="D19" s="227"/>
      <c r="E19" s="264">
        <f t="shared" si="1"/>
        <v>0</v>
      </c>
    </row>
    <row r="20" spans="1:5" s="54" customFormat="1" ht="12" customHeight="1">
      <c r="A20" s="180" t="s">
        <v>69</v>
      </c>
      <c r="B20" s="163" t="s">
        <v>150</v>
      </c>
      <c r="C20" s="149"/>
      <c r="D20" s="227"/>
      <c r="E20" s="264">
        <f t="shared" si="1"/>
        <v>0</v>
      </c>
    </row>
    <row r="21" spans="1:5" s="55" customFormat="1" ht="12" customHeight="1" thickBot="1">
      <c r="A21" s="181" t="s">
        <v>75</v>
      </c>
      <c r="B21" s="164" t="s">
        <v>151</v>
      </c>
      <c r="C21" s="151"/>
      <c r="D21" s="228"/>
      <c r="E21" s="265">
        <f t="shared" si="1"/>
        <v>0</v>
      </c>
    </row>
    <row r="22" spans="1:5" s="55" customFormat="1" ht="12" customHeight="1" thickBot="1">
      <c r="A22" s="25" t="s">
        <v>7</v>
      </c>
      <c r="B22" s="410" t="s">
        <v>152</v>
      </c>
      <c r="C22" s="148">
        <f>+C23+C24+C25+C26+C27</f>
        <v>0</v>
      </c>
      <c r="D22" s="225">
        <f>+D23+D24+D25+D26+D27</f>
        <v>0</v>
      </c>
      <c r="E22" s="88">
        <f>+E23+E24+E25+E26+E27</f>
        <v>0</v>
      </c>
    </row>
    <row r="23" spans="1:5" s="55" customFormat="1" ht="12" customHeight="1">
      <c r="A23" s="179" t="s">
        <v>48</v>
      </c>
      <c r="B23" s="162" t="s">
        <v>153</v>
      </c>
      <c r="C23" s="150"/>
      <c r="D23" s="226"/>
      <c r="E23" s="192">
        <f aca="true" t="shared" si="2" ref="E23:E64">C23+D23</f>
        <v>0</v>
      </c>
    </row>
    <row r="24" spans="1:5" s="54" customFormat="1" ht="12" customHeight="1">
      <c r="A24" s="180" t="s">
        <v>49</v>
      </c>
      <c r="B24" s="163" t="s">
        <v>154</v>
      </c>
      <c r="C24" s="149"/>
      <c r="D24" s="227"/>
      <c r="E24" s="264">
        <f t="shared" si="2"/>
        <v>0</v>
      </c>
    </row>
    <row r="25" spans="1:5" s="55" customFormat="1" ht="12" customHeight="1">
      <c r="A25" s="180" t="s">
        <v>50</v>
      </c>
      <c r="B25" s="163" t="s">
        <v>297</v>
      </c>
      <c r="C25" s="149"/>
      <c r="D25" s="227"/>
      <c r="E25" s="264">
        <f t="shared" si="2"/>
        <v>0</v>
      </c>
    </row>
    <row r="26" spans="1:5" s="55" customFormat="1" ht="12" customHeight="1">
      <c r="A26" s="180" t="s">
        <v>51</v>
      </c>
      <c r="B26" s="163" t="s">
        <v>298</v>
      </c>
      <c r="C26" s="149"/>
      <c r="D26" s="227"/>
      <c r="E26" s="264">
        <f t="shared" si="2"/>
        <v>0</v>
      </c>
    </row>
    <row r="27" spans="1:5" s="55" customFormat="1" ht="12" customHeight="1">
      <c r="A27" s="180" t="s">
        <v>92</v>
      </c>
      <c r="B27" s="163" t="s">
        <v>155</v>
      </c>
      <c r="C27" s="149"/>
      <c r="D27" s="227"/>
      <c r="E27" s="264">
        <f t="shared" si="2"/>
        <v>0</v>
      </c>
    </row>
    <row r="28" spans="1:5" s="55" customFormat="1" ht="12" customHeight="1" thickBot="1">
      <c r="A28" s="181" t="s">
        <v>93</v>
      </c>
      <c r="B28" s="164" t="s">
        <v>156</v>
      </c>
      <c r="C28" s="151"/>
      <c r="D28" s="228"/>
      <c r="E28" s="265">
        <f t="shared" si="2"/>
        <v>0</v>
      </c>
    </row>
    <row r="29" spans="1:5" s="55" customFormat="1" ht="12" customHeight="1" thickBot="1">
      <c r="A29" s="25" t="s">
        <v>94</v>
      </c>
      <c r="B29" s="19" t="s">
        <v>433</v>
      </c>
      <c r="C29" s="154">
        <f>+C30+C31+C32+C33+C34+C35+C36</f>
        <v>0</v>
      </c>
      <c r="D29" s="154">
        <f>+D30+D31+D32+D33+D34+D35+D36</f>
        <v>0</v>
      </c>
      <c r="E29" s="191">
        <f>+E30+E31+E32+E33+E34+E35+E36</f>
        <v>0</v>
      </c>
    </row>
    <row r="30" spans="1:5" s="55" customFormat="1" ht="12" customHeight="1">
      <c r="A30" s="179" t="s">
        <v>157</v>
      </c>
      <c r="B30" s="162" t="s">
        <v>426</v>
      </c>
      <c r="C30" s="150"/>
      <c r="D30" s="150"/>
      <c r="E30" s="192">
        <f t="shared" si="2"/>
        <v>0</v>
      </c>
    </row>
    <row r="31" spans="1:5" s="55" customFormat="1" ht="12" customHeight="1">
      <c r="A31" s="180" t="s">
        <v>158</v>
      </c>
      <c r="B31" s="163" t="s">
        <v>427</v>
      </c>
      <c r="C31" s="149"/>
      <c r="D31" s="149"/>
      <c r="E31" s="264">
        <f t="shared" si="2"/>
        <v>0</v>
      </c>
    </row>
    <row r="32" spans="1:5" s="55" customFormat="1" ht="12" customHeight="1">
      <c r="A32" s="180" t="s">
        <v>159</v>
      </c>
      <c r="B32" s="163" t="s">
        <v>428</v>
      </c>
      <c r="C32" s="149"/>
      <c r="D32" s="149"/>
      <c r="E32" s="264">
        <f t="shared" si="2"/>
        <v>0</v>
      </c>
    </row>
    <row r="33" spans="1:5" s="55" customFormat="1" ht="12" customHeight="1">
      <c r="A33" s="180" t="s">
        <v>160</v>
      </c>
      <c r="B33" s="163" t="s">
        <v>429</v>
      </c>
      <c r="C33" s="149"/>
      <c r="D33" s="149"/>
      <c r="E33" s="264">
        <f t="shared" si="2"/>
        <v>0</v>
      </c>
    </row>
    <row r="34" spans="1:5" s="55" customFormat="1" ht="12" customHeight="1">
      <c r="A34" s="180" t="s">
        <v>430</v>
      </c>
      <c r="B34" s="163" t="s">
        <v>161</v>
      </c>
      <c r="C34" s="149"/>
      <c r="D34" s="149"/>
      <c r="E34" s="264">
        <f t="shared" si="2"/>
        <v>0</v>
      </c>
    </row>
    <row r="35" spans="1:5" s="55" customFormat="1" ht="12" customHeight="1">
      <c r="A35" s="180" t="s">
        <v>431</v>
      </c>
      <c r="B35" s="163" t="s">
        <v>162</v>
      </c>
      <c r="C35" s="149"/>
      <c r="D35" s="149"/>
      <c r="E35" s="264">
        <f t="shared" si="2"/>
        <v>0</v>
      </c>
    </row>
    <row r="36" spans="1:5" s="55" customFormat="1" ht="12" customHeight="1" thickBot="1">
      <c r="A36" s="181" t="s">
        <v>432</v>
      </c>
      <c r="B36" s="164" t="s">
        <v>163</v>
      </c>
      <c r="C36" s="151"/>
      <c r="D36" s="151"/>
      <c r="E36" s="265">
        <f t="shared" si="2"/>
        <v>0</v>
      </c>
    </row>
    <row r="37" spans="1:5" s="55" customFormat="1" ht="12" customHeight="1" thickBot="1">
      <c r="A37" s="25" t="s">
        <v>9</v>
      </c>
      <c r="B37" s="19" t="s">
        <v>304</v>
      </c>
      <c r="C37" s="148">
        <f>SUM(C38:C48)</f>
        <v>25189600</v>
      </c>
      <c r="D37" s="225">
        <f>SUM(D38:D48)</f>
        <v>0</v>
      </c>
      <c r="E37" s="88">
        <f>SUM(E38:E48)</f>
        <v>25189600</v>
      </c>
    </row>
    <row r="38" spans="1:5" s="55" customFormat="1" ht="12" customHeight="1">
      <c r="A38" s="179" t="s">
        <v>52</v>
      </c>
      <c r="B38" s="162" t="s">
        <v>166</v>
      </c>
      <c r="C38" s="150"/>
      <c r="D38" s="226"/>
      <c r="E38" s="192">
        <f t="shared" si="2"/>
        <v>0</v>
      </c>
    </row>
    <row r="39" spans="1:5" s="55" customFormat="1" ht="12" customHeight="1">
      <c r="A39" s="180" t="s">
        <v>53</v>
      </c>
      <c r="B39" s="163" t="s">
        <v>167</v>
      </c>
      <c r="C39" s="149"/>
      <c r="D39" s="227"/>
      <c r="E39" s="264">
        <f t="shared" si="2"/>
        <v>0</v>
      </c>
    </row>
    <row r="40" spans="1:5" s="55" customFormat="1" ht="12" customHeight="1">
      <c r="A40" s="180" t="s">
        <v>54</v>
      </c>
      <c r="B40" s="163" t="s">
        <v>168</v>
      </c>
      <c r="C40" s="149">
        <v>19834331</v>
      </c>
      <c r="D40" s="227"/>
      <c r="E40" s="264">
        <f t="shared" si="2"/>
        <v>19834331</v>
      </c>
    </row>
    <row r="41" spans="1:5" s="55" customFormat="1" ht="12" customHeight="1">
      <c r="A41" s="180" t="s">
        <v>96</v>
      </c>
      <c r="B41" s="163" t="s">
        <v>169</v>
      </c>
      <c r="C41" s="149"/>
      <c r="D41" s="227"/>
      <c r="E41" s="264">
        <f t="shared" si="2"/>
        <v>0</v>
      </c>
    </row>
    <row r="42" spans="1:5" s="55" customFormat="1" ht="12" customHeight="1">
      <c r="A42" s="180" t="s">
        <v>97</v>
      </c>
      <c r="B42" s="163" t="s">
        <v>170</v>
      </c>
      <c r="C42" s="149"/>
      <c r="D42" s="227"/>
      <c r="E42" s="264">
        <f t="shared" si="2"/>
        <v>0</v>
      </c>
    </row>
    <row r="43" spans="1:5" s="55" customFormat="1" ht="12" customHeight="1">
      <c r="A43" s="180" t="s">
        <v>98</v>
      </c>
      <c r="B43" s="163" t="s">
        <v>171</v>
      </c>
      <c r="C43" s="149">
        <v>5355269</v>
      </c>
      <c r="D43" s="227"/>
      <c r="E43" s="264">
        <f t="shared" si="2"/>
        <v>5355269</v>
      </c>
    </row>
    <row r="44" spans="1:5" s="55" customFormat="1" ht="12" customHeight="1">
      <c r="A44" s="180" t="s">
        <v>99</v>
      </c>
      <c r="B44" s="163" t="s">
        <v>172</v>
      </c>
      <c r="C44" s="149"/>
      <c r="D44" s="227"/>
      <c r="E44" s="264">
        <f t="shared" si="2"/>
        <v>0</v>
      </c>
    </row>
    <row r="45" spans="1:5" s="55" customFormat="1" ht="12" customHeight="1">
      <c r="A45" s="180" t="s">
        <v>100</v>
      </c>
      <c r="B45" s="163" t="s">
        <v>173</v>
      </c>
      <c r="C45" s="149"/>
      <c r="D45" s="227"/>
      <c r="E45" s="264">
        <f t="shared" si="2"/>
        <v>0</v>
      </c>
    </row>
    <row r="46" spans="1:5" s="55" customFormat="1" ht="12" customHeight="1">
      <c r="A46" s="180" t="s">
        <v>164</v>
      </c>
      <c r="B46" s="163" t="s">
        <v>174</v>
      </c>
      <c r="C46" s="152"/>
      <c r="D46" s="258"/>
      <c r="E46" s="266">
        <f t="shared" si="2"/>
        <v>0</v>
      </c>
    </row>
    <row r="47" spans="1:5" s="55" customFormat="1" ht="12" customHeight="1">
      <c r="A47" s="181" t="s">
        <v>165</v>
      </c>
      <c r="B47" s="164" t="s">
        <v>306</v>
      </c>
      <c r="C47" s="153"/>
      <c r="D47" s="259"/>
      <c r="E47" s="267">
        <f t="shared" si="2"/>
        <v>0</v>
      </c>
    </row>
    <row r="48" spans="1:5" s="55" customFormat="1" ht="12" customHeight="1" thickBot="1">
      <c r="A48" s="181" t="s">
        <v>305</v>
      </c>
      <c r="B48" s="164" t="s">
        <v>175</v>
      </c>
      <c r="C48" s="153"/>
      <c r="D48" s="259"/>
      <c r="E48" s="267">
        <f t="shared" si="2"/>
        <v>0</v>
      </c>
    </row>
    <row r="49" spans="1:5" s="55" customFormat="1" ht="12" customHeight="1" thickBot="1">
      <c r="A49" s="25" t="s">
        <v>10</v>
      </c>
      <c r="B49" s="19" t="s">
        <v>176</v>
      </c>
      <c r="C49" s="148">
        <f>SUM(C50:C54)</f>
        <v>0</v>
      </c>
      <c r="D49" s="225">
        <f>SUM(D50:D54)</f>
        <v>0</v>
      </c>
      <c r="E49" s="88">
        <f>SUM(E50:E54)</f>
        <v>0</v>
      </c>
    </row>
    <row r="50" spans="1:5" s="55" customFormat="1" ht="12" customHeight="1">
      <c r="A50" s="179" t="s">
        <v>55</v>
      </c>
      <c r="B50" s="162" t="s">
        <v>180</v>
      </c>
      <c r="C50" s="194"/>
      <c r="D50" s="260"/>
      <c r="E50" s="268">
        <f t="shared" si="2"/>
        <v>0</v>
      </c>
    </row>
    <row r="51" spans="1:5" s="55" customFormat="1" ht="12" customHeight="1">
      <c r="A51" s="180" t="s">
        <v>56</v>
      </c>
      <c r="B51" s="163" t="s">
        <v>181</v>
      </c>
      <c r="C51" s="152"/>
      <c r="D51" s="258"/>
      <c r="E51" s="266">
        <f t="shared" si="2"/>
        <v>0</v>
      </c>
    </row>
    <row r="52" spans="1:5" s="55" customFormat="1" ht="12" customHeight="1">
      <c r="A52" s="180" t="s">
        <v>177</v>
      </c>
      <c r="B52" s="163" t="s">
        <v>182</v>
      </c>
      <c r="C52" s="152"/>
      <c r="D52" s="258"/>
      <c r="E52" s="266">
        <f t="shared" si="2"/>
        <v>0</v>
      </c>
    </row>
    <row r="53" spans="1:5" s="55" customFormat="1" ht="12" customHeight="1">
      <c r="A53" s="180" t="s">
        <v>178</v>
      </c>
      <c r="B53" s="163" t="s">
        <v>183</v>
      </c>
      <c r="C53" s="152"/>
      <c r="D53" s="258"/>
      <c r="E53" s="266">
        <f t="shared" si="2"/>
        <v>0</v>
      </c>
    </row>
    <row r="54" spans="1:5" s="55" customFormat="1" ht="12" customHeight="1" thickBot="1">
      <c r="A54" s="181" t="s">
        <v>179</v>
      </c>
      <c r="B54" s="164" t="s">
        <v>184</v>
      </c>
      <c r="C54" s="153"/>
      <c r="D54" s="259"/>
      <c r="E54" s="267">
        <f t="shared" si="2"/>
        <v>0</v>
      </c>
    </row>
    <row r="55" spans="1:5" s="55" customFormat="1" ht="12" customHeight="1" thickBot="1">
      <c r="A55" s="25" t="s">
        <v>101</v>
      </c>
      <c r="B55" s="19" t="s">
        <v>185</v>
      </c>
      <c r="C55" s="148">
        <f>SUM(C56:C58)</f>
        <v>0</v>
      </c>
      <c r="D55" s="225">
        <f>SUM(D56:D58)</f>
        <v>0</v>
      </c>
      <c r="E55" s="88">
        <f>SUM(E56:E58)</f>
        <v>0</v>
      </c>
    </row>
    <row r="56" spans="1:5" s="55" customFormat="1" ht="12" customHeight="1">
      <c r="A56" s="179" t="s">
        <v>57</v>
      </c>
      <c r="B56" s="162" t="s">
        <v>186</v>
      </c>
      <c r="C56" s="150"/>
      <c r="D56" s="226"/>
      <c r="E56" s="192">
        <f t="shared" si="2"/>
        <v>0</v>
      </c>
    </row>
    <row r="57" spans="1:5" s="55" customFormat="1" ht="12" customHeight="1">
      <c r="A57" s="180" t="s">
        <v>58</v>
      </c>
      <c r="B57" s="163" t="s">
        <v>299</v>
      </c>
      <c r="C57" s="149"/>
      <c r="D57" s="227"/>
      <c r="E57" s="264">
        <f t="shared" si="2"/>
        <v>0</v>
      </c>
    </row>
    <row r="58" spans="1:5" s="55" customFormat="1" ht="12" customHeight="1">
      <c r="A58" s="180" t="s">
        <v>189</v>
      </c>
      <c r="B58" s="163" t="s">
        <v>187</v>
      </c>
      <c r="C58" s="149"/>
      <c r="D58" s="227"/>
      <c r="E58" s="264">
        <f t="shared" si="2"/>
        <v>0</v>
      </c>
    </row>
    <row r="59" spans="1:5" s="55" customFormat="1" ht="12" customHeight="1" thickBot="1">
      <c r="A59" s="181" t="s">
        <v>190</v>
      </c>
      <c r="B59" s="164" t="s">
        <v>188</v>
      </c>
      <c r="C59" s="151"/>
      <c r="D59" s="228"/>
      <c r="E59" s="265">
        <f t="shared" si="2"/>
        <v>0</v>
      </c>
    </row>
    <row r="60" spans="1:5" s="55" customFormat="1" ht="12" customHeight="1" thickBot="1">
      <c r="A60" s="25" t="s">
        <v>12</v>
      </c>
      <c r="B60" s="89" t="s">
        <v>191</v>
      </c>
      <c r="C60" s="148">
        <f>SUM(C61:C63)</f>
        <v>0</v>
      </c>
      <c r="D60" s="225">
        <f>SUM(D61:D63)</f>
        <v>0</v>
      </c>
      <c r="E60" s="88">
        <f>SUM(E61:E63)</f>
        <v>0</v>
      </c>
    </row>
    <row r="61" spans="1:5" s="55" customFormat="1" ht="12" customHeight="1">
      <c r="A61" s="179" t="s">
        <v>102</v>
      </c>
      <c r="B61" s="162" t="s">
        <v>193</v>
      </c>
      <c r="C61" s="152"/>
      <c r="D61" s="258"/>
      <c r="E61" s="266">
        <f t="shared" si="2"/>
        <v>0</v>
      </c>
    </row>
    <row r="62" spans="1:5" s="55" customFormat="1" ht="12" customHeight="1">
      <c r="A62" s="180" t="s">
        <v>103</v>
      </c>
      <c r="B62" s="163" t="s">
        <v>300</v>
      </c>
      <c r="C62" s="152"/>
      <c r="D62" s="258"/>
      <c r="E62" s="266">
        <f t="shared" si="2"/>
        <v>0</v>
      </c>
    </row>
    <row r="63" spans="1:5" s="55" customFormat="1" ht="12" customHeight="1">
      <c r="A63" s="180" t="s">
        <v>124</v>
      </c>
      <c r="B63" s="163" t="s">
        <v>194</v>
      </c>
      <c r="C63" s="152"/>
      <c r="D63" s="258"/>
      <c r="E63" s="266">
        <f t="shared" si="2"/>
        <v>0</v>
      </c>
    </row>
    <row r="64" spans="1:5" s="55" customFormat="1" ht="12" customHeight="1" thickBot="1">
      <c r="A64" s="181" t="s">
        <v>192</v>
      </c>
      <c r="B64" s="164" t="s">
        <v>195</v>
      </c>
      <c r="C64" s="152"/>
      <c r="D64" s="258"/>
      <c r="E64" s="266">
        <f t="shared" si="2"/>
        <v>0</v>
      </c>
    </row>
    <row r="65" spans="1:5" s="55" customFormat="1" ht="12" customHeight="1" thickBot="1">
      <c r="A65" s="25" t="s">
        <v>13</v>
      </c>
      <c r="B65" s="19" t="s">
        <v>196</v>
      </c>
      <c r="C65" s="154">
        <f>+C8+C15+C22+C29+C37+C49+C55+C60</f>
        <v>25189600</v>
      </c>
      <c r="D65" s="229">
        <f>+D8+D15+D22+D29+D37+D49+D55+D60</f>
        <v>0</v>
      </c>
      <c r="E65" s="191">
        <f>+E8+E15+E22+E29+E37+E49+E55+E60</f>
        <v>25189600</v>
      </c>
    </row>
    <row r="66" spans="1:5" s="55" customFormat="1" ht="12" customHeight="1" thickBot="1">
      <c r="A66" s="182" t="s">
        <v>287</v>
      </c>
      <c r="B66" s="89" t="s">
        <v>198</v>
      </c>
      <c r="C66" s="148">
        <f>SUM(C67:C69)</f>
        <v>0</v>
      </c>
      <c r="D66" s="225">
        <f>SUM(D67:D69)</f>
        <v>0</v>
      </c>
      <c r="E66" s="88">
        <f>SUM(E67:E69)</f>
        <v>0</v>
      </c>
    </row>
    <row r="67" spans="1:5" s="55" customFormat="1" ht="12" customHeight="1">
      <c r="A67" s="179" t="s">
        <v>229</v>
      </c>
      <c r="B67" s="162" t="s">
        <v>199</v>
      </c>
      <c r="C67" s="152"/>
      <c r="D67" s="258"/>
      <c r="E67" s="266">
        <f>C67+D67</f>
        <v>0</v>
      </c>
    </row>
    <row r="68" spans="1:5" s="55" customFormat="1" ht="12" customHeight="1">
      <c r="A68" s="180" t="s">
        <v>238</v>
      </c>
      <c r="B68" s="163" t="s">
        <v>200</v>
      </c>
      <c r="C68" s="152"/>
      <c r="D68" s="258"/>
      <c r="E68" s="266">
        <f>C68+D68</f>
        <v>0</v>
      </c>
    </row>
    <row r="69" spans="1:5" s="55" customFormat="1" ht="12" customHeight="1" thickBot="1">
      <c r="A69" s="180" t="s">
        <v>239</v>
      </c>
      <c r="B69" s="412" t="s">
        <v>201</v>
      </c>
      <c r="C69" s="152"/>
      <c r="D69" s="261"/>
      <c r="E69" s="266">
        <f>C69+D69</f>
        <v>0</v>
      </c>
    </row>
    <row r="70" spans="1:5" s="55" customFormat="1" ht="12" customHeight="1" thickBot="1">
      <c r="A70" s="186" t="s">
        <v>202</v>
      </c>
      <c r="B70" s="411" t="s">
        <v>203</v>
      </c>
      <c r="C70" s="148">
        <f>SUM(C71:C74)</f>
        <v>0</v>
      </c>
      <c r="D70" s="148">
        <f>SUM(D71:D74)</f>
        <v>0</v>
      </c>
      <c r="E70" s="88">
        <f>SUM(E71:E74)</f>
        <v>0</v>
      </c>
    </row>
    <row r="71" spans="1:5" s="55" customFormat="1" ht="12" customHeight="1">
      <c r="A71" s="179" t="s">
        <v>80</v>
      </c>
      <c r="B71" s="162" t="s">
        <v>204</v>
      </c>
      <c r="C71" s="152"/>
      <c r="D71" s="152"/>
      <c r="E71" s="266">
        <f>C71+D71</f>
        <v>0</v>
      </c>
    </row>
    <row r="72" spans="1:5" s="55" customFormat="1" ht="12" customHeight="1">
      <c r="A72" s="180" t="s">
        <v>81</v>
      </c>
      <c r="B72" s="163" t="s">
        <v>205</v>
      </c>
      <c r="C72" s="152"/>
      <c r="D72" s="152"/>
      <c r="E72" s="266">
        <f>C72+D72</f>
        <v>0</v>
      </c>
    </row>
    <row r="73" spans="1:5" s="55" customFormat="1" ht="12" customHeight="1">
      <c r="A73" s="180" t="s">
        <v>230</v>
      </c>
      <c r="B73" s="163" t="s">
        <v>206</v>
      </c>
      <c r="C73" s="152"/>
      <c r="D73" s="152"/>
      <c r="E73" s="266">
        <f>C73+D73</f>
        <v>0</v>
      </c>
    </row>
    <row r="74" spans="1:5" s="55" customFormat="1" ht="12" customHeight="1" thickBot="1">
      <c r="A74" s="181" t="s">
        <v>231</v>
      </c>
      <c r="B74" s="164" t="s">
        <v>207</v>
      </c>
      <c r="C74" s="152"/>
      <c r="D74" s="152"/>
      <c r="E74" s="266">
        <f>C74+D74</f>
        <v>0</v>
      </c>
    </row>
    <row r="75" spans="1:5" s="55" customFormat="1" ht="12" customHeight="1" thickBot="1">
      <c r="A75" s="182" t="s">
        <v>208</v>
      </c>
      <c r="B75" s="89" t="s">
        <v>209</v>
      </c>
      <c r="C75" s="148">
        <f>SUM(C76:C77)</f>
        <v>0</v>
      </c>
      <c r="D75" s="148">
        <f>SUM(D76:D77)</f>
        <v>0</v>
      </c>
      <c r="E75" s="88">
        <f>SUM(E76:E77)</f>
        <v>0</v>
      </c>
    </row>
    <row r="76" spans="1:5" s="55" customFormat="1" ht="12" customHeight="1">
      <c r="A76" s="179" t="s">
        <v>232</v>
      </c>
      <c r="B76" s="162" t="s">
        <v>210</v>
      </c>
      <c r="C76" s="152"/>
      <c r="D76" s="152"/>
      <c r="E76" s="266">
        <f>C76+D76</f>
        <v>0</v>
      </c>
    </row>
    <row r="77" spans="1:5" s="55" customFormat="1" ht="12" customHeight="1" thickBot="1">
      <c r="A77" s="181" t="s">
        <v>233</v>
      </c>
      <c r="B77" s="164" t="s">
        <v>211</v>
      </c>
      <c r="C77" s="152"/>
      <c r="D77" s="152"/>
      <c r="E77" s="266">
        <f>C77+D77</f>
        <v>0</v>
      </c>
    </row>
    <row r="78" spans="1:5" s="54" customFormat="1" ht="12" customHeight="1" thickBot="1">
      <c r="A78" s="182" t="s">
        <v>212</v>
      </c>
      <c r="B78" s="89" t="s">
        <v>213</v>
      </c>
      <c r="C78" s="148">
        <f>SUM(C79:C81)</f>
        <v>0</v>
      </c>
      <c r="D78" s="148">
        <f>SUM(D79:D81)</f>
        <v>0</v>
      </c>
      <c r="E78" s="88">
        <f>SUM(E79:E81)</f>
        <v>0</v>
      </c>
    </row>
    <row r="79" spans="1:5" s="55" customFormat="1" ht="12" customHeight="1">
      <c r="A79" s="179" t="s">
        <v>234</v>
      </c>
      <c r="B79" s="162" t="s">
        <v>214</v>
      </c>
      <c r="C79" s="152"/>
      <c r="D79" s="152"/>
      <c r="E79" s="266">
        <f>C79+D79</f>
        <v>0</v>
      </c>
    </row>
    <row r="80" spans="1:5" s="55" customFormat="1" ht="12" customHeight="1">
      <c r="A80" s="180" t="s">
        <v>235</v>
      </c>
      <c r="B80" s="163" t="s">
        <v>215</v>
      </c>
      <c r="C80" s="152"/>
      <c r="D80" s="152"/>
      <c r="E80" s="266">
        <f>C80+D80</f>
        <v>0</v>
      </c>
    </row>
    <row r="81" spans="1:5" s="55" customFormat="1" ht="12" customHeight="1" thickBot="1">
      <c r="A81" s="181" t="s">
        <v>236</v>
      </c>
      <c r="B81" s="164" t="s">
        <v>216</v>
      </c>
      <c r="C81" s="152"/>
      <c r="D81" s="152"/>
      <c r="E81" s="266">
        <f>C81+D81</f>
        <v>0</v>
      </c>
    </row>
    <row r="82" spans="1:5" s="55" customFormat="1" ht="12" customHeight="1" thickBot="1">
      <c r="A82" s="182" t="s">
        <v>217</v>
      </c>
      <c r="B82" s="89" t="s">
        <v>237</v>
      </c>
      <c r="C82" s="148">
        <f>SUM(C83:C86)</f>
        <v>0</v>
      </c>
      <c r="D82" s="148">
        <f>SUM(D83:D86)</f>
        <v>0</v>
      </c>
      <c r="E82" s="88">
        <f>SUM(E83:E86)</f>
        <v>0</v>
      </c>
    </row>
    <row r="83" spans="1:5" s="55" customFormat="1" ht="12" customHeight="1">
      <c r="A83" s="183" t="s">
        <v>218</v>
      </c>
      <c r="B83" s="162" t="s">
        <v>219</v>
      </c>
      <c r="C83" s="152"/>
      <c r="D83" s="152"/>
      <c r="E83" s="266">
        <f aca="true" t="shared" si="3" ref="E83:E88">C83+D83</f>
        <v>0</v>
      </c>
    </row>
    <row r="84" spans="1:5" s="55" customFormat="1" ht="12" customHeight="1">
      <c r="A84" s="184" t="s">
        <v>220</v>
      </c>
      <c r="B84" s="163" t="s">
        <v>221</v>
      </c>
      <c r="C84" s="152"/>
      <c r="D84" s="152"/>
      <c r="E84" s="266">
        <f t="shared" si="3"/>
        <v>0</v>
      </c>
    </row>
    <row r="85" spans="1:5" s="55" customFormat="1" ht="12" customHeight="1">
      <c r="A85" s="184" t="s">
        <v>222</v>
      </c>
      <c r="B85" s="163" t="s">
        <v>223</v>
      </c>
      <c r="C85" s="152"/>
      <c r="D85" s="152"/>
      <c r="E85" s="266">
        <f t="shared" si="3"/>
        <v>0</v>
      </c>
    </row>
    <row r="86" spans="1:5" s="54" customFormat="1" ht="12" customHeight="1" thickBot="1">
      <c r="A86" s="185" t="s">
        <v>224</v>
      </c>
      <c r="B86" s="164" t="s">
        <v>225</v>
      </c>
      <c r="C86" s="152"/>
      <c r="D86" s="152"/>
      <c r="E86" s="266">
        <f t="shared" si="3"/>
        <v>0</v>
      </c>
    </row>
    <row r="87" spans="1:5" s="54" customFormat="1" ht="12" customHeight="1" thickBot="1">
      <c r="A87" s="182" t="s">
        <v>226</v>
      </c>
      <c r="B87" s="89" t="s">
        <v>345</v>
      </c>
      <c r="C87" s="197"/>
      <c r="D87" s="197"/>
      <c r="E87" s="88">
        <f t="shared" si="3"/>
        <v>0</v>
      </c>
    </row>
    <row r="88" spans="1:5" s="54" customFormat="1" ht="12" customHeight="1" thickBot="1">
      <c r="A88" s="182" t="s">
        <v>366</v>
      </c>
      <c r="B88" s="89" t="s">
        <v>227</v>
      </c>
      <c r="C88" s="197"/>
      <c r="D88" s="197"/>
      <c r="E88" s="88">
        <f t="shared" si="3"/>
        <v>0</v>
      </c>
    </row>
    <row r="89" spans="1:5" s="54" customFormat="1" ht="12" customHeight="1" thickBot="1">
      <c r="A89" s="182" t="s">
        <v>367</v>
      </c>
      <c r="B89" s="169" t="s">
        <v>348</v>
      </c>
      <c r="C89" s="154">
        <f>+C66+C70+C75+C78+C82+C88+C87</f>
        <v>0</v>
      </c>
      <c r="D89" s="154">
        <f>+D66+D70+D75+D78+D82+D88+D87</f>
        <v>0</v>
      </c>
      <c r="E89" s="191">
        <f>+E66+E70+E75+E78+E82+E88+E87</f>
        <v>0</v>
      </c>
    </row>
    <row r="90" spans="1:5" s="54" customFormat="1" ht="12" customHeight="1" thickBot="1">
      <c r="A90" s="186" t="s">
        <v>368</v>
      </c>
      <c r="B90" s="170" t="s">
        <v>369</v>
      </c>
      <c r="C90" s="154">
        <f>+C65+C89</f>
        <v>25189600</v>
      </c>
      <c r="D90" s="154">
        <f>+D65+D89</f>
        <v>0</v>
      </c>
      <c r="E90" s="191">
        <f>+E65+E89</f>
        <v>25189600</v>
      </c>
    </row>
    <row r="91" spans="1:3" s="55" customFormat="1" ht="15" customHeight="1" thickBot="1">
      <c r="A91" s="83"/>
      <c r="B91" s="84"/>
      <c r="C91" s="134"/>
    </row>
    <row r="92" spans="1:5" s="50" customFormat="1" ht="16.5" customHeight="1" thickBot="1">
      <c r="A92" s="442" t="s">
        <v>38</v>
      </c>
      <c r="B92" s="443"/>
      <c r="C92" s="443"/>
      <c r="D92" s="443"/>
      <c r="E92" s="444"/>
    </row>
    <row r="93" spans="1:5" s="56" customFormat="1" ht="12" customHeight="1" thickBot="1">
      <c r="A93" s="156" t="s">
        <v>5</v>
      </c>
      <c r="B93" s="24" t="s">
        <v>373</v>
      </c>
      <c r="C93" s="147">
        <f>+C94+C95+C96+C97+C98+C111</f>
        <v>22000000</v>
      </c>
      <c r="D93" s="147">
        <f>+D94+D95+D96+D97+D98+D111</f>
        <v>0</v>
      </c>
      <c r="E93" s="210">
        <f>+E94+E95+E96+E97+E98+E111</f>
        <v>22000000</v>
      </c>
    </row>
    <row r="94" spans="1:5" ht="12" customHeight="1">
      <c r="A94" s="187" t="s">
        <v>59</v>
      </c>
      <c r="B94" s="8" t="s">
        <v>34</v>
      </c>
      <c r="C94" s="214"/>
      <c r="D94" s="214"/>
      <c r="E94" s="269">
        <f aca="true" t="shared" si="4" ref="E94:E113">C94+D94</f>
        <v>0</v>
      </c>
    </row>
    <row r="95" spans="1:5" ht="12" customHeight="1">
      <c r="A95" s="180" t="s">
        <v>60</v>
      </c>
      <c r="B95" s="6" t="s">
        <v>104</v>
      </c>
      <c r="C95" s="149"/>
      <c r="D95" s="149"/>
      <c r="E95" s="264">
        <f t="shared" si="4"/>
        <v>0</v>
      </c>
    </row>
    <row r="96" spans="1:5" ht="12" customHeight="1">
      <c r="A96" s="180" t="s">
        <v>61</v>
      </c>
      <c r="B96" s="6" t="s">
        <v>78</v>
      </c>
      <c r="C96" s="151">
        <v>22000000</v>
      </c>
      <c r="D96" s="149"/>
      <c r="E96" s="265">
        <f t="shared" si="4"/>
        <v>22000000</v>
      </c>
    </row>
    <row r="97" spans="1:5" ht="12" customHeight="1">
      <c r="A97" s="180" t="s">
        <v>62</v>
      </c>
      <c r="B97" s="9" t="s">
        <v>105</v>
      </c>
      <c r="C97" s="151"/>
      <c r="D97" s="228"/>
      <c r="E97" s="265">
        <f t="shared" si="4"/>
        <v>0</v>
      </c>
    </row>
    <row r="98" spans="1:5" ht="12" customHeight="1">
      <c r="A98" s="180" t="s">
        <v>70</v>
      </c>
      <c r="B98" s="17" t="s">
        <v>106</v>
      </c>
      <c r="C98" s="151"/>
      <c r="D98" s="228"/>
      <c r="E98" s="265">
        <f t="shared" si="4"/>
        <v>0</v>
      </c>
    </row>
    <row r="99" spans="1:5" ht="12" customHeight="1">
      <c r="A99" s="180" t="s">
        <v>63</v>
      </c>
      <c r="B99" s="6" t="s">
        <v>370</v>
      </c>
      <c r="C99" s="151"/>
      <c r="D99" s="228"/>
      <c r="E99" s="265">
        <f t="shared" si="4"/>
        <v>0</v>
      </c>
    </row>
    <row r="100" spans="1:5" ht="12" customHeight="1">
      <c r="A100" s="180" t="s">
        <v>64</v>
      </c>
      <c r="B100" s="63" t="s">
        <v>311</v>
      </c>
      <c r="C100" s="151"/>
      <c r="D100" s="228"/>
      <c r="E100" s="265">
        <f t="shared" si="4"/>
        <v>0</v>
      </c>
    </row>
    <row r="101" spans="1:5" ht="12" customHeight="1">
      <c r="A101" s="180" t="s">
        <v>71</v>
      </c>
      <c r="B101" s="63" t="s">
        <v>310</v>
      </c>
      <c r="C101" s="151"/>
      <c r="D101" s="228"/>
      <c r="E101" s="265">
        <f t="shared" si="4"/>
        <v>0</v>
      </c>
    </row>
    <row r="102" spans="1:5" ht="12" customHeight="1">
      <c r="A102" s="180" t="s">
        <v>72</v>
      </c>
      <c r="B102" s="63" t="s">
        <v>243</v>
      </c>
      <c r="C102" s="151"/>
      <c r="D102" s="228"/>
      <c r="E102" s="265">
        <f t="shared" si="4"/>
        <v>0</v>
      </c>
    </row>
    <row r="103" spans="1:5" ht="12" customHeight="1">
      <c r="A103" s="180" t="s">
        <v>73</v>
      </c>
      <c r="B103" s="64" t="s">
        <v>244</v>
      </c>
      <c r="C103" s="151"/>
      <c r="D103" s="228"/>
      <c r="E103" s="265">
        <f t="shared" si="4"/>
        <v>0</v>
      </c>
    </row>
    <row r="104" spans="1:5" ht="12" customHeight="1">
      <c r="A104" s="180" t="s">
        <v>74</v>
      </c>
      <c r="B104" s="448" t="s">
        <v>245</v>
      </c>
      <c r="C104" s="151"/>
      <c r="D104" s="228"/>
      <c r="E104" s="265">
        <f t="shared" si="4"/>
        <v>0</v>
      </c>
    </row>
    <row r="105" spans="1:5" ht="12" customHeight="1">
      <c r="A105" s="180" t="s">
        <v>76</v>
      </c>
      <c r="B105" s="63" t="s">
        <v>246</v>
      </c>
      <c r="C105" s="151"/>
      <c r="D105" s="228"/>
      <c r="E105" s="265">
        <f t="shared" si="4"/>
        <v>0</v>
      </c>
    </row>
    <row r="106" spans="1:5" ht="12" customHeight="1">
      <c r="A106" s="180" t="s">
        <v>107</v>
      </c>
      <c r="B106" s="63" t="s">
        <v>247</v>
      </c>
      <c r="C106" s="151"/>
      <c r="D106" s="228"/>
      <c r="E106" s="265">
        <f t="shared" si="4"/>
        <v>0</v>
      </c>
    </row>
    <row r="107" spans="1:5" ht="12" customHeight="1">
      <c r="A107" s="180" t="s">
        <v>241</v>
      </c>
      <c r="B107" s="64" t="s">
        <v>248</v>
      </c>
      <c r="C107" s="149"/>
      <c r="D107" s="228"/>
      <c r="E107" s="265">
        <f t="shared" si="4"/>
        <v>0</v>
      </c>
    </row>
    <row r="108" spans="1:5" ht="12" customHeight="1">
      <c r="A108" s="188" t="s">
        <v>242</v>
      </c>
      <c r="B108" s="65" t="s">
        <v>249</v>
      </c>
      <c r="C108" s="151"/>
      <c r="D108" s="228"/>
      <c r="E108" s="265">
        <f t="shared" si="4"/>
        <v>0</v>
      </c>
    </row>
    <row r="109" spans="1:5" ht="12" customHeight="1">
      <c r="A109" s="180" t="s">
        <v>308</v>
      </c>
      <c r="B109" s="65" t="s">
        <v>250</v>
      </c>
      <c r="C109" s="151"/>
      <c r="D109" s="228"/>
      <c r="E109" s="265">
        <f t="shared" si="4"/>
        <v>0</v>
      </c>
    </row>
    <row r="110" spans="1:5" ht="12" customHeight="1">
      <c r="A110" s="180" t="s">
        <v>309</v>
      </c>
      <c r="B110" s="64" t="s">
        <v>251</v>
      </c>
      <c r="C110" s="149"/>
      <c r="D110" s="227"/>
      <c r="E110" s="264">
        <f t="shared" si="4"/>
        <v>0</v>
      </c>
    </row>
    <row r="111" spans="1:5" ht="12" customHeight="1">
      <c r="A111" s="180" t="s">
        <v>313</v>
      </c>
      <c r="B111" s="9" t="s">
        <v>35</v>
      </c>
      <c r="C111" s="149"/>
      <c r="D111" s="227"/>
      <c r="E111" s="264">
        <f t="shared" si="4"/>
        <v>0</v>
      </c>
    </row>
    <row r="112" spans="1:5" ht="12" customHeight="1">
      <c r="A112" s="181" t="s">
        <v>314</v>
      </c>
      <c r="B112" s="6" t="s">
        <v>371</v>
      </c>
      <c r="C112" s="151"/>
      <c r="D112" s="228"/>
      <c r="E112" s="265">
        <f t="shared" si="4"/>
        <v>0</v>
      </c>
    </row>
    <row r="113" spans="1:5" ht="12" customHeight="1" thickBot="1">
      <c r="A113" s="189" t="s">
        <v>315</v>
      </c>
      <c r="B113" s="66" t="s">
        <v>372</v>
      </c>
      <c r="C113" s="215"/>
      <c r="D113" s="263"/>
      <c r="E113" s="270">
        <f t="shared" si="4"/>
        <v>0</v>
      </c>
    </row>
    <row r="114" spans="1:5" ht="12" customHeight="1" thickBot="1">
      <c r="A114" s="25" t="s">
        <v>6</v>
      </c>
      <c r="B114" s="23" t="s">
        <v>252</v>
      </c>
      <c r="C114" s="148">
        <f>+C115+C117+C119</f>
        <v>0</v>
      </c>
      <c r="D114" s="225">
        <f>+D115+D117+D119</f>
        <v>0</v>
      </c>
      <c r="E114" s="88">
        <f>+E115+E117+E119</f>
        <v>0</v>
      </c>
    </row>
    <row r="115" spans="1:5" ht="12" customHeight="1">
      <c r="A115" s="179" t="s">
        <v>65</v>
      </c>
      <c r="B115" s="6" t="s">
        <v>123</v>
      </c>
      <c r="C115" s="150"/>
      <c r="D115" s="226"/>
      <c r="E115" s="192">
        <f aca="true" t="shared" si="5" ref="E115:E127">C115+D115</f>
        <v>0</v>
      </c>
    </row>
    <row r="116" spans="1:5" ht="12" customHeight="1">
      <c r="A116" s="179" t="s">
        <v>66</v>
      </c>
      <c r="B116" s="10" t="s">
        <v>256</v>
      </c>
      <c r="C116" s="150"/>
      <c r="D116" s="226"/>
      <c r="E116" s="192">
        <f t="shared" si="5"/>
        <v>0</v>
      </c>
    </row>
    <row r="117" spans="1:5" ht="12" customHeight="1">
      <c r="A117" s="179" t="s">
        <v>67</v>
      </c>
      <c r="B117" s="10" t="s">
        <v>108</v>
      </c>
      <c r="C117" s="149"/>
      <c r="D117" s="227"/>
      <c r="E117" s="264">
        <f t="shared" si="5"/>
        <v>0</v>
      </c>
    </row>
    <row r="118" spans="1:5" ht="12" customHeight="1">
      <c r="A118" s="179" t="s">
        <v>68</v>
      </c>
      <c r="B118" s="10" t="s">
        <v>257</v>
      </c>
      <c r="C118" s="149"/>
      <c r="D118" s="227"/>
      <c r="E118" s="264">
        <f t="shared" si="5"/>
        <v>0</v>
      </c>
    </row>
    <row r="119" spans="1:5" ht="12" customHeight="1">
      <c r="A119" s="179" t="s">
        <v>69</v>
      </c>
      <c r="B119" s="91" t="s">
        <v>125</v>
      </c>
      <c r="C119" s="149"/>
      <c r="D119" s="227"/>
      <c r="E119" s="264">
        <f t="shared" si="5"/>
        <v>0</v>
      </c>
    </row>
    <row r="120" spans="1:5" ht="12" customHeight="1">
      <c r="A120" s="179" t="s">
        <v>75</v>
      </c>
      <c r="B120" s="90" t="s">
        <v>301</v>
      </c>
      <c r="C120" s="149"/>
      <c r="D120" s="227"/>
      <c r="E120" s="264">
        <f t="shared" si="5"/>
        <v>0</v>
      </c>
    </row>
    <row r="121" spans="1:5" ht="12" customHeight="1">
      <c r="A121" s="179" t="s">
        <v>77</v>
      </c>
      <c r="B121" s="158" t="s">
        <v>262</v>
      </c>
      <c r="C121" s="149"/>
      <c r="D121" s="227"/>
      <c r="E121" s="264">
        <f t="shared" si="5"/>
        <v>0</v>
      </c>
    </row>
    <row r="122" spans="1:5" ht="12" customHeight="1">
      <c r="A122" s="179" t="s">
        <v>109</v>
      </c>
      <c r="B122" s="64" t="s">
        <v>245</v>
      </c>
      <c r="C122" s="149"/>
      <c r="D122" s="227"/>
      <c r="E122" s="264">
        <f t="shared" si="5"/>
        <v>0</v>
      </c>
    </row>
    <row r="123" spans="1:5" ht="12" customHeight="1">
      <c r="A123" s="179" t="s">
        <v>110</v>
      </c>
      <c r="B123" s="64" t="s">
        <v>261</v>
      </c>
      <c r="C123" s="149"/>
      <c r="D123" s="227"/>
      <c r="E123" s="264">
        <f t="shared" si="5"/>
        <v>0</v>
      </c>
    </row>
    <row r="124" spans="1:5" ht="12" customHeight="1">
      <c r="A124" s="179" t="s">
        <v>111</v>
      </c>
      <c r="B124" s="64" t="s">
        <v>260</v>
      </c>
      <c r="C124" s="149"/>
      <c r="D124" s="227"/>
      <c r="E124" s="264">
        <f t="shared" si="5"/>
        <v>0</v>
      </c>
    </row>
    <row r="125" spans="1:5" ht="12" customHeight="1">
      <c r="A125" s="179" t="s">
        <v>253</v>
      </c>
      <c r="B125" s="64" t="s">
        <v>248</v>
      </c>
      <c r="C125" s="149"/>
      <c r="D125" s="227"/>
      <c r="E125" s="264">
        <f t="shared" si="5"/>
        <v>0</v>
      </c>
    </row>
    <row r="126" spans="1:5" ht="12" customHeight="1">
      <c r="A126" s="179" t="s">
        <v>254</v>
      </c>
      <c r="B126" s="64" t="s">
        <v>259</v>
      </c>
      <c r="C126" s="149"/>
      <c r="D126" s="227"/>
      <c r="E126" s="264">
        <f t="shared" si="5"/>
        <v>0</v>
      </c>
    </row>
    <row r="127" spans="1:5" ht="12" customHeight="1" thickBot="1">
      <c r="A127" s="188" t="s">
        <v>255</v>
      </c>
      <c r="B127" s="64" t="s">
        <v>258</v>
      </c>
      <c r="C127" s="151"/>
      <c r="D127" s="228"/>
      <c r="E127" s="265">
        <f t="shared" si="5"/>
        <v>0</v>
      </c>
    </row>
    <row r="128" spans="1:5" ht="12" customHeight="1" thickBot="1">
      <c r="A128" s="25" t="s">
        <v>7</v>
      </c>
      <c r="B128" s="60" t="s">
        <v>318</v>
      </c>
      <c r="C128" s="148">
        <f>+C93+C114</f>
        <v>22000000</v>
      </c>
      <c r="D128" s="225">
        <f>+D93+D114</f>
        <v>0</v>
      </c>
      <c r="E128" s="88">
        <f>+E93+E114</f>
        <v>22000000</v>
      </c>
    </row>
    <row r="129" spans="1:5" ht="12" customHeight="1" thickBot="1">
      <c r="A129" s="25" t="s">
        <v>8</v>
      </c>
      <c r="B129" s="60" t="s">
        <v>319</v>
      </c>
      <c r="C129" s="148">
        <f>+C130+C131+C132</f>
        <v>0</v>
      </c>
      <c r="D129" s="225">
        <f>+D130+D131+D132</f>
        <v>0</v>
      </c>
      <c r="E129" s="88">
        <f>+E130+E131+E132</f>
        <v>0</v>
      </c>
    </row>
    <row r="130" spans="1:5" s="56" customFormat="1" ht="12" customHeight="1">
      <c r="A130" s="179" t="s">
        <v>157</v>
      </c>
      <c r="B130" s="7" t="s">
        <v>376</v>
      </c>
      <c r="C130" s="149"/>
      <c r="D130" s="227"/>
      <c r="E130" s="264">
        <f>C130+D130</f>
        <v>0</v>
      </c>
    </row>
    <row r="131" spans="1:5" ht="12" customHeight="1">
      <c r="A131" s="179" t="s">
        <v>158</v>
      </c>
      <c r="B131" s="7" t="s">
        <v>327</v>
      </c>
      <c r="C131" s="149"/>
      <c r="D131" s="227"/>
      <c r="E131" s="264">
        <f>C131+D131</f>
        <v>0</v>
      </c>
    </row>
    <row r="132" spans="1:5" ht="12" customHeight="1" thickBot="1">
      <c r="A132" s="188" t="s">
        <v>159</v>
      </c>
      <c r="B132" s="5" t="s">
        <v>375</v>
      </c>
      <c r="C132" s="149"/>
      <c r="D132" s="227"/>
      <c r="E132" s="264">
        <f>C132+D132</f>
        <v>0</v>
      </c>
    </row>
    <row r="133" spans="1:5" ht="12" customHeight="1" thickBot="1">
      <c r="A133" s="25" t="s">
        <v>9</v>
      </c>
      <c r="B133" s="60" t="s">
        <v>320</v>
      </c>
      <c r="C133" s="148">
        <f>+C134+C135+C136+C137+C138+C139</f>
        <v>0</v>
      </c>
      <c r="D133" s="225">
        <f>+D134+D135+D136+D137+D138+D139</f>
        <v>0</v>
      </c>
      <c r="E133" s="88">
        <f>+E134+E135+E136+E137+E138+E139</f>
        <v>0</v>
      </c>
    </row>
    <row r="134" spans="1:5" ht="12" customHeight="1">
      <c r="A134" s="179" t="s">
        <v>52</v>
      </c>
      <c r="B134" s="7" t="s">
        <v>329</v>
      </c>
      <c r="C134" s="149"/>
      <c r="D134" s="227"/>
      <c r="E134" s="264">
        <f aca="true" t="shared" si="6" ref="E134:E139">C134+D134</f>
        <v>0</v>
      </c>
    </row>
    <row r="135" spans="1:5" ht="12" customHeight="1">
      <c r="A135" s="179" t="s">
        <v>53</v>
      </c>
      <c r="B135" s="7" t="s">
        <v>321</v>
      </c>
      <c r="C135" s="149"/>
      <c r="D135" s="227"/>
      <c r="E135" s="264">
        <f t="shared" si="6"/>
        <v>0</v>
      </c>
    </row>
    <row r="136" spans="1:5" ht="12" customHeight="1">
      <c r="A136" s="179" t="s">
        <v>54</v>
      </c>
      <c r="B136" s="7" t="s">
        <v>322</v>
      </c>
      <c r="C136" s="149"/>
      <c r="D136" s="227"/>
      <c r="E136" s="264">
        <f t="shared" si="6"/>
        <v>0</v>
      </c>
    </row>
    <row r="137" spans="1:5" ht="12" customHeight="1">
      <c r="A137" s="179" t="s">
        <v>96</v>
      </c>
      <c r="B137" s="7" t="s">
        <v>374</v>
      </c>
      <c r="C137" s="149"/>
      <c r="D137" s="227"/>
      <c r="E137" s="264">
        <f t="shared" si="6"/>
        <v>0</v>
      </c>
    </row>
    <row r="138" spans="1:5" ht="12" customHeight="1">
      <c r="A138" s="179" t="s">
        <v>97</v>
      </c>
      <c r="B138" s="7" t="s">
        <v>324</v>
      </c>
      <c r="C138" s="149"/>
      <c r="D138" s="227"/>
      <c r="E138" s="264">
        <f t="shared" si="6"/>
        <v>0</v>
      </c>
    </row>
    <row r="139" spans="1:5" s="56" customFormat="1" ht="12" customHeight="1" thickBot="1">
      <c r="A139" s="188" t="s">
        <v>98</v>
      </c>
      <c r="B139" s="5" t="s">
        <v>325</v>
      </c>
      <c r="C139" s="149"/>
      <c r="D139" s="227"/>
      <c r="E139" s="264">
        <f t="shared" si="6"/>
        <v>0</v>
      </c>
    </row>
    <row r="140" spans="1:11" ht="12" customHeight="1" thickBot="1">
      <c r="A140" s="25" t="s">
        <v>10</v>
      </c>
      <c r="B140" s="60" t="s">
        <v>380</v>
      </c>
      <c r="C140" s="154">
        <f>+C141+C142+C144+C145+C143</f>
        <v>0</v>
      </c>
      <c r="D140" s="229">
        <f>+D141+D142+D144+D145+D143</f>
        <v>0</v>
      </c>
      <c r="E140" s="191">
        <f>+E141+E142+E144+E145+E143</f>
        <v>0</v>
      </c>
      <c r="K140" s="87"/>
    </row>
    <row r="141" spans="1:5" ht="12.75">
      <c r="A141" s="179" t="s">
        <v>55</v>
      </c>
      <c r="B141" s="7" t="s">
        <v>263</v>
      </c>
      <c r="C141" s="149"/>
      <c r="D141" s="227"/>
      <c r="E141" s="264">
        <f>C141+D141</f>
        <v>0</v>
      </c>
    </row>
    <row r="142" spans="1:5" ht="12" customHeight="1">
      <c r="A142" s="179" t="s">
        <v>56</v>
      </c>
      <c r="B142" s="7" t="s">
        <v>264</v>
      </c>
      <c r="C142" s="149"/>
      <c r="D142" s="227"/>
      <c r="E142" s="264">
        <f>C142+D142</f>
        <v>0</v>
      </c>
    </row>
    <row r="143" spans="1:5" ht="12" customHeight="1">
      <c r="A143" s="179" t="s">
        <v>177</v>
      </c>
      <c r="B143" s="7" t="s">
        <v>379</v>
      </c>
      <c r="C143" s="149"/>
      <c r="D143" s="227"/>
      <c r="E143" s="264">
        <f>C143+D143</f>
        <v>0</v>
      </c>
    </row>
    <row r="144" spans="1:5" s="56" customFormat="1" ht="12" customHeight="1">
      <c r="A144" s="179" t="s">
        <v>178</v>
      </c>
      <c r="B144" s="7" t="s">
        <v>334</v>
      </c>
      <c r="C144" s="149"/>
      <c r="D144" s="227"/>
      <c r="E144" s="264">
        <f>C144+D144</f>
        <v>0</v>
      </c>
    </row>
    <row r="145" spans="1:5" s="56" customFormat="1" ht="12" customHeight="1" thickBot="1">
      <c r="A145" s="188" t="s">
        <v>179</v>
      </c>
      <c r="B145" s="5" t="s">
        <v>283</v>
      </c>
      <c r="C145" s="149"/>
      <c r="D145" s="227"/>
      <c r="E145" s="264">
        <f>C145+D145</f>
        <v>0</v>
      </c>
    </row>
    <row r="146" spans="1:5" s="56" customFormat="1" ht="12" customHeight="1" thickBot="1">
      <c r="A146" s="25" t="s">
        <v>11</v>
      </c>
      <c r="B146" s="60" t="s">
        <v>335</v>
      </c>
      <c r="C146" s="217">
        <f>+C147+C148+C149+C150+C151</f>
        <v>0</v>
      </c>
      <c r="D146" s="230">
        <f>+D147+D148+D149+D150+D151</f>
        <v>0</v>
      </c>
      <c r="E146" s="212">
        <f>+E147+E148+E149+E150+E151</f>
        <v>0</v>
      </c>
    </row>
    <row r="147" spans="1:5" s="56" customFormat="1" ht="12" customHeight="1">
      <c r="A147" s="179" t="s">
        <v>57</v>
      </c>
      <c r="B147" s="7" t="s">
        <v>330</v>
      </c>
      <c r="C147" s="149"/>
      <c r="D147" s="227"/>
      <c r="E147" s="264">
        <f aca="true" t="shared" si="7" ref="E147:E153">C147+D147</f>
        <v>0</v>
      </c>
    </row>
    <row r="148" spans="1:5" s="56" customFormat="1" ht="12" customHeight="1">
      <c r="A148" s="179" t="s">
        <v>58</v>
      </c>
      <c r="B148" s="7" t="s">
        <v>337</v>
      </c>
      <c r="C148" s="149"/>
      <c r="D148" s="227"/>
      <c r="E148" s="264">
        <f t="shared" si="7"/>
        <v>0</v>
      </c>
    </row>
    <row r="149" spans="1:5" s="56" customFormat="1" ht="12" customHeight="1">
      <c r="A149" s="179" t="s">
        <v>189</v>
      </c>
      <c r="B149" s="7" t="s">
        <v>332</v>
      </c>
      <c r="C149" s="149"/>
      <c r="D149" s="227"/>
      <c r="E149" s="264">
        <f t="shared" si="7"/>
        <v>0</v>
      </c>
    </row>
    <row r="150" spans="1:5" s="56" customFormat="1" ht="12" customHeight="1">
      <c r="A150" s="179" t="s">
        <v>190</v>
      </c>
      <c r="B150" s="7" t="s">
        <v>377</v>
      </c>
      <c r="C150" s="149"/>
      <c r="D150" s="227"/>
      <c r="E150" s="264">
        <f t="shared" si="7"/>
        <v>0</v>
      </c>
    </row>
    <row r="151" spans="1:5" ht="12.75" customHeight="1" thickBot="1">
      <c r="A151" s="188" t="s">
        <v>336</v>
      </c>
      <c r="B151" s="5" t="s">
        <v>339</v>
      </c>
      <c r="C151" s="151"/>
      <c r="D151" s="228"/>
      <c r="E151" s="265">
        <f t="shared" si="7"/>
        <v>0</v>
      </c>
    </row>
    <row r="152" spans="1:5" ht="12.75" customHeight="1" thickBot="1">
      <c r="A152" s="209" t="s">
        <v>12</v>
      </c>
      <c r="B152" s="60" t="s">
        <v>340</v>
      </c>
      <c r="C152" s="218"/>
      <c r="D152" s="231"/>
      <c r="E152" s="212">
        <f t="shared" si="7"/>
        <v>0</v>
      </c>
    </row>
    <row r="153" spans="1:5" ht="12.75" customHeight="1" thickBot="1">
      <c r="A153" s="209" t="s">
        <v>13</v>
      </c>
      <c r="B153" s="60" t="s">
        <v>341</v>
      </c>
      <c r="C153" s="218"/>
      <c r="D153" s="231"/>
      <c r="E153" s="212">
        <f t="shared" si="7"/>
        <v>0</v>
      </c>
    </row>
    <row r="154" spans="1:5" ht="12" customHeight="1" thickBot="1">
      <c r="A154" s="25" t="s">
        <v>14</v>
      </c>
      <c r="B154" s="60" t="s">
        <v>343</v>
      </c>
      <c r="C154" s="219">
        <f>+C129+C133+C140+C146+C152+C153</f>
        <v>0</v>
      </c>
      <c r="D154" s="232">
        <f>+D129+D133+D140+D146+D152+D153</f>
        <v>0</v>
      </c>
      <c r="E154" s="213">
        <f>+E129+E133+E140+E146+E152+E153</f>
        <v>0</v>
      </c>
    </row>
    <row r="155" spans="1:5" ht="15" customHeight="1" thickBot="1">
      <c r="A155" s="190" t="s">
        <v>15</v>
      </c>
      <c r="B155" s="135" t="s">
        <v>342</v>
      </c>
      <c r="C155" s="219">
        <f>+C128+C154</f>
        <v>22000000</v>
      </c>
      <c r="D155" s="232">
        <f>+D128+D154</f>
        <v>0</v>
      </c>
      <c r="E155" s="213">
        <f>+E128+E154</f>
        <v>22000000</v>
      </c>
    </row>
    <row r="156" spans="1:5" ht="13.5" thickBot="1">
      <c r="A156" s="138"/>
      <c r="B156" s="139"/>
      <c r="C156" s="140"/>
      <c r="D156" s="140"/>
      <c r="E156" s="140"/>
    </row>
    <row r="157" spans="1:5" ht="15" customHeight="1" thickBot="1">
      <c r="A157" s="85" t="s">
        <v>378</v>
      </c>
      <c r="B157" s="86"/>
      <c r="C157" s="262">
        <v>2</v>
      </c>
      <c r="D157" s="262"/>
      <c r="E157" s="271">
        <f>C157+D157</f>
        <v>2</v>
      </c>
    </row>
    <row r="158" spans="1:5" ht="14.25" customHeight="1" thickBot="1">
      <c r="A158" s="85" t="s">
        <v>119</v>
      </c>
      <c r="B158" s="86"/>
      <c r="C158" s="262">
        <v>35</v>
      </c>
      <c r="D158" s="262">
        <v>-4</v>
      </c>
      <c r="E158" s="271">
        <f>C158+D158</f>
        <v>31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1.095" bottom="0.984251968503937" header="0.7874015748031497" footer="0.7874015748031497"/>
  <pageSetup horizontalDpi="600" verticalDpi="600" orientation="portrait" paperSize="9" scale="73" r:id="rId1"/>
  <headerFooter alignWithMargins="0">
    <oddHeader>&amp;C&amp;"Times New Roman CE,Félkövér"&amp;11Hét Község Önkormányzata&amp;RHét Közs.Önk. Képviselő-Testületének
4/2018. (IV.27.) önk.rend.
5.1.2. melléklete</oddHeader>
  </headerFooter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39">
      <selection activeCell="B151" sqref="B151"/>
    </sheetView>
  </sheetViews>
  <sheetFormatPr defaultColWidth="9.00390625" defaultRowHeight="12.75"/>
  <cols>
    <col min="1" max="1" width="9.50390625" style="136" customWidth="1"/>
    <col min="2" max="2" width="59.625" style="136" customWidth="1"/>
    <col min="3" max="3" width="17.375" style="137" customWidth="1"/>
    <col min="4" max="5" width="17.375" style="159" customWidth="1"/>
    <col min="6" max="16384" width="9.375" style="159" customWidth="1"/>
  </cols>
  <sheetData>
    <row r="1" spans="1:5" ht="15.75" customHeight="1">
      <c r="A1" s="419" t="s">
        <v>3</v>
      </c>
      <c r="B1" s="419"/>
      <c r="C1" s="419"/>
      <c r="D1" s="419"/>
      <c r="E1" s="419"/>
    </row>
    <row r="2" spans="1:5" ht="15.75" customHeight="1" thickBot="1">
      <c r="A2" s="420" t="s">
        <v>82</v>
      </c>
      <c r="B2" s="420"/>
      <c r="C2" s="220"/>
      <c r="E2" s="220" t="s">
        <v>441</v>
      </c>
    </row>
    <row r="3" spans="1:5" ht="15.75">
      <c r="A3" s="422" t="s">
        <v>47</v>
      </c>
      <c r="B3" s="424" t="s">
        <v>4</v>
      </c>
      <c r="C3" s="415" t="str">
        <f>+CONCATENATE(LEFT(ÖSSZEFÜGGÉSEK!A6,4),". évi")</f>
        <v>2017. évi</v>
      </c>
      <c r="D3" s="416"/>
      <c r="E3" s="417"/>
    </row>
    <row r="4" spans="1:5" ht="28.5" thickBot="1">
      <c r="A4" s="423"/>
      <c r="B4" s="425"/>
      <c r="C4" s="223" t="s">
        <v>381</v>
      </c>
      <c r="D4" s="221" t="s">
        <v>476</v>
      </c>
      <c r="E4" s="222" t="s">
        <v>469</v>
      </c>
    </row>
    <row r="5" spans="1:5" s="160" customFormat="1" ht="12" customHeight="1" thickBot="1">
      <c r="A5" s="156" t="s">
        <v>357</v>
      </c>
      <c r="B5" s="157" t="s">
        <v>358</v>
      </c>
      <c r="C5" s="157" t="s">
        <v>359</v>
      </c>
      <c r="D5" s="157" t="s">
        <v>361</v>
      </c>
      <c r="E5" s="284" t="s">
        <v>438</v>
      </c>
    </row>
    <row r="6" spans="1:5" s="161" customFormat="1" ht="12" customHeight="1" thickBot="1">
      <c r="A6" s="18" t="s">
        <v>5</v>
      </c>
      <c r="B6" s="19" t="s">
        <v>142</v>
      </c>
      <c r="C6" s="148">
        <f>+C7+C8+C9+C10+C11+C12</f>
        <v>22671770</v>
      </c>
      <c r="D6" s="148">
        <f>+D7+D8+D9+D10+D11+D12</f>
        <v>2503435</v>
      </c>
      <c r="E6" s="88">
        <f>+E7+E8+E9+E10+E11+E12</f>
        <v>25175205</v>
      </c>
    </row>
    <row r="7" spans="1:5" s="161" customFormat="1" ht="12" customHeight="1">
      <c r="A7" s="13" t="s">
        <v>59</v>
      </c>
      <c r="B7" s="162" t="s">
        <v>143</v>
      </c>
      <c r="C7" s="150">
        <v>11153210</v>
      </c>
      <c r="D7" s="150">
        <v>1000000</v>
      </c>
      <c r="E7" s="192">
        <v>12153210</v>
      </c>
    </row>
    <row r="8" spans="1:5" s="161" customFormat="1" ht="12" customHeight="1">
      <c r="A8" s="12" t="s">
        <v>60</v>
      </c>
      <c r="B8" s="163" t="s">
        <v>144</v>
      </c>
      <c r="C8" s="149"/>
      <c r="D8" s="149"/>
      <c r="E8" s="192">
        <f aca="true" t="shared" si="0" ref="E8:E62">C8+D8</f>
        <v>0</v>
      </c>
    </row>
    <row r="9" spans="1:5" s="161" customFormat="1" ht="12" customHeight="1">
      <c r="A9" s="12" t="s">
        <v>61</v>
      </c>
      <c r="B9" s="163" t="s">
        <v>145</v>
      </c>
      <c r="C9" s="149">
        <v>10318560</v>
      </c>
      <c r="D9" s="149">
        <v>8274</v>
      </c>
      <c r="E9" s="192">
        <v>10326834</v>
      </c>
    </row>
    <row r="10" spans="1:5" s="161" customFormat="1" ht="12" customHeight="1">
      <c r="A10" s="12" t="s">
        <v>62</v>
      </c>
      <c r="B10" s="163" t="s">
        <v>146</v>
      </c>
      <c r="C10" s="149">
        <v>1200000</v>
      </c>
      <c r="D10" s="149"/>
      <c r="E10" s="192">
        <f t="shared" si="0"/>
        <v>1200000</v>
      </c>
    </row>
    <row r="11" spans="1:5" s="161" customFormat="1" ht="12" customHeight="1">
      <c r="A11" s="12" t="s">
        <v>79</v>
      </c>
      <c r="B11" s="90" t="s">
        <v>302</v>
      </c>
      <c r="C11" s="149"/>
      <c r="D11" s="149">
        <v>1440941</v>
      </c>
      <c r="E11" s="192">
        <v>1440941</v>
      </c>
    </row>
    <row r="12" spans="1:5" s="161" customFormat="1" ht="12" customHeight="1" thickBot="1">
      <c r="A12" s="14" t="s">
        <v>63</v>
      </c>
      <c r="B12" s="91" t="s">
        <v>303</v>
      </c>
      <c r="C12" s="149"/>
      <c r="D12" s="149">
        <v>54220</v>
      </c>
      <c r="E12" s="192">
        <v>54220</v>
      </c>
    </row>
    <row r="13" spans="1:5" s="161" customFormat="1" ht="12" customHeight="1" thickBot="1">
      <c r="A13" s="18" t="s">
        <v>6</v>
      </c>
      <c r="B13" s="446" t="s">
        <v>147</v>
      </c>
      <c r="C13" s="148">
        <f>+C14+C15+C16+C17+C18</f>
        <v>36022143</v>
      </c>
      <c r="D13" s="148">
        <f>+D14+D15+D16+D17+D18</f>
        <v>8975694</v>
      </c>
      <c r="E13" s="88">
        <f>+E14+E15+E16+E17+E18</f>
        <v>44997837</v>
      </c>
    </row>
    <row r="14" spans="1:5" s="161" customFormat="1" ht="12" customHeight="1">
      <c r="A14" s="13" t="s">
        <v>65</v>
      </c>
      <c r="B14" s="162" t="s">
        <v>148</v>
      </c>
      <c r="C14" s="150"/>
      <c r="D14" s="150"/>
      <c r="E14" s="192">
        <f t="shared" si="0"/>
        <v>0</v>
      </c>
    </row>
    <row r="15" spans="1:5" s="161" customFormat="1" ht="12" customHeight="1">
      <c r="A15" s="12" t="s">
        <v>66</v>
      </c>
      <c r="B15" s="163" t="s">
        <v>149</v>
      </c>
      <c r="C15" s="149"/>
      <c r="D15" s="149"/>
      <c r="E15" s="192">
        <f t="shared" si="0"/>
        <v>0</v>
      </c>
    </row>
    <row r="16" spans="1:5" s="161" customFormat="1" ht="12" customHeight="1">
      <c r="A16" s="12" t="s">
        <v>67</v>
      </c>
      <c r="B16" s="163" t="s">
        <v>295</v>
      </c>
      <c r="C16" s="149"/>
      <c r="D16" s="149"/>
      <c r="E16" s="192">
        <f t="shared" si="0"/>
        <v>0</v>
      </c>
    </row>
    <row r="17" spans="1:5" s="161" customFormat="1" ht="12" customHeight="1">
      <c r="A17" s="12" t="s">
        <v>68</v>
      </c>
      <c r="B17" s="163" t="s">
        <v>296</v>
      </c>
      <c r="C17" s="149"/>
      <c r="D17" s="149"/>
      <c r="E17" s="192">
        <f t="shared" si="0"/>
        <v>0</v>
      </c>
    </row>
    <row r="18" spans="1:5" s="161" customFormat="1" ht="12" customHeight="1">
      <c r="A18" s="12" t="s">
        <v>69</v>
      </c>
      <c r="B18" s="163" t="s">
        <v>150</v>
      </c>
      <c r="C18" s="149">
        <v>36022143</v>
      </c>
      <c r="D18" s="149">
        <v>8975694</v>
      </c>
      <c r="E18" s="192">
        <v>44997837</v>
      </c>
    </row>
    <row r="19" spans="1:5" s="161" customFormat="1" ht="12" customHeight="1" thickBot="1">
      <c r="A19" s="14" t="s">
        <v>75</v>
      </c>
      <c r="B19" s="91" t="s">
        <v>151</v>
      </c>
      <c r="C19" s="151"/>
      <c r="D19" s="151"/>
      <c r="E19" s="192">
        <f t="shared" si="0"/>
        <v>0</v>
      </c>
    </row>
    <row r="20" spans="1:5" s="161" customFormat="1" ht="12" customHeight="1" thickBot="1">
      <c r="A20" s="18" t="s">
        <v>7</v>
      </c>
      <c r="B20" s="410" t="s">
        <v>152</v>
      </c>
      <c r="C20" s="148">
        <f>+C21+C22+C23+C24+C25</f>
        <v>0</v>
      </c>
      <c r="D20" s="148">
        <f>+D21+D22+D23+D24+D25</f>
        <v>1250000</v>
      </c>
      <c r="E20" s="88">
        <f>+E21+E22+E23+E24+E25</f>
        <v>1250000</v>
      </c>
    </row>
    <row r="21" spans="1:5" s="161" customFormat="1" ht="12" customHeight="1">
      <c r="A21" s="13" t="s">
        <v>48</v>
      </c>
      <c r="B21" s="162" t="s">
        <v>153</v>
      </c>
      <c r="C21" s="150"/>
      <c r="D21" s="150">
        <v>1250000</v>
      </c>
      <c r="E21" s="192">
        <v>1250000</v>
      </c>
    </row>
    <row r="22" spans="1:5" s="161" customFormat="1" ht="12" customHeight="1">
      <c r="A22" s="12" t="s">
        <v>49</v>
      </c>
      <c r="B22" s="163" t="s">
        <v>154</v>
      </c>
      <c r="C22" s="149"/>
      <c r="D22" s="149"/>
      <c r="E22" s="192">
        <f t="shared" si="0"/>
        <v>0</v>
      </c>
    </row>
    <row r="23" spans="1:5" s="161" customFormat="1" ht="12" customHeight="1">
      <c r="A23" s="12" t="s">
        <v>50</v>
      </c>
      <c r="B23" s="163" t="s">
        <v>297</v>
      </c>
      <c r="C23" s="149"/>
      <c r="D23" s="149"/>
      <c r="E23" s="192">
        <f t="shared" si="0"/>
        <v>0</v>
      </c>
    </row>
    <row r="24" spans="1:5" s="161" customFormat="1" ht="12" customHeight="1">
      <c r="A24" s="12" t="s">
        <v>51</v>
      </c>
      <c r="B24" s="163" t="s">
        <v>298</v>
      </c>
      <c r="C24" s="149"/>
      <c r="D24" s="149"/>
      <c r="E24" s="192">
        <f t="shared" si="0"/>
        <v>0</v>
      </c>
    </row>
    <row r="25" spans="1:5" s="161" customFormat="1" ht="12" customHeight="1">
      <c r="A25" s="12" t="s">
        <v>92</v>
      </c>
      <c r="B25" s="163" t="s">
        <v>155</v>
      </c>
      <c r="C25" s="149"/>
      <c r="D25" s="149"/>
      <c r="E25" s="192">
        <f t="shared" si="0"/>
        <v>0</v>
      </c>
    </row>
    <row r="26" spans="1:5" s="161" customFormat="1" ht="12" customHeight="1" thickBot="1">
      <c r="A26" s="14" t="s">
        <v>93</v>
      </c>
      <c r="B26" s="164" t="s">
        <v>156</v>
      </c>
      <c r="C26" s="151"/>
      <c r="D26" s="151"/>
      <c r="E26" s="192">
        <f t="shared" si="0"/>
        <v>0</v>
      </c>
    </row>
    <row r="27" spans="1:5" s="161" customFormat="1" ht="12" customHeight="1" thickBot="1">
      <c r="A27" s="18" t="s">
        <v>94</v>
      </c>
      <c r="B27" s="19" t="s">
        <v>433</v>
      </c>
      <c r="C27" s="154">
        <f>+C28+C29+C30+C31+C32+C33+C34</f>
        <v>3894700</v>
      </c>
      <c r="D27" s="154">
        <f>+D28+D29+D30+D31+D32+D33+D34</f>
        <v>0</v>
      </c>
      <c r="E27" s="191">
        <f>+E28+E29+E30+E31+E32+E33+E34</f>
        <v>3894700</v>
      </c>
    </row>
    <row r="28" spans="1:5" s="161" customFormat="1" ht="12" customHeight="1">
      <c r="A28" s="13" t="s">
        <v>157</v>
      </c>
      <c r="B28" s="162" t="s">
        <v>426</v>
      </c>
      <c r="C28" s="193">
        <v>2426700</v>
      </c>
      <c r="D28" s="193"/>
      <c r="E28" s="192">
        <f t="shared" si="0"/>
        <v>2426700</v>
      </c>
    </row>
    <row r="29" spans="1:5" s="161" customFormat="1" ht="12" customHeight="1">
      <c r="A29" s="12" t="s">
        <v>158</v>
      </c>
      <c r="B29" s="163" t="s">
        <v>427</v>
      </c>
      <c r="C29" s="149"/>
      <c r="D29" s="149"/>
      <c r="E29" s="192">
        <f t="shared" si="0"/>
        <v>0</v>
      </c>
    </row>
    <row r="30" spans="1:5" s="161" customFormat="1" ht="12" customHeight="1">
      <c r="A30" s="12" t="s">
        <v>159</v>
      </c>
      <c r="B30" s="163" t="s">
        <v>428</v>
      </c>
      <c r="C30" s="149">
        <v>968000</v>
      </c>
      <c r="D30" s="149"/>
      <c r="E30" s="192">
        <f t="shared" si="0"/>
        <v>968000</v>
      </c>
    </row>
    <row r="31" spans="1:5" s="161" customFormat="1" ht="12" customHeight="1">
      <c r="A31" s="12" t="s">
        <v>160</v>
      </c>
      <c r="B31" s="163" t="s">
        <v>429</v>
      </c>
      <c r="C31" s="149"/>
      <c r="D31" s="149"/>
      <c r="E31" s="192">
        <f t="shared" si="0"/>
        <v>0</v>
      </c>
    </row>
    <row r="32" spans="1:5" s="161" customFormat="1" ht="12" customHeight="1">
      <c r="A32" s="12" t="s">
        <v>430</v>
      </c>
      <c r="B32" s="163" t="s">
        <v>161</v>
      </c>
      <c r="C32" s="149">
        <v>500000</v>
      </c>
      <c r="D32" s="149"/>
      <c r="E32" s="192">
        <f t="shared" si="0"/>
        <v>500000</v>
      </c>
    </row>
    <row r="33" spans="1:5" s="161" customFormat="1" ht="12" customHeight="1">
      <c r="A33" s="12" t="s">
        <v>431</v>
      </c>
      <c r="B33" s="163" t="s">
        <v>162</v>
      </c>
      <c r="C33" s="149"/>
      <c r="D33" s="149"/>
      <c r="E33" s="192">
        <f t="shared" si="0"/>
        <v>0</v>
      </c>
    </row>
    <row r="34" spans="1:5" s="161" customFormat="1" ht="12" customHeight="1" thickBot="1">
      <c r="A34" s="14" t="s">
        <v>432</v>
      </c>
      <c r="B34" s="164" t="s">
        <v>163</v>
      </c>
      <c r="C34" s="151"/>
      <c r="D34" s="151"/>
      <c r="E34" s="192">
        <f t="shared" si="0"/>
        <v>0</v>
      </c>
    </row>
    <row r="35" spans="1:5" s="161" customFormat="1" ht="12" customHeight="1" thickBot="1">
      <c r="A35" s="18" t="s">
        <v>9</v>
      </c>
      <c r="B35" s="19" t="s">
        <v>304</v>
      </c>
      <c r="C35" s="148">
        <f>SUM(C36:C46)</f>
        <v>31713600</v>
      </c>
      <c r="D35" s="148">
        <f>SUM(D36:D46)</f>
        <v>0</v>
      </c>
      <c r="E35" s="88">
        <f>SUM(E36:E46)</f>
        <v>31713600</v>
      </c>
    </row>
    <row r="36" spans="1:5" s="161" customFormat="1" ht="12" customHeight="1">
      <c r="A36" s="13" t="s">
        <v>52</v>
      </c>
      <c r="B36" s="162" t="s">
        <v>166</v>
      </c>
      <c r="C36" s="150"/>
      <c r="D36" s="150"/>
      <c r="E36" s="192">
        <f t="shared" si="0"/>
        <v>0</v>
      </c>
    </row>
    <row r="37" spans="1:5" s="161" customFormat="1" ht="12" customHeight="1">
      <c r="A37" s="12" t="s">
        <v>53</v>
      </c>
      <c r="B37" s="163" t="s">
        <v>167</v>
      </c>
      <c r="C37" s="149">
        <v>1051181</v>
      </c>
      <c r="D37" s="149"/>
      <c r="E37" s="192">
        <f t="shared" si="0"/>
        <v>1051181</v>
      </c>
    </row>
    <row r="38" spans="1:5" s="161" customFormat="1" ht="12" customHeight="1">
      <c r="A38" s="12" t="s">
        <v>54</v>
      </c>
      <c r="B38" s="163" t="s">
        <v>168</v>
      </c>
      <c r="C38" s="149">
        <v>20081575</v>
      </c>
      <c r="D38" s="149"/>
      <c r="E38" s="192">
        <f t="shared" si="0"/>
        <v>20081575</v>
      </c>
    </row>
    <row r="39" spans="1:5" s="161" customFormat="1" ht="12" customHeight="1">
      <c r="A39" s="12" t="s">
        <v>96</v>
      </c>
      <c r="B39" s="163" t="s">
        <v>169</v>
      </c>
      <c r="C39" s="149"/>
      <c r="D39" s="149"/>
      <c r="E39" s="192">
        <f t="shared" si="0"/>
        <v>0</v>
      </c>
    </row>
    <row r="40" spans="1:5" s="161" customFormat="1" ht="12" customHeight="1">
      <c r="A40" s="12" t="s">
        <v>97</v>
      </c>
      <c r="B40" s="163" t="s">
        <v>170</v>
      </c>
      <c r="C40" s="149">
        <v>1574803</v>
      </c>
      <c r="D40" s="149"/>
      <c r="E40" s="192">
        <f t="shared" si="0"/>
        <v>1574803</v>
      </c>
    </row>
    <row r="41" spans="1:5" s="161" customFormat="1" ht="12" customHeight="1">
      <c r="A41" s="12" t="s">
        <v>98</v>
      </c>
      <c r="B41" s="163" t="s">
        <v>171</v>
      </c>
      <c r="C41" s="149">
        <v>6357458</v>
      </c>
      <c r="D41" s="149"/>
      <c r="E41" s="192">
        <f t="shared" si="0"/>
        <v>6357458</v>
      </c>
    </row>
    <row r="42" spans="1:5" s="161" customFormat="1" ht="12" customHeight="1">
      <c r="A42" s="12" t="s">
        <v>99</v>
      </c>
      <c r="B42" s="163" t="s">
        <v>172</v>
      </c>
      <c r="C42" s="149"/>
      <c r="D42" s="149"/>
      <c r="E42" s="192">
        <f t="shared" si="0"/>
        <v>0</v>
      </c>
    </row>
    <row r="43" spans="1:5" s="161" customFormat="1" ht="12" customHeight="1">
      <c r="A43" s="12" t="s">
        <v>100</v>
      </c>
      <c r="B43" s="163" t="s">
        <v>434</v>
      </c>
      <c r="C43" s="149">
        <v>10000</v>
      </c>
      <c r="D43" s="149"/>
      <c r="E43" s="192">
        <f t="shared" si="0"/>
        <v>10000</v>
      </c>
    </row>
    <row r="44" spans="1:5" s="161" customFormat="1" ht="12" customHeight="1">
      <c r="A44" s="12" t="s">
        <v>164</v>
      </c>
      <c r="B44" s="163" t="s">
        <v>174</v>
      </c>
      <c r="C44" s="152"/>
      <c r="D44" s="152"/>
      <c r="E44" s="192">
        <f t="shared" si="0"/>
        <v>0</v>
      </c>
    </row>
    <row r="45" spans="1:5" s="161" customFormat="1" ht="12" customHeight="1">
      <c r="A45" s="14" t="s">
        <v>165</v>
      </c>
      <c r="B45" s="164" t="s">
        <v>306</v>
      </c>
      <c r="C45" s="153"/>
      <c r="D45" s="153"/>
      <c r="E45" s="192">
        <f t="shared" si="0"/>
        <v>0</v>
      </c>
    </row>
    <row r="46" spans="1:5" s="161" customFormat="1" ht="12" customHeight="1" thickBot="1">
      <c r="A46" s="14" t="s">
        <v>305</v>
      </c>
      <c r="B46" s="91" t="s">
        <v>175</v>
      </c>
      <c r="C46" s="153">
        <v>2638583</v>
      </c>
      <c r="D46" s="153"/>
      <c r="E46" s="192">
        <f t="shared" si="0"/>
        <v>2638583</v>
      </c>
    </row>
    <row r="47" spans="1:5" s="161" customFormat="1" ht="12" customHeight="1" thickBot="1">
      <c r="A47" s="18" t="s">
        <v>10</v>
      </c>
      <c r="B47" s="19" t="s">
        <v>176</v>
      </c>
      <c r="C47" s="148">
        <f>SUM(C48:C52)</f>
        <v>12815697</v>
      </c>
      <c r="D47" s="148">
        <f>SUM(D48:D52)</f>
        <v>0</v>
      </c>
      <c r="E47" s="88">
        <f>SUM(E48:E52)</f>
        <v>12815697</v>
      </c>
    </row>
    <row r="48" spans="1:5" s="161" customFormat="1" ht="12" customHeight="1">
      <c r="A48" s="13" t="s">
        <v>55</v>
      </c>
      <c r="B48" s="162" t="s">
        <v>180</v>
      </c>
      <c r="C48" s="194"/>
      <c r="D48" s="194"/>
      <c r="E48" s="268">
        <f t="shared" si="0"/>
        <v>0</v>
      </c>
    </row>
    <row r="49" spans="1:5" s="161" customFormat="1" ht="12" customHeight="1">
      <c r="A49" s="12" t="s">
        <v>56</v>
      </c>
      <c r="B49" s="163" t="s">
        <v>181</v>
      </c>
      <c r="C49" s="152"/>
      <c r="D49" s="152"/>
      <c r="E49" s="268">
        <f t="shared" si="0"/>
        <v>0</v>
      </c>
    </row>
    <row r="50" spans="1:5" s="161" customFormat="1" ht="12" customHeight="1">
      <c r="A50" s="12" t="s">
        <v>177</v>
      </c>
      <c r="B50" s="163" t="s">
        <v>182</v>
      </c>
      <c r="C50" s="152">
        <v>12815697</v>
      </c>
      <c r="D50" s="152"/>
      <c r="E50" s="268">
        <f t="shared" si="0"/>
        <v>12815697</v>
      </c>
    </row>
    <row r="51" spans="1:5" s="161" customFormat="1" ht="12" customHeight="1">
      <c r="A51" s="12" t="s">
        <v>178</v>
      </c>
      <c r="B51" s="163" t="s">
        <v>183</v>
      </c>
      <c r="C51" s="152"/>
      <c r="D51" s="152"/>
      <c r="E51" s="268">
        <f t="shared" si="0"/>
        <v>0</v>
      </c>
    </row>
    <row r="52" spans="1:5" s="161" customFormat="1" ht="12" customHeight="1" thickBot="1">
      <c r="A52" s="14" t="s">
        <v>179</v>
      </c>
      <c r="B52" s="91" t="s">
        <v>184</v>
      </c>
      <c r="C52" s="153"/>
      <c r="D52" s="153"/>
      <c r="E52" s="268">
        <f t="shared" si="0"/>
        <v>0</v>
      </c>
    </row>
    <row r="53" spans="1:5" s="161" customFormat="1" ht="12" customHeight="1" thickBot="1">
      <c r="A53" s="18" t="s">
        <v>101</v>
      </c>
      <c r="B53" s="19" t="s">
        <v>185</v>
      </c>
      <c r="C53" s="148">
        <f>SUM(C54:C56)</f>
        <v>145000</v>
      </c>
      <c r="D53" s="148">
        <f>SUM(D54:D56)</f>
        <v>0</v>
      </c>
      <c r="E53" s="88">
        <f>SUM(E54:E56)</f>
        <v>145000</v>
      </c>
    </row>
    <row r="54" spans="1:5" s="161" customFormat="1" ht="12" customHeight="1">
      <c r="A54" s="13" t="s">
        <v>57</v>
      </c>
      <c r="B54" s="162" t="s">
        <v>186</v>
      </c>
      <c r="C54" s="150"/>
      <c r="D54" s="150"/>
      <c r="E54" s="192">
        <f t="shared" si="0"/>
        <v>0</v>
      </c>
    </row>
    <row r="55" spans="1:5" s="161" customFormat="1" ht="12" customHeight="1">
      <c r="A55" s="12" t="s">
        <v>58</v>
      </c>
      <c r="B55" s="163" t="s">
        <v>445</v>
      </c>
      <c r="C55" s="149">
        <v>145000</v>
      </c>
      <c r="D55" s="149"/>
      <c r="E55" s="192">
        <f t="shared" si="0"/>
        <v>145000</v>
      </c>
    </row>
    <row r="56" spans="1:5" s="161" customFormat="1" ht="12" customHeight="1">
      <c r="A56" s="12" t="s">
        <v>189</v>
      </c>
      <c r="B56" s="163" t="s">
        <v>187</v>
      </c>
      <c r="C56" s="149"/>
      <c r="D56" s="149"/>
      <c r="E56" s="192">
        <f t="shared" si="0"/>
        <v>0</v>
      </c>
    </row>
    <row r="57" spans="1:5" s="161" customFormat="1" ht="12" customHeight="1" thickBot="1">
      <c r="A57" s="14" t="s">
        <v>190</v>
      </c>
      <c r="B57" s="91" t="s">
        <v>188</v>
      </c>
      <c r="C57" s="151"/>
      <c r="D57" s="151"/>
      <c r="E57" s="192">
        <f t="shared" si="0"/>
        <v>0</v>
      </c>
    </row>
    <row r="58" spans="1:5" s="161" customFormat="1" ht="12" customHeight="1" thickBot="1">
      <c r="A58" s="18" t="s">
        <v>12</v>
      </c>
      <c r="B58" s="89" t="s">
        <v>191</v>
      </c>
      <c r="C58" s="148">
        <f>SUM(C59:C61)</f>
        <v>0</v>
      </c>
      <c r="D58" s="148">
        <f>SUM(D59:D61)</f>
        <v>0</v>
      </c>
      <c r="E58" s="88">
        <f>SUM(E59:E61)</f>
        <v>0</v>
      </c>
    </row>
    <row r="59" spans="1:5" s="161" customFormat="1" ht="12" customHeight="1">
      <c r="A59" s="13" t="s">
        <v>102</v>
      </c>
      <c r="B59" s="162" t="s">
        <v>193</v>
      </c>
      <c r="C59" s="152"/>
      <c r="D59" s="152"/>
      <c r="E59" s="266">
        <f t="shared" si="0"/>
        <v>0</v>
      </c>
    </row>
    <row r="60" spans="1:5" s="161" customFormat="1" ht="12" customHeight="1">
      <c r="A60" s="12" t="s">
        <v>103</v>
      </c>
      <c r="B60" s="163" t="s">
        <v>300</v>
      </c>
      <c r="C60" s="152"/>
      <c r="D60" s="152"/>
      <c r="E60" s="266">
        <f t="shared" si="0"/>
        <v>0</v>
      </c>
    </row>
    <row r="61" spans="1:5" s="161" customFormat="1" ht="12" customHeight="1">
      <c r="A61" s="12" t="s">
        <v>124</v>
      </c>
      <c r="B61" s="163" t="s">
        <v>194</v>
      </c>
      <c r="C61" s="152"/>
      <c r="D61" s="152"/>
      <c r="E61" s="266">
        <f t="shared" si="0"/>
        <v>0</v>
      </c>
    </row>
    <row r="62" spans="1:5" s="161" customFormat="1" ht="12" customHeight="1" thickBot="1">
      <c r="A62" s="14" t="s">
        <v>192</v>
      </c>
      <c r="B62" s="91" t="s">
        <v>195</v>
      </c>
      <c r="C62" s="152"/>
      <c r="D62" s="152"/>
      <c r="E62" s="266">
        <f t="shared" si="0"/>
        <v>0</v>
      </c>
    </row>
    <row r="63" spans="1:5" s="161" customFormat="1" ht="12" customHeight="1" thickBot="1">
      <c r="A63" s="207" t="s">
        <v>346</v>
      </c>
      <c r="B63" s="19" t="s">
        <v>196</v>
      </c>
      <c r="C63" s="154">
        <f>+C6+C13+C20+C27+C35+C47+C53+C58</f>
        <v>107262910</v>
      </c>
      <c r="D63" s="154">
        <f>+D6+D13+D20+D27+D35+D47+D53+D58</f>
        <v>12729129</v>
      </c>
      <c r="E63" s="191">
        <f>+E6+E13+E20+E27+E35+E47+E53+E58</f>
        <v>119992039</v>
      </c>
    </row>
    <row r="64" spans="1:5" s="161" customFormat="1" ht="12" customHeight="1" thickBot="1">
      <c r="A64" s="195" t="s">
        <v>197</v>
      </c>
      <c r="B64" s="89" t="s">
        <v>198</v>
      </c>
      <c r="C64" s="148">
        <f>SUM(C65:C67)</f>
        <v>2500000</v>
      </c>
      <c r="D64" s="148">
        <f>SUM(D65:D67)</f>
        <v>0</v>
      </c>
      <c r="E64" s="88">
        <f>SUM(E65:E67)</f>
        <v>2500000</v>
      </c>
    </row>
    <row r="65" spans="1:5" s="161" customFormat="1" ht="12" customHeight="1">
      <c r="A65" s="13" t="s">
        <v>229</v>
      </c>
      <c r="B65" s="162" t="s">
        <v>199</v>
      </c>
      <c r="C65" s="152"/>
      <c r="D65" s="152"/>
      <c r="E65" s="266">
        <f aca="true" t="shared" si="1" ref="E65:E86">C65+D65</f>
        <v>0</v>
      </c>
    </row>
    <row r="66" spans="1:5" s="161" customFormat="1" ht="12" customHeight="1">
      <c r="A66" s="12" t="s">
        <v>238</v>
      </c>
      <c r="B66" s="163" t="s">
        <v>200</v>
      </c>
      <c r="C66" s="152">
        <v>2500000</v>
      </c>
      <c r="D66" s="152"/>
      <c r="E66" s="266">
        <f t="shared" si="1"/>
        <v>2500000</v>
      </c>
    </row>
    <row r="67" spans="1:5" s="161" customFormat="1" ht="12" customHeight="1" thickBot="1">
      <c r="A67" s="14" t="s">
        <v>239</v>
      </c>
      <c r="B67" s="203" t="s">
        <v>331</v>
      </c>
      <c r="C67" s="152"/>
      <c r="D67" s="152"/>
      <c r="E67" s="266">
        <f t="shared" si="1"/>
        <v>0</v>
      </c>
    </row>
    <row r="68" spans="1:5" s="161" customFormat="1" ht="12" customHeight="1" thickBot="1">
      <c r="A68" s="195" t="s">
        <v>202</v>
      </c>
      <c r="B68" s="89" t="s">
        <v>203</v>
      </c>
      <c r="C68" s="148">
        <f>SUM(C69:C72)</f>
        <v>0</v>
      </c>
      <c r="D68" s="148">
        <f>SUM(D69:D72)</f>
        <v>0</v>
      </c>
      <c r="E68" s="88">
        <f>SUM(E69:E72)</f>
        <v>0</v>
      </c>
    </row>
    <row r="69" spans="1:5" s="161" customFormat="1" ht="12" customHeight="1">
      <c r="A69" s="13" t="s">
        <v>80</v>
      </c>
      <c r="B69" s="162" t="s">
        <v>204</v>
      </c>
      <c r="C69" s="152"/>
      <c r="D69" s="152"/>
      <c r="E69" s="266">
        <f t="shared" si="1"/>
        <v>0</v>
      </c>
    </row>
    <row r="70" spans="1:5" s="161" customFormat="1" ht="12" customHeight="1">
      <c r="A70" s="12" t="s">
        <v>81</v>
      </c>
      <c r="B70" s="163" t="s">
        <v>205</v>
      </c>
      <c r="C70" s="152"/>
      <c r="D70" s="152"/>
      <c r="E70" s="266">
        <f t="shared" si="1"/>
        <v>0</v>
      </c>
    </row>
    <row r="71" spans="1:5" s="161" customFormat="1" ht="12" customHeight="1">
      <c r="A71" s="12" t="s">
        <v>230</v>
      </c>
      <c r="B71" s="163" t="s">
        <v>206</v>
      </c>
      <c r="C71" s="152"/>
      <c r="D71" s="152"/>
      <c r="E71" s="266">
        <f t="shared" si="1"/>
        <v>0</v>
      </c>
    </row>
    <row r="72" spans="1:5" s="161" customFormat="1" ht="12" customHeight="1" thickBot="1">
      <c r="A72" s="14" t="s">
        <v>231</v>
      </c>
      <c r="B72" s="91" t="s">
        <v>207</v>
      </c>
      <c r="C72" s="152"/>
      <c r="D72" s="152"/>
      <c r="E72" s="266">
        <f t="shared" si="1"/>
        <v>0</v>
      </c>
    </row>
    <row r="73" spans="1:5" s="161" customFormat="1" ht="12" customHeight="1" thickBot="1">
      <c r="A73" s="195" t="s">
        <v>208</v>
      </c>
      <c r="B73" s="89" t="s">
        <v>209</v>
      </c>
      <c r="C73" s="148">
        <f>SUM(C74:C75)</f>
        <v>5694778</v>
      </c>
      <c r="D73" s="148">
        <f>SUM(D74:D75)</f>
        <v>2795546</v>
      </c>
      <c r="E73" s="88">
        <f>SUM(E74:E75)</f>
        <v>8490324</v>
      </c>
    </row>
    <row r="74" spans="1:5" s="161" customFormat="1" ht="12" customHeight="1">
      <c r="A74" s="13" t="s">
        <v>232</v>
      </c>
      <c r="B74" s="162" t="s">
        <v>210</v>
      </c>
      <c r="C74" s="152">
        <v>5694778</v>
      </c>
      <c r="D74" s="152">
        <v>2795546</v>
      </c>
      <c r="E74" s="266">
        <f t="shared" si="1"/>
        <v>8490324</v>
      </c>
    </row>
    <row r="75" spans="1:5" s="161" customFormat="1" ht="12" customHeight="1" thickBot="1">
      <c r="A75" s="14" t="s">
        <v>233</v>
      </c>
      <c r="B75" s="91" t="s">
        <v>211</v>
      </c>
      <c r="C75" s="152"/>
      <c r="D75" s="152"/>
      <c r="E75" s="266">
        <f t="shared" si="1"/>
        <v>0</v>
      </c>
    </row>
    <row r="76" spans="1:5" s="161" customFormat="1" ht="12" customHeight="1" thickBot="1">
      <c r="A76" s="195" t="s">
        <v>212</v>
      </c>
      <c r="B76" s="89" t="s">
        <v>213</v>
      </c>
      <c r="C76" s="148">
        <f>SUM(C77:C79)</f>
        <v>0</v>
      </c>
      <c r="D76" s="148">
        <f>SUM(D77:D79)</f>
        <v>0</v>
      </c>
      <c r="E76" s="88">
        <f>SUM(E77:E79)</f>
        <v>0</v>
      </c>
    </row>
    <row r="77" spans="1:5" s="161" customFormat="1" ht="12" customHeight="1">
      <c r="A77" s="13" t="s">
        <v>234</v>
      </c>
      <c r="B77" s="162" t="s">
        <v>214</v>
      </c>
      <c r="C77" s="152"/>
      <c r="D77" s="152"/>
      <c r="E77" s="266">
        <f t="shared" si="1"/>
        <v>0</v>
      </c>
    </row>
    <row r="78" spans="1:5" s="161" customFormat="1" ht="12" customHeight="1">
      <c r="A78" s="12" t="s">
        <v>235</v>
      </c>
      <c r="B78" s="163" t="s">
        <v>215</v>
      </c>
      <c r="C78" s="152"/>
      <c r="D78" s="152"/>
      <c r="E78" s="266">
        <f t="shared" si="1"/>
        <v>0</v>
      </c>
    </row>
    <row r="79" spans="1:5" s="161" customFormat="1" ht="12" customHeight="1" thickBot="1">
      <c r="A79" s="14" t="s">
        <v>236</v>
      </c>
      <c r="B79" s="91" t="s">
        <v>216</v>
      </c>
      <c r="C79" s="152"/>
      <c r="D79" s="152"/>
      <c r="E79" s="266">
        <f t="shared" si="1"/>
        <v>0</v>
      </c>
    </row>
    <row r="80" spans="1:5" s="161" customFormat="1" ht="12" customHeight="1" thickBot="1">
      <c r="A80" s="195" t="s">
        <v>217</v>
      </c>
      <c r="B80" s="89" t="s">
        <v>237</v>
      </c>
      <c r="C80" s="148">
        <f>SUM(C81:C84)</f>
        <v>0</v>
      </c>
      <c r="D80" s="148">
        <f>SUM(D81:D84)</f>
        <v>0</v>
      </c>
      <c r="E80" s="88">
        <f>SUM(E81:E84)</f>
        <v>0</v>
      </c>
    </row>
    <row r="81" spans="1:5" s="161" customFormat="1" ht="12" customHeight="1">
      <c r="A81" s="166" t="s">
        <v>218</v>
      </c>
      <c r="B81" s="162" t="s">
        <v>219</v>
      </c>
      <c r="C81" s="152"/>
      <c r="D81" s="152"/>
      <c r="E81" s="266">
        <f t="shared" si="1"/>
        <v>0</v>
      </c>
    </row>
    <row r="82" spans="1:5" s="161" customFormat="1" ht="12" customHeight="1">
      <c r="A82" s="167" t="s">
        <v>220</v>
      </c>
      <c r="B82" s="163" t="s">
        <v>221</v>
      </c>
      <c r="C82" s="152"/>
      <c r="D82" s="152"/>
      <c r="E82" s="266">
        <f t="shared" si="1"/>
        <v>0</v>
      </c>
    </row>
    <row r="83" spans="1:5" s="161" customFormat="1" ht="12" customHeight="1">
      <c r="A83" s="167" t="s">
        <v>222</v>
      </c>
      <c r="B83" s="163" t="s">
        <v>223</v>
      </c>
      <c r="C83" s="152"/>
      <c r="D83" s="152"/>
      <c r="E83" s="266">
        <f t="shared" si="1"/>
        <v>0</v>
      </c>
    </row>
    <row r="84" spans="1:5" s="161" customFormat="1" ht="12" customHeight="1" thickBot="1">
      <c r="A84" s="168" t="s">
        <v>224</v>
      </c>
      <c r="B84" s="91" t="s">
        <v>225</v>
      </c>
      <c r="C84" s="152"/>
      <c r="D84" s="152"/>
      <c r="E84" s="266">
        <f t="shared" si="1"/>
        <v>0</v>
      </c>
    </row>
    <row r="85" spans="1:5" s="161" customFormat="1" ht="12" customHeight="1" thickBot="1">
      <c r="A85" s="195" t="s">
        <v>226</v>
      </c>
      <c r="B85" s="89" t="s">
        <v>345</v>
      </c>
      <c r="C85" s="197"/>
      <c r="D85" s="197"/>
      <c r="E85" s="88">
        <f t="shared" si="1"/>
        <v>0</v>
      </c>
    </row>
    <row r="86" spans="1:5" s="161" customFormat="1" ht="13.5" customHeight="1" thickBot="1">
      <c r="A86" s="195" t="s">
        <v>228</v>
      </c>
      <c r="B86" s="89" t="s">
        <v>227</v>
      </c>
      <c r="C86" s="197"/>
      <c r="D86" s="197"/>
      <c r="E86" s="88">
        <f t="shared" si="1"/>
        <v>0</v>
      </c>
    </row>
    <row r="87" spans="1:5" s="161" customFormat="1" ht="15.75" customHeight="1" thickBot="1">
      <c r="A87" s="195" t="s">
        <v>240</v>
      </c>
      <c r="B87" s="169" t="s">
        <v>348</v>
      </c>
      <c r="C87" s="154">
        <f>+C64+C68+C73+C76+C80+C86+C85</f>
        <v>8194778</v>
      </c>
      <c r="D87" s="154">
        <f>+D64+D68+D73+D76+D80+D86+D85</f>
        <v>2795546</v>
      </c>
      <c r="E87" s="191">
        <f>+E64+E68+E73+E76+E80+E86+E85</f>
        <v>10990324</v>
      </c>
    </row>
    <row r="88" spans="1:5" s="161" customFormat="1" ht="25.5" customHeight="1" thickBot="1">
      <c r="A88" s="196" t="s">
        <v>347</v>
      </c>
      <c r="B88" s="170" t="s">
        <v>349</v>
      </c>
      <c r="C88" s="154">
        <f>+C63+C87</f>
        <v>115457688</v>
      </c>
      <c r="D88" s="154">
        <f>+D63+D87</f>
        <v>15524675</v>
      </c>
      <c r="E88" s="191">
        <f>+E63+E87</f>
        <v>130982363</v>
      </c>
    </row>
    <row r="89" spans="1:3" s="161" customFormat="1" ht="30.75" customHeight="1">
      <c r="A89" s="3"/>
      <c r="B89" s="4"/>
      <c r="C89" s="93"/>
    </row>
    <row r="90" spans="1:5" ht="16.5" customHeight="1">
      <c r="A90" s="419" t="s">
        <v>33</v>
      </c>
      <c r="B90" s="419"/>
      <c r="C90" s="419"/>
      <c r="D90" s="419"/>
      <c r="E90" s="419"/>
    </row>
    <row r="91" spans="1:5" s="171" customFormat="1" ht="16.5" customHeight="1" thickBot="1">
      <c r="A91" s="421" t="s">
        <v>83</v>
      </c>
      <c r="B91" s="421"/>
      <c r="C91" s="62"/>
      <c r="E91" s="62" t="str">
        <f>E2</f>
        <v>Forintban!</v>
      </c>
    </row>
    <row r="92" spans="1:5" ht="15.75">
      <c r="A92" s="422" t="s">
        <v>47</v>
      </c>
      <c r="B92" s="424" t="s">
        <v>382</v>
      </c>
      <c r="C92" s="415" t="str">
        <f>+CONCATENATE(LEFT(ÖSSZEFÜGGÉSEK!A6,4),". évi")</f>
        <v>2017. évi</v>
      </c>
      <c r="D92" s="416"/>
      <c r="E92" s="417"/>
    </row>
    <row r="93" spans="1:5" ht="24.75" thickBot="1">
      <c r="A93" s="423"/>
      <c r="B93" s="425"/>
      <c r="C93" s="223" t="s">
        <v>381</v>
      </c>
      <c r="D93" s="221" t="s">
        <v>477</v>
      </c>
      <c r="E93" s="222" t="s">
        <v>469</v>
      </c>
    </row>
    <row r="94" spans="1:5" s="160" customFormat="1" ht="12" customHeight="1" thickBot="1">
      <c r="A94" s="25" t="s">
        <v>357</v>
      </c>
      <c r="B94" s="26" t="s">
        <v>358</v>
      </c>
      <c r="C94" s="26" t="s">
        <v>359</v>
      </c>
      <c r="D94" s="26" t="s">
        <v>361</v>
      </c>
      <c r="E94" s="291" t="s">
        <v>438</v>
      </c>
    </row>
    <row r="95" spans="1:5" ht="12" customHeight="1" thickBot="1">
      <c r="A95" s="20" t="s">
        <v>5</v>
      </c>
      <c r="B95" s="24" t="s">
        <v>307</v>
      </c>
      <c r="C95" s="147">
        <f>C96+C97+C98+C99+C100+C113</f>
        <v>92658247</v>
      </c>
      <c r="D95" s="147">
        <f>D96+D97+D98+D99+D100+D113</f>
        <v>14579854</v>
      </c>
      <c r="E95" s="210">
        <f>E96+E97+E98+E99+E100+E113</f>
        <v>107238101</v>
      </c>
    </row>
    <row r="96" spans="1:5" ht="12" customHeight="1">
      <c r="A96" s="15" t="s">
        <v>59</v>
      </c>
      <c r="B96" s="8" t="s">
        <v>34</v>
      </c>
      <c r="C96" s="214">
        <v>38538907</v>
      </c>
      <c r="D96" s="214">
        <v>3616093</v>
      </c>
      <c r="E96" s="269">
        <v>42155000</v>
      </c>
    </row>
    <row r="97" spans="1:5" ht="12" customHeight="1">
      <c r="A97" s="12" t="s">
        <v>60</v>
      </c>
      <c r="B97" s="6" t="s">
        <v>104</v>
      </c>
      <c r="C97" s="149">
        <v>5316403</v>
      </c>
      <c r="D97" s="149">
        <v>2409694</v>
      </c>
      <c r="E97" s="264">
        <v>7726097</v>
      </c>
    </row>
    <row r="98" spans="1:5" ht="12" customHeight="1">
      <c r="A98" s="12" t="s">
        <v>61</v>
      </c>
      <c r="B98" s="6" t="s">
        <v>78</v>
      </c>
      <c r="C98" s="151">
        <v>41224010</v>
      </c>
      <c r="D98" s="151">
        <v>8279330</v>
      </c>
      <c r="E98" s="265">
        <v>49503340</v>
      </c>
    </row>
    <row r="99" spans="1:5" ht="12" customHeight="1">
      <c r="A99" s="12" t="s">
        <v>62</v>
      </c>
      <c r="B99" s="9" t="s">
        <v>105</v>
      </c>
      <c r="C99" s="151">
        <v>6453000</v>
      </c>
      <c r="D99" s="151">
        <v>321089</v>
      </c>
      <c r="E99" s="265">
        <v>6774089</v>
      </c>
    </row>
    <row r="100" spans="1:5" ht="12" customHeight="1">
      <c r="A100" s="12" t="s">
        <v>70</v>
      </c>
      <c r="B100" s="17" t="s">
        <v>106</v>
      </c>
      <c r="C100" s="151">
        <v>1125927</v>
      </c>
      <c r="D100" s="151">
        <v>-46352</v>
      </c>
      <c r="E100" s="265">
        <v>1079575</v>
      </c>
    </row>
    <row r="101" spans="1:5" ht="12" customHeight="1">
      <c r="A101" s="12" t="s">
        <v>63</v>
      </c>
      <c r="B101" s="6" t="s">
        <v>312</v>
      </c>
      <c r="C101" s="151"/>
      <c r="D101" s="151"/>
      <c r="E101" s="265">
        <f aca="true" t="shared" si="2" ref="E101:E129">C101+D101</f>
        <v>0</v>
      </c>
    </row>
    <row r="102" spans="1:5" ht="12" customHeight="1">
      <c r="A102" s="12" t="s">
        <v>64</v>
      </c>
      <c r="B102" s="65" t="s">
        <v>311</v>
      </c>
      <c r="C102" s="151"/>
      <c r="D102" s="151"/>
      <c r="E102" s="265">
        <f t="shared" si="2"/>
        <v>0</v>
      </c>
    </row>
    <row r="103" spans="1:5" ht="12" customHeight="1">
      <c r="A103" s="12" t="s">
        <v>71</v>
      </c>
      <c r="B103" s="65" t="s">
        <v>310</v>
      </c>
      <c r="C103" s="151"/>
      <c r="D103" s="151">
        <v>50474</v>
      </c>
      <c r="E103" s="265">
        <v>50474</v>
      </c>
    </row>
    <row r="104" spans="1:5" ht="12" customHeight="1">
      <c r="A104" s="12" t="s">
        <v>72</v>
      </c>
      <c r="B104" s="63" t="s">
        <v>243</v>
      </c>
      <c r="C104" s="151"/>
      <c r="D104" s="151"/>
      <c r="E104" s="265">
        <f t="shared" si="2"/>
        <v>0</v>
      </c>
    </row>
    <row r="105" spans="1:5" ht="12" customHeight="1">
      <c r="A105" s="12" t="s">
        <v>73</v>
      </c>
      <c r="B105" s="64" t="s">
        <v>244</v>
      </c>
      <c r="C105" s="151"/>
      <c r="D105" s="151"/>
      <c r="E105" s="265">
        <f t="shared" si="2"/>
        <v>0</v>
      </c>
    </row>
    <row r="106" spans="1:5" ht="12" customHeight="1">
      <c r="A106" s="12" t="s">
        <v>74</v>
      </c>
      <c r="B106" s="64" t="s">
        <v>245</v>
      </c>
      <c r="C106" s="151"/>
      <c r="D106" s="151"/>
      <c r="E106" s="265">
        <f t="shared" si="2"/>
        <v>0</v>
      </c>
    </row>
    <row r="107" spans="1:5" ht="12" customHeight="1">
      <c r="A107" s="12" t="s">
        <v>76</v>
      </c>
      <c r="B107" s="63" t="s">
        <v>246</v>
      </c>
      <c r="C107" s="151"/>
      <c r="D107" s="151">
        <v>747664</v>
      </c>
      <c r="E107" s="265">
        <v>747664</v>
      </c>
    </row>
    <row r="108" spans="1:5" ht="12" customHeight="1">
      <c r="A108" s="12" t="s">
        <v>107</v>
      </c>
      <c r="B108" s="63" t="s">
        <v>247</v>
      </c>
      <c r="C108" s="151"/>
      <c r="D108" s="151"/>
      <c r="E108" s="265">
        <f t="shared" si="2"/>
        <v>0</v>
      </c>
    </row>
    <row r="109" spans="1:5" ht="12" customHeight="1">
      <c r="A109" s="12" t="s">
        <v>241</v>
      </c>
      <c r="B109" s="64" t="s">
        <v>248</v>
      </c>
      <c r="C109" s="151"/>
      <c r="D109" s="151"/>
      <c r="E109" s="265">
        <f t="shared" si="2"/>
        <v>0</v>
      </c>
    </row>
    <row r="110" spans="1:5" ht="12" customHeight="1">
      <c r="A110" s="11" t="s">
        <v>242</v>
      </c>
      <c r="B110" s="65" t="s">
        <v>249</v>
      </c>
      <c r="C110" s="151"/>
      <c r="D110" s="151"/>
      <c r="E110" s="265">
        <f t="shared" si="2"/>
        <v>0</v>
      </c>
    </row>
    <row r="111" spans="1:5" ht="12" customHeight="1">
      <c r="A111" s="12" t="s">
        <v>308</v>
      </c>
      <c r="B111" s="65" t="s">
        <v>250</v>
      </c>
      <c r="C111" s="296"/>
      <c r="D111" s="151"/>
      <c r="E111" s="265">
        <f t="shared" si="2"/>
        <v>0</v>
      </c>
    </row>
    <row r="112" spans="1:5" ht="12" customHeight="1">
      <c r="A112" s="14" t="s">
        <v>309</v>
      </c>
      <c r="B112" s="65" t="s">
        <v>251</v>
      </c>
      <c r="C112" s="151">
        <v>1125927</v>
      </c>
      <c r="D112" s="151">
        <v>-844490</v>
      </c>
      <c r="E112" s="265">
        <f t="shared" si="2"/>
        <v>281437</v>
      </c>
    </row>
    <row r="113" spans="1:5" ht="12" customHeight="1">
      <c r="A113" s="12" t="s">
        <v>313</v>
      </c>
      <c r="B113" s="9" t="s">
        <v>35</v>
      </c>
      <c r="C113" s="149"/>
      <c r="D113" s="149"/>
      <c r="E113" s="264">
        <f t="shared" si="2"/>
        <v>0</v>
      </c>
    </row>
    <row r="114" spans="1:5" ht="12" customHeight="1">
      <c r="A114" s="12" t="s">
        <v>314</v>
      </c>
      <c r="B114" s="6" t="s">
        <v>316</v>
      </c>
      <c r="C114" s="149"/>
      <c r="D114" s="149"/>
      <c r="E114" s="264">
        <f t="shared" si="2"/>
        <v>0</v>
      </c>
    </row>
    <row r="115" spans="1:5" ht="12" customHeight="1" thickBot="1">
      <c r="A115" s="16" t="s">
        <v>315</v>
      </c>
      <c r="B115" s="206" t="s">
        <v>317</v>
      </c>
      <c r="C115" s="215"/>
      <c r="D115" s="215"/>
      <c r="E115" s="270">
        <f t="shared" si="2"/>
        <v>0</v>
      </c>
    </row>
    <row r="116" spans="1:5" ht="12" customHeight="1" thickBot="1">
      <c r="A116" s="204" t="s">
        <v>6</v>
      </c>
      <c r="B116" s="205" t="s">
        <v>252</v>
      </c>
      <c r="C116" s="216">
        <f>+C117+C119+C121</f>
        <v>12069314</v>
      </c>
      <c r="D116" s="148">
        <f>+D117+D119+D121</f>
        <v>28497</v>
      </c>
      <c r="E116" s="211">
        <f>+E117+E119+E121</f>
        <v>12097811</v>
      </c>
    </row>
    <row r="117" spans="1:5" ht="12" customHeight="1">
      <c r="A117" s="13" t="s">
        <v>65</v>
      </c>
      <c r="B117" s="6" t="s">
        <v>123</v>
      </c>
      <c r="C117" s="150">
        <v>10569314</v>
      </c>
      <c r="D117" s="226">
        <v>-1221503</v>
      </c>
      <c r="E117" s="192">
        <v>9347811</v>
      </c>
    </row>
    <row r="118" spans="1:5" ht="12" customHeight="1">
      <c r="A118" s="13" t="s">
        <v>66</v>
      </c>
      <c r="B118" s="10" t="s">
        <v>256</v>
      </c>
      <c r="C118" s="150"/>
      <c r="D118" s="226"/>
      <c r="E118" s="192">
        <f t="shared" si="2"/>
        <v>0</v>
      </c>
    </row>
    <row r="119" spans="1:5" ht="12" customHeight="1">
      <c r="A119" s="13" t="s">
        <v>67</v>
      </c>
      <c r="B119" s="10" t="s">
        <v>108</v>
      </c>
      <c r="C119" s="149">
        <v>1500000</v>
      </c>
      <c r="D119" s="227">
        <v>1250000</v>
      </c>
      <c r="E119" s="264">
        <v>2750000</v>
      </c>
    </row>
    <row r="120" spans="1:5" ht="12" customHeight="1">
      <c r="A120" s="13" t="s">
        <v>68</v>
      </c>
      <c r="B120" s="10" t="s">
        <v>257</v>
      </c>
      <c r="C120" s="149"/>
      <c r="D120" s="227"/>
      <c r="E120" s="264">
        <f t="shared" si="2"/>
        <v>0</v>
      </c>
    </row>
    <row r="121" spans="1:5" ht="12" customHeight="1">
      <c r="A121" s="13" t="s">
        <v>69</v>
      </c>
      <c r="B121" s="91" t="s">
        <v>125</v>
      </c>
      <c r="C121" s="149"/>
      <c r="D121" s="227"/>
      <c r="E121" s="264">
        <f t="shared" si="2"/>
        <v>0</v>
      </c>
    </row>
    <row r="122" spans="1:5" ht="12" customHeight="1">
      <c r="A122" s="13" t="s">
        <v>75</v>
      </c>
      <c r="B122" s="90" t="s">
        <v>301</v>
      </c>
      <c r="C122" s="149"/>
      <c r="D122" s="227"/>
      <c r="E122" s="264">
        <f t="shared" si="2"/>
        <v>0</v>
      </c>
    </row>
    <row r="123" spans="1:5" ht="12" customHeight="1">
      <c r="A123" s="13" t="s">
        <v>77</v>
      </c>
      <c r="B123" s="158" t="s">
        <v>262</v>
      </c>
      <c r="C123" s="149"/>
      <c r="D123" s="227"/>
      <c r="E123" s="264">
        <f t="shared" si="2"/>
        <v>0</v>
      </c>
    </row>
    <row r="124" spans="1:5" ht="22.5">
      <c r="A124" s="13" t="s">
        <v>109</v>
      </c>
      <c r="B124" s="64" t="s">
        <v>245</v>
      </c>
      <c r="C124" s="149"/>
      <c r="D124" s="227"/>
      <c r="E124" s="264">
        <f t="shared" si="2"/>
        <v>0</v>
      </c>
    </row>
    <row r="125" spans="1:5" ht="12" customHeight="1">
      <c r="A125" s="13" t="s">
        <v>110</v>
      </c>
      <c r="B125" s="64" t="s">
        <v>261</v>
      </c>
      <c r="C125" s="149"/>
      <c r="D125" s="227"/>
      <c r="E125" s="264">
        <f t="shared" si="2"/>
        <v>0</v>
      </c>
    </row>
    <row r="126" spans="1:5" ht="12" customHeight="1">
      <c r="A126" s="13" t="s">
        <v>111</v>
      </c>
      <c r="B126" s="64" t="s">
        <v>260</v>
      </c>
      <c r="C126" s="149"/>
      <c r="D126" s="227"/>
      <c r="E126" s="264">
        <f t="shared" si="2"/>
        <v>0</v>
      </c>
    </row>
    <row r="127" spans="1:5" ht="12" customHeight="1">
      <c r="A127" s="13" t="s">
        <v>253</v>
      </c>
      <c r="B127" s="64" t="s">
        <v>248</v>
      </c>
      <c r="C127" s="149"/>
      <c r="D127" s="227"/>
      <c r="E127" s="264">
        <f t="shared" si="2"/>
        <v>0</v>
      </c>
    </row>
    <row r="128" spans="1:5" ht="12" customHeight="1">
      <c r="A128" s="13" t="s">
        <v>254</v>
      </c>
      <c r="B128" s="64" t="s">
        <v>259</v>
      </c>
      <c r="C128" s="149"/>
      <c r="D128" s="227"/>
      <c r="E128" s="264">
        <f t="shared" si="2"/>
        <v>0</v>
      </c>
    </row>
    <row r="129" spans="1:5" ht="23.25" thickBot="1">
      <c r="A129" s="11" t="s">
        <v>255</v>
      </c>
      <c r="B129" s="64" t="s">
        <v>258</v>
      </c>
      <c r="C129" s="151"/>
      <c r="D129" s="228"/>
      <c r="E129" s="265">
        <f t="shared" si="2"/>
        <v>0</v>
      </c>
    </row>
    <row r="130" spans="1:5" ht="12" customHeight="1" thickBot="1">
      <c r="A130" s="18" t="s">
        <v>7</v>
      </c>
      <c r="B130" s="60" t="s">
        <v>318</v>
      </c>
      <c r="C130" s="148">
        <f>+C95+C116</f>
        <v>104727561</v>
      </c>
      <c r="D130" s="225">
        <f>+D95+D116</f>
        <v>14608351</v>
      </c>
      <c r="E130" s="88">
        <f>+E95+E116</f>
        <v>119335912</v>
      </c>
    </row>
    <row r="131" spans="1:5" ht="12" customHeight="1" thickBot="1">
      <c r="A131" s="18" t="s">
        <v>8</v>
      </c>
      <c r="B131" s="60" t="s">
        <v>383</v>
      </c>
      <c r="C131" s="148">
        <f>+C132+C133+C134</f>
        <v>10730127</v>
      </c>
      <c r="D131" s="225">
        <f>+D132+D133+D134</f>
        <v>9453</v>
      </c>
      <c r="E131" s="88">
        <f>+E132+E133+E134</f>
        <v>10739580</v>
      </c>
    </row>
    <row r="132" spans="1:5" ht="12" customHeight="1">
      <c r="A132" s="13" t="s">
        <v>157</v>
      </c>
      <c r="B132" s="10" t="s">
        <v>326</v>
      </c>
      <c r="C132" s="149">
        <v>590361</v>
      </c>
      <c r="D132" s="227">
        <v>9453</v>
      </c>
      <c r="E132" s="264">
        <v>599814</v>
      </c>
    </row>
    <row r="133" spans="1:5" ht="12" customHeight="1">
      <c r="A133" s="13" t="s">
        <v>158</v>
      </c>
      <c r="B133" s="10" t="s">
        <v>327</v>
      </c>
      <c r="C133" s="149">
        <v>2500000</v>
      </c>
      <c r="D133" s="227"/>
      <c r="E133" s="264">
        <f aca="true" t="shared" si="3" ref="E133:E154">C133+D133</f>
        <v>2500000</v>
      </c>
    </row>
    <row r="134" spans="1:5" ht="12" customHeight="1" thickBot="1">
      <c r="A134" s="11" t="s">
        <v>159</v>
      </c>
      <c r="B134" s="10" t="s">
        <v>328</v>
      </c>
      <c r="C134" s="149">
        <v>7639766</v>
      </c>
      <c r="D134" s="227"/>
      <c r="E134" s="264">
        <f t="shared" si="3"/>
        <v>7639766</v>
      </c>
    </row>
    <row r="135" spans="1:5" ht="12" customHeight="1" thickBot="1">
      <c r="A135" s="18" t="s">
        <v>9</v>
      </c>
      <c r="B135" s="60" t="s">
        <v>320</v>
      </c>
      <c r="C135" s="148">
        <f>SUM(C136:C141)</f>
        <v>0</v>
      </c>
      <c r="D135" s="225">
        <f>SUM(D136:D141)</f>
        <v>0</v>
      </c>
      <c r="E135" s="88">
        <f>SUM(E136:E141)</f>
        <v>0</v>
      </c>
    </row>
    <row r="136" spans="1:5" ht="12" customHeight="1">
      <c r="A136" s="13" t="s">
        <v>52</v>
      </c>
      <c r="B136" s="7" t="s">
        <v>329</v>
      </c>
      <c r="C136" s="149"/>
      <c r="D136" s="227"/>
      <c r="E136" s="264">
        <f t="shared" si="3"/>
        <v>0</v>
      </c>
    </row>
    <row r="137" spans="1:5" ht="12" customHeight="1">
      <c r="A137" s="13" t="s">
        <v>53</v>
      </c>
      <c r="B137" s="7" t="s">
        <v>321</v>
      </c>
      <c r="C137" s="149"/>
      <c r="D137" s="227"/>
      <c r="E137" s="264">
        <f t="shared" si="3"/>
        <v>0</v>
      </c>
    </row>
    <row r="138" spans="1:5" ht="12" customHeight="1">
      <c r="A138" s="13" t="s">
        <v>54</v>
      </c>
      <c r="B138" s="7" t="s">
        <v>322</v>
      </c>
      <c r="C138" s="149"/>
      <c r="D138" s="227"/>
      <c r="E138" s="264">
        <f t="shared" si="3"/>
        <v>0</v>
      </c>
    </row>
    <row r="139" spans="1:5" ht="12" customHeight="1">
      <c r="A139" s="13" t="s">
        <v>96</v>
      </c>
      <c r="B139" s="7" t="s">
        <v>323</v>
      </c>
      <c r="C139" s="149"/>
      <c r="D139" s="227"/>
      <c r="E139" s="264">
        <f t="shared" si="3"/>
        <v>0</v>
      </c>
    </row>
    <row r="140" spans="1:5" ht="12" customHeight="1">
      <c r="A140" s="13" t="s">
        <v>97</v>
      </c>
      <c r="B140" s="7" t="s">
        <v>324</v>
      </c>
      <c r="C140" s="149"/>
      <c r="D140" s="227"/>
      <c r="E140" s="264">
        <f t="shared" si="3"/>
        <v>0</v>
      </c>
    </row>
    <row r="141" spans="1:5" ht="12" customHeight="1" thickBot="1">
      <c r="A141" s="11" t="s">
        <v>98</v>
      </c>
      <c r="B141" s="7" t="s">
        <v>325</v>
      </c>
      <c r="C141" s="149"/>
      <c r="D141" s="227"/>
      <c r="E141" s="264">
        <f t="shared" si="3"/>
        <v>0</v>
      </c>
    </row>
    <row r="142" spans="1:5" ht="12" customHeight="1" thickBot="1">
      <c r="A142" s="18" t="s">
        <v>10</v>
      </c>
      <c r="B142" s="60" t="s">
        <v>333</v>
      </c>
      <c r="C142" s="154">
        <f>+C143+C144+C145+C146</f>
        <v>0</v>
      </c>
      <c r="D142" s="229">
        <f>+D143+D144+D145+D146</f>
        <v>906871</v>
      </c>
      <c r="E142" s="191">
        <f>+E143+E144+E145+E146</f>
        <v>906871</v>
      </c>
    </row>
    <row r="143" spans="1:5" ht="12" customHeight="1">
      <c r="A143" s="13" t="s">
        <v>55</v>
      </c>
      <c r="B143" s="7" t="s">
        <v>263</v>
      </c>
      <c r="C143" s="149"/>
      <c r="D143" s="227"/>
      <c r="E143" s="264">
        <f t="shared" si="3"/>
        <v>0</v>
      </c>
    </row>
    <row r="144" spans="1:5" ht="12" customHeight="1">
      <c r="A144" s="13" t="s">
        <v>56</v>
      </c>
      <c r="B144" s="7" t="s">
        <v>264</v>
      </c>
      <c r="C144" s="149"/>
      <c r="D144" s="227">
        <v>906871</v>
      </c>
      <c r="E144" s="264">
        <f t="shared" si="3"/>
        <v>906871</v>
      </c>
    </row>
    <row r="145" spans="1:5" ht="12" customHeight="1">
      <c r="A145" s="13" t="s">
        <v>177</v>
      </c>
      <c r="B145" s="7" t="s">
        <v>334</v>
      </c>
      <c r="C145" s="149"/>
      <c r="D145" s="227"/>
      <c r="E145" s="264">
        <f t="shared" si="3"/>
        <v>0</v>
      </c>
    </row>
    <row r="146" spans="1:5" ht="12" customHeight="1" thickBot="1">
      <c r="A146" s="11" t="s">
        <v>178</v>
      </c>
      <c r="B146" s="5" t="s">
        <v>283</v>
      </c>
      <c r="C146" s="149"/>
      <c r="D146" s="227"/>
      <c r="E146" s="264">
        <f t="shared" si="3"/>
        <v>0</v>
      </c>
    </row>
    <row r="147" spans="1:5" ht="12" customHeight="1" thickBot="1">
      <c r="A147" s="18" t="s">
        <v>11</v>
      </c>
      <c r="B147" s="60" t="s">
        <v>335</v>
      </c>
      <c r="C147" s="217">
        <f>SUM(C148:C152)</f>
        <v>0</v>
      </c>
      <c r="D147" s="230">
        <f>SUM(D148:D152)</f>
        <v>0</v>
      </c>
      <c r="E147" s="212">
        <f>SUM(E148:E152)</f>
        <v>0</v>
      </c>
    </row>
    <row r="148" spans="1:5" ht="12" customHeight="1">
      <c r="A148" s="13" t="s">
        <v>57</v>
      </c>
      <c r="B148" s="7" t="s">
        <v>330</v>
      </c>
      <c r="C148" s="149"/>
      <c r="D148" s="227"/>
      <c r="E148" s="264">
        <f t="shared" si="3"/>
        <v>0</v>
      </c>
    </row>
    <row r="149" spans="1:5" ht="12" customHeight="1">
      <c r="A149" s="13" t="s">
        <v>58</v>
      </c>
      <c r="B149" s="7" t="s">
        <v>337</v>
      </c>
      <c r="C149" s="149"/>
      <c r="D149" s="227"/>
      <c r="E149" s="264">
        <f t="shared" si="3"/>
        <v>0</v>
      </c>
    </row>
    <row r="150" spans="1:5" ht="12" customHeight="1">
      <c r="A150" s="13" t="s">
        <v>189</v>
      </c>
      <c r="B150" s="7" t="s">
        <v>332</v>
      </c>
      <c r="C150" s="149"/>
      <c r="D150" s="227"/>
      <c r="E150" s="264">
        <f t="shared" si="3"/>
        <v>0</v>
      </c>
    </row>
    <row r="151" spans="1:5" ht="12" customHeight="1">
      <c r="A151" s="13" t="s">
        <v>190</v>
      </c>
      <c r="B151" s="447" t="s">
        <v>338</v>
      </c>
      <c r="C151" s="149"/>
      <c r="D151" s="227"/>
      <c r="E151" s="264">
        <f t="shared" si="3"/>
        <v>0</v>
      </c>
    </row>
    <row r="152" spans="1:5" ht="12" customHeight="1" thickBot="1">
      <c r="A152" s="13" t="s">
        <v>336</v>
      </c>
      <c r="B152" s="7" t="s">
        <v>339</v>
      </c>
      <c r="C152" s="149"/>
      <c r="D152" s="227"/>
      <c r="E152" s="265">
        <f t="shared" si="3"/>
        <v>0</v>
      </c>
    </row>
    <row r="153" spans="1:5" ht="12" customHeight="1" thickBot="1">
      <c r="A153" s="18" t="s">
        <v>12</v>
      </c>
      <c r="B153" s="60" t="s">
        <v>340</v>
      </c>
      <c r="C153" s="218"/>
      <c r="D153" s="231"/>
      <c r="E153" s="272">
        <f t="shared" si="3"/>
        <v>0</v>
      </c>
    </row>
    <row r="154" spans="1:5" ht="12" customHeight="1" thickBot="1">
      <c r="A154" s="18" t="s">
        <v>13</v>
      </c>
      <c r="B154" s="60" t="s">
        <v>341</v>
      </c>
      <c r="C154" s="218"/>
      <c r="D154" s="231"/>
      <c r="E154" s="192">
        <f t="shared" si="3"/>
        <v>0</v>
      </c>
    </row>
    <row r="155" spans="1:9" ht="15" customHeight="1" thickBot="1">
      <c r="A155" s="18" t="s">
        <v>14</v>
      </c>
      <c r="B155" s="60" t="s">
        <v>343</v>
      </c>
      <c r="C155" s="219">
        <f>+C131+C135+C142+C147+C153+C154</f>
        <v>10730127</v>
      </c>
      <c r="D155" s="232">
        <f>+D131+D135+D142+D147+D153+D154</f>
        <v>916324</v>
      </c>
      <c r="E155" s="213">
        <f>+E131+E135+E142+E147+E153+E154</f>
        <v>11646451</v>
      </c>
      <c r="F155" s="172"/>
      <c r="G155" s="173"/>
      <c r="H155" s="173"/>
      <c r="I155" s="173"/>
    </row>
    <row r="156" spans="1:5" s="161" customFormat="1" ht="12.75" customHeight="1" thickBot="1">
      <c r="A156" s="92" t="s">
        <v>15</v>
      </c>
      <c r="B156" s="135" t="s">
        <v>342</v>
      </c>
      <c r="C156" s="219">
        <f>+C130+C155</f>
        <v>115457688</v>
      </c>
      <c r="D156" s="232">
        <f>+D130+D155</f>
        <v>15524675</v>
      </c>
      <c r="E156" s="213">
        <f>+E130+E155</f>
        <v>130982363</v>
      </c>
    </row>
    <row r="157" ht="7.5" customHeight="1"/>
    <row r="158" spans="1:5" ht="15.75">
      <c r="A158" s="418" t="s">
        <v>265</v>
      </c>
      <c r="B158" s="418"/>
      <c r="C158" s="418"/>
      <c r="D158" s="418"/>
      <c r="E158" s="418"/>
    </row>
    <row r="159" spans="1:5" ht="15" customHeight="1" thickBot="1">
      <c r="A159" s="420" t="s">
        <v>84</v>
      </c>
      <c r="B159" s="420"/>
      <c r="C159" s="94"/>
      <c r="E159" s="94" t="str">
        <f>E91</f>
        <v>Forintban!</v>
      </c>
    </row>
    <row r="160" spans="1:5" ht="25.5" customHeight="1" thickBot="1">
      <c r="A160" s="18">
        <v>1</v>
      </c>
      <c r="B160" s="23" t="s">
        <v>344</v>
      </c>
      <c r="C160" s="224">
        <f>+C63-C130</f>
        <v>2535349</v>
      </c>
      <c r="D160" s="148">
        <f>+D63-D130</f>
        <v>-1879222</v>
      </c>
      <c r="E160" s="88">
        <f>+E63-E130</f>
        <v>656127</v>
      </c>
    </row>
    <row r="161" spans="1:5" ht="32.25" customHeight="1" thickBot="1">
      <c r="A161" s="18" t="s">
        <v>6</v>
      </c>
      <c r="B161" s="23" t="s">
        <v>350</v>
      </c>
      <c r="C161" s="148">
        <f>+C87-C155</f>
        <v>-2535349</v>
      </c>
      <c r="D161" s="148">
        <f>+D87-D155</f>
        <v>1879222</v>
      </c>
      <c r="E161" s="88">
        <f>+E87-E155</f>
        <v>-656127</v>
      </c>
    </row>
  </sheetData>
  <sheetProtection/>
  <mergeCells count="12">
    <mergeCell ref="A159:B159"/>
    <mergeCell ref="A3:A4"/>
    <mergeCell ref="B3:B4"/>
    <mergeCell ref="C3:E3"/>
    <mergeCell ref="A92:A93"/>
    <mergeCell ref="B92:B93"/>
    <mergeCell ref="C92:E92"/>
    <mergeCell ref="A158:E158"/>
    <mergeCell ref="A1:E1"/>
    <mergeCell ref="A90:E90"/>
    <mergeCell ref="A2:B2"/>
    <mergeCell ref="A91:B9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Hét Község Önkormányzata
2017. ÉVI KÖLTSÉGVETÉSÉNEK ÖSSZEVONT MÓDOSÍTOTT MÉRLEGE&amp;10
&amp;RHét Közs.Önk. Képviselő-Testületének
4/2018. (IV.27.) önk.rend.
1.1. melléklete</oddHeader>
  </headerFooter>
  <rowBreaks count="2" manualBreakCount="2">
    <brk id="75" max="4" man="1"/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D15" sqref="D15"/>
    </sheetView>
  </sheetViews>
  <sheetFormatPr defaultColWidth="9.00390625" defaultRowHeight="12.75"/>
  <cols>
    <col min="1" max="1" width="9.50390625" style="302" customWidth="1"/>
    <col min="2" max="2" width="59.625" style="302" customWidth="1"/>
    <col min="3" max="3" width="17.375" style="405" customWidth="1"/>
    <col min="4" max="5" width="17.375" style="302" customWidth="1"/>
    <col min="6" max="16384" width="9.375" style="302" customWidth="1"/>
  </cols>
  <sheetData>
    <row r="1" spans="1:5" ht="15.75" customHeight="1">
      <c r="A1" s="434" t="s">
        <v>3</v>
      </c>
      <c r="B1" s="434"/>
      <c r="C1" s="434"/>
      <c r="D1" s="434"/>
      <c r="E1" s="434"/>
    </row>
    <row r="2" spans="1:5" ht="15.75" customHeight="1" thickBot="1">
      <c r="A2" s="426" t="s">
        <v>82</v>
      </c>
      <c r="B2" s="426"/>
      <c r="C2" s="303"/>
      <c r="E2" s="303" t="str">
        <f>'1.1.sz.mell.'!E2</f>
        <v>Forintban!</v>
      </c>
    </row>
    <row r="3" spans="1:5" ht="15.75">
      <c r="A3" s="427" t="s">
        <v>47</v>
      </c>
      <c r="B3" s="429" t="s">
        <v>4</v>
      </c>
      <c r="C3" s="431" t="str">
        <f>+CONCATENATE(LEFT(ÖSSZEFÜGGÉSEK!A6,4),". évi")</f>
        <v>2017. évi</v>
      </c>
      <c r="D3" s="432"/>
      <c r="E3" s="433"/>
    </row>
    <row r="4" spans="1:5" ht="24.75" thickBot="1">
      <c r="A4" s="428"/>
      <c r="B4" s="430"/>
      <c r="C4" s="304" t="s">
        <v>381</v>
      </c>
      <c r="D4" s="221" t="s">
        <v>477</v>
      </c>
      <c r="E4" s="222" t="s">
        <v>469</v>
      </c>
    </row>
    <row r="5" spans="1:5" s="308" customFormat="1" ht="12" customHeight="1" thickBot="1">
      <c r="A5" s="305" t="s">
        <v>357</v>
      </c>
      <c r="B5" s="306" t="s">
        <v>358</v>
      </c>
      <c r="C5" s="306" t="s">
        <v>359</v>
      </c>
      <c r="D5" s="306" t="s">
        <v>361</v>
      </c>
      <c r="E5" s="307" t="s">
        <v>438</v>
      </c>
    </row>
    <row r="6" spans="1:5" s="313" customFormat="1" ht="12" customHeight="1" thickBot="1">
      <c r="A6" s="309" t="s">
        <v>5</v>
      </c>
      <c r="B6" s="310" t="s">
        <v>142</v>
      </c>
      <c r="C6" s="311">
        <f>+C7+C8+C9+C10+C11+C12</f>
        <v>22671770</v>
      </c>
      <c r="D6" s="311">
        <f>+D7+D8+D9+D10+D11+D12</f>
        <v>2503435</v>
      </c>
      <c r="E6" s="312">
        <f>+E7+E8+E9+E10+E11+E12</f>
        <v>25175205</v>
      </c>
    </row>
    <row r="7" spans="1:5" s="313" customFormat="1" ht="12" customHeight="1">
      <c r="A7" s="314" t="s">
        <v>59</v>
      </c>
      <c r="B7" s="315" t="s">
        <v>143</v>
      </c>
      <c r="C7" s="316">
        <v>11153210</v>
      </c>
      <c r="D7" s="316">
        <v>1000000</v>
      </c>
      <c r="E7" s="317">
        <v>12153210</v>
      </c>
    </row>
    <row r="8" spans="1:5" s="313" customFormat="1" ht="12" customHeight="1">
      <c r="A8" s="318" t="s">
        <v>60</v>
      </c>
      <c r="B8" s="319" t="s">
        <v>144</v>
      </c>
      <c r="C8" s="320"/>
      <c r="D8" s="320"/>
      <c r="E8" s="317">
        <f aca="true" t="shared" si="0" ref="E8:E62">C8+D8</f>
        <v>0</v>
      </c>
    </row>
    <row r="9" spans="1:5" s="313" customFormat="1" ht="12" customHeight="1">
      <c r="A9" s="318" t="s">
        <v>61</v>
      </c>
      <c r="B9" s="319" t="s">
        <v>145</v>
      </c>
      <c r="C9" s="320">
        <v>10318560</v>
      </c>
      <c r="D9" s="320">
        <v>8274</v>
      </c>
      <c r="E9" s="317">
        <v>10326834</v>
      </c>
    </row>
    <row r="10" spans="1:5" s="313" customFormat="1" ht="12" customHeight="1">
      <c r="A10" s="318" t="s">
        <v>62</v>
      </c>
      <c r="B10" s="319" t="s">
        <v>146</v>
      </c>
      <c r="C10" s="320">
        <v>1200000</v>
      </c>
      <c r="D10" s="320"/>
      <c r="E10" s="317">
        <f t="shared" si="0"/>
        <v>1200000</v>
      </c>
    </row>
    <row r="11" spans="1:5" s="313" customFormat="1" ht="12" customHeight="1">
      <c r="A11" s="318" t="s">
        <v>79</v>
      </c>
      <c r="B11" s="321" t="s">
        <v>302</v>
      </c>
      <c r="C11" s="320"/>
      <c r="D11" s="320">
        <v>1440941</v>
      </c>
      <c r="E11" s="317">
        <v>1440941</v>
      </c>
    </row>
    <row r="12" spans="1:5" s="313" customFormat="1" ht="12" customHeight="1" thickBot="1">
      <c r="A12" s="322" t="s">
        <v>63</v>
      </c>
      <c r="B12" s="323" t="s">
        <v>303</v>
      </c>
      <c r="C12" s="320"/>
      <c r="D12" s="320">
        <v>54220</v>
      </c>
      <c r="E12" s="317">
        <v>54220</v>
      </c>
    </row>
    <row r="13" spans="1:5" s="313" customFormat="1" ht="12" customHeight="1" thickBot="1">
      <c r="A13" s="309" t="s">
        <v>6</v>
      </c>
      <c r="B13" s="324" t="s">
        <v>147</v>
      </c>
      <c r="C13" s="311">
        <f>+C14+C15+C16+C17+C18</f>
        <v>36022143</v>
      </c>
      <c r="D13" s="311">
        <f>+D14+D15+D16+D17+D18</f>
        <v>8975694</v>
      </c>
      <c r="E13" s="312">
        <f>+E14+E15+E16+E17+E18</f>
        <v>44997837</v>
      </c>
    </row>
    <row r="14" spans="1:5" s="313" customFormat="1" ht="12" customHeight="1">
      <c r="A14" s="314" t="s">
        <v>65</v>
      </c>
      <c r="B14" s="315" t="s">
        <v>148</v>
      </c>
      <c r="C14" s="316"/>
      <c r="D14" s="316"/>
      <c r="E14" s="317">
        <f t="shared" si="0"/>
        <v>0</v>
      </c>
    </row>
    <row r="15" spans="1:5" s="313" customFormat="1" ht="12" customHeight="1">
      <c r="A15" s="318" t="s">
        <v>66</v>
      </c>
      <c r="B15" s="319" t="s">
        <v>149</v>
      </c>
      <c r="C15" s="320"/>
      <c r="D15" s="320"/>
      <c r="E15" s="317">
        <f t="shared" si="0"/>
        <v>0</v>
      </c>
    </row>
    <row r="16" spans="1:5" s="313" customFormat="1" ht="12" customHeight="1">
      <c r="A16" s="318" t="s">
        <v>67</v>
      </c>
      <c r="B16" s="319" t="s">
        <v>295</v>
      </c>
      <c r="C16" s="320"/>
      <c r="D16" s="320"/>
      <c r="E16" s="317">
        <f t="shared" si="0"/>
        <v>0</v>
      </c>
    </row>
    <row r="17" spans="1:5" s="313" customFormat="1" ht="12" customHeight="1">
      <c r="A17" s="318" t="s">
        <v>68</v>
      </c>
      <c r="B17" s="319" t="s">
        <v>296</v>
      </c>
      <c r="C17" s="320"/>
      <c r="D17" s="320"/>
      <c r="E17" s="317">
        <f t="shared" si="0"/>
        <v>0</v>
      </c>
    </row>
    <row r="18" spans="1:5" s="313" customFormat="1" ht="12" customHeight="1">
      <c r="A18" s="318" t="s">
        <v>69</v>
      </c>
      <c r="B18" s="319" t="s">
        <v>150</v>
      </c>
      <c r="C18" s="320">
        <v>36022143</v>
      </c>
      <c r="D18" s="320">
        <v>8975694</v>
      </c>
      <c r="E18" s="317">
        <v>44997837</v>
      </c>
    </row>
    <row r="19" spans="1:5" s="313" customFormat="1" ht="12" customHeight="1" thickBot="1">
      <c r="A19" s="322" t="s">
        <v>75</v>
      </c>
      <c r="B19" s="323" t="s">
        <v>151</v>
      </c>
      <c r="C19" s="325"/>
      <c r="D19" s="325"/>
      <c r="E19" s="317">
        <f t="shared" si="0"/>
        <v>0</v>
      </c>
    </row>
    <row r="20" spans="1:5" s="313" customFormat="1" ht="12" customHeight="1" thickBot="1">
      <c r="A20" s="309" t="s">
        <v>7</v>
      </c>
      <c r="B20" s="326" t="s">
        <v>152</v>
      </c>
      <c r="C20" s="311">
        <f>+C21+C22+C23+C24+C25</f>
        <v>0</v>
      </c>
      <c r="D20" s="311">
        <f>+D21+D22+D23+D24+D25</f>
        <v>1250000</v>
      </c>
      <c r="E20" s="312">
        <f>+E21+E22+E23+E24+E25</f>
        <v>1250000</v>
      </c>
    </row>
    <row r="21" spans="1:5" s="313" customFormat="1" ht="12" customHeight="1">
      <c r="A21" s="314" t="s">
        <v>48</v>
      </c>
      <c r="B21" s="315" t="s">
        <v>153</v>
      </c>
      <c r="C21" s="316"/>
      <c r="D21" s="316">
        <v>1250000</v>
      </c>
      <c r="E21" s="317">
        <v>1250000</v>
      </c>
    </row>
    <row r="22" spans="1:5" s="313" customFormat="1" ht="12" customHeight="1">
      <c r="A22" s="318" t="s">
        <v>49</v>
      </c>
      <c r="B22" s="319" t="s">
        <v>154</v>
      </c>
      <c r="C22" s="320"/>
      <c r="D22" s="320"/>
      <c r="E22" s="317">
        <f t="shared" si="0"/>
        <v>0</v>
      </c>
    </row>
    <row r="23" spans="1:5" s="313" customFormat="1" ht="12" customHeight="1">
      <c r="A23" s="318" t="s">
        <v>50</v>
      </c>
      <c r="B23" s="319" t="s">
        <v>297</v>
      </c>
      <c r="C23" s="320"/>
      <c r="D23" s="320"/>
      <c r="E23" s="317">
        <f t="shared" si="0"/>
        <v>0</v>
      </c>
    </row>
    <row r="24" spans="1:5" s="313" customFormat="1" ht="12" customHeight="1">
      <c r="A24" s="318" t="s">
        <v>51</v>
      </c>
      <c r="B24" s="319" t="s">
        <v>298</v>
      </c>
      <c r="C24" s="320"/>
      <c r="D24" s="320"/>
      <c r="E24" s="317">
        <f t="shared" si="0"/>
        <v>0</v>
      </c>
    </row>
    <row r="25" spans="1:5" s="313" customFormat="1" ht="12" customHeight="1">
      <c r="A25" s="318" t="s">
        <v>92</v>
      </c>
      <c r="B25" s="319" t="s">
        <v>155</v>
      </c>
      <c r="C25" s="320"/>
      <c r="D25" s="320"/>
      <c r="E25" s="317">
        <f t="shared" si="0"/>
        <v>0</v>
      </c>
    </row>
    <row r="26" spans="1:5" s="313" customFormat="1" ht="12" customHeight="1" thickBot="1">
      <c r="A26" s="322" t="s">
        <v>93</v>
      </c>
      <c r="B26" s="327" t="s">
        <v>156</v>
      </c>
      <c r="C26" s="325"/>
      <c r="D26" s="325"/>
      <c r="E26" s="317">
        <f t="shared" si="0"/>
        <v>0</v>
      </c>
    </row>
    <row r="27" spans="1:5" s="313" customFormat="1" ht="12" customHeight="1" thickBot="1">
      <c r="A27" s="309" t="s">
        <v>94</v>
      </c>
      <c r="B27" s="310" t="s">
        <v>433</v>
      </c>
      <c r="C27" s="328">
        <f>+C28+C29+C30+C31+C32+C33+C34</f>
        <v>3894700</v>
      </c>
      <c r="D27" s="328">
        <f>+D28+D29+D30+D31+D32+D33+D34</f>
        <v>0</v>
      </c>
      <c r="E27" s="329">
        <f>+E28+E29+E30+E31+E32+E33+E34</f>
        <v>3894700</v>
      </c>
    </row>
    <row r="28" spans="1:5" s="313" customFormat="1" ht="12" customHeight="1">
      <c r="A28" s="314" t="s">
        <v>157</v>
      </c>
      <c r="B28" s="315" t="s">
        <v>426</v>
      </c>
      <c r="C28" s="330">
        <v>2426700</v>
      </c>
      <c r="D28" s="330">
        <f>+D29+D30+D31</f>
        <v>0</v>
      </c>
      <c r="E28" s="317">
        <f t="shared" si="0"/>
        <v>2426700</v>
      </c>
    </row>
    <row r="29" spans="1:5" s="313" customFormat="1" ht="12" customHeight="1">
      <c r="A29" s="318" t="s">
        <v>158</v>
      </c>
      <c r="B29" s="319" t="s">
        <v>427</v>
      </c>
      <c r="C29" s="320"/>
      <c r="D29" s="320"/>
      <c r="E29" s="317">
        <f t="shared" si="0"/>
        <v>0</v>
      </c>
    </row>
    <row r="30" spans="1:5" s="313" customFormat="1" ht="12" customHeight="1">
      <c r="A30" s="318" t="s">
        <v>159</v>
      </c>
      <c r="B30" s="319" t="s">
        <v>428</v>
      </c>
      <c r="C30" s="320">
        <v>968000</v>
      </c>
      <c r="D30" s="320"/>
      <c r="E30" s="317">
        <f t="shared" si="0"/>
        <v>968000</v>
      </c>
    </row>
    <row r="31" spans="1:5" s="313" customFormat="1" ht="12" customHeight="1">
      <c r="A31" s="318" t="s">
        <v>160</v>
      </c>
      <c r="B31" s="319" t="s">
        <v>429</v>
      </c>
      <c r="C31" s="320"/>
      <c r="D31" s="320"/>
      <c r="E31" s="317">
        <f t="shared" si="0"/>
        <v>0</v>
      </c>
    </row>
    <row r="32" spans="1:5" s="313" customFormat="1" ht="12" customHeight="1">
      <c r="A32" s="318" t="s">
        <v>430</v>
      </c>
      <c r="B32" s="319" t="s">
        <v>161</v>
      </c>
      <c r="C32" s="320">
        <v>500000</v>
      </c>
      <c r="D32" s="320"/>
      <c r="E32" s="317">
        <f t="shared" si="0"/>
        <v>500000</v>
      </c>
    </row>
    <row r="33" spans="1:5" s="313" customFormat="1" ht="12" customHeight="1">
      <c r="A33" s="318" t="s">
        <v>431</v>
      </c>
      <c r="B33" s="319" t="s">
        <v>162</v>
      </c>
      <c r="C33" s="320"/>
      <c r="D33" s="320"/>
      <c r="E33" s="317">
        <f t="shared" si="0"/>
        <v>0</v>
      </c>
    </row>
    <row r="34" spans="1:5" s="313" customFormat="1" ht="12" customHeight="1" thickBot="1">
      <c r="A34" s="322" t="s">
        <v>432</v>
      </c>
      <c r="B34" s="327" t="s">
        <v>163</v>
      </c>
      <c r="C34" s="325"/>
      <c r="D34" s="325"/>
      <c r="E34" s="317">
        <f t="shared" si="0"/>
        <v>0</v>
      </c>
    </row>
    <row r="35" spans="1:5" s="313" customFormat="1" ht="12" customHeight="1" thickBot="1">
      <c r="A35" s="309" t="s">
        <v>9</v>
      </c>
      <c r="B35" s="310" t="s">
        <v>304</v>
      </c>
      <c r="C35" s="311">
        <f>SUM(C36:C46)</f>
        <v>6524000</v>
      </c>
      <c r="D35" s="311">
        <f>SUM(D36:D46)</f>
        <v>0</v>
      </c>
      <c r="E35" s="312">
        <f>SUM(E36:E46)</f>
        <v>6524000</v>
      </c>
    </row>
    <row r="36" spans="1:5" s="313" customFormat="1" ht="12" customHeight="1">
      <c r="A36" s="314" t="s">
        <v>52</v>
      </c>
      <c r="B36" s="315" t="s">
        <v>166</v>
      </c>
      <c r="C36" s="316"/>
      <c r="D36" s="316"/>
      <c r="E36" s="317">
        <f t="shared" si="0"/>
        <v>0</v>
      </c>
    </row>
    <row r="37" spans="1:5" s="313" customFormat="1" ht="12" customHeight="1">
      <c r="A37" s="318" t="s">
        <v>53</v>
      </c>
      <c r="B37" s="319" t="s">
        <v>167</v>
      </c>
      <c r="C37" s="320">
        <v>1051181</v>
      </c>
      <c r="D37" s="320"/>
      <c r="E37" s="317">
        <f t="shared" si="0"/>
        <v>1051181</v>
      </c>
    </row>
    <row r="38" spans="1:5" s="313" customFormat="1" ht="12" customHeight="1">
      <c r="A38" s="318" t="s">
        <v>54</v>
      </c>
      <c r="B38" s="319" t="s">
        <v>168</v>
      </c>
      <c r="C38" s="320">
        <v>247244</v>
      </c>
      <c r="D38" s="320"/>
      <c r="E38" s="317">
        <f t="shared" si="0"/>
        <v>247244</v>
      </c>
    </row>
    <row r="39" spans="1:5" s="313" customFormat="1" ht="12" customHeight="1">
      <c r="A39" s="318" t="s">
        <v>96</v>
      </c>
      <c r="B39" s="319" t="s">
        <v>169</v>
      </c>
      <c r="C39" s="320"/>
      <c r="D39" s="320"/>
      <c r="E39" s="317">
        <f t="shared" si="0"/>
        <v>0</v>
      </c>
    </row>
    <row r="40" spans="1:5" s="313" customFormat="1" ht="12" customHeight="1">
      <c r="A40" s="318" t="s">
        <v>97</v>
      </c>
      <c r="B40" s="319" t="s">
        <v>170</v>
      </c>
      <c r="C40" s="320">
        <v>1574803</v>
      </c>
      <c r="D40" s="320"/>
      <c r="E40" s="317">
        <f t="shared" si="0"/>
        <v>1574803</v>
      </c>
    </row>
    <row r="41" spans="1:5" s="313" customFormat="1" ht="12" customHeight="1">
      <c r="A41" s="318" t="s">
        <v>98</v>
      </c>
      <c r="B41" s="319" t="s">
        <v>171</v>
      </c>
      <c r="C41" s="320">
        <v>1002189</v>
      </c>
      <c r="D41" s="320"/>
      <c r="E41" s="317">
        <f t="shared" si="0"/>
        <v>1002189</v>
      </c>
    </row>
    <row r="42" spans="1:5" s="313" customFormat="1" ht="12" customHeight="1">
      <c r="A42" s="318" t="s">
        <v>99</v>
      </c>
      <c r="B42" s="319" t="s">
        <v>172</v>
      </c>
      <c r="C42" s="320"/>
      <c r="D42" s="320"/>
      <c r="E42" s="317">
        <f t="shared" si="0"/>
        <v>0</v>
      </c>
    </row>
    <row r="43" spans="1:5" s="313" customFormat="1" ht="12" customHeight="1">
      <c r="A43" s="318" t="s">
        <v>100</v>
      </c>
      <c r="B43" s="319" t="s">
        <v>173</v>
      </c>
      <c r="C43" s="320">
        <v>10000</v>
      </c>
      <c r="D43" s="320"/>
      <c r="E43" s="317">
        <f t="shared" si="0"/>
        <v>10000</v>
      </c>
    </row>
    <row r="44" spans="1:5" s="313" customFormat="1" ht="12" customHeight="1">
      <c r="A44" s="318" t="s">
        <v>164</v>
      </c>
      <c r="B44" s="319" t="s">
        <v>174</v>
      </c>
      <c r="C44" s="331"/>
      <c r="D44" s="331"/>
      <c r="E44" s="317">
        <f t="shared" si="0"/>
        <v>0</v>
      </c>
    </row>
    <row r="45" spans="1:5" s="313" customFormat="1" ht="12" customHeight="1">
      <c r="A45" s="322" t="s">
        <v>165</v>
      </c>
      <c r="B45" s="327" t="s">
        <v>306</v>
      </c>
      <c r="C45" s="332"/>
      <c r="D45" s="332"/>
      <c r="E45" s="317">
        <f t="shared" si="0"/>
        <v>0</v>
      </c>
    </row>
    <row r="46" spans="1:5" s="313" customFormat="1" ht="12" customHeight="1" thickBot="1">
      <c r="A46" s="322" t="s">
        <v>305</v>
      </c>
      <c r="B46" s="323" t="s">
        <v>175</v>
      </c>
      <c r="C46" s="332">
        <v>2638583</v>
      </c>
      <c r="D46" s="332"/>
      <c r="E46" s="317">
        <f t="shared" si="0"/>
        <v>2638583</v>
      </c>
    </row>
    <row r="47" spans="1:5" s="313" customFormat="1" ht="12" customHeight="1" thickBot="1">
      <c r="A47" s="309" t="s">
        <v>10</v>
      </c>
      <c r="B47" s="310" t="s">
        <v>176</v>
      </c>
      <c r="C47" s="311">
        <f>SUM(C48:C52)</f>
        <v>12815697</v>
      </c>
      <c r="D47" s="311">
        <f>SUM(D48:D52)</f>
        <v>0</v>
      </c>
      <c r="E47" s="312">
        <f>SUM(E48:E52)</f>
        <v>12815697</v>
      </c>
    </row>
    <row r="48" spans="1:5" s="313" customFormat="1" ht="12" customHeight="1">
      <c r="A48" s="314" t="s">
        <v>55</v>
      </c>
      <c r="B48" s="315" t="s">
        <v>180</v>
      </c>
      <c r="C48" s="333"/>
      <c r="D48" s="333"/>
      <c r="E48" s="334">
        <f t="shared" si="0"/>
        <v>0</v>
      </c>
    </row>
    <row r="49" spans="1:5" s="313" customFormat="1" ht="12" customHeight="1">
      <c r="A49" s="318" t="s">
        <v>56</v>
      </c>
      <c r="B49" s="319" t="s">
        <v>181</v>
      </c>
      <c r="C49" s="331"/>
      <c r="D49" s="331"/>
      <c r="E49" s="334">
        <f t="shared" si="0"/>
        <v>0</v>
      </c>
    </row>
    <row r="50" spans="1:5" s="313" customFormat="1" ht="12" customHeight="1">
      <c r="A50" s="318" t="s">
        <v>177</v>
      </c>
      <c r="B50" s="319" t="s">
        <v>182</v>
      </c>
      <c r="C50" s="331">
        <v>12815697</v>
      </c>
      <c r="D50" s="331"/>
      <c r="E50" s="334">
        <f t="shared" si="0"/>
        <v>12815697</v>
      </c>
    </row>
    <row r="51" spans="1:5" s="313" customFormat="1" ht="12" customHeight="1">
      <c r="A51" s="318" t="s">
        <v>178</v>
      </c>
      <c r="B51" s="319" t="s">
        <v>183</v>
      </c>
      <c r="C51" s="331"/>
      <c r="D51" s="331"/>
      <c r="E51" s="334">
        <f t="shared" si="0"/>
        <v>0</v>
      </c>
    </row>
    <row r="52" spans="1:5" s="313" customFormat="1" ht="12" customHeight="1" thickBot="1">
      <c r="A52" s="322" t="s">
        <v>179</v>
      </c>
      <c r="B52" s="323" t="s">
        <v>184</v>
      </c>
      <c r="C52" s="332"/>
      <c r="D52" s="332"/>
      <c r="E52" s="334">
        <f t="shared" si="0"/>
        <v>0</v>
      </c>
    </row>
    <row r="53" spans="1:5" s="313" customFormat="1" ht="12" customHeight="1" thickBot="1">
      <c r="A53" s="309" t="s">
        <v>101</v>
      </c>
      <c r="B53" s="310" t="s">
        <v>185</v>
      </c>
      <c r="C53" s="311">
        <f>SUM(C54:C56)</f>
        <v>145000</v>
      </c>
      <c r="D53" s="311">
        <f>SUM(D54:D56)</f>
        <v>0</v>
      </c>
      <c r="E53" s="312">
        <f>SUM(E54:E56)</f>
        <v>145000</v>
      </c>
    </row>
    <row r="54" spans="1:5" s="313" customFormat="1" ht="12" customHeight="1">
      <c r="A54" s="314" t="s">
        <v>57</v>
      </c>
      <c r="B54" s="315" t="s">
        <v>186</v>
      </c>
      <c r="C54" s="316"/>
      <c r="D54" s="316"/>
      <c r="E54" s="317">
        <f t="shared" si="0"/>
        <v>0</v>
      </c>
    </row>
    <row r="55" spans="1:5" s="313" customFormat="1" ht="12" customHeight="1">
      <c r="A55" s="318" t="s">
        <v>58</v>
      </c>
      <c r="B55" s="335" t="s">
        <v>299</v>
      </c>
      <c r="C55" s="320">
        <v>145000</v>
      </c>
      <c r="D55" s="320"/>
      <c r="E55" s="317">
        <f t="shared" si="0"/>
        <v>145000</v>
      </c>
    </row>
    <row r="56" spans="1:5" s="313" customFormat="1" ht="12" customHeight="1">
      <c r="A56" s="318" t="s">
        <v>189</v>
      </c>
      <c r="B56" s="319" t="s">
        <v>187</v>
      </c>
      <c r="C56" s="320"/>
      <c r="D56" s="320"/>
      <c r="E56" s="317">
        <f t="shared" si="0"/>
        <v>0</v>
      </c>
    </row>
    <row r="57" spans="1:5" s="313" customFormat="1" ht="12" customHeight="1" thickBot="1">
      <c r="A57" s="322" t="s">
        <v>190</v>
      </c>
      <c r="B57" s="323" t="s">
        <v>188</v>
      </c>
      <c r="C57" s="325"/>
      <c r="D57" s="325"/>
      <c r="E57" s="317">
        <f t="shared" si="0"/>
        <v>0</v>
      </c>
    </row>
    <row r="58" spans="1:5" s="313" customFormat="1" ht="12" customHeight="1" thickBot="1">
      <c r="A58" s="309" t="s">
        <v>12</v>
      </c>
      <c r="B58" s="336" t="s">
        <v>191</v>
      </c>
      <c r="C58" s="311">
        <f>SUM(C59:C61)</f>
        <v>0</v>
      </c>
      <c r="D58" s="311">
        <f>SUM(D59:D61)</f>
        <v>0</v>
      </c>
      <c r="E58" s="312">
        <f>SUM(E59:E61)</f>
        <v>0</v>
      </c>
    </row>
    <row r="59" spans="1:5" s="313" customFormat="1" ht="12" customHeight="1">
      <c r="A59" s="314" t="s">
        <v>102</v>
      </c>
      <c r="B59" s="315" t="s">
        <v>193</v>
      </c>
      <c r="C59" s="331"/>
      <c r="D59" s="331"/>
      <c r="E59" s="337">
        <f t="shared" si="0"/>
        <v>0</v>
      </c>
    </row>
    <row r="60" spans="1:5" s="313" customFormat="1" ht="12" customHeight="1">
      <c r="A60" s="318" t="s">
        <v>103</v>
      </c>
      <c r="B60" s="319" t="s">
        <v>300</v>
      </c>
      <c r="C60" s="331"/>
      <c r="D60" s="331"/>
      <c r="E60" s="337">
        <f t="shared" si="0"/>
        <v>0</v>
      </c>
    </row>
    <row r="61" spans="1:5" s="313" customFormat="1" ht="12" customHeight="1">
      <c r="A61" s="318" t="s">
        <v>124</v>
      </c>
      <c r="B61" s="319" t="s">
        <v>194</v>
      </c>
      <c r="C61" s="331"/>
      <c r="D61" s="331"/>
      <c r="E61" s="337">
        <f t="shared" si="0"/>
        <v>0</v>
      </c>
    </row>
    <row r="62" spans="1:5" s="313" customFormat="1" ht="12" customHeight="1" thickBot="1">
      <c r="A62" s="322" t="s">
        <v>192</v>
      </c>
      <c r="B62" s="323" t="s">
        <v>195</v>
      </c>
      <c r="C62" s="331"/>
      <c r="D62" s="331"/>
      <c r="E62" s="337">
        <f t="shared" si="0"/>
        <v>0</v>
      </c>
    </row>
    <row r="63" spans="1:5" s="313" customFormat="1" ht="12" customHeight="1" thickBot="1">
      <c r="A63" s="338" t="s">
        <v>346</v>
      </c>
      <c r="B63" s="310" t="s">
        <v>196</v>
      </c>
      <c r="C63" s="328">
        <f>+C6+C13+C20+C27+C35+C47+C53+C58</f>
        <v>82073310</v>
      </c>
      <c r="D63" s="328">
        <f>+D6+D13+D20+D27+D35+D47+D53+D58</f>
        <v>12729129</v>
      </c>
      <c r="E63" s="329">
        <f>+E6+E13+E20+E27+E35+E47+E53+E58</f>
        <v>94802439</v>
      </c>
    </row>
    <row r="64" spans="1:5" s="313" customFormat="1" ht="12" customHeight="1" thickBot="1">
      <c r="A64" s="339" t="s">
        <v>197</v>
      </c>
      <c r="B64" s="336" t="s">
        <v>198</v>
      </c>
      <c r="C64" s="311">
        <f>SUM(C65:C67)</f>
        <v>2500000</v>
      </c>
      <c r="D64" s="311">
        <f>SUM(D65:D67)</f>
        <v>0</v>
      </c>
      <c r="E64" s="312">
        <f>SUM(E65:E67)</f>
        <v>2500000</v>
      </c>
    </row>
    <row r="65" spans="1:5" s="313" customFormat="1" ht="12" customHeight="1">
      <c r="A65" s="314" t="s">
        <v>229</v>
      </c>
      <c r="B65" s="315" t="s">
        <v>199</v>
      </c>
      <c r="C65" s="331"/>
      <c r="D65" s="331"/>
      <c r="E65" s="337">
        <f aca="true" t="shared" si="1" ref="E65:E86">C65+D65</f>
        <v>0</v>
      </c>
    </row>
    <row r="66" spans="1:5" s="313" customFormat="1" ht="12" customHeight="1">
      <c r="A66" s="318" t="s">
        <v>238</v>
      </c>
      <c r="B66" s="319" t="s">
        <v>200</v>
      </c>
      <c r="C66" s="331">
        <v>2500000</v>
      </c>
      <c r="D66" s="331"/>
      <c r="E66" s="337">
        <f t="shared" si="1"/>
        <v>2500000</v>
      </c>
    </row>
    <row r="67" spans="1:5" s="313" customFormat="1" ht="12" customHeight="1" thickBot="1">
      <c r="A67" s="322" t="s">
        <v>239</v>
      </c>
      <c r="B67" s="340" t="s">
        <v>331</v>
      </c>
      <c r="C67" s="331"/>
      <c r="D67" s="331"/>
      <c r="E67" s="337">
        <f t="shared" si="1"/>
        <v>0</v>
      </c>
    </row>
    <row r="68" spans="1:5" s="313" customFormat="1" ht="12" customHeight="1" thickBot="1">
      <c r="A68" s="339" t="s">
        <v>202</v>
      </c>
      <c r="B68" s="336" t="s">
        <v>203</v>
      </c>
      <c r="C68" s="311">
        <f>SUM(C69:C72)</f>
        <v>0</v>
      </c>
      <c r="D68" s="311">
        <f>SUM(D69:D72)</f>
        <v>0</v>
      </c>
      <c r="E68" s="312">
        <f>SUM(E69:E72)</f>
        <v>0</v>
      </c>
    </row>
    <row r="69" spans="1:5" s="313" customFormat="1" ht="12" customHeight="1">
      <c r="A69" s="314" t="s">
        <v>80</v>
      </c>
      <c r="B69" s="315" t="s">
        <v>204</v>
      </c>
      <c r="C69" s="331"/>
      <c r="D69" s="331"/>
      <c r="E69" s="337">
        <f t="shared" si="1"/>
        <v>0</v>
      </c>
    </row>
    <row r="70" spans="1:5" s="313" customFormat="1" ht="12" customHeight="1">
      <c r="A70" s="318" t="s">
        <v>81</v>
      </c>
      <c r="B70" s="319" t="s">
        <v>205</v>
      </c>
      <c r="C70" s="331"/>
      <c r="D70" s="331"/>
      <c r="E70" s="337">
        <f t="shared" si="1"/>
        <v>0</v>
      </c>
    </row>
    <row r="71" spans="1:5" s="313" customFormat="1" ht="12" customHeight="1">
      <c r="A71" s="318" t="s">
        <v>230</v>
      </c>
      <c r="B71" s="319" t="s">
        <v>206</v>
      </c>
      <c r="C71" s="331"/>
      <c r="D71" s="331"/>
      <c r="E71" s="337">
        <f t="shared" si="1"/>
        <v>0</v>
      </c>
    </row>
    <row r="72" spans="1:5" s="313" customFormat="1" ht="12" customHeight="1" thickBot="1">
      <c r="A72" s="322" t="s">
        <v>231</v>
      </c>
      <c r="B72" s="323" t="s">
        <v>207</v>
      </c>
      <c r="C72" s="331"/>
      <c r="D72" s="331"/>
      <c r="E72" s="337">
        <f t="shared" si="1"/>
        <v>0</v>
      </c>
    </row>
    <row r="73" spans="1:5" s="313" customFormat="1" ht="12" customHeight="1" thickBot="1">
      <c r="A73" s="339" t="s">
        <v>208</v>
      </c>
      <c r="B73" s="336" t="s">
        <v>209</v>
      </c>
      <c r="C73" s="311">
        <f>SUM(C74:C75)</f>
        <v>5694778</v>
      </c>
      <c r="D73" s="311">
        <f>SUM(D74:D75)</f>
        <v>2795546</v>
      </c>
      <c r="E73" s="312">
        <f>SUM(E74:E75)</f>
        <v>8490324</v>
      </c>
    </row>
    <row r="74" spans="1:5" s="313" customFormat="1" ht="12" customHeight="1">
      <c r="A74" s="314" t="s">
        <v>232</v>
      </c>
      <c r="B74" s="315" t="s">
        <v>210</v>
      </c>
      <c r="C74" s="331">
        <v>5694778</v>
      </c>
      <c r="D74" s="331">
        <v>2795546</v>
      </c>
      <c r="E74" s="337">
        <f t="shared" si="1"/>
        <v>8490324</v>
      </c>
    </row>
    <row r="75" spans="1:5" s="313" customFormat="1" ht="12" customHeight="1" thickBot="1">
      <c r="A75" s="322" t="s">
        <v>233</v>
      </c>
      <c r="B75" s="323" t="s">
        <v>211</v>
      </c>
      <c r="C75" s="331"/>
      <c r="D75" s="331"/>
      <c r="E75" s="337">
        <f t="shared" si="1"/>
        <v>0</v>
      </c>
    </row>
    <row r="76" spans="1:5" s="313" customFormat="1" ht="12" customHeight="1" thickBot="1">
      <c r="A76" s="339" t="s">
        <v>212</v>
      </c>
      <c r="B76" s="336" t="s">
        <v>213</v>
      </c>
      <c r="C76" s="311">
        <f>SUM(C77:C79)</f>
        <v>0</v>
      </c>
      <c r="D76" s="311">
        <f>SUM(D77:D79)</f>
        <v>0</v>
      </c>
      <c r="E76" s="312">
        <f>SUM(E77:E79)</f>
        <v>0</v>
      </c>
    </row>
    <row r="77" spans="1:5" s="313" customFormat="1" ht="12" customHeight="1">
      <c r="A77" s="314" t="s">
        <v>234</v>
      </c>
      <c r="B77" s="315" t="s">
        <v>214</v>
      </c>
      <c r="C77" s="331"/>
      <c r="D77" s="331"/>
      <c r="E77" s="337">
        <f t="shared" si="1"/>
        <v>0</v>
      </c>
    </row>
    <row r="78" spans="1:5" s="313" customFormat="1" ht="12" customHeight="1">
      <c r="A78" s="318" t="s">
        <v>235</v>
      </c>
      <c r="B78" s="319" t="s">
        <v>215</v>
      </c>
      <c r="C78" s="331"/>
      <c r="D78" s="331"/>
      <c r="E78" s="337">
        <f t="shared" si="1"/>
        <v>0</v>
      </c>
    </row>
    <row r="79" spans="1:5" s="313" customFormat="1" ht="12" customHeight="1" thickBot="1">
      <c r="A79" s="322" t="s">
        <v>236</v>
      </c>
      <c r="B79" s="323" t="s">
        <v>216</v>
      </c>
      <c r="C79" s="331"/>
      <c r="D79" s="331"/>
      <c r="E79" s="337">
        <f t="shared" si="1"/>
        <v>0</v>
      </c>
    </row>
    <row r="80" spans="1:5" s="313" customFormat="1" ht="12" customHeight="1" thickBot="1">
      <c r="A80" s="339" t="s">
        <v>217</v>
      </c>
      <c r="B80" s="336" t="s">
        <v>237</v>
      </c>
      <c r="C80" s="311">
        <f>SUM(C81:C84)</f>
        <v>0</v>
      </c>
      <c r="D80" s="311">
        <f>SUM(D81:D84)</f>
        <v>0</v>
      </c>
      <c r="E80" s="312">
        <f>SUM(E81:E84)</f>
        <v>0</v>
      </c>
    </row>
    <row r="81" spans="1:5" s="313" customFormat="1" ht="12" customHeight="1">
      <c r="A81" s="341" t="s">
        <v>218</v>
      </c>
      <c r="B81" s="315" t="s">
        <v>219</v>
      </c>
      <c r="C81" s="331"/>
      <c r="D81" s="331"/>
      <c r="E81" s="337">
        <f t="shared" si="1"/>
        <v>0</v>
      </c>
    </row>
    <row r="82" spans="1:5" s="313" customFormat="1" ht="12" customHeight="1">
      <c r="A82" s="342" t="s">
        <v>220</v>
      </c>
      <c r="B82" s="319" t="s">
        <v>221</v>
      </c>
      <c r="C82" s="331"/>
      <c r="D82" s="331"/>
      <c r="E82" s="337">
        <f t="shared" si="1"/>
        <v>0</v>
      </c>
    </row>
    <row r="83" spans="1:5" s="313" customFormat="1" ht="12" customHeight="1">
      <c r="A83" s="342" t="s">
        <v>222</v>
      </c>
      <c r="B83" s="319" t="s">
        <v>223</v>
      </c>
      <c r="C83" s="331"/>
      <c r="D83" s="331"/>
      <c r="E83" s="337">
        <f t="shared" si="1"/>
        <v>0</v>
      </c>
    </row>
    <row r="84" spans="1:5" s="313" customFormat="1" ht="12" customHeight="1" thickBot="1">
      <c r="A84" s="343" t="s">
        <v>224</v>
      </c>
      <c r="B84" s="323" t="s">
        <v>225</v>
      </c>
      <c r="C84" s="331"/>
      <c r="D84" s="331"/>
      <c r="E84" s="337">
        <f t="shared" si="1"/>
        <v>0</v>
      </c>
    </row>
    <row r="85" spans="1:5" s="313" customFormat="1" ht="12" customHeight="1" thickBot="1">
      <c r="A85" s="339" t="s">
        <v>226</v>
      </c>
      <c r="B85" s="336" t="s">
        <v>345</v>
      </c>
      <c r="C85" s="344"/>
      <c r="D85" s="344"/>
      <c r="E85" s="312">
        <f t="shared" si="1"/>
        <v>0</v>
      </c>
    </row>
    <row r="86" spans="1:5" s="313" customFormat="1" ht="13.5" customHeight="1" thickBot="1">
      <c r="A86" s="339" t="s">
        <v>228</v>
      </c>
      <c r="B86" s="336" t="s">
        <v>227</v>
      </c>
      <c r="C86" s="344"/>
      <c r="D86" s="344"/>
      <c r="E86" s="312">
        <f t="shared" si="1"/>
        <v>0</v>
      </c>
    </row>
    <row r="87" spans="1:5" s="313" customFormat="1" ht="15.75" customHeight="1" thickBot="1">
      <c r="A87" s="339" t="s">
        <v>240</v>
      </c>
      <c r="B87" s="345" t="s">
        <v>348</v>
      </c>
      <c r="C87" s="328">
        <f>+C64+C68+C73+C76+C80+C86+C85</f>
        <v>8194778</v>
      </c>
      <c r="D87" s="328">
        <f>+D64+D68+D73+D76+D80+D86+D85</f>
        <v>2795546</v>
      </c>
      <c r="E87" s="329">
        <f>E64+E73</f>
        <v>10990324</v>
      </c>
    </row>
    <row r="88" spans="1:5" s="313" customFormat="1" ht="25.5" customHeight="1" thickBot="1">
      <c r="A88" s="346" t="s">
        <v>347</v>
      </c>
      <c r="B88" s="347" t="s">
        <v>349</v>
      </c>
      <c r="C88" s="328">
        <f>+C63+C87</f>
        <v>90268088</v>
      </c>
      <c r="D88" s="328">
        <f>+D63+D87</f>
        <v>15524675</v>
      </c>
      <c r="E88" s="329">
        <f>E63+E87</f>
        <v>105792763</v>
      </c>
    </row>
    <row r="89" spans="1:3" s="313" customFormat="1" ht="83.25" customHeight="1">
      <c r="A89" s="348"/>
      <c r="B89" s="349"/>
      <c r="C89" s="350"/>
    </row>
    <row r="90" spans="1:5" ht="16.5" customHeight="1">
      <c r="A90" s="434" t="s">
        <v>33</v>
      </c>
      <c r="B90" s="434"/>
      <c r="C90" s="434"/>
      <c r="D90" s="434"/>
      <c r="E90" s="434"/>
    </row>
    <row r="91" spans="1:5" s="352" customFormat="1" ht="16.5" customHeight="1" thickBot="1">
      <c r="A91" s="435" t="s">
        <v>83</v>
      </c>
      <c r="B91" s="435"/>
      <c r="C91" s="351"/>
      <c r="E91" s="351" t="str">
        <f>E2</f>
        <v>Forintban!</v>
      </c>
    </row>
    <row r="92" spans="1:5" ht="15.75">
      <c r="A92" s="427" t="s">
        <v>47</v>
      </c>
      <c r="B92" s="429" t="s">
        <v>382</v>
      </c>
      <c r="C92" s="431" t="str">
        <f>+CONCATENATE(LEFT(ÖSSZEFÜGGÉSEK!A6,4),". évi")</f>
        <v>2017. évi</v>
      </c>
      <c r="D92" s="432"/>
      <c r="E92" s="433"/>
    </row>
    <row r="93" spans="1:5" ht="24.75" thickBot="1">
      <c r="A93" s="428"/>
      <c r="B93" s="430"/>
      <c r="C93" s="304" t="s">
        <v>381</v>
      </c>
      <c r="D93" s="221" t="s">
        <v>477</v>
      </c>
      <c r="E93" s="222" t="s">
        <v>469</v>
      </c>
    </row>
    <row r="94" spans="1:5" s="308" customFormat="1" ht="12" customHeight="1" thickBot="1">
      <c r="A94" s="353" t="s">
        <v>357</v>
      </c>
      <c r="B94" s="354" t="s">
        <v>358</v>
      </c>
      <c r="C94" s="354" t="s">
        <v>359</v>
      </c>
      <c r="D94" s="354" t="s">
        <v>361</v>
      </c>
      <c r="E94" s="355" t="s">
        <v>438</v>
      </c>
    </row>
    <row r="95" spans="1:5" ht="12" customHeight="1" thickBot="1">
      <c r="A95" s="356" t="s">
        <v>5</v>
      </c>
      <c r="B95" s="357" t="s">
        <v>454</v>
      </c>
      <c r="C95" s="358">
        <f>C96+C97+C98+C99+C100+C113</f>
        <v>70658247</v>
      </c>
      <c r="D95" s="358">
        <f>D96+D97+D98+D99+D100+D113</f>
        <v>14579854</v>
      </c>
      <c r="E95" s="359">
        <f>E96+E97+E98+E99+E100+E113</f>
        <v>85238101</v>
      </c>
    </row>
    <row r="96" spans="1:5" ht="12" customHeight="1">
      <c r="A96" s="360" t="s">
        <v>59</v>
      </c>
      <c r="B96" s="361" t="s">
        <v>34</v>
      </c>
      <c r="C96" s="362">
        <v>38538907</v>
      </c>
      <c r="D96" s="362">
        <v>3616093</v>
      </c>
      <c r="E96" s="365">
        <f>C96+D96</f>
        <v>42155000</v>
      </c>
    </row>
    <row r="97" spans="1:5" ht="12" customHeight="1">
      <c r="A97" s="318" t="s">
        <v>60</v>
      </c>
      <c r="B97" s="363" t="s">
        <v>104</v>
      </c>
      <c r="C97" s="320">
        <v>5316403</v>
      </c>
      <c r="D97" s="320">
        <v>2409694</v>
      </c>
      <c r="E97" s="365">
        <f>C97+D97</f>
        <v>7726097</v>
      </c>
    </row>
    <row r="98" spans="1:5" ht="12" customHeight="1">
      <c r="A98" s="318" t="s">
        <v>61</v>
      </c>
      <c r="B98" s="363" t="s">
        <v>78</v>
      </c>
      <c r="C98" s="325">
        <v>19224010</v>
      </c>
      <c r="D98" s="325">
        <v>8279330</v>
      </c>
      <c r="E98" s="365">
        <f>C98+D98</f>
        <v>27503340</v>
      </c>
    </row>
    <row r="99" spans="1:5" ht="12" customHeight="1">
      <c r="A99" s="318" t="s">
        <v>62</v>
      </c>
      <c r="B99" s="366" t="s">
        <v>105</v>
      </c>
      <c r="C99" s="325">
        <v>6453000</v>
      </c>
      <c r="D99" s="325">
        <v>321089</v>
      </c>
      <c r="E99" s="365">
        <f>C99+D99</f>
        <v>6774089</v>
      </c>
    </row>
    <row r="100" spans="1:5" ht="12" customHeight="1">
      <c r="A100" s="318" t="s">
        <v>70</v>
      </c>
      <c r="B100" s="367" t="s">
        <v>106</v>
      </c>
      <c r="C100" s="325">
        <v>1125927</v>
      </c>
      <c r="D100" s="325">
        <v>-46352</v>
      </c>
      <c r="E100" s="365">
        <f>C100+D100</f>
        <v>1079575</v>
      </c>
    </row>
    <row r="101" spans="1:5" ht="12" customHeight="1">
      <c r="A101" s="318" t="s">
        <v>63</v>
      </c>
      <c r="B101" s="363" t="s">
        <v>312</v>
      </c>
      <c r="C101" s="325"/>
      <c r="D101" s="325"/>
      <c r="E101" s="365">
        <f aca="true" t="shared" si="2" ref="E101:E129">C101+D101</f>
        <v>0</v>
      </c>
    </row>
    <row r="102" spans="1:5" ht="12" customHeight="1">
      <c r="A102" s="318" t="s">
        <v>64</v>
      </c>
      <c r="B102" s="368" t="s">
        <v>311</v>
      </c>
      <c r="C102" s="325"/>
      <c r="D102" s="325"/>
      <c r="E102" s="365">
        <f t="shared" si="2"/>
        <v>0</v>
      </c>
    </row>
    <row r="103" spans="1:5" ht="12" customHeight="1">
      <c r="A103" s="318" t="s">
        <v>71</v>
      </c>
      <c r="B103" s="368" t="s">
        <v>310</v>
      </c>
      <c r="C103" s="325"/>
      <c r="D103" s="325">
        <v>50474</v>
      </c>
      <c r="E103" s="365">
        <v>50474</v>
      </c>
    </row>
    <row r="104" spans="1:5" ht="12" customHeight="1">
      <c r="A104" s="318" t="s">
        <v>72</v>
      </c>
      <c r="B104" s="369" t="s">
        <v>243</v>
      </c>
      <c r="C104" s="325"/>
      <c r="D104" s="325"/>
      <c r="E104" s="365">
        <f t="shared" si="2"/>
        <v>0</v>
      </c>
    </row>
    <row r="105" spans="1:5" ht="12" customHeight="1">
      <c r="A105" s="318" t="s">
        <v>73</v>
      </c>
      <c r="B105" s="370" t="s">
        <v>244</v>
      </c>
      <c r="C105" s="325"/>
      <c r="D105" s="325"/>
      <c r="E105" s="365">
        <f t="shared" si="2"/>
        <v>0</v>
      </c>
    </row>
    <row r="106" spans="1:5" ht="12" customHeight="1">
      <c r="A106" s="318" t="s">
        <v>74</v>
      </c>
      <c r="B106" s="370" t="s">
        <v>245</v>
      </c>
      <c r="C106" s="325"/>
      <c r="D106" s="325"/>
      <c r="E106" s="365">
        <f t="shared" si="2"/>
        <v>0</v>
      </c>
    </row>
    <row r="107" spans="1:5" ht="12" customHeight="1">
      <c r="A107" s="318" t="s">
        <v>76</v>
      </c>
      <c r="B107" s="369" t="s">
        <v>246</v>
      </c>
      <c r="C107" s="325"/>
      <c r="D107" s="325">
        <v>774664</v>
      </c>
      <c r="E107" s="365">
        <f t="shared" si="2"/>
        <v>774664</v>
      </c>
    </row>
    <row r="108" spans="1:5" ht="12" customHeight="1">
      <c r="A108" s="318" t="s">
        <v>107</v>
      </c>
      <c r="B108" s="369" t="s">
        <v>247</v>
      </c>
      <c r="C108" s="325"/>
      <c r="D108" s="325"/>
      <c r="E108" s="365">
        <f t="shared" si="2"/>
        <v>0</v>
      </c>
    </row>
    <row r="109" spans="1:5" ht="12" customHeight="1">
      <c r="A109" s="318" t="s">
        <v>241</v>
      </c>
      <c r="B109" s="370" t="s">
        <v>248</v>
      </c>
      <c r="C109" s="325"/>
      <c r="D109" s="325"/>
      <c r="E109" s="365">
        <f t="shared" si="2"/>
        <v>0</v>
      </c>
    </row>
    <row r="110" spans="1:5" ht="12" customHeight="1">
      <c r="A110" s="371" t="s">
        <v>242</v>
      </c>
      <c r="B110" s="368" t="s">
        <v>249</v>
      </c>
      <c r="C110" s="325"/>
      <c r="D110" s="325"/>
      <c r="E110" s="365">
        <f t="shared" si="2"/>
        <v>0</v>
      </c>
    </row>
    <row r="111" spans="1:5" ht="12" customHeight="1">
      <c r="A111" s="318" t="s">
        <v>308</v>
      </c>
      <c r="B111" s="368" t="s">
        <v>250</v>
      </c>
      <c r="C111" s="325"/>
      <c r="D111" s="325"/>
      <c r="E111" s="365">
        <f t="shared" si="2"/>
        <v>0</v>
      </c>
    </row>
    <row r="112" spans="1:5" ht="12" customHeight="1">
      <c r="A112" s="322" t="s">
        <v>309</v>
      </c>
      <c r="B112" s="368" t="s">
        <v>251</v>
      </c>
      <c r="C112" s="325">
        <v>1125927</v>
      </c>
      <c r="D112" s="325">
        <v>-844490</v>
      </c>
      <c r="E112" s="365">
        <f t="shared" si="2"/>
        <v>281437</v>
      </c>
    </row>
    <row r="113" spans="1:5" ht="12" customHeight="1">
      <c r="A113" s="318" t="s">
        <v>313</v>
      </c>
      <c r="B113" s="366" t="s">
        <v>35</v>
      </c>
      <c r="C113" s="320"/>
      <c r="D113" s="320"/>
      <c r="E113" s="364">
        <f t="shared" si="2"/>
        <v>0</v>
      </c>
    </row>
    <row r="114" spans="1:5" ht="12" customHeight="1">
      <c r="A114" s="318" t="s">
        <v>314</v>
      </c>
      <c r="B114" s="363" t="s">
        <v>316</v>
      </c>
      <c r="C114" s="320"/>
      <c r="D114" s="320"/>
      <c r="E114" s="364">
        <f t="shared" si="2"/>
        <v>0</v>
      </c>
    </row>
    <row r="115" spans="1:5" ht="12" customHeight="1" thickBot="1">
      <c r="A115" s="372" t="s">
        <v>315</v>
      </c>
      <c r="B115" s="373" t="s">
        <v>317</v>
      </c>
      <c r="C115" s="374"/>
      <c r="D115" s="374"/>
      <c r="E115" s="375">
        <f t="shared" si="2"/>
        <v>0</v>
      </c>
    </row>
    <row r="116" spans="1:5" ht="12" customHeight="1" thickBot="1">
      <c r="A116" s="376" t="s">
        <v>6</v>
      </c>
      <c r="B116" s="377" t="s">
        <v>455</v>
      </c>
      <c r="C116" s="378">
        <f>+C117+C119+C121</f>
        <v>12069314</v>
      </c>
      <c r="D116" s="311">
        <f>+D117+D119+D121</f>
        <v>28497</v>
      </c>
      <c r="E116" s="379">
        <f>+E117+E119+E121</f>
        <v>12097811</v>
      </c>
    </row>
    <row r="117" spans="1:5" ht="12" customHeight="1">
      <c r="A117" s="314" t="s">
        <v>65</v>
      </c>
      <c r="B117" s="363" t="s">
        <v>123</v>
      </c>
      <c r="C117" s="316">
        <v>10569314</v>
      </c>
      <c r="D117" s="380">
        <v>-1221503</v>
      </c>
      <c r="E117" s="317">
        <f t="shared" si="2"/>
        <v>9347811</v>
      </c>
    </row>
    <row r="118" spans="1:5" ht="12" customHeight="1">
      <c r="A118" s="314" t="s">
        <v>66</v>
      </c>
      <c r="B118" s="381" t="s">
        <v>256</v>
      </c>
      <c r="C118" s="316"/>
      <c r="D118" s="380"/>
      <c r="E118" s="317">
        <f t="shared" si="2"/>
        <v>0</v>
      </c>
    </row>
    <row r="119" spans="1:5" ht="12" customHeight="1">
      <c r="A119" s="314" t="s">
        <v>67</v>
      </c>
      <c r="B119" s="381" t="s">
        <v>108</v>
      </c>
      <c r="C119" s="320">
        <v>1500000</v>
      </c>
      <c r="D119" s="382">
        <v>1250000</v>
      </c>
      <c r="E119" s="364">
        <f t="shared" si="2"/>
        <v>2750000</v>
      </c>
    </row>
    <row r="120" spans="1:5" ht="12" customHeight="1">
      <c r="A120" s="314" t="s">
        <v>68</v>
      </c>
      <c r="B120" s="381" t="s">
        <v>257</v>
      </c>
      <c r="C120" s="320"/>
      <c r="D120" s="382"/>
      <c r="E120" s="364">
        <f t="shared" si="2"/>
        <v>0</v>
      </c>
    </row>
    <row r="121" spans="1:5" ht="12" customHeight="1">
      <c r="A121" s="314" t="s">
        <v>69</v>
      </c>
      <c r="B121" s="323" t="s">
        <v>125</v>
      </c>
      <c r="C121" s="320"/>
      <c r="D121" s="382"/>
      <c r="E121" s="364">
        <f t="shared" si="2"/>
        <v>0</v>
      </c>
    </row>
    <row r="122" spans="1:5" ht="12" customHeight="1">
      <c r="A122" s="314" t="s">
        <v>75</v>
      </c>
      <c r="B122" s="321" t="s">
        <v>301</v>
      </c>
      <c r="C122" s="320"/>
      <c r="D122" s="382"/>
      <c r="E122" s="364">
        <f t="shared" si="2"/>
        <v>0</v>
      </c>
    </row>
    <row r="123" spans="1:5" ht="12" customHeight="1">
      <c r="A123" s="314" t="s">
        <v>77</v>
      </c>
      <c r="B123" s="383" t="s">
        <v>262</v>
      </c>
      <c r="C123" s="320"/>
      <c r="D123" s="382"/>
      <c r="E123" s="364">
        <f t="shared" si="2"/>
        <v>0</v>
      </c>
    </row>
    <row r="124" spans="1:5" ht="22.5">
      <c r="A124" s="314" t="s">
        <v>109</v>
      </c>
      <c r="B124" s="384" t="s">
        <v>245</v>
      </c>
      <c r="C124" s="320"/>
      <c r="D124" s="382"/>
      <c r="E124" s="364">
        <f t="shared" si="2"/>
        <v>0</v>
      </c>
    </row>
    <row r="125" spans="1:5" ht="12" customHeight="1">
      <c r="A125" s="314" t="s">
        <v>110</v>
      </c>
      <c r="B125" s="384" t="s">
        <v>261</v>
      </c>
      <c r="C125" s="320"/>
      <c r="D125" s="382"/>
      <c r="E125" s="364">
        <f t="shared" si="2"/>
        <v>0</v>
      </c>
    </row>
    <row r="126" spans="1:5" ht="12" customHeight="1">
      <c r="A126" s="314" t="s">
        <v>111</v>
      </c>
      <c r="B126" s="384" t="s">
        <v>260</v>
      </c>
      <c r="C126" s="320"/>
      <c r="D126" s="382"/>
      <c r="E126" s="364">
        <f t="shared" si="2"/>
        <v>0</v>
      </c>
    </row>
    <row r="127" spans="1:5" ht="12" customHeight="1">
      <c r="A127" s="314" t="s">
        <v>253</v>
      </c>
      <c r="B127" s="370" t="s">
        <v>248</v>
      </c>
      <c r="C127" s="320"/>
      <c r="D127" s="382"/>
      <c r="E127" s="364">
        <f t="shared" si="2"/>
        <v>0</v>
      </c>
    </row>
    <row r="128" spans="1:5" ht="12" customHeight="1">
      <c r="A128" s="314" t="s">
        <v>254</v>
      </c>
      <c r="B128" s="384" t="s">
        <v>259</v>
      </c>
      <c r="C128" s="320"/>
      <c r="D128" s="382"/>
      <c r="E128" s="364">
        <f t="shared" si="2"/>
        <v>0</v>
      </c>
    </row>
    <row r="129" spans="1:5" ht="23.25" thickBot="1">
      <c r="A129" s="371" t="s">
        <v>255</v>
      </c>
      <c r="B129" s="384" t="s">
        <v>258</v>
      </c>
      <c r="C129" s="325"/>
      <c r="D129" s="385"/>
      <c r="E129" s="365">
        <f t="shared" si="2"/>
        <v>0</v>
      </c>
    </row>
    <row r="130" spans="1:5" ht="12" customHeight="1" thickBot="1">
      <c r="A130" s="309" t="s">
        <v>7</v>
      </c>
      <c r="B130" s="386" t="s">
        <v>318</v>
      </c>
      <c r="C130" s="311">
        <f>+C95+C116</f>
        <v>82727561</v>
      </c>
      <c r="D130" s="387">
        <f>+D95+D116</f>
        <v>14608351</v>
      </c>
      <c r="E130" s="312">
        <f>+E95+E116</f>
        <v>97335912</v>
      </c>
    </row>
    <row r="131" spans="1:5" ht="12" customHeight="1" thickBot="1">
      <c r="A131" s="309" t="s">
        <v>8</v>
      </c>
      <c r="B131" s="386" t="s">
        <v>383</v>
      </c>
      <c r="C131" s="311">
        <f>+C132+C133+C134</f>
        <v>10730127</v>
      </c>
      <c r="D131" s="387">
        <f>+D132+D133+D134</f>
        <v>9453</v>
      </c>
      <c r="E131" s="312">
        <f>+E132+E133+E134</f>
        <v>10739580</v>
      </c>
    </row>
    <row r="132" spans="1:5" ht="12" customHeight="1">
      <c r="A132" s="314" t="s">
        <v>157</v>
      </c>
      <c r="B132" s="381" t="s">
        <v>326</v>
      </c>
      <c r="C132" s="320">
        <v>590361</v>
      </c>
      <c r="D132" s="382">
        <v>9453</v>
      </c>
      <c r="E132" s="364">
        <f aca="true" t="shared" si="3" ref="E132:E154">C132+D132</f>
        <v>599814</v>
      </c>
    </row>
    <row r="133" spans="1:5" ht="12" customHeight="1">
      <c r="A133" s="314" t="s">
        <v>158</v>
      </c>
      <c r="B133" s="381" t="s">
        <v>327</v>
      </c>
      <c r="C133" s="320">
        <v>2500000</v>
      </c>
      <c r="D133" s="382"/>
      <c r="E133" s="364">
        <f t="shared" si="3"/>
        <v>2500000</v>
      </c>
    </row>
    <row r="134" spans="1:5" ht="12" customHeight="1" thickBot="1">
      <c r="A134" s="371" t="s">
        <v>159</v>
      </c>
      <c r="B134" s="381" t="s">
        <v>328</v>
      </c>
      <c r="C134" s="320">
        <v>7639766</v>
      </c>
      <c r="D134" s="382"/>
      <c r="E134" s="364">
        <f t="shared" si="3"/>
        <v>7639766</v>
      </c>
    </row>
    <row r="135" spans="1:5" ht="12" customHeight="1" thickBot="1">
      <c r="A135" s="309" t="s">
        <v>9</v>
      </c>
      <c r="B135" s="386" t="s">
        <v>320</v>
      </c>
      <c r="C135" s="311">
        <f>SUM(C136:C141)</f>
        <v>0</v>
      </c>
      <c r="D135" s="387">
        <f>SUM(D136:D141)</f>
        <v>0</v>
      </c>
      <c r="E135" s="312">
        <f>SUM(E136:E141)</f>
        <v>0</v>
      </c>
    </row>
    <row r="136" spans="1:5" ht="12" customHeight="1">
      <c r="A136" s="314" t="s">
        <v>52</v>
      </c>
      <c r="B136" s="388" t="s">
        <v>329</v>
      </c>
      <c r="C136" s="320"/>
      <c r="D136" s="382"/>
      <c r="E136" s="364">
        <f t="shared" si="3"/>
        <v>0</v>
      </c>
    </row>
    <row r="137" spans="1:5" ht="12" customHeight="1">
      <c r="A137" s="314" t="s">
        <v>53</v>
      </c>
      <c r="B137" s="388" t="s">
        <v>321</v>
      </c>
      <c r="C137" s="320"/>
      <c r="D137" s="382"/>
      <c r="E137" s="364">
        <f t="shared" si="3"/>
        <v>0</v>
      </c>
    </row>
    <row r="138" spans="1:5" ht="12" customHeight="1">
      <c r="A138" s="314" t="s">
        <v>54</v>
      </c>
      <c r="B138" s="388" t="s">
        <v>322</v>
      </c>
      <c r="C138" s="320"/>
      <c r="D138" s="382"/>
      <c r="E138" s="364">
        <f t="shared" si="3"/>
        <v>0</v>
      </c>
    </row>
    <row r="139" spans="1:5" ht="12" customHeight="1">
      <c r="A139" s="314" t="s">
        <v>96</v>
      </c>
      <c r="B139" s="388" t="s">
        <v>323</v>
      </c>
      <c r="C139" s="320"/>
      <c r="D139" s="382"/>
      <c r="E139" s="364">
        <f t="shared" si="3"/>
        <v>0</v>
      </c>
    </row>
    <row r="140" spans="1:5" ht="12" customHeight="1">
      <c r="A140" s="314" t="s">
        <v>97</v>
      </c>
      <c r="B140" s="388" t="s">
        <v>324</v>
      </c>
      <c r="C140" s="320"/>
      <c r="D140" s="382"/>
      <c r="E140" s="364">
        <f t="shared" si="3"/>
        <v>0</v>
      </c>
    </row>
    <row r="141" spans="1:5" ht="12" customHeight="1" thickBot="1">
      <c r="A141" s="371" t="s">
        <v>98</v>
      </c>
      <c r="B141" s="388" t="s">
        <v>325</v>
      </c>
      <c r="C141" s="320"/>
      <c r="D141" s="382"/>
      <c r="E141" s="364">
        <f t="shared" si="3"/>
        <v>0</v>
      </c>
    </row>
    <row r="142" spans="1:5" ht="12" customHeight="1" thickBot="1">
      <c r="A142" s="309" t="s">
        <v>10</v>
      </c>
      <c r="B142" s="386" t="s">
        <v>333</v>
      </c>
      <c r="C142" s="328">
        <f>+C143+C144+C145+C146</f>
        <v>0</v>
      </c>
      <c r="D142" s="389">
        <f>+D143+D144+D145+D146</f>
        <v>906871</v>
      </c>
      <c r="E142" s="329">
        <f>+E143+E144+E145+E146</f>
        <v>906871</v>
      </c>
    </row>
    <row r="143" spans="1:5" ht="12" customHeight="1">
      <c r="A143" s="314" t="s">
        <v>55</v>
      </c>
      <c r="B143" s="388" t="s">
        <v>263</v>
      </c>
      <c r="C143" s="320"/>
      <c r="D143" s="382"/>
      <c r="E143" s="364">
        <f t="shared" si="3"/>
        <v>0</v>
      </c>
    </row>
    <row r="144" spans="1:5" ht="12" customHeight="1">
      <c r="A144" s="314" t="s">
        <v>56</v>
      </c>
      <c r="B144" s="388" t="s">
        <v>264</v>
      </c>
      <c r="C144" s="320"/>
      <c r="D144" s="382">
        <v>906871</v>
      </c>
      <c r="E144" s="364">
        <f t="shared" si="3"/>
        <v>906871</v>
      </c>
    </row>
    <row r="145" spans="1:5" ht="12" customHeight="1">
      <c r="A145" s="314" t="s">
        <v>177</v>
      </c>
      <c r="B145" s="388" t="s">
        <v>334</v>
      </c>
      <c r="C145" s="320"/>
      <c r="D145" s="382"/>
      <c r="E145" s="364">
        <f t="shared" si="3"/>
        <v>0</v>
      </c>
    </row>
    <row r="146" spans="1:5" ht="12" customHeight="1" thickBot="1">
      <c r="A146" s="371" t="s">
        <v>178</v>
      </c>
      <c r="B146" s="390" t="s">
        <v>283</v>
      </c>
      <c r="C146" s="320"/>
      <c r="D146" s="382"/>
      <c r="E146" s="364">
        <f t="shared" si="3"/>
        <v>0</v>
      </c>
    </row>
    <row r="147" spans="1:5" ht="12" customHeight="1" thickBot="1">
      <c r="A147" s="309" t="s">
        <v>11</v>
      </c>
      <c r="B147" s="386" t="s">
        <v>335</v>
      </c>
      <c r="C147" s="391">
        <f>SUM(C148:C152)</f>
        <v>0</v>
      </c>
      <c r="D147" s="392">
        <f>SUM(D148:D152)</f>
        <v>0</v>
      </c>
      <c r="E147" s="393">
        <f>SUM(E148:E152)</f>
        <v>0</v>
      </c>
    </row>
    <row r="148" spans="1:5" ht="12" customHeight="1">
      <c r="A148" s="314" t="s">
        <v>57</v>
      </c>
      <c r="B148" s="388" t="s">
        <v>330</v>
      </c>
      <c r="C148" s="320"/>
      <c r="D148" s="382"/>
      <c r="E148" s="364">
        <f t="shared" si="3"/>
        <v>0</v>
      </c>
    </row>
    <row r="149" spans="1:5" ht="12" customHeight="1">
      <c r="A149" s="314" t="s">
        <v>58</v>
      </c>
      <c r="B149" s="388" t="s">
        <v>337</v>
      </c>
      <c r="C149" s="320"/>
      <c r="D149" s="382"/>
      <c r="E149" s="364">
        <f t="shared" si="3"/>
        <v>0</v>
      </c>
    </row>
    <row r="150" spans="1:5" ht="12" customHeight="1">
      <c r="A150" s="314" t="s">
        <v>189</v>
      </c>
      <c r="B150" s="388" t="s">
        <v>332</v>
      </c>
      <c r="C150" s="320"/>
      <c r="D150" s="382"/>
      <c r="E150" s="364">
        <f t="shared" si="3"/>
        <v>0</v>
      </c>
    </row>
    <row r="151" spans="1:5" ht="12" customHeight="1">
      <c r="A151" s="314" t="s">
        <v>190</v>
      </c>
      <c r="B151" s="394" t="s">
        <v>338</v>
      </c>
      <c r="C151" s="320"/>
      <c r="D151" s="382"/>
      <c r="E151" s="364">
        <f t="shared" si="3"/>
        <v>0</v>
      </c>
    </row>
    <row r="152" spans="1:5" ht="12" customHeight="1" thickBot="1">
      <c r="A152" s="314" t="s">
        <v>336</v>
      </c>
      <c r="B152" s="388" t="s">
        <v>339</v>
      </c>
      <c r="C152" s="320"/>
      <c r="D152" s="382"/>
      <c r="E152" s="365">
        <f t="shared" si="3"/>
        <v>0</v>
      </c>
    </row>
    <row r="153" spans="1:5" ht="12" customHeight="1" thickBot="1">
      <c r="A153" s="309" t="s">
        <v>12</v>
      </c>
      <c r="B153" s="386" t="s">
        <v>340</v>
      </c>
      <c r="C153" s="395"/>
      <c r="D153" s="396"/>
      <c r="E153" s="397">
        <f t="shared" si="3"/>
        <v>0</v>
      </c>
    </row>
    <row r="154" spans="1:5" ht="12" customHeight="1" thickBot="1">
      <c r="A154" s="309" t="s">
        <v>13</v>
      </c>
      <c r="B154" s="386" t="s">
        <v>341</v>
      </c>
      <c r="C154" s="395"/>
      <c r="D154" s="396"/>
      <c r="E154" s="317">
        <f t="shared" si="3"/>
        <v>0</v>
      </c>
    </row>
    <row r="155" spans="1:9" ht="15" customHeight="1" thickBot="1">
      <c r="A155" s="309" t="s">
        <v>14</v>
      </c>
      <c r="B155" s="386" t="s">
        <v>343</v>
      </c>
      <c r="C155" s="398">
        <f>+C131+C135+C142+C147+C153+C154</f>
        <v>10730127</v>
      </c>
      <c r="D155" s="399">
        <f>+D131+D135+D142+D147+D153+D154</f>
        <v>916324</v>
      </c>
      <c r="E155" s="400">
        <f>+E131+E135+E142+E147+E153+E154</f>
        <v>11646451</v>
      </c>
      <c r="F155" s="401"/>
      <c r="G155" s="402"/>
      <c r="H155" s="402"/>
      <c r="I155" s="402"/>
    </row>
    <row r="156" spans="1:5" s="313" customFormat="1" ht="12.75" customHeight="1" thickBot="1">
      <c r="A156" s="403" t="s">
        <v>15</v>
      </c>
      <c r="B156" s="404" t="s">
        <v>342</v>
      </c>
      <c r="C156" s="398">
        <f>+C130+C155</f>
        <v>93457688</v>
      </c>
      <c r="D156" s="399">
        <f>+D130+D155</f>
        <v>15524675</v>
      </c>
      <c r="E156" s="400">
        <f>+E130+E155</f>
        <v>108982363</v>
      </c>
    </row>
    <row r="157" ht="7.5" customHeight="1"/>
    <row r="158" spans="1:5" ht="15.75">
      <c r="A158" s="436" t="s">
        <v>265</v>
      </c>
      <c r="B158" s="436"/>
      <c r="C158" s="436"/>
      <c r="D158" s="436"/>
      <c r="E158" s="436"/>
    </row>
    <row r="159" spans="1:5" ht="15" customHeight="1" thickBot="1">
      <c r="A159" s="426" t="s">
        <v>84</v>
      </c>
      <c r="B159" s="426"/>
      <c r="C159" s="406"/>
      <c r="E159" s="406" t="str">
        <f>E91</f>
        <v>Forintban!</v>
      </c>
    </row>
    <row r="160" spans="1:5" ht="25.5" customHeight="1" thickBot="1">
      <c r="A160" s="309">
        <v>1</v>
      </c>
      <c r="B160" s="407" t="s">
        <v>344</v>
      </c>
      <c r="C160" s="408">
        <f>+C63-C130</f>
        <v>-654251</v>
      </c>
      <c r="D160" s="311">
        <f>+D63-D130</f>
        <v>-1879222</v>
      </c>
      <c r="E160" s="312">
        <f>+E63-E130</f>
        <v>-2533473</v>
      </c>
    </row>
    <row r="161" spans="1:5" ht="32.25" customHeight="1" thickBot="1">
      <c r="A161" s="309" t="s">
        <v>6</v>
      </c>
      <c r="B161" s="407" t="s">
        <v>350</v>
      </c>
      <c r="C161" s="311">
        <f>+C87-C155</f>
        <v>-2535349</v>
      </c>
      <c r="D161" s="311">
        <f>+D87-D155</f>
        <v>1879222</v>
      </c>
      <c r="E161" s="312">
        <f>+E87-E155</f>
        <v>-656127</v>
      </c>
    </row>
  </sheetData>
  <sheetProtection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Hét Község Önkormányzata
2017. ÉVI KÖLTSÉGVETÉS
KÖTELEZŐ FELADATAINAK MÓDOSÍTOTT MÉRLEGE&amp;10
&amp;RHét Közs.Önk. Képviselő-Testületének
4/2018. (IV.27.) önk.rend.
1.2. melléklete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91">
      <selection activeCell="D103" sqref="D103"/>
    </sheetView>
  </sheetViews>
  <sheetFormatPr defaultColWidth="9.00390625" defaultRowHeight="12.75"/>
  <cols>
    <col min="1" max="1" width="9.50390625" style="136" customWidth="1"/>
    <col min="2" max="2" width="59.625" style="136" customWidth="1"/>
    <col min="3" max="3" width="17.375" style="137" customWidth="1"/>
    <col min="4" max="5" width="17.375" style="159" customWidth="1"/>
    <col min="6" max="16384" width="9.375" style="159" customWidth="1"/>
  </cols>
  <sheetData>
    <row r="1" spans="1:5" ht="15.75" customHeight="1">
      <c r="A1" s="419" t="s">
        <v>3</v>
      </c>
      <c r="B1" s="419"/>
      <c r="C1" s="419"/>
      <c r="D1" s="419"/>
      <c r="E1" s="419"/>
    </row>
    <row r="2" spans="1:5" ht="15.75" customHeight="1" thickBot="1">
      <c r="A2" s="420" t="s">
        <v>82</v>
      </c>
      <c r="B2" s="420"/>
      <c r="C2" s="220"/>
      <c r="E2" s="220" t="str">
        <f>'1.2.sz.mell.'!E2</f>
        <v>Forintban!</v>
      </c>
    </row>
    <row r="3" spans="1:5" ht="15.75">
      <c r="A3" s="422" t="s">
        <v>47</v>
      </c>
      <c r="B3" s="424" t="s">
        <v>4</v>
      </c>
      <c r="C3" s="415" t="str">
        <f>+CONCATENATE(LEFT(ÖSSZEFÜGGÉSEK!A6,4),". évi")</f>
        <v>2017. évi</v>
      </c>
      <c r="D3" s="416"/>
      <c r="E3" s="417"/>
    </row>
    <row r="4" spans="1:5" ht="24.75" thickBot="1">
      <c r="A4" s="423"/>
      <c r="B4" s="425"/>
      <c r="C4" s="223" t="s">
        <v>381</v>
      </c>
      <c r="D4" s="221" t="s">
        <v>477</v>
      </c>
      <c r="E4" s="222" t="s">
        <v>469</v>
      </c>
    </row>
    <row r="5" spans="1:5" s="160" customFormat="1" ht="12" customHeight="1" thickBot="1">
      <c r="A5" s="156" t="s">
        <v>357</v>
      </c>
      <c r="B5" s="157" t="s">
        <v>358</v>
      </c>
      <c r="C5" s="157" t="s">
        <v>359</v>
      </c>
      <c r="D5" s="157" t="s">
        <v>361</v>
      </c>
      <c r="E5" s="291" t="s">
        <v>438</v>
      </c>
    </row>
    <row r="6" spans="1:5" s="161" customFormat="1" ht="12" customHeight="1" thickBot="1">
      <c r="A6" s="18" t="s">
        <v>5</v>
      </c>
      <c r="B6" s="19" t="s">
        <v>142</v>
      </c>
      <c r="C6" s="148">
        <f>+C7+C8+C9+C10+C11+C12</f>
        <v>0</v>
      </c>
      <c r="D6" s="148">
        <f>+D7+D8+D9+D10+D11+D12</f>
        <v>0</v>
      </c>
      <c r="E6" s="88">
        <f>+E7+E8+E9+E10+E11+E12</f>
        <v>0</v>
      </c>
    </row>
    <row r="7" spans="1:5" s="161" customFormat="1" ht="12" customHeight="1">
      <c r="A7" s="13" t="s">
        <v>59</v>
      </c>
      <c r="B7" s="162" t="s">
        <v>143</v>
      </c>
      <c r="C7" s="150"/>
      <c r="D7" s="150"/>
      <c r="E7" s="192">
        <f>C7+D7</f>
        <v>0</v>
      </c>
    </row>
    <row r="8" spans="1:5" s="161" customFormat="1" ht="12" customHeight="1">
      <c r="A8" s="12" t="s">
        <v>60</v>
      </c>
      <c r="B8" s="163" t="s">
        <v>144</v>
      </c>
      <c r="C8" s="149"/>
      <c r="D8" s="149"/>
      <c r="E8" s="192">
        <f aca="true" t="shared" si="0" ref="E8:E62">C8+D8</f>
        <v>0</v>
      </c>
    </row>
    <row r="9" spans="1:5" s="161" customFormat="1" ht="12" customHeight="1">
      <c r="A9" s="12" t="s">
        <v>61</v>
      </c>
      <c r="B9" s="163" t="s">
        <v>145</v>
      </c>
      <c r="C9" s="149"/>
      <c r="D9" s="149"/>
      <c r="E9" s="192">
        <f t="shared" si="0"/>
        <v>0</v>
      </c>
    </row>
    <row r="10" spans="1:5" s="161" customFormat="1" ht="12" customHeight="1">
      <c r="A10" s="12" t="s">
        <v>62</v>
      </c>
      <c r="B10" s="163" t="s">
        <v>146</v>
      </c>
      <c r="C10" s="149"/>
      <c r="D10" s="149"/>
      <c r="E10" s="192">
        <f t="shared" si="0"/>
        <v>0</v>
      </c>
    </row>
    <row r="11" spans="1:5" s="161" customFormat="1" ht="12" customHeight="1">
      <c r="A11" s="12" t="s">
        <v>79</v>
      </c>
      <c r="B11" s="90" t="s">
        <v>302</v>
      </c>
      <c r="C11" s="149"/>
      <c r="D11" s="149"/>
      <c r="E11" s="192">
        <f t="shared" si="0"/>
        <v>0</v>
      </c>
    </row>
    <row r="12" spans="1:5" s="161" customFormat="1" ht="12" customHeight="1" thickBot="1">
      <c r="A12" s="14" t="s">
        <v>63</v>
      </c>
      <c r="B12" s="91" t="s">
        <v>303</v>
      </c>
      <c r="C12" s="149"/>
      <c r="D12" s="149"/>
      <c r="E12" s="192">
        <f t="shared" si="0"/>
        <v>0</v>
      </c>
    </row>
    <row r="13" spans="1:5" s="161" customFormat="1" ht="12" customHeight="1" thickBot="1">
      <c r="A13" s="18" t="s">
        <v>6</v>
      </c>
      <c r="B13" s="297" t="s">
        <v>147</v>
      </c>
      <c r="C13" s="148">
        <f>+C14+C15+C16+C17+C18</f>
        <v>0</v>
      </c>
      <c r="D13" s="148">
        <f>+D14+D15+D16+D17+D18</f>
        <v>0</v>
      </c>
      <c r="E13" s="88">
        <f>+E14+E15+E16+E17+E18</f>
        <v>0</v>
      </c>
    </row>
    <row r="14" spans="1:5" s="161" customFormat="1" ht="12" customHeight="1">
      <c r="A14" s="13" t="s">
        <v>65</v>
      </c>
      <c r="B14" s="162" t="s">
        <v>148</v>
      </c>
      <c r="C14" s="150"/>
      <c r="D14" s="150"/>
      <c r="E14" s="192">
        <f t="shared" si="0"/>
        <v>0</v>
      </c>
    </row>
    <row r="15" spans="1:5" s="161" customFormat="1" ht="12" customHeight="1">
      <c r="A15" s="12" t="s">
        <v>66</v>
      </c>
      <c r="B15" s="163" t="s">
        <v>149</v>
      </c>
      <c r="C15" s="149"/>
      <c r="D15" s="149"/>
      <c r="E15" s="192">
        <f t="shared" si="0"/>
        <v>0</v>
      </c>
    </row>
    <row r="16" spans="1:5" s="161" customFormat="1" ht="12" customHeight="1">
      <c r="A16" s="12" t="s">
        <v>67</v>
      </c>
      <c r="B16" s="163" t="s">
        <v>295</v>
      </c>
      <c r="C16" s="149"/>
      <c r="D16" s="149"/>
      <c r="E16" s="192">
        <f t="shared" si="0"/>
        <v>0</v>
      </c>
    </row>
    <row r="17" spans="1:5" s="161" customFormat="1" ht="12" customHeight="1">
      <c r="A17" s="12" t="s">
        <v>68</v>
      </c>
      <c r="B17" s="163" t="s">
        <v>296</v>
      </c>
      <c r="C17" s="149"/>
      <c r="D17" s="149"/>
      <c r="E17" s="192">
        <f t="shared" si="0"/>
        <v>0</v>
      </c>
    </row>
    <row r="18" spans="1:5" s="161" customFormat="1" ht="12" customHeight="1">
      <c r="A18" s="12" t="s">
        <v>69</v>
      </c>
      <c r="B18" s="163" t="s">
        <v>150</v>
      </c>
      <c r="C18" s="149"/>
      <c r="D18" s="149"/>
      <c r="E18" s="192">
        <f t="shared" si="0"/>
        <v>0</v>
      </c>
    </row>
    <row r="19" spans="1:5" s="161" customFormat="1" ht="12" customHeight="1" thickBot="1">
      <c r="A19" s="14" t="s">
        <v>75</v>
      </c>
      <c r="B19" s="91" t="s">
        <v>151</v>
      </c>
      <c r="C19" s="151"/>
      <c r="D19" s="151"/>
      <c r="E19" s="192">
        <f t="shared" si="0"/>
        <v>0</v>
      </c>
    </row>
    <row r="20" spans="1:5" s="161" customFormat="1" ht="12" customHeight="1" thickBot="1">
      <c r="A20" s="18" t="s">
        <v>7</v>
      </c>
      <c r="B20" s="301" t="s">
        <v>152</v>
      </c>
      <c r="C20" s="148">
        <f>+C21+C22+C23+C24+C25</f>
        <v>0</v>
      </c>
      <c r="D20" s="148">
        <f>+D21+D22+D23+D24+D25</f>
        <v>0</v>
      </c>
      <c r="E20" s="88">
        <f>+E21+E22+E23+E24+E25</f>
        <v>0</v>
      </c>
    </row>
    <row r="21" spans="1:5" s="161" customFormat="1" ht="12" customHeight="1">
      <c r="A21" s="13" t="s">
        <v>48</v>
      </c>
      <c r="B21" s="162" t="s">
        <v>153</v>
      </c>
      <c r="C21" s="150"/>
      <c r="D21" s="150"/>
      <c r="E21" s="192">
        <f t="shared" si="0"/>
        <v>0</v>
      </c>
    </row>
    <row r="22" spans="1:5" s="161" customFormat="1" ht="12" customHeight="1">
      <c r="A22" s="12" t="s">
        <v>49</v>
      </c>
      <c r="B22" s="163" t="s">
        <v>154</v>
      </c>
      <c r="C22" s="149"/>
      <c r="D22" s="149"/>
      <c r="E22" s="192">
        <f t="shared" si="0"/>
        <v>0</v>
      </c>
    </row>
    <row r="23" spans="1:5" s="161" customFormat="1" ht="12" customHeight="1">
      <c r="A23" s="12" t="s">
        <v>50</v>
      </c>
      <c r="B23" s="163" t="s">
        <v>297</v>
      </c>
      <c r="C23" s="149"/>
      <c r="D23" s="149"/>
      <c r="E23" s="192">
        <f t="shared" si="0"/>
        <v>0</v>
      </c>
    </row>
    <row r="24" spans="1:5" s="161" customFormat="1" ht="12" customHeight="1">
      <c r="A24" s="12" t="s">
        <v>51</v>
      </c>
      <c r="B24" s="163" t="s">
        <v>298</v>
      </c>
      <c r="C24" s="149"/>
      <c r="D24" s="149"/>
      <c r="E24" s="192">
        <f t="shared" si="0"/>
        <v>0</v>
      </c>
    </row>
    <row r="25" spans="1:5" s="161" customFormat="1" ht="12" customHeight="1">
      <c r="A25" s="12" t="s">
        <v>92</v>
      </c>
      <c r="B25" s="163" t="s">
        <v>155</v>
      </c>
      <c r="C25" s="149"/>
      <c r="D25" s="149"/>
      <c r="E25" s="192">
        <f t="shared" si="0"/>
        <v>0</v>
      </c>
    </row>
    <row r="26" spans="1:5" s="161" customFormat="1" ht="12" customHeight="1" thickBot="1">
      <c r="A26" s="14" t="s">
        <v>93</v>
      </c>
      <c r="B26" s="164" t="s">
        <v>156</v>
      </c>
      <c r="C26" s="151"/>
      <c r="D26" s="151"/>
      <c r="E26" s="192">
        <f t="shared" si="0"/>
        <v>0</v>
      </c>
    </row>
    <row r="27" spans="1:5" s="161" customFormat="1" ht="12" customHeight="1" thickBot="1">
      <c r="A27" s="18" t="s">
        <v>94</v>
      </c>
      <c r="B27" s="19" t="s">
        <v>433</v>
      </c>
      <c r="C27" s="154">
        <f>+C28+C29+C30+C31+C32+C33+C34</f>
        <v>0</v>
      </c>
      <c r="D27" s="154">
        <f>+D28+D29+D30+D31+D32+D33+D34</f>
        <v>0</v>
      </c>
      <c r="E27" s="191">
        <f>+E28+E29+E30+E31+E32+E33+E34</f>
        <v>0</v>
      </c>
    </row>
    <row r="28" spans="1:5" s="161" customFormat="1" ht="12" customHeight="1">
      <c r="A28" s="13" t="s">
        <v>157</v>
      </c>
      <c r="B28" s="162" t="s">
        <v>426</v>
      </c>
      <c r="C28" s="193"/>
      <c r="D28" s="193">
        <f>+D29+D30+D31</f>
        <v>0</v>
      </c>
      <c r="E28" s="192">
        <f t="shared" si="0"/>
        <v>0</v>
      </c>
    </row>
    <row r="29" spans="1:5" s="161" customFormat="1" ht="12" customHeight="1">
      <c r="A29" s="12" t="s">
        <v>158</v>
      </c>
      <c r="B29" s="163" t="s">
        <v>427</v>
      </c>
      <c r="C29" s="149"/>
      <c r="D29" s="149"/>
      <c r="E29" s="192">
        <f t="shared" si="0"/>
        <v>0</v>
      </c>
    </row>
    <row r="30" spans="1:5" s="161" customFormat="1" ht="12" customHeight="1">
      <c r="A30" s="12" t="s">
        <v>159</v>
      </c>
      <c r="B30" s="163" t="s">
        <v>428</v>
      </c>
      <c r="C30" s="149"/>
      <c r="D30" s="149"/>
      <c r="E30" s="192">
        <f t="shared" si="0"/>
        <v>0</v>
      </c>
    </row>
    <row r="31" spans="1:5" s="161" customFormat="1" ht="12" customHeight="1">
      <c r="A31" s="12" t="s">
        <v>160</v>
      </c>
      <c r="B31" s="163" t="s">
        <v>429</v>
      </c>
      <c r="C31" s="149"/>
      <c r="D31" s="149"/>
      <c r="E31" s="192">
        <f t="shared" si="0"/>
        <v>0</v>
      </c>
    </row>
    <row r="32" spans="1:5" s="161" customFormat="1" ht="12" customHeight="1">
      <c r="A32" s="12" t="s">
        <v>430</v>
      </c>
      <c r="B32" s="163" t="s">
        <v>161</v>
      </c>
      <c r="C32" s="149"/>
      <c r="D32" s="149"/>
      <c r="E32" s="192">
        <f t="shared" si="0"/>
        <v>0</v>
      </c>
    </row>
    <row r="33" spans="1:5" s="161" customFormat="1" ht="12" customHeight="1">
      <c r="A33" s="12" t="s">
        <v>431</v>
      </c>
      <c r="B33" s="163" t="s">
        <v>162</v>
      </c>
      <c r="C33" s="149"/>
      <c r="D33" s="149"/>
      <c r="E33" s="192">
        <f t="shared" si="0"/>
        <v>0</v>
      </c>
    </row>
    <row r="34" spans="1:5" s="161" customFormat="1" ht="12" customHeight="1" thickBot="1">
      <c r="A34" s="14" t="s">
        <v>432</v>
      </c>
      <c r="B34" s="164" t="s">
        <v>163</v>
      </c>
      <c r="C34" s="151"/>
      <c r="D34" s="151"/>
      <c r="E34" s="192">
        <f t="shared" si="0"/>
        <v>0</v>
      </c>
    </row>
    <row r="35" spans="1:5" s="161" customFormat="1" ht="12" customHeight="1" thickBot="1">
      <c r="A35" s="18" t="s">
        <v>9</v>
      </c>
      <c r="B35" s="19" t="s">
        <v>304</v>
      </c>
      <c r="C35" s="148">
        <f>SUM(C36:C46)</f>
        <v>25189600</v>
      </c>
      <c r="D35" s="148">
        <f>SUM(D36:D46)</f>
        <v>0</v>
      </c>
      <c r="E35" s="88">
        <f>SUM(E36:E46)</f>
        <v>25189600</v>
      </c>
    </row>
    <row r="36" spans="1:5" s="161" customFormat="1" ht="12" customHeight="1">
      <c r="A36" s="13" t="s">
        <v>52</v>
      </c>
      <c r="B36" s="162" t="s">
        <v>166</v>
      </c>
      <c r="C36" s="150"/>
      <c r="D36" s="150"/>
      <c r="E36" s="192">
        <f t="shared" si="0"/>
        <v>0</v>
      </c>
    </row>
    <row r="37" spans="1:5" s="161" customFormat="1" ht="12" customHeight="1">
      <c r="A37" s="12" t="s">
        <v>53</v>
      </c>
      <c r="B37" s="163" t="s">
        <v>167</v>
      </c>
      <c r="C37" s="149"/>
      <c r="D37" s="149"/>
      <c r="E37" s="192">
        <f t="shared" si="0"/>
        <v>0</v>
      </c>
    </row>
    <row r="38" spans="1:5" s="161" customFormat="1" ht="12" customHeight="1">
      <c r="A38" s="12" t="s">
        <v>54</v>
      </c>
      <c r="B38" s="163" t="s">
        <v>168</v>
      </c>
      <c r="C38" s="149">
        <v>19834331</v>
      </c>
      <c r="D38" s="149"/>
      <c r="E38" s="192">
        <f t="shared" si="0"/>
        <v>19834331</v>
      </c>
    </row>
    <row r="39" spans="1:5" s="161" customFormat="1" ht="12" customHeight="1">
      <c r="A39" s="12" t="s">
        <v>96</v>
      </c>
      <c r="B39" s="163" t="s">
        <v>169</v>
      </c>
      <c r="C39" s="149"/>
      <c r="D39" s="149"/>
      <c r="E39" s="192">
        <f t="shared" si="0"/>
        <v>0</v>
      </c>
    </row>
    <row r="40" spans="1:5" s="161" customFormat="1" ht="12" customHeight="1">
      <c r="A40" s="12" t="s">
        <v>97</v>
      </c>
      <c r="B40" s="163" t="s">
        <v>170</v>
      </c>
      <c r="C40" s="149"/>
      <c r="D40" s="149"/>
      <c r="E40" s="192">
        <f t="shared" si="0"/>
        <v>0</v>
      </c>
    </row>
    <row r="41" spans="1:5" s="161" customFormat="1" ht="12" customHeight="1">
      <c r="A41" s="12" t="s">
        <v>98</v>
      </c>
      <c r="B41" s="163" t="s">
        <v>171</v>
      </c>
      <c r="C41" s="149">
        <v>5355269</v>
      </c>
      <c r="D41" s="149"/>
      <c r="E41" s="192">
        <f t="shared" si="0"/>
        <v>5355269</v>
      </c>
    </row>
    <row r="42" spans="1:5" s="161" customFormat="1" ht="12" customHeight="1">
      <c r="A42" s="12" t="s">
        <v>99</v>
      </c>
      <c r="B42" s="163" t="s">
        <v>172</v>
      </c>
      <c r="C42" s="149"/>
      <c r="D42" s="149"/>
      <c r="E42" s="192">
        <f t="shared" si="0"/>
        <v>0</v>
      </c>
    </row>
    <row r="43" spans="1:5" s="161" customFormat="1" ht="12" customHeight="1">
      <c r="A43" s="12" t="s">
        <v>100</v>
      </c>
      <c r="B43" s="163" t="s">
        <v>173</v>
      </c>
      <c r="C43" s="149"/>
      <c r="D43" s="149"/>
      <c r="E43" s="192">
        <f t="shared" si="0"/>
        <v>0</v>
      </c>
    </row>
    <row r="44" spans="1:5" s="161" customFormat="1" ht="12" customHeight="1">
      <c r="A44" s="12" t="s">
        <v>164</v>
      </c>
      <c r="B44" s="163" t="s">
        <v>174</v>
      </c>
      <c r="C44" s="152"/>
      <c r="D44" s="152"/>
      <c r="E44" s="192">
        <f t="shared" si="0"/>
        <v>0</v>
      </c>
    </row>
    <row r="45" spans="1:5" s="161" customFormat="1" ht="12" customHeight="1">
      <c r="A45" s="14" t="s">
        <v>165</v>
      </c>
      <c r="B45" s="164" t="s">
        <v>306</v>
      </c>
      <c r="C45" s="153"/>
      <c r="D45" s="153"/>
      <c r="E45" s="192">
        <f t="shared" si="0"/>
        <v>0</v>
      </c>
    </row>
    <row r="46" spans="1:5" s="161" customFormat="1" ht="12" customHeight="1" thickBot="1">
      <c r="A46" s="14" t="s">
        <v>305</v>
      </c>
      <c r="B46" s="91" t="s">
        <v>175</v>
      </c>
      <c r="C46" s="153"/>
      <c r="D46" s="153"/>
      <c r="E46" s="192">
        <f t="shared" si="0"/>
        <v>0</v>
      </c>
    </row>
    <row r="47" spans="1:5" s="161" customFormat="1" ht="12" customHeight="1" thickBot="1">
      <c r="A47" s="18" t="s">
        <v>10</v>
      </c>
      <c r="B47" s="19" t="s">
        <v>176</v>
      </c>
      <c r="C47" s="148">
        <f>SUM(C48:C52)</f>
        <v>0</v>
      </c>
      <c r="D47" s="148">
        <f>SUM(D48:D52)</f>
        <v>0</v>
      </c>
      <c r="E47" s="88">
        <f>SUM(E48:E52)</f>
        <v>0</v>
      </c>
    </row>
    <row r="48" spans="1:5" s="161" customFormat="1" ht="12" customHeight="1">
      <c r="A48" s="13" t="s">
        <v>55</v>
      </c>
      <c r="B48" s="162" t="s">
        <v>180</v>
      </c>
      <c r="C48" s="194"/>
      <c r="D48" s="194"/>
      <c r="E48" s="268">
        <f t="shared" si="0"/>
        <v>0</v>
      </c>
    </row>
    <row r="49" spans="1:5" s="161" customFormat="1" ht="12" customHeight="1">
      <c r="A49" s="12" t="s">
        <v>56</v>
      </c>
      <c r="B49" s="163" t="s">
        <v>181</v>
      </c>
      <c r="C49" s="152"/>
      <c r="D49" s="152"/>
      <c r="E49" s="268">
        <f t="shared" si="0"/>
        <v>0</v>
      </c>
    </row>
    <row r="50" spans="1:5" s="161" customFormat="1" ht="12" customHeight="1">
      <c r="A50" s="12" t="s">
        <v>177</v>
      </c>
      <c r="B50" s="163" t="s">
        <v>182</v>
      </c>
      <c r="C50" s="152"/>
      <c r="D50" s="152"/>
      <c r="E50" s="268">
        <f t="shared" si="0"/>
        <v>0</v>
      </c>
    </row>
    <row r="51" spans="1:5" s="161" customFormat="1" ht="12" customHeight="1">
      <c r="A51" s="12" t="s">
        <v>178</v>
      </c>
      <c r="B51" s="163" t="s">
        <v>183</v>
      </c>
      <c r="C51" s="152"/>
      <c r="D51" s="152"/>
      <c r="E51" s="268">
        <f t="shared" si="0"/>
        <v>0</v>
      </c>
    </row>
    <row r="52" spans="1:5" s="161" customFormat="1" ht="12" customHeight="1" thickBot="1">
      <c r="A52" s="14" t="s">
        <v>179</v>
      </c>
      <c r="B52" s="91" t="s">
        <v>184</v>
      </c>
      <c r="C52" s="153"/>
      <c r="D52" s="153"/>
      <c r="E52" s="268">
        <f t="shared" si="0"/>
        <v>0</v>
      </c>
    </row>
    <row r="53" spans="1:5" s="161" customFormat="1" ht="12" customHeight="1" thickBot="1">
      <c r="A53" s="18" t="s">
        <v>101</v>
      </c>
      <c r="B53" s="19" t="s">
        <v>185</v>
      </c>
      <c r="C53" s="148">
        <f>SUM(C54:C56)</f>
        <v>0</v>
      </c>
      <c r="D53" s="148">
        <f>SUM(D54:D56)</f>
        <v>0</v>
      </c>
      <c r="E53" s="88">
        <f>SUM(E54:E56)</f>
        <v>0</v>
      </c>
    </row>
    <row r="54" spans="1:5" s="161" customFormat="1" ht="12" customHeight="1">
      <c r="A54" s="13" t="s">
        <v>57</v>
      </c>
      <c r="B54" s="162" t="s">
        <v>186</v>
      </c>
      <c r="C54" s="150"/>
      <c r="D54" s="150"/>
      <c r="E54" s="192">
        <f t="shared" si="0"/>
        <v>0</v>
      </c>
    </row>
    <row r="55" spans="1:5" s="161" customFormat="1" ht="12" customHeight="1">
      <c r="A55" s="12" t="s">
        <v>58</v>
      </c>
      <c r="B55" s="163" t="s">
        <v>299</v>
      </c>
      <c r="C55" s="149"/>
      <c r="D55" s="149"/>
      <c r="E55" s="192">
        <f t="shared" si="0"/>
        <v>0</v>
      </c>
    </row>
    <row r="56" spans="1:5" s="161" customFormat="1" ht="12" customHeight="1">
      <c r="A56" s="12" t="s">
        <v>189</v>
      </c>
      <c r="B56" s="163" t="s">
        <v>187</v>
      </c>
      <c r="C56" s="149"/>
      <c r="D56" s="149"/>
      <c r="E56" s="192">
        <f t="shared" si="0"/>
        <v>0</v>
      </c>
    </row>
    <row r="57" spans="1:5" s="161" customFormat="1" ht="12" customHeight="1" thickBot="1">
      <c r="A57" s="14" t="s">
        <v>190</v>
      </c>
      <c r="B57" s="91" t="s">
        <v>188</v>
      </c>
      <c r="C57" s="151"/>
      <c r="D57" s="151"/>
      <c r="E57" s="192">
        <f t="shared" si="0"/>
        <v>0</v>
      </c>
    </row>
    <row r="58" spans="1:5" s="161" customFormat="1" ht="12" customHeight="1" thickBot="1">
      <c r="A58" s="18" t="s">
        <v>12</v>
      </c>
      <c r="B58" s="89" t="s">
        <v>191</v>
      </c>
      <c r="C58" s="148">
        <f>SUM(C59:C61)</f>
        <v>0</v>
      </c>
      <c r="D58" s="148">
        <f>SUM(D59:D61)</f>
        <v>0</v>
      </c>
      <c r="E58" s="88">
        <f>SUM(E59:E61)</f>
        <v>0</v>
      </c>
    </row>
    <row r="59" spans="1:5" s="161" customFormat="1" ht="12" customHeight="1">
      <c r="A59" s="13" t="s">
        <v>102</v>
      </c>
      <c r="B59" s="162" t="s">
        <v>193</v>
      </c>
      <c r="C59" s="152"/>
      <c r="D59" s="152"/>
      <c r="E59" s="266">
        <f t="shared" si="0"/>
        <v>0</v>
      </c>
    </row>
    <row r="60" spans="1:5" s="161" customFormat="1" ht="12" customHeight="1">
      <c r="A60" s="12" t="s">
        <v>103</v>
      </c>
      <c r="B60" s="163" t="s">
        <v>300</v>
      </c>
      <c r="C60" s="152"/>
      <c r="D60" s="152"/>
      <c r="E60" s="266">
        <f t="shared" si="0"/>
        <v>0</v>
      </c>
    </row>
    <row r="61" spans="1:5" s="161" customFormat="1" ht="12" customHeight="1">
      <c r="A61" s="12" t="s">
        <v>124</v>
      </c>
      <c r="B61" s="163" t="s">
        <v>194</v>
      </c>
      <c r="C61" s="152"/>
      <c r="D61" s="152"/>
      <c r="E61" s="266">
        <f t="shared" si="0"/>
        <v>0</v>
      </c>
    </row>
    <row r="62" spans="1:5" s="161" customFormat="1" ht="12" customHeight="1" thickBot="1">
      <c r="A62" s="14" t="s">
        <v>192</v>
      </c>
      <c r="B62" s="91" t="s">
        <v>195</v>
      </c>
      <c r="C62" s="152"/>
      <c r="D62" s="152"/>
      <c r="E62" s="266">
        <f t="shared" si="0"/>
        <v>0</v>
      </c>
    </row>
    <row r="63" spans="1:5" s="161" customFormat="1" ht="12" customHeight="1" thickBot="1">
      <c r="A63" s="207" t="s">
        <v>346</v>
      </c>
      <c r="B63" s="19" t="s">
        <v>196</v>
      </c>
      <c r="C63" s="154">
        <f>+C6+C13+C20+C27+C35+C47+C53+C58</f>
        <v>25189600</v>
      </c>
      <c r="D63" s="154">
        <f>+D6+D13+D20+D27+D35+D47+D53+D58</f>
        <v>0</v>
      </c>
      <c r="E63" s="191">
        <f>+E6+E13+E20+E27+E35+E47+E53+E58</f>
        <v>25189600</v>
      </c>
    </row>
    <row r="64" spans="1:5" s="161" customFormat="1" ht="12" customHeight="1" thickBot="1">
      <c r="A64" s="195" t="s">
        <v>197</v>
      </c>
      <c r="B64" s="89" t="s">
        <v>198</v>
      </c>
      <c r="C64" s="148">
        <f>SUM(C65:C67)</f>
        <v>0</v>
      </c>
      <c r="D64" s="148">
        <f>SUM(D65:D67)</f>
        <v>0</v>
      </c>
      <c r="E64" s="88">
        <f>SUM(E65:E67)</f>
        <v>0</v>
      </c>
    </row>
    <row r="65" spans="1:5" s="161" customFormat="1" ht="12" customHeight="1">
      <c r="A65" s="13" t="s">
        <v>229</v>
      </c>
      <c r="B65" s="162" t="s">
        <v>199</v>
      </c>
      <c r="C65" s="152"/>
      <c r="D65" s="152"/>
      <c r="E65" s="266">
        <f aca="true" t="shared" si="1" ref="E65:E86">C65+D65</f>
        <v>0</v>
      </c>
    </row>
    <row r="66" spans="1:5" s="161" customFormat="1" ht="12" customHeight="1">
      <c r="A66" s="12" t="s">
        <v>238</v>
      </c>
      <c r="B66" s="163" t="s">
        <v>200</v>
      </c>
      <c r="C66" s="152"/>
      <c r="D66" s="152"/>
      <c r="E66" s="266">
        <f t="shared" si="1"/>
        <v>0</v>
      </c>
    </row>
    <row r="67" spans="1:5" s="161" customFormat="1" ht="12" customHeight="1" thickBot="1">
      <c r="A67" s="14" t="s">
        <v>239</v>
      </c>
      <c r="B67" s="203" t="s">
        <v>331</v>
      </c>
      <c r="C67" s="152"/>
      <c r="D67" s="152"/>
      <c r="E67" s="266">
        <f t="shared" si="1"/>
        <v>0</v>
      </c>
    </row>
    <row r="68" spans="1:5" s="161" customFormat="1" ht="12" customHeight="1" thickBot="1">
      <c r="A68" s="195" t="s">
        <v>202</v>
      </c>
      <c r="B68" s="89" t="s">
        <v>203</v>
      </c>
      <c r="C68" s="148">
        <f>SUM(C69:C72)</f>
        <v>0</v>
      </c>
      <c r="D68" s="148">
        <f>SUM(D69:D72)</f>
        <v>0</v>
      </c>
      <c r="E68" s="88">
        <f>SUM(E69:E72)</f>
        <v>0</v>
      </c>
    </row>
    <row r="69" spans="1:5" s="161" customFormat="1" ht="12" customHeight="1">
      <c r="A69" s="13" t="s">
        <v>80</v>
      </c>
      <c r="B69" s="162" t="s">
        <v>204</v>
      </c>
      <c r="C69" s="152"/>
      <c r="D69" s="152"/>
      <c r="E69" s="266">
        <f t="shared" si="1"/>
        <v>0</v>
      </c>
    </row>
    <row r="70" spans="1:5" s="161" customFormat="1" ht="12" customHeight="1">
      <c r="A70" s="12" t="s">
        <v>81</v>
      </c>
      <c r="B70" s="163" t="s">
        <v>205</v>
      </c>
      <c r="C70" s="152"/>
      <c r="D70" s="152"/>
      <c r="E70" s="266">
        <f t="shared" si="1"/>
        <v>0</v>
      </c>
    </row>
    <row r="71" spans="1:5" s="161" customFormat="1" ht="12" customHeight="1">
      <c r="A71" s="12" t="s">
        <v>230</v>
      </c>
      <c r="B71" s="163" t="s">
        <v>206</v>
      </c>
      <c r="C71" s="152"/>
      <c r="D71" s="152"/>
      <c r="E71" s="266">
        <f t="shared" si="1"/>
        <v>0</v>
      </c>
    </row>
    <row r="72" spans="1:5" s="161" customFormat="1" ht="12" customHeight="1" thickBot="1">
      <c r="A72" s="14" t="s">
        <v>231</v>
      </c>
      <c r="B72" s="91" t="s">
        <v>207</v>
      </c>
      <c r="C72" s="152"/>
      <c r="D72" s="152"/>
      <c r="E72" s="266">
        <f t="shared" si="1"/>
        <v>0</v>
      </c>
    </row>
    <row r="73" spans="1:5" s="161" customFormat="1" ht="12" customHeight="1" thickBot="1">
      <c r="A73" s="195" t="s">
        <v>208</v>
      </c>
      <c r="B73" s="89" t="s">
        <v>209</v>
      </c>
      <c r="C73" s="148">
        <f>SUM(C74:C75)</f>
        <v>0</v>
      </c>
      <c r="D73" s="148">
        <f>SUM(D74:D75)</f>
        <v>0</v>
      </c>
      <c r="E73" s="88">
        <f>SUM(E74:E75)</f>
        <v>0</v>
      </c>
    </row>
    <row r="74" spans="1:5" s="161" customFormat="1" ht="12" customHeight="1">
      <c r="A74" s="13" t="s">
        <v>232</v>
      </c>
      <c r="B74" s="162" t="s">
        <v>210</v>
      </c>
      <c r="C74" s="152"/>
      <c r="D74" s="152"/>
      <c r="E74" s="266">
        <f t="shared" si="1"/>
        <v>0</v>
      </c>
    </row>
    <row r="75" spans="1:5" s="161" customFormat="1" ht="12" customHeight="1" thickBot="1">
      <c r="A75" s="14" t="s">
        <v>233</v>
      </c>
      <c r="B75" s="91" t="s">
        <v>211</v>
      </c>
      <c r="C75" s="152"/>
      <c r="D75" s="152"/>
      <c r="E75" s="266">
        <f t="shared" si="1"/>
        <v>0</v>
      </c>
    </row>
    <row r="76" spans="1:5" s="161" customFormat="1" ht="12" customHeight="1" thickBot="1">
      <c r="A76" s="195" t="s">
        <v>212</v>
      </c>
      <c r="B76" s="89" t="s">
        <v>213</v>
      </c>
      <c r="C76" s="148">
        <f>SUM(C77:C79)</f>
        <v>0</v>
      </c>
      <c r="D76" s="148">
        <f>SUM(D77:D79)</f>
        <v>0</v>
      </c>
      <c r="E76" s="88">
        <f>SUM(E77:E79)</f>
        <v>0</v>
      </c>
    </row>
    <row r="77" spans="1:5" s="161" customFormat="1" ht="12" customHeight="1">
      <c r="A77" s="13" t="s">
        <v>234</v>
      </c>
      <c r="B77" s="162" t="s">
        <v>214</v>
      </c>
      <c r="C77" s="152"/>
      <c r="D77" s="152"/>
      <c r="E77" s="266">
        <f t="shared" si="1"/>
        <v>0</v>
      </c>
    </row>
    <row r="78" spans="1:5" s="161" customFormat="1" ht="12" customHeight="1">
      <c r="A78" s="12" t="s">
        <v>235</v>
      </c>
      <c r="B78" s="163" t="s">
        <v>215</v>
      </c>
      <c r="C78" s="152"/>
      <c r="D78" s="152"/>
      <c r="E78" s="266">
        <f t="shared" si="1"/>
        <v>0</v>
      </c>
    </row>
    <row r="79" spans="1:5" s="161" customFormat="1" ht="12" customHeight="1" thickBot="1">
      <c r="A79" s="14" t="s">
        <v>236</v>
      </c>
      <c r="B79" s="91" t="s">
        <v>216</v>
      </c>
      <c r="C79" s="152"/>
      <c r="D79" s="152"/>
      <c r="E79" s="266">
        <f t="shared" si="1"/>
        <v>0</v>
      </c>
    </row>
    <row r="80" spans="1:5" s="161" customFormat="1" ht="12" customHeight="1" thickBot="1">
      <c r="A80" s="195" t="s">
        <v>217</v>
      </c>
      <c r="B80" s="89" t="s">
        <v>237</v>
      </c>
      <c r="C80" s="148">
        <f>SUM(C81:C84)</f>
        <v>0</v>
      </c>
      <c r="D80" s="148">
        <f>SUM(D81:D84)</f>
        <v>0</v>
      </c>
      <c r="E80" s="88">
        <f>SUM(E81:E84)</f>
        <v>0</v>
      </c>
    </row>
    <row r="81" spans="1:5" s="161" customFormat="1" ht="12" customHeight="1">
      <c r="A81" s="166" t="s">
        <v>218</v>
      </c>
      <c r="B81" s="162" t="s">
        <v>219</v>
      </c>
      <c r="C81" s="152"/>
      <c r="D81" s="152"/>
      <c r="E81" s="266">
        <f t="shared" si="1"/>
        <v>0</v>
      </c>
    </row>
    <row r="82" spans="1:5" s="161" customFormat="1" ht="12" customHeight="1">
      <c r="A82" s="167" t="s">
        <v>220</v>
      </c>
      <c r="B82" s="163" t="s">
        <v>221</v>
      </c>
      <c r="C82" s="152"/>
      <c r="D82" s="152"/>
      <c r="E82" s="266">
        <f t="shared" si="1"/>
        <v>0</v>
      </c>
    </row>
    <row r="83" spans="1:5" s="161" customFormat="1" ht="12" customHeight="1">
      <c r="A83" s="167" t="s">
        <v>222</v>
      </c>
      <c r="B83" s="163" t="s">
        <v>223</v>
      </c>
      <c r="C83" s="152"/>
      <c r="D83" s="152"/>
      <c r="E83" s="266">
        <f t="shared" si="1"/>
        <v>0</v>
      </c>
    </row>
    <row r="84" spans="1:5" s="161" customFormat="1" ht="12" customHeight="1" thickBot="1">
      <c r="A84" s="168" t="s">
        <v>224</v>
      </c>
      <c r="B84" s="91" t="s">
        <v>225</v>
      </c>
      <c r="C84" s="152"/>
      <c r="D84" s="152"/>
      <c r="E84" s="266">
        <f t="shared" si="1"/>
        <v>0</v>
      </c>
    </row>
    <row r="85" spans="1:5" s="161" customFormat="1" ht="12" customHeight="1" thickBot="1">
      <c r="A85" s="195" t="s">
        <v>226</v>
      </c>
      <c r="B85" s="89" t="s">
        <v>345</v>
      </c>
      <c r="C85" s="197"/>
      <c r="D85" s="197"/>
      <c r="E85" s="88">
        <f t="shared" si="1"/>
        <v>0</v>
      </c>
    </row>
    <row r="86" spans="1:5" s="161" customFormat="1" ht="13.5" customHeight="1" thickBot="1">
      <c r="A86" s="195" t="s">
        <v>228</v>
      </c>
      <c r="B86" s="89" t="s">
        <v>227</v>
      </c>
      <c r="C86" s="197"/>
      <c r="D86" s="197"/>
      <c r="E86" s="88">
        <f t="shared" si="1"/>
        <v>0</v>
      </c>
    </row>
    <row r="87" spans="1:5" s="161" customFormat="1" ht="15.75" customHeight="1" thickBot="1">
      <c r="A87" s="195" t="s">
        <v>240</v>
      </c>
      <c r="B87" s="169" t="s">
        <v>348</v>
      </c>
      <c r="C87" s="154">
        <f>+C64+C68+C73+C76+C80+C86+C85</f>
        <v>0</v>
      </c>
      <c r="D87" s="154">
        <f>+D64+D68+D73+D76+D80+D86+D85</f>
        <v>0</v>
      </c>
      <c r="E87" s="191">
        <f>+E64+E68+E73+E76+E80+E86+E85</f>
        <v>0</v>
      </c>
    </row>
    <row r="88" spans="1:5" s="161" customFormat="1" ht="25.5" customHeight="1" thickBot="1">
      <c r="A88" s="196" t="s">
        <v>347</v>
      </c>
      <c r="B88" s="170" t="s">
        <v>349</v>
      </c>
      <c r="C88" s="154">
        <f>+C63+C87</f>
        <v>25189600</v>
      </c>
      <c r="D88" s="154">
        <f>+D63+D87</f>
        <v>0</v>
      </c>
      <c r="E88" s="191">
        <f>+E63+E87</f>
        <v>25189600</v>
      </c>
    </row>
    <row r="89" spans="1:3" s="161" customFormat="1" ht="83.25" customHeight="1">
      <c r="A89" s="3"/>
      <c r="B89" s="4"/>
      <c r="C89" s="93"/>
    </row>
    <row r="90" spans="1:5" ht="16.5" customHeight="1">
      <c r="A90" s="419" t="s">
        <v>33</v>
      </c>
      <c r="B90" s="419"/>
      <c r="C90" s="419"/>
      <c r="D90" s="419"/>
      <c r="E90" s="419"/>
    </row>
    <row r="91" spans="1:5" s="171" customFormat="1" ht="16.5" customHeight="1" thickBot="1">
      <c r="A91" s="421" t="s">
        <v>83</v>
      </c>
      <c r="B91" s="421"/>
      <c r="C91" s="62"/>
      <c r="E91" s="62" t="str">
        <f>E2</f>
        <v>Forintban!</v>
      </c>
    </row>
    <row r="92" spans="1:5" ht="15.75">
      <c r="A92" s="422" t="s">
        <v>47</v>
      </c>
      <c r="B92" s="424" t="s">
        <v>382</v>
      </c>
      <c r="C92" s="415" t="str">
        <f>+CONCATENATE(LEFT(ÖSSZEFÜGGÉSEK!A6,4),". évi")</f>
        <v>2017. évi</v>
      </c>
      <c r="D92" s="416"/>
      <c r="E92" s="417"/>
    </row>
    <row r="93" spans="1:5" ht="24.75" thickBot="1">
      <c r="A93" s="423"/>
      <c r="B93" s="425"/>
      <c r="C93" s="223" t="s">
        <v>381</v>
      </c>
      <c r="D93" s="221" t="s">
        <v>477</v>
      </c>
      <c r="E93" s="222" t="s">
        <v>469</v>
      </c>
    </row>
    <row r="94" spans="1:5" s="160" customFormat="1" ht="12" customHeight="1" thickBot="1">
      <c r="A94" s="25" t="s">
        <v>357</v>
      </c>
      <c r="B94" s="26" t="s">
        <v>358</v>
      </c>
      <c r="C94" s="26" t="s">
        <v>359</v>
      </c>
      <c r="D94" s="26" t="s">
        <v>361</v>
      </c>
      <c r="E94" s="284" t="s">
        <v>438</v>
      </c>
    </row>
    <row r="95" spans="1:5" ht="12" customHeight="1" thickBot="1">
      <c r="A95" s="20" t="s">
        <v>5</v>
      </c>
      <c r="B95" s="24" t="s">
        <v>307</v>
      </c>
      <c r="C95" s="147">
        <f>C96+C97+C98+C99+C100+C113</f>
        <v>22000000</v>
      </c>
      <c r="D95" s="147">
        <f>D96+D97+D98+D99+D100+D113</f>
        <v>0</v>
      </c>
      <c r="E95" s="210">
        <f>E96+E97+E98+E99+E100+E113</f>
        <v>22000000</v>
      </c>
    </row>
    <row r="96" spans="1:5" ht="12" customHeight="1">
      <c r="A96" s="15" t="s">
        <v>59</v>
      </c>
      <c r="B96" s="8" t="s">
        <v>34</v>
      </c>
      <c r="C96" s="214"/>
      <c r="D96" s="214"/>
      <c r="E96" s="269">
        <f aca="true" t="shared" si="2" ref="E96:E129">C96+D96</f>
        <v>0</v>
      </c>
    </row>
    <row r="97" spans="1:5" ht="12" customHeight="1">
      <c r="A97" s="12" t="s">
        <v>60</v>
      </c>
      <c r="B97" s="6" t="s">
        <v>104</v>
      </c>
      <c r="C97" s="149"/>
      <c r="D97" s="149"/>
      <c r="E97" s="264">
        <f t="shared" si="2"/>
        <v>0</v>
      </c>
    </row>
    <row r="98" spans="1:5" ht="12" customHeight="1">
      <c r="A98" s="12" t="s">
        <v>61</v>
      </c>
      <c r="B98" s="6" t="s">
        <v>78</v>
      </c>
      <c r="C98" s="151">
        <v>22000000</v>
      </c>
      <c r="D98" s="151"/>
      <c r="E98" s="265">
        <f t="shared" si="2"/>
        <v>22000000</v>
      </c>
    </row>
    <row r="99" spans="1:5" ht="12" customHeight="1">
      <c r="A99" s="12" t="s">
        <v>62</v>
      </c>
      <c r="B99" s="9" t="s">
        <v>105</v>
      </c>
      <c r="C99" s="151"/>
      <c r="D99" s="151"/>
      <c r="E99" s="265">
        <f t="shared" si="2"/>
        <v>0</v>
      </c>
    </row>
    <row r="100" spans="1:5" ht="12" customHeight="1">
      <c r="A100" s="12" t="s">
        <v>70</v>
      </c>
      <c r="B100" s="17" t="s">
        <v>106</v>
      </c>
      <c r="C100" s="151"/>
      <c r="D100" s="151"/>
      <c r="E100" s="265">
        <f t="shared" si="2"/>
        <v>0</v>
      </c>
    </row>
    <row r="101" spans="1:5" ht="12" customHeight="1">
      <c r="A101" s="12" t="s">
        <v>63</v>
      </c>
      <c r="B101" s="6" t="s">
        <v>312</v>
      </c>
      <c r="C101" s="151"/>
      <c r="D101" s="151"/>
      <c r="E101" s="265">
        <f t="shared" si="2"/>
        <v>0</v>
      </c>
    </row>
    <row r="102" spans="1:5" ht="12" customHeight="1">
      <c r="A102" s="12" t="s">
        <v>64</v>
      </c>
      <c r="B102" s="65" t="s">
        <v>311</v>
      </c>
      <c r="C102" s="151"/>
      <c r="D102" s="151"/>
      <c r="E102" s="265">
        <f t="shared" si="2"/>
        <v>0</v>
      </c>
    </row>
    <row r="103" spans="1:5" ht="12" customHeight="1">
      <c r="A103" s="12" t="s">
        <v>71</v>
      </c>
      <c r="B103" s="65" t="s">
        <v>310</v>
      </c>
      <c r="C103" s="151"/>
      <c r="D103" s="151"/>
      <c r="E103" s="265">
        <f t="shared" si="2"/>
        <v>0</v>
      </c>
    </row>
    <row r="104" spans="1:5" ht="12" customHeight="1">
      <c r="A104" s="12" t="s">
        <v>72</v>
      </c>
      <c r="B104" s="63" t="s">
        <v>243</v>
      </c>
      <c r="C104" s="151"/>
      <c r="D104" s="151"/>
      <c r="E104" s="265">
        <f t="shared" si="2"/>
        <v>0</v>
      </c>
    </row>
    <row r="105" spans="1:5" ht="12" customHeight="1">
      <c r="A105" s="12" t="s">
        <v>73</v>
      </c>
      <c r="B105" s="299" t="s">
        <v>244</v>
      </c>
      <c r="C105" s="151"/>
      <c r="D105" s="151"/>
      <c r="E105" s="265">
        <f t="shared" si="2"/>
        <v>0</v>
      </c>
    </row>
    <row r="106" spans="1:5" ht="12" customHeight="1">
      <c r="A106" s="12" t="s">
        <v>74</v>
      </c>
      <c r="B106" s="299" t="s">
        <v>245</v>
      </c>
      <c r="C106" s="151"/>
      <c r="D106" s="151"/>
      <c r="E106" s="265">
        <f t="shared" si="2"/>
        <v>0</v>
      </c>
    </row>
    <row r="107" spans="1:5" ht="12" customHeight="1">
      <c r="A107" s="12" t="s">
        <v>76</v>
      </c>
      <c r="B107" s="63" t="s">
        <v>246</v>
      </c>
      <c r="C107" s="151"/>
      <c r="D107" s="151"/>
      <c r="E107" s="265">
        <f t="shared" si="2"/>
        <v>0</v>
      </c>
    </row>
    <row r="108" spans="1:5" ht="12" customHeight="1">
      <c r="A108" s="12" t="s">
        <v>107</v>
      </c>
      <c r="B108" s="63" t="s">
        <v>247</v>
      </c>
      <c r="C108" s="151"/>
      <c r="D108" s="151"/>
      <c r="E108" s="265">
        <f t="shared" si="2"/>
        <v>0</v>
      </c>
    </row>
    <row r="109" spans="1:5" ht="12" customHeight="1">
      <c r="A109" s="12" t="s">
        <v>241</v>
      </c>
      <c r="B109" s="299" t="s">
        <v>248</v>
      </c>
      <c r="C109" s="151"/>
      <c r="D109" s="151"/>
      <c r="E109" s="265">
        <f t="shared" si="2"/>
        <v>0</v>
      </c>
    </row>
    <row r="110" spans="1:5" ht="12" customHeight="1">
      <c r="A110" s="11" t="s">
        <v>242</v>
      </c>
      <c r="B110" s="65" t="s">
        <v>249</v>
      </c>
      <c r="C110" s="151"/>
      <c r="D110" s="151"/>
      <c r="E110" s="265">
        <f t="shared" si="2"/>
        <v>0</v>
      </c>
    </row>
    <row r="111" spans="1:5" ht="12" customHeight="1">
      <c r="A111" s="12" t="s">
        <v>308</v>
      </c>
      <c r="B111" s="65" t="s">
        <v>250</v>
      </c>
      <c r="C111" s="151"/>
      <c r="D111" s="151"/>
      <c r="E111" s="265">
        <f t="shared" si="2"/>
        <v>0</v>
      </c>
    </row>
    <row r="112" spans="1:5" ht="12" customHeight="1">
      <c r="A112" s="14" t="s">
        <v>309</v>
      </c>
      <c r="B112" s="65" t="s">
        <v>251</v>
      </c>
      <c r="C112" s="151"/>
      <c r="D112" s="151"/>
      <c r="E112" s="265">
        <f t="shared" si="2"/>
        <v>0</v>
      </c>
    </row>
    <row r="113" spans="1:5" ht="12" customHeight="1">
      <c r="A113" s="12" t="s">
        <v>313</v>
      </c>
      <c r="B113" s="9" t="s">
        <v>35</v>
      </c>
      <c r="C113" s="149"/>
      <c r="D113" s="149"/>
      <c r="E113" s="264">
        <f t="shared" si="2"/>
        <v>0</v>
      </c>
    </row>
    <row r="114" spans="1:5" ht="12" customHeight="1">
      <c r="A114" s="12" t="s">
        <v>314</v>
      </c>
      <c r="B114" s="6" t="s">
        <v>316</v>
      </c>
      <c r="C114" s="149"/>
      <c r="D114" s="149"/>
      <c r="E114" s="264">
        <f t="shared" si="2"/>
        <v>0</v>
      </c>
    </row>
    <row r="115" spans="1:5" ht="12" customHeight="1" thickBot="1">
      <c r="A115" s="16" t="s">
        <v>315</v>
      </c>
      <c r="B115" s="206" t="s">
        <v>317</v>
      </c>
      <c r="C115" s="215"/>
      <c r="D115" s="215"/>
      <c r="E115" s="270">
        <f t="shared" si="2"/>
        <v>0</v>
      </c>
    </row>
    <row r="116" spans="1:5" ht="12" customHeight="1" thickBot="1">
      <c r="A116" s="204" t="s">
        <v>6</v>
      </c>
      <c r="B116" s="205" t="s">
        <v>252</v>
      </c>
      <c r="C116" s="216">
        <f>+C117+C119+C121</f>
        <v>0</v>
      </c>
      <c r="D116" s="148">
        <f>+D117+D119+D121</f>
        <v>0</v>
      </c>
      <c r="E116" s="211">
        <f>+E117+E119+E121</f>
        <v>0</v>
      </c>
    </row>
    <row r="117" spans="1:5" ht="12" customHeight="1">
      <c r="A117" s="13" t="s">
        <v>65</v>
      </c>
      <c r="B117" s="6" t="s">
        <v>123</v>
      </c>
      <c r="C117" s="150"/>
      <c r="D117" s="226"/>
      <c r="E117" s="192">
        <f t="shared" si="2"/>
        <v>0</v>
      </c>
    </row>
    <row r="118" spans="1:5" ht="12" customHeight="1">
      <c r="A118" s="13" t="s">
        <v>66</v>
      </c>
      <c r="B118" s="10" t="s">
        <v>256</v>
      </c>
      <c r="C118" s="150"/>
      <c r="D118" s="226"/>
      <c r="E118" s="192">
        <f t="shared" si="2"/>
        <v>0</v>
      </c>
    </row>
    <row r="119" spans="1:5" ht="12" customHeight="1">
      <c r="A119" s="13" t="s">
        <v>67</v>
      </c>
      <c r="B119" s="10" t="s">
        <v>108</v>
      </c>
      <c r="C119" s="149"/>
      <c r="D119" s="227"/>
      <c r="E119" s="264">
        <f t="shared" si="2"/>
        <v>0</v>
      </c>
    </row>
    <row r="120" spans="1:5" ht="12" customHeight="1">
      <c r="A120" s="13" t="s">
        <v>68</v>
      </c>
      <c r="B120" s="10" t="s">
        <v>257</v>
      </c>
      <c r="C120" s="149"/>
      <c r="D120" s="227"/>
      <c r="E120" s="264">
        <f t="shared" si="2"/>
        <v>0</v>
      </c>
    </row>
    <row r="121" spans="1:5" ht="12" customHeight="1">
      <c r="A121" s="13" t="s">
        <v>69</v>
      </c>
      <c r="B121" s="91" t="s">
        <v>125</v>
      </c>
      <c r="C121" s="149"/>
      <c r="D121" s="227"/>
      <c r="E121" s="264">
        <f t="shared" si="2"/>
        <v>0</v>
      </c>
    </row>
    <row r="122" spans="1:5" ht="12" customHeight="1">
      <c r="A122" s="13" t="s">
        <v>75</v>
      </c>
      <c r="B122" s="90" t="s">
        <v>301</v>
      </c>
      <c r="C122" s="149"/>
      <c r="D122" s="227"/>
      <c r="E122" s="264">
        <f t="shared" si="2"/>
        <v>0</v>
      </c>
    </row>
    <row r="123" spans="1:5" ht="12" customHeight="1">
      <c r="A123" s="13" t="s">
        <v>77</v>
      </c>
      <c r="B123" s="300" t="s">
        <v>262</v>
      </c>
      <c r="C123" s="149"/>
      <c r="D123" s="227"/>
      <c r="E123" s="264">
        <f t="shared" si="2"/>
        <v>0</v>
      </c>
    </row>
    <row r="124" spans="1:5" ht="22.5">
      <c r="A124" s="13" t="s">
        <v>109</v>
      </c>
      <c r="B124" s="64" t="s">
        <v>245</v>
      </c>
      <c r="C124" s="149"/>
      <c r="D124" s="227"/>
      <c r="E124" s="264">
        <f t="shared" si="2"/>
        <v>0</v>
      </c>
    </row>
    <row r="125" spans="1:5" ht="12" customHeight="1">
      <c r="A125" s="13" t="s">
        <v>110</v>
      </c>
      <c r="B125" s="64" t="s">
        <v>261</v>
      </c>
      <c r="C125" s="149"/>
      <c r="D125" s="227"/>
      <c r="E125" s="264">
        <f t="shared" si="2"/>
        <v>0</v>
      </c>
    </row>
    <row r="126" spans="1:5" ht="12" customHeight="1">
      <c r="A126" s="13" t="s">
        <v>111</v>
      </c>
      <c r="B126" s="64" t="s">
        <v>260</v>
      </c>
      <c r="C126" s="149"/>
      <c r="D126" s="227"/>
      <c r="E126" s="264">
        <f t="shared" si="2"/>
        <v>0</v>
      </c>
    </row>
    <row r="127" spans="1:5" ht="12" customHeight="1">
      <c r="A127" s="13" t="s">
        <v>253</v>
      </c>
      <c r="B127" s="299" t="s">
        <v>248</v>
      </c>
      <c r="C127" s="149"/>
      <c r="D127" s="227"/>
      <c r="E127" s="264">
        <f t="shared" si="2"/>
        <v>0</v>
      </c>
    </row>
    <row r="128" spans="1:5" ht="12" customHeight="1">
      <c r="A128" s="13" t="s">
        <v>254</v>
      </c>
      <c r="B128" s="64" t="s">
        <v>259</v>
      </c>
      <c r="C128" s="149"/>
      <c r="D128" s="227"/>
      <c r="E128" s="264">
        <f t="shared" si="2"/>
        <v>0</v>
      </c>
    </row>
    <row r="129" spans="1:5" ht="23.25" thickBot="1">
      <c r="A129" s="11" t="s">
        <v>255</v>
      </c>
      <c r="B129" s="64" t="s">
        <v>258</v>
      </c>
      <c r="C129" s="151"/>
      <c r="D129" s="228"/>
      <c r="E129" s="265">
        <f t="shared" si="2"/>
        <v>0</v>
      </c>
    </row>
    <row r="130" spans="1:5" ht="12" customHeight="1" thickBot="1">
      <c r="A130" s="18" t="s">
        <v>7</v>
      </c>
      <c r="B130" s="60" t="s">
        <v>318</v>
      </c>
      <c r="C130" s="148">
        <f>+C95+C116</f>
        <v>22000000</v>
      </c>
      <c r="D130" s="225">
        <f>+D95+D116</f>
        <v>0</v>
      </c>
      <c r="E130" s="88">
        <f>+E95+E116</f>
        <v>22000000</v>
      </c>
    </row>
    <row r="131" spans="1:5" ht="12" customHeight="1" thickBot="1">
      <c r="A131" s="18" t="s">
        <v>8</v>
      </c>
      <c r="B131" s="60" t="s">
        <v>383</v>
      </c>
      <c r="C131" s="148">
        <f>+C132+C133+C134</f>
        <v>0</v>
      </c>
      <c r="D131" s="225">
        <f>+D132+D133+D134</f>
        <v>0</v>
      </c>
      <c r="E131" s="88">
        <f>+E132+E133+E134</f>
        <v>0</v>
      </c>
    </row>
    <row r="132" spans="1:5" ht="12" customHeight="1">
      <c r="A132" s="13" t="s">
        <v>157</v>
      </c>
      <c r="B132" s="10" t="s">
        <v>326</v>
      </c>
      <c r="C132" s="149"/>
      <c r="D132" s="227"/>
      <c r="E132" s="264">
        <f aca="true" t="shared" si="3" ref="E132:E154">C132+D132</f>
        <v>0</v>
      </c>
    </row>
    <row r="133" spans="1:5" ht="12" customHeight="1">
      <c r="A133" s="13" t="s">
        <v>158</v>
      </c>
      <c r="B133" s="10" t="s">
        <v>327</v>
      </c>
      <c r="C133" s="149"/>
      <c r="D133" s="227"/>
      <c r="E133" s="264">
        <f t="shared" si="3"/>
        <v>0</v>
      </c>
    </row>
    <row r="134" spans="1:5" ht="12" customHeight="1" thickBot="1">
      <c r="A134" s="11" t="s">
        <v>159</v>
      </c>
      <c r="B134" s="10" t="s">
        <v>328</v>
      </c>
      <c r="C134" s="149"/>
      <c r="D134" s="227"/>
      <c r="E134" s="264">
        <f t="shared" si="3"/>
        <v>0</v>
      </c>
    </row>
    <row r="135" spans="1:5" ht="12" customHeight="1" thickBot="1">
      <c r="A135" s="18" t="s">
        <v>9</v>
      </c>
      <c r="B135" s="60" t="s">
        <v>320</v>
      </c>
      <c r="C135" s="148">
        <f>SUM(C136:C141)</f>
        <v>0</v>
      </c>
      <c r="D135" s="225">
        <f>SUM(D136:D141)</f>
        <v>0</v>
      </c>
      <c r="E135" s="88">
        <f>SUM(E136:E141)</f>
        <v>0</v>
      </c>
    </row>
    <row r="136" spans="1:5" ht="12" customHeight="1">
      <c r="A136" s="13" t="s">
        <v>52</v>
      </c>
      <c r="B136" s="7" t="s">
        <v>329</v>
      </c>
      <c r="C136" s="149"/>
      <c r="D136" s="227"/>
      <c r="E136" s="264">
        <f t="shared" si="3"/>
        <v>0</v>
      </c>
    </row>
    <row r="137" spans="1:5" ht="12" customHeight="1">
      <c r="A137" s="13" t="s">
        <v>53</v>
      </c>
      <c r="B137" s="7" t="s">
        <v>321</v>
      </c>
      <c r="C137" s="149"/>
      <c r="D137" s="227"/>
      <c r="E137" s="264">
        <f t="shared" si="3"/>
        <v>0</v>
      </c>
    </row>
    <row r="138" spans="1:5" ht="12" customHeight="1">
      <c r="A138" s="13" t="s">
        <v>54</v>
      </c>
      <c r="B138" s="7" t="s">
        <v>322</v>
      </c>
      <c r="C138" s="149"/>
      <c r="D138" s="227"/>
      <c r="E138" s="264">
        <f t="shared" si="3"/>
        <v>0</v>
      </c>
    </row>
    <row r="139" spans="1:5" ht="12" customHeight="1">
      <c r="A139" s="13" t="s">
        <v>96</v>
      </c>
      <c r="B139" s="7" t="s">
        <v>323</v>
      </c>
      <c r="C139" s="149"/>
      <c r="D139" s="227"/>
      <c r="E139" s="264">
        <f t="shared" si="3"/>
        <v>0</v>
      </c>
    </row>
    <row r="140" spans="1:5" ht="12" customHeight="1">
      <c r="A140" s="13" t="s">
        <v>97</v>
      </c>
      <c r="B140" s="7" t="s">
        <v>324</v>
      </c>
      <c r="C140" s="149"/>
      <c r="D140" s="227"/>
      <c r="E140" s="264">
        <f t="shared" si="3"/>
        <v>0</v>
      </c>
    </row>
    <row r="141" spans="1:5" ht="12" customHeight="1" thickBot="1">
      <c r="A141" s="11" t="s">
        <v>98</v>
      </c>
      <c r="B141" s="7" t="s">
        <v>325</v>
      </c>
      <c r="C141" s="149"/>
      <c r="D141" s="227"/>
      <c r="E141" s="264">
        <f t="shared" si="3"/>
        <v>0</v>
      </c>
    </row>
    <row r="142" spans="1:5" ht="12" customHeight="1" thickBot="1">
      <c r="A142" s="18" t="s">
        <v>10</v>
      </c>
      <c r="B142" s="60" t="s">
        <v>333</v>
      </c>
      <c r="C142" s="154">
        <f>+C143+C144+C145+C146</f>
        <v>0</v>
      </c>
      <c r="D142" s="229">
        <f>+D143+D144+D145+D146</f>
        <v>0</v>
      </c>
      <c r="E142" s="191">
        <f>+E143+E144+E145+E146</f>
        <v>0</v>
      </c>
    </row>
    <row r="143" spans="1:5" ht="12" customHeight="1">
      <c r="A143" s="13" t="s">
        <v>55</v>
      </c>
      <c r="B143" s="7" t="s">
        <v>263</v>
      </c>
      <c r="C143" s="149"/>
      <c r="D143" s="227"/>
      <c r="E143" s="264">
        <f t="shared" si="3"/>
        <v>0</v>
      </c>
    </row>
    <row r="144" spans="1:5" ht="12" customHeight="1">
      <c r="A144" s="13" t="s">
        <v>56</v>
      </c>
      <c r="B144" s="7" t="s">
        <v>264</v>
      </c>
      <c r="C144" s="149"/>
      <c r="D144" s="227"/>
      <c r="E144" s="264">
        <f t="shared" si="3"/>
        <v>0</v>
      </c>
    </row>
    <row r="145" spans="1:5" ht="12" customHeight="1">
      <c r="A145" s="13" t="s">
        <v>177</v>
      </c>
      <c r="B145" s="7" t="s">
        <v>334</v>
      </c>
      <c r="C145" s="149"/>
      <c r="D145" s="227"/>
      <c r="E145" s="264">
        <f t="shared" si="3"/>
        <v>0</v>
      </c>
    </row>
    <row r="146" spans="1:5" ht="12" customHeight="1" thickBot="1">
      <c r="A146" s="11" t="s">
        <v>178</v>
      </c>
      <c r="B146" s="5" t="s">
        <v>283</v>
      </c>
      <c r="C146" s="149"/>
      <c r="D146" s="227"/>
      <c r="E146" s="264">
        <f t="shared" si="3"/>
        <v>0</v>
      </c>
    </row>
    <row r="147" spans="1:5" ht="12" customHeight="1" thickBot="1">
      <c r="A147" s="18" t="s">
        <v>11</v>
      </c>
      <c r="B147" s="60" t="s">
        <v>335</v>
      </c>
      <c r="C147" s="217">
        <f>SUM(C148:C152)</f>
        <v>0</v>
      </c>
      <c r="D147" s="230">
        <f>SUM(D148:D152)</f>
        <v>0</v>
      </c>
      <c r="E147" s="212">
        <f>SUM(E148:E152)</f>
        <v>0</v>
      </c>
    </row>
    <row r="148" spans="1:5" ht="12" customHeight="1">
      <c r="A148" s="13" t="s">
        <v>57</v>
      </c>
      <c r="B148" s="7" t="s">
        <v>330</v>
      </c>
      <c r="C148" s="149"/>
      <c r="D148" s="227"/>
      <c r="E148" s="264">
        <f t="shared" si="3"/>
        <v>0</v>
      </c>
    </row>
    <row r="149" spans="1:5" ht="12" customHeight="1">
      <c r="A149" s="13" t="s">
        <v>58</v>
      </c>
      <c r="B149" s="7" t="s">
        <v>337</v>
      </c>
      <c r="C149" s="149"/>
      <c r="D149" s="227"/>
      <c r="E149" s="264">
        <f t="shared" si="3"/>
        <v>0</v>
      </c>
    </row>
    <row r="150" spans="1:5" ht="12" customHeight="1">
      <c r="A150" s="13" t="s">
        <v>189</v>
      </c>
      <c r="B150" s="7" t="s">
        <v>332</v>
      </c>
      <c r="C150" s="149"/>
      <c r="D150" s="227"/>
      <c r="E150" s="264">
        <f t="shared" si="3"/>
        <v>0</v>
      </c>
    </row>
    <row r="151" spans="1:5" ht="12" customHeight="1">
      <c r="A151" s="13" t="s">
        <v>190</v>
      </c>
      <c r="B151" s="298" t="s">
        <v>338</v>
      </c>
      <c r="C151" s="149"/>
      <c r="D151" s="227"/>
      <c r="E151" s="264">
        <f t="shared" si="3"/>
        <v>0</v>
      </c>
    </row>
    <row r="152" spans="1:5" ht="12" customHeight="1" thickBot="1">
      <c r="A152" s="13" t="s">
        <v>336</v>
      </c>
      <c r="B152" s="7" t="s">
        <v>339</v>
      </c>
      <c r="C152" s="149"/>
      <c r="D152" s="227"/>
      <c r="E152" s="265">
        <f t="shared" si="3"/>
        <v>0</v>
      </c>
    </row>
    <row r="153" spans="1:5" ht="12" customHeight="1" thickBot="1">
      <c r="A153" s="18" t="s">
        <v>12</v>
      </c>
      <c r="B153" s="60" t="s">
        <v>340</v>
      </c>
      <c r="C153" s="218"/>
      <c r="D153" s="231"/>
      <c r="E153" s="272">
        <f t="shared" si="3"/>
        <v>0</v>
      </c>
    </row>
    <row r="154" spans="1:5" ht="12" customHeight="1" thickBot="1">
      <c r="A154" s="18" t="s">
        <v>13</v>
      </c>
      <c r="B154" s="60" t="s">
        <v>341</v>
      </c>
      <c r="C154" s="218"/>
      <c r="D154" s="231"/>
      <c r="E154" s="192">
        <f t="shared" si="3"/>
        <v>0</v>
      </c>
    </row>
    <row r="155" spans="1:9" ht="15" customHeight="1" thickBot="1">
      <c r="A155" s="18" t="s">
        <v>14</v>
      </c>
      <c r="B155" s="60" t="s">
        <v>343</v>
      </c>
      <c r="C155" s="219">
        <f>+C131+C135+C142+C147+C153+C154</f>
        <v>0</v>
      </c>
      <c r="D155" s="232">
        <f>+D131+D135+D142+D147+D153+D154</f>
        <v>0</v>
      </c>
      <c r="E155" s="213">
        <f>+E131+E135+E142+E147+E153+E154</f>
        <v>0</v>
      </c>
      <c r="F155" s="172"/>
      <c r="G155" s="173"/>
      <c r="H155" s="173"/>
      <c r="I155" s="173"/>
    </row>
    <row r="156" spans="1:5" s="161" customFormat="1" ht="12.75" customHeight="1" thickBot="1">
      <c r="A156" s="92" t="s">
        <v>15</v>
      </c>
      <c r="B156" s="135" t="s">
        <v>342</v>
      </c>
      <c r="C156" s="219">
        <f>+C130+C155</f>
        <v>22000000</v>
      </c>
      <c r="D156" s="232">
        <f>+D130+D155</f>
        <v>0</v>
      </c>
      <c r="E156" s="213">
        <f>+E130+E155</f>
        <v>22000000</v>
      </c>
    </row>
    <row r="157" ht="7.5" customHeight="1"/>
    <row r="158" spans="1:5" ht="15.75">
      <c r="A158" s="418" t="s">
        <v>265</v>
      </c>
      <c r="B158" s="418"/>
      <c r="C158" s="418"/>
      <c r="D158" s="418"/>
      <c r="E158" s="418"/>
    </row>
    <row r="159" spans="1:5" ht="15" customHeight="1" thickBot="1">
      <c r="A159" s="420" t="s">
        <v>84</v>
      </c>
      <c r="B159" s="420"/>
      <c r="C159" s="94"/>
      <c r="E159" s="94" t="str">
        <f>E91</f>
        <v>Forintban!</v>
      </c>
    </row>
    <row r="160" spans="1:5" ht="25.5" customHeight="1" thickBot="1">
      <c r="A160" s="18">
        <v>1</v>
      </c>
      <c r="B160" s="23" t="s">
        <v>344</v>
      </c>
      <c r="C160" s="224">
        <f>+C63-C130</f>
        <v>3189600</v>
      </c>
      <c r="D160" s="148">
        <f>+D63-D130</f>
        <v>0</v>
      </c>
      <c r="E160" s="88">
        <f>+E63-E130</f>
        <v>3189600</v>
      </c>
    </row>
    <row r="161" spans="1:5" ht="32.25" customHeight="1" thickBot="1">
      <c r="A161" s="18" t="s">
        <v>6</v>
      </c>
      <c r="B161" s="23" t="s">
        <v>350</v>
      </c>
      <c r="C161" s="148">
        <f>+C87-C155</f>
        <v>0</v>
      </c>
      <c r="D161" s="148">
        <f>+D87-D155</f>
        <v>0</v>
      </c>
      <c r="E161" s="88">
        <f>+E87-E155</f>
        <v>0</v>
      </c>
    </row>
  </sheetData>
  <sheetProtection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CE,Félkövér"&amp;12Hét Község Önkormányzata
2017. ÉVI KÖLTSÉGVETÉS
ÖNKÉNT VÁLLALT FELADATAINAK MÓDOSÍTOTT MÉRLEGE&amp;10
&amp;RHét Közs.Önk. Képviselő-Testületének
4/2018. (IV.27.) önk.rend.
1.3. melléklete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zoomScaleNormal="130" zoomScaleSheetLayoutView="100" workbookViewId="0" topLeftCell="A1">
      <selection activeCell="D9" sqref="D9"/>
    </sheetView>
  </sheetViews>
  <sheetFormatPr defaultColWidth="9.00390625" defaultRowHeight="12.75"/>
  <cols>
    <col min="1" max="1" width="6.875" style="36" customWidth="1"/>
    <col min="2" max="2" width="48.00390625" style="68" customWidth="1"/>
    <col min="3" max="5" width="15.50390625" style="36" customWidth="1"/>
    <col min="6" max="6" width="55.12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9.75" customHeight="1">
      <c r="B1" s="101" t="s">
        <v>88</v>
      </c>
      <c r="C1" s="102"/>
      <c r="D1" s="102"/>
      <c r="E1" s="102"/>
      <c r="F1" s="102"/>
      <c r="G1" s="102"/>
      <c r="H1" s="102"/>
      <c r="I1" s="102"/>
      <c r="J1" s="439" t="s">
        <v>474</v>
      </c>
    </row>
    <row r="2" spans="7:10" ht="14.25" thickBot="1">
      <c r="G2" s="103"/>
      <c r="H2" s="103"/>
      <c r="I2" s="103"/>
      <c r="J2" s="439"/>
    </row>
    <row r="3" spans="1:10" ht="18" customHeight="1" thickBot="1">
      <c r="A3" s="437" t="s">
        <v>47</v>
      </c>
      <c r="B3" s="104" t="s">
        <v>37</v>
      </c>
      <c r="C3" s="105"/>
      <c r="D3" s="233"/>
      <c r="E3" s="233"/>
      <c r="F3" s="104" t="s">
        <v>38</v>
      </c>
      <c r="G3" s="106"/>
      <c r="H3" s="237"/>
      <c r="I3" s="238"/>
      <c r="J3" s="439"/>
    </row>
    <row r="4" spans="1:10" s="107" customFormat="1" ht="35.25" customHeight="1" thickBot="1">
      <c r="A4" s="438"/>
      <c r="B4" s="69" t="s">
        <v>40</v>
      </c>
      <c r="C4" s="70" t="str">
        <f>+CONCATENATE('1.1.sz.mell.'!C3," eredeti előirányzat")</f>
        <v>2017. évi eredeti előirányzat</v>
      </c>
      <c r="D4" s="234" t="s">
        <v>478</v>
      </c>
      <c r="E4" s="234" t="s">
        <v>469</v>
      </c>
      <c r="F4" s="69" t="s">
        <v>40</v>
      </c>
      <c r="G4" s="70" t="str">
        <f>+C4</f>
        <v>2017. évi eredeti előirányzat</v>
      </c>
      <c r="H4" s="70" t="str">
        <f>+D4</f>
        <v>2017. évi 2. sz. módosítás</v>
      </c>
      <c r="I4" s="239" t="str">
        <f>+E4</f>
        <v>2017.12.31. Módosítás utáni</v>
      </c>
      <c r="J4" s="439"/>
    </row>
    <row r="5" spans="1:10" s="111" customFormat="1" ht="12" customHeight="1" thickBot="1">
      <c r="A5" s="108" t="s">
        <v>357</v>
      </c>
      <c r="B5" s="109" t="s">
        <v>358</v>
      </c>
      <c r="C5" s="110" t="s">
        <v>359</v>
      </c>
      <c r="D5" s="235" t="s">
        <v>361</v>
      </c>
      <c r="E5" s="235" t="s">
        <v>438</v>
      </c>
      <c r="F5" s="109" t="s">
        <v>384</v>
      </c>
      <c r="G5" s="110" t="s">
        <v>363</v>
      </c>
      <c r="H5" s="110" t="s">
        <v>364</v>
      </c>
      <c r="I5" s="292" t="s">
        <v>439</v>
      </c>
      <c r="J5" s="439"/>
    </row>
    <row r="6" spans="1:10" ht="12.75" customHeight="1">
      <c r="A6" s="112" t="s">
        <v>5</v>
      </c>
      <c r="B6" s="113" t="s">
        <v>266</v>
      </c>
      <c r="C6" s="95">
        <v>22671770</v>
      </c>
      <c r="D6" s="95">
        <v>2503435</v>
      </c>
      <c r="E6" s="273">
        <f>C6+D6</f>
        <v>25175205</v>
      </c>
      <c r="F6" s="113" t="s">
        <v>41</v>
      </c>
      <c r="G6" s="95">
        <v>38538907</v>
      </c>
      <c r="H6" s="95">
        <v>3616093</v>
      </c>
      <c r="I6" s="277">
        <f>G6+H6</f>
        <v>42155000</v>
      </c>
      <c r="J6" s="439"/>
    </row>
    <row r="7" spans="1:10" ht="12.75" customHeight="1">
      <c r="A7" s="114" t="s">
        <v>6</v>
      </c>
      <c r="B7" s="115" t="s">
        <v>267</v>
      </c>
      <c r="C7" s="96">
        <v>30952829</v>
      </c>
      <c r="D7" s="96">
        <v>8975694</v>
      </c>
      <c r="E7" s="273">
        <f aca="true" t="shared" si="0" ref="E7:E16">C7+D7</f>
        <v>39928523</v>
      </c>
      <c r="F7" s="115" t="s">
        <v>104</v>
      </c>
      <c r="G7" s="96">
        <v>5316403</v>
      </c>
      <c r="H7" s="96">
        <v>2409694</v>
      </c>
      <c r="I7" s="277">
        <f aca="true" t="shared" si="1" ref="I7:I17">G7+H7</f>
        <v>7726097</v>
      </c>
      <c r="J7" s="439"/>
    </row>
    <row r="8" spans="1:10" ht="12.75" customHeight="1">
      <c r="A8" s="114" t="s">
        <v>7</v>
      </c>
      <c r="B8" s="115" t="s">
        <v>288</v>
      </c>
      <c r="C8" s="96"/>
      <c r="D8" s="96"/>
      <c r="E8" s="273">
        <f t="shared" si="0"/>
        <v>0</v>
      </c>
      <c r="F8" s="115" t="s">
        <v>128</v>
      </c>
      <c r="G8" s="96">
        <v>41224010</v>
      </c>
      <c r="H8" s="96">
        <v>8279330</v>
      </c>
      <c r="I8" s="277">
        <f t="shared" si="1"/>
        <v>49503340</v>
      </c>
      <c r="J8" s="439"/>
    </row>
    <row r="9" spans="1:10" ht="12.75" customHeight="1">
      <c r="A9" s="114" t="s">
        <v>8</v>
      </c>
      <c r="B9" s="115" t="s">
        <v>95</v>
      </c>
      <c r="C9" s="96">
        <v>3894700</v>
      </c>
      <c r="D9" s="96"/>
      <c r="E9" s="273">
        <f t="shared" si="0"/>
        <v>3894700</v>
      </c>
      <c r="F9" s="115" t="s">
        <v>105</v>
      </c>
      <c r="G9" s="96">
        <v>6453000</v>
      </c>
      <c r="H9" s="96">
        <v>321089</v>
      </c>
      <c r="I9" s="277">
        <f t="shared" si="1"/>
        <v>6774089</v>
      </c>
      <c r="J9" s="439"/>
    </row>
    <row r="10" spans="1:10" ht="12.75" customHeight="1">
      <c r="A10" s="114" t="s">
        <v>9</v>
      </c>
      <c r="B10" s="116" t="s">
        <v>294</v>
      </c>
      <c r="C10" s="96">
        <v>31713600</v>
      </c>
      <c r="D10" s="96"/>
      <c r="E10" s="273">
        <f t="shared" si="0"/>
        <v>31713600</v>
      </c>
      <c r="F10" s="115" t="s">
        <v>106</v>
      </c>
      <c r="G10" s="96">
        <v>1125927</v>
      </c>
      <c r="H10" s="96">
        <v>-46352</v>
      </c>
      <c r="I10" s="277">
        <f t="shared" si="1"/>
        <v>1079575</v>
      </c>
      <c r="J10" s="439"/>
    </row>
    <row r="11" spans="1:10" ht="12.75" customHeight="1">
      <c r="A11" s="114" t="s">
        <v>10</v>
      </c>
      <c r="B11" s="115" t="s">
        <v>268</v>
      </c>
      <c r="C11" s="97">
        <v>145000</v>
      </c>
      <c r="D11" s="97"/>
      <c r="E11" s="273">
        <f t="shared" si="0"/>
        <v>145000</v>
      </c>
      <c r="F11" s="115" t="s">
        <v>35</v>
      </c>
      <c r="G11" s="96"/>
      <c r="H11" s="96"/>
      <c r="I11" s="277">
        <f t="shared" si="1"/>
        <v>0</v>
      </c>
      <c r="J11" s="439"/>
    </row>
    <row r="12" spans="1:10" ht="12.75" customHeight="1">
      <c r="A12" s="114" t="s">
        <v>11</v>
      </c>
      <c r="B12" s="115" t="s">
        <v>351</v>
      </c>
      <c r="C12" s="96"/>
      <c r="D12" s="96"/>
      <c r="E12" s="273">
        <f t="shared" si="0"/>
        <v>0</v>
      </c>
      <c r="F12" s="30"/>
      <c r="G12" s="96"/>
      <c r="H12" s="96"/>
      <c r="I12" s="277">
        <f t="shared" si="1"/>
        <v>0</v>
      </c>
      <c r="J12" s="439"/>
    </row>
    <row r="13" spans="1:10" ht="12.75" customHeight="1">
      <c r="A13" s="114" t="s">
        <v>12</v>
      </c>
      <c r="B13" s="30"/>
      <c r="C13" s="96"/>
      <c r="D13" s="96"/>
      <c r="E13" s="273">
        <f t="shared" si="0"/>
        <v>0</v>
      </c>
      <c r="F13" s="30"/>
      <c r="G13" s="96"/>
      <c r="H13" s="96"/>
      <c r="I13" s="277">
        <f t="shared" si="1"/>
        <v>0</v>
      </c>
      <c r="J13" s="439"/>
    </row>
    <row r="14" spans="1:10" ht="12.75" customHeight="1">
      <c r="A14" s="114" t="s">
        <v>13</v>
      </c>
      <c r="B14" s="174"/>
      <c r="C14" s="97"/>
      <c r="D14" s="97"/>
      <c r="E14" s="273">
        <f t="shared" si="0"/>
        <v>0</v>
      </c>
      <c r="F14" s="30"/>
      <c r="G14" s="96"/>
      <c r="H14" s="96"/>
      <c r="I14" s="277">
        <f t="shared" si="1"/>
        <v>0</v>
      </c>
      <c r="J14" s="439"/>
    </row>
    <row r="15" spans="1:10" ht="12.75" customHeight="1">
      <c r="A15" s="114" t="s">
        <v>14</v>
      </c>
      <c r="B15" s="30"/>
      <c r="C15" s="96"/>
      <c r="D15" s="96"/>
      <c r="E15" s="273">
        <f t="shared" si="0"/>
        <v>0</v>
      </c>
      <c r="F15" s="30"/>
      <c r="G15" s="96"/>
      <c r="H15" s="96"/>
      <c r="I15" s="277">
        <f t="shared" si="1"/>
        <v>0</v>
      </c>
      <c r="J15" s="439"/>
    </row>
    <row r="16" spans="1:10" ht="12.75" customHeight="1">
      <c r="A16" s="114" t="s">
        <v>15</v>
      </c>
      <c r="B16" s="30"/>
      <c r="C16" s="96"/>
      <c r="D16" s="96"/>
      <c r="E16" s="273">
        <f t="shared" si="0"/>
        <v>0</v>
      </c>
      <c r="F16" s="30"/>
      <c r="G16" s="96"/>
      <c r="H16" s="96"/>
      <c r="I16" s="277">
        <f t="shared" si="1"/>
        <v>0</v>
      </c>
      <c r="J16" s="439"/>
    </row>
    <row r="17" spans="1:10" ht="12.75" customHeight="1" thickBot="1">
      <c r="A17" s="114" t="s">
        <v>16</v>
      </c>
      <c r="B17" s="38"/>
      <c r="C17" s="98"/>
      <c r="D17" s="98"/>
      <c r="E17" s="274"/>
      <c r="F17" s="30"/>
      <c r="G17" s="98"/>
      <c r="H17" s="98"/>
      <c r="I17" s="277">
        <f t="shared" si="1"/>
        <v>0</v>
      </c>
      <c r="J17" s="439"/>
    </row>
    <row r="18" spans="1:10" ht="21.75" thickBot="1">
      <c r="A18" s="117" t="s">
        <v>17</v>
      </c>
      <c r="B18" s="61" t="s">
        <v>352</v>
      </c>
      <c r="C18" s="99">
        <f>SUM(C6:C17)</f>
        <v>89377899</v>
      </c>
      <c r="D18" s="99">
        <f>SUM(D6:D17)</f>
        <v>11479129</v>
      </c>
      <c r="E18" s="99">
        <f>SUM(E6:E17)</f>
        <v>100857028</v>
      </c>
      <c r="F18" s="61" t="s">
        <v>274</v>
      </c>
      <c r="G18" s="99">
        <f>SUM(G6:G17)</f>
        <v>92658247</v>
      </c>
      <c r="H18" s="99">
        <f>SUM(H6:H17)</f>
        <v>14579854</v>
      </c>
      <c r="I18" s="133">
        <f>SUM(I6:I17)</f>
        <v>107238101</v>
      </c>
      <c r="J18" s="439"/>
    </row>
    <row r="19" spans="1:10" ht="12.75" customHeight="1">
      <c r="A19" s="118" t="s">
        <v>18</v>
      </c>
      <c r="B19" s="119" t="s">
        <v>271</v>
      </c>
      <c r="C19" s="208">
        <f>+C20+C21+C22+C23</f>
        <v>5694778</v>
      </c>
      <c r="D19" s="208">
        <f>+D20+D21+D22+D23</f>
        <v>2795546</v>
      </c>
      <c r="E19" s="208">
        <f>+E20+E21+E22+E23</f>
        <v>8490324</v>
      </c>
      <c r="F19" s="120" t="s">
        <v>112</v>
      </c>
      <c r="G19" s="100"/>
      <c r="H19" s="100"/>
      <c r="I19" s="278">
        <f>G19+H19</f>
        <v>0</v>
      </c>
      <c r="J19" s="439"/>
    </row>
    <row r="20" spans="1:10" ht="12.75" customHeight="1">
      <c r="A20" s="121" t="s">
        <v>19</v>
      </c>
      <c r="B20" s="120" t="s">
        <v>121</v>
      </c>
      <c r="C20" s="51">
        <v>5694778</v>
      </c>
      <c r="D20" s="51">
        <v>2795546</v>
      </c>
      <c r="E20" s="275">
        <f>C20+D20</f>
        <v>8490324</v>
      </c>
      <c r="F20" s="120" t="s">
        <v>273</v>
      </c>
      <c r="G20" s="51">
        <v>2500000</v>
      </c>
      <c r="H20" s="51"/>
      <c r="I20" s="279">
        <f aca="true" t="shared" si="2" ref="I20:I28">G20+H20</f>
        <v>2500000</v>
      </c>
      <c r="J20" s="439"/>
    </row>
    <row r="21" spans="1:10" ht="12.75" customHeight="1">
      <c r="A21" s="121" t="s">
        <v>20</v>
      </c>
      <c r="B21" s="120" t="s">
        <v>122</v>
      </c>
      <c r="C21" s="51"/>
      <c r="D21" s="51"/>
      <c r="E21" s="275">
        <f>C21+D21</f>
        <v>0</v>
      </c>
      <c r="F21" s="120" t="s">
        <v>86</v>
      </c>
      <c r="G21" s="51"/>
      <c r="H21" s="51"/>
      <c r="I21" s="279">
        <f t="shared" si="2"/>
        <v>0</v>
      </c>
      <c r="J21" s="439"/>
    </row>
    <row r="22" spans="1:10" ht="12.75" customHeight="1">
      <c r="A22" s="121" t="s">
        <v>21</v>
      </c>
      <c r="B22" s="120" t="s">
        <v>126</v>
      </c>
      <c r="C22" s="51"/>
      <c r="D22" s="51"/>
      <c r="E22" s="275">
        <f>C22+D22</f>
        <v>0</v>
      </c>
      <c r="F22" s="120" t="s">
        <v>87</v>
      </c>
      <c r="G22" s="51"/>
      <c r="H22" s="51"/>
      <c r="I22" s="279">
        <f t="shared" si="2"/>
        <v>0</v>
      </c>
      <c r="J22" s="439"/>
    </row>
    <row r="23" spans="1:10" ht="12.75" customHeight="1">
      <c r="A23" s="121" t="s">
        <v>22</v>
      </c>
      <c r="B23" s="120" t="s">
        <v>127</v>
      </c>
      <c r="C23" s="51"/>
      <c r="D23" s="51"/>
      <c r="E23" s="275">
        <f>C23+D23</f>
        <v>0</v>
      </c>
      <c r="F23" s="119" t="s">
        <v>129</v>
      </c>
      <c r="G23" s="51"/>
      <c r="H23" s="51"/>
      <c r="I23" s="279">
        <f t="shared" si="2"/>
        <v>0</v>
      </c>
      <c r="J23" s="439"/>
    </row>
    <row r="24" spans="1:10" ht="12.75" customHeight="1">
      <c r="A24" s="121" t="s">
        <v>23</v>
      </c>
      <c r="B24" s="120" t="s">
        <v>272</v>
      </c>
      <c r="C24" s="122">
        <f>+C25+C26</f>
        <v>2500000</v>
      </c>
      <c r="D24" s="122">
        <f>+D25+D26</f>
        <v>0</v>
      </c>
      <c r="E24" s="122">
        <f>+E25+E26</f>
        <v>2500000</v>
      </c>
      <c r="F24" s="120" t="s">
        <v>113</v>
      </c>
      <c r="G24" s="51"/>
      <c r="H24" s="51"/>
      <c r="I24" s="279">
        <f t="shared" si="2"/>
        <v>0</v>
      </c>
      <c r="J24" s="439"/>
    </row>
    <row r="25" spans="1:10" ht="12.75" customHeight="1">
      <c r="A25" s="118" t="s">
        <v>24</v>
      </c>
      <c r="B25" s="119" t="s">
        <v>269</v>
      </c>
      <c r="C25" s="100">
        <v>2500000</v>
      </c>
      <c r="D25" s="100"/>
      <c r="E25" s="276">
        <f>C25+D25</f>
        <v>2500000</v>
      </c>
      <c r="F25" s="113" t="s">
        <v>334</v>
      </c>
      <c r="G25" s="100"/>
      <c r="H25" s="100"/>
      <c r="I25" s="278">
        <f t="shared" si="2"/>
        <v>0</v>
      </c>
      <c r="J25" s="439"/>
    </row>
    <row r="26" spans="1:10" ht="12.75" customHeight="1">
      <c r="A26" s="121" t="s">
        <v>25</v>
      </c>
      <c r="B26" s="120" t="s">
        <v>270</v>
      </c>
      <c r="C26" s="51"/>
      <c r="D26" s="51"/>
      <c r="E26" s="275">
        <f>C26+D26</f>
        <v>0</v>
      </c>
      <c r="F26" s="115" t="s">
        <v>340</v>
      </c>
      <c r="G26" s="51"/>
      <c r="H26" s="51"/>
      <c r="I26" s="279">
        <f t="shared" si="2"/>
        <v>0</v>
      </c>
      <c r="J26" s="439"/>
    </row>
    <row r="27" spans="1:10" ht="12.75" customHeight="1">
      <c r="A27" s="114" t="s">
        <v>26</v>
      </c>
      <c r="B27" s="120" t="s">
        <v>436</v>
      </c>
      <c r="C27" s="51"/>
      <c r="D27" s="51"/>
      <c r="E27" s="275">
        <f>C27+D27</f>
        <v>0</v>
      </c>
      <c r="F27" s="115" t="s">
        <v>341</v>
      </c>
      <c r="G27" s="51"/>
      <c r="H27" s="51"/>
      <c r="I27" s="279">
        <f t="shared" si="2"/>
        <v>0</v>
      </c>
      <c r="J27" s="439"/>
    </row>
    <row r="28" spans="1:10" ht="12.75" customHeight="1" thickBot="1">
      <c r="A28" s="144" t="s">
        <v>27</v>
      </c>
      <c r="B28" s="119" t="s">
        <v>227</v>
      </c>
      <c r="C28" s="100"/>
      <c r="D28" s="100"/>
      <c r="E28" s="276">
        <f>C28+D28</f>
        <v>0</v>
      </c>
      <c r="F28" s="176" t="s">
        <v>446</v>
      </c>
      <c r="G28" s="100"/>
      <c r="H28" s="100">
        <v>906871</v>
      </c>
      <c r="I28" s="278">
        <f t="shared" si="2"/>
        <v>906871</v>
      </c>
      <c r="J28" s="439"/>
    </row>
    <row r="29" spans="1:10" ht="24" customHeight="1" thickBot="1">
      <c r="A29" s="117" t="s">
        <v>28</v>
      </c>
      <c r="B29" s="61" t="s">
        <v>353</v>
      </c>
      <c r="C29" s="99">
        <f>+C19+C24+C27+C28</f>
        <v>8194778</v>
      </c>
      <c r="D29" s="99">
        <f>+D19+D24+D27+D28</f>
        <v>2795546</v>
      </c>
      <c r="E29" s="236">
        <f>+E19+E24+E27+E28</f>
        <v>10990324</v>
      </c>
      <c r="F29" s="61" t="s">
        <v>355</v>
      </c>
      <c r="G29" s="99">
        <f>SUM(G19:G28)</f>
        <v>2500000</v>
      </c>
      <c r="H29" s="99">
        <f>SUM(H19:H28)</f>
        <v>906871</v>
      </c>
      <c r="I29" s="133">
        <f>SUM(I19:I28)</f>
        <v>3406871</v>
      </c>
      <c r="J29" s="439"/>
    </row>
    <row r="30" spans="1:10" ht="13.5" thickBot="1">
      <c r="A30" s="117" t="s">
        <v>29</v>
      </c>
      <c r="B30" s="123" t="s">
        <v>354</v>
      </c>
      <c r="C30" s="293">
        <f>+C18+C29</f>
        <v>97572677</v>
      </c>
      <c r="D30" s="293">
        <f>+D18+D29</f>
        <v>14274675</v>
      </c>
      <c r="E30" s="294">
        <f>+E18+E29</f>
        <v>111847352</v>
      </c>
      <c r="F30" s="123" t="s">
        <v>356</v>
      </c>
      <c r="G30" s="293">
        <f>+G18+G29</f>
        <v>95158247</v>
      </c>
      <c r="H30" s="293">
        <f>+H18+H29</f>
        <v>15486725</v>
      </c>
      <c r="I30" s="294">
        <f>+I18+I29</f>
        <v>110644972</v>
      </c>
      <c r="J30" s="439"/>
    </row>
    <row r="31" spans="1:10" ht="13.5" thickBot="1">
      <c r="A31" s="117" t="s">
        <v>30</v>
      </c>
      <c r="B31" s="123" t="s">
        <v>90</v>
      </c>
      <c r="C31" s="293">
        <f>IF(C18-G18&lt;0,G18-C18,"-")</f>
        <v>3280348</v>
      </c>
      <c r="D31" s="293">
        <f>IF(D18-H18&lt;0,H18-D18,"-")</f>
        <v>3100725</v>
      </c>
      <c r="E31" s="294">
        <f>IF(E18-I18&lt;0,I18-E18,"-")</f>
        <v>6381073</v>
      </c>
      <c r="F31" s="123" t="s">
        <v>91</v>
      </c>
      <c r="G31" s="293" t="str">
        <f>IF(C18-G18&gt;0,C18-G18,"-")</f>
        <v>-</v>
      </c>
      <c r="H31" s="293" t="str">
        <f>IF(D18-H18&gt;0,D18-H18,"-")</f>
        <v>-</v>
      </c>
      <c r="I31" s="294" t="str">
        <f>IF(E18-I18&gt;0,E18-I18,"-")</f>
        <v>-</v>
      </c>
      <c r="J31" s="439"/>
    </row>
    <row r="32" spans="1:10" ht="13.5" thickBot="1">
      <c r="A32" s="117" t="s">
        <v>31</v>
      </c>
      <c r="B32" s="123" t="s">
        <v>443</v>
      </c>
      <c r="C32" s="293" t="str">
        <f>IF(C30-G30&lt;0,G30-C30,"-")</f>
        <v>-</v>
      </c>
      <c r="D32" s="293">
        <f>IF(D30-H30&lt;0,H30-D30,"-")</f>
        <v>1212050</v>
      </c>
      <c r="E32" s="293" t="str">
        <f>IF(E30-I30&lt;0,I30-E30,"-")</f>
        <v>-</v>
      </c>
      <c r="F32" s="123" t="s">
        <v>444</v>
      </c>
      <c r="G32" s="293">
        <f>IF(C30-G30&gt;0,C30-G30,"-")</f>
        <v>2414430</v>
      </c>
      <c r="H32" s="293" t="str">
        <f>IF(D30-H30&gt;0,D30-H30,"-")</f>
        <v>-</v>
      </c>
      <c r="I32" s="295">
        <f>IF(E30-I30&gt;0,E30-I30,"-")</f>
        <v>1202380</v>
      </c>
      <c r="J32" s="439"/>
    </row>
    <row r="33" spans="2:6" ht="18.75">
      <c r="B33" s="440"/>
      <c r="C33" s="440"/>
      <c r="D33" s="440"/>
      <c r="E33" s="440"/>
      <c r="F33" s="440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&amp;C&amp;"Times New Roman CE,Félkövér"&amp;11Hét Község Önkormányzata&amp;R&amp;"Times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J34"/>
  <sheetViews>
    <sheetView view="pageBreakPreview" zoomScale="115" zoomScaleSheetLayoutView="115" workbookViewId="0" topLeftCell="A1">
      <selection activeCell="D6" sqref="D6"/>
    </sheetView>
  </sheetViews>
  <sheetFormatPr defaultColWidth="9.00390625" defaultRowHeight="12.75"/>
  <cols>
    <col min="1" max="1" width="6.875" style="36" customWidth="1"/>
    <col min="2" max="2" width="49.875" style="68" customWidth="1"/>
    <col min="3" max="5" width="15.50390625" style="36" customWidth="1"/>
    <col min="6" max="6" width="49.87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ht="21.75" customHeight="1"/>
    <row r="2" spans="2:10" ht="31.5">
      <c r="B2" s="101" t="s">
        <v>89</v>
      </c>
      <c r="C2" s="102"/>
      <c r="D2" s="102"/>
      <c r="E2" s="102"/>
      <c r="F2" s="102"/>
      <c r="G2" s="102"/>
      <c r="H2" s="102"/>
      <c r="I2" s="102"/>
      <c r="J2" s="439" t="s">
        <v>475</v>
      </c>
    </row>
    <row r="3" spans="7:10" ht="14.25" thickBot="1">
      <c r="G3" s="103"/>
      <c r="H3" s="103"/>
      <c r="I3" s="103"/>
      <c r="J3" s="439"/>
    </row>
    <row r="4" spans="1:10" ht="13.5" customHeight="1" thickBot="1">
      <c r="A4" s="437" t="s">
        <v>47</v>
      </c>
      <c r="B4" s="104" t="s">
        <v>37</v>
      </c>
      <c r="C4" s="105"/>
      <c r="D4" s="233"/>
      <c r="E4" s="233"/>
      <c r="F4" s="104" t="s">
        <v>38</v>
      </c>
      <c r="G4" s="106"/>
      <c r="H4" s="237"/>
      <c r="I4" s="238"/>
      <c r="J4" s="439"/>
    </row>
    <row r="5" spans="1:10" s="107" customFormat="1" ht="24.75" thickBot="1">
      <c r="A5" s="438"/>
      <c r="B5" s="69" t="s">
        <v>40</v>
      </c>
      <c r="C5" s="70" t="str">
        <f>+CONCATENATE('1.1.sz.mell.'!C3," eredeti előirányzat")</f>
        <v>2017. évi eredeti előirányzat</v>
      </c>
      <c r="D5" s="234" t="s">
        <v>478</v>
      </c>
      <c r="E5" s="234" t="s">
        <v>469</v>
      </c>
      <c r="F5" s="69" t="s">
        <v>40</v>
      </c>
      <c r="G5" s="70" t="str">
        <f>+C5</f>
        <v>2017. évi eredeti előirányzat</v>
      </c>
      <c r="H5" s="70" t="str">
        <f>+D5</f>
        <v>2017. évi 2. sz. módosítás</v>
      </c>
      <c r="I5" s="239" t="str">
        <f>+E5</f>
        <v>2017.12.31. Módosítás utáni</v>
      </c>
      <c r="J5" s="439"/>
    </row>
    <row r="6" spans="1:10" s="107" customFormat="1" ht="13.5" thickBot="1">
      <c r="A6" s="108" t="s">
        <v>357</v>
      </c>
      <c r="B6" s="109" t="s">
        <v>358</v>
      </c>
      <c r="C6" s="110" t="s">
        <v>359</v>
      </c>
      <c r="D6" s="235" t="s">
        <v>361</v>
      </c>
      <c r="E6" s="235" t="s">
        <v>438</v>
      </c>
      <c r="F6" s="109" t="s">
        <v>384</v>
      </c>
      <c r="G6" s="110" t="s">
        <v>363</v>
      </c>
      <c r="H6" s="110" t="s">
        <v>364</v>
      </c>
      <c r="I6" s="292" t="s">
        <v>439</v>
      </c>
      <c r="J6" s="439"/>
    </row>
    <row r="7" spans="1:10" ht="12.75" customHeight="1">
      <c r="A7" s="112" t="s">
        <v>5</v>
      </c>
      <c r="B7" s="113" t="s">
        <v>275</v>
      </c>
      <c r="C7" s="95">
        <v>5069314</v>
      </c>
      <c r="D7" s="95"/>
      <c r="E7" s="273">
        <f>C7+D7</f>
        <v>5069314</v>
      </c>
      <c r="F7" s="113" t="s">
        <v>123</v>
      </c>
      <c r="G7" s="95">
        <v>10569314</v>
      </c>
      <c r="H7" s="242">
        <v>-1221503</v>
      </c>
      <c r="I7" s="280">
        <f>G7+H7</f>
        <v>9347811</v>
      </c>
      <c r="J7" s="439"/>
    </row>
    <row r="8" spans="1:10" ht="12.75">
      <c r="A8" s="114" t="s">
        <v>6</v>
      </c>
      <c r="B8" s="115" t="s">
        <v>276</v>
      </c>
      <c r="C8" s="96"/>
      <c r="D8" s="96"/>
      <c r="E8" s="273">
        <f aca="true" t="shared" si="0" ref="E8:E17">C8+D8</f>
        <v>0</v>
      </c>
      <c r="F8" s="115" t="s">
        <v>281</v>
      </c>
      <c r="G8" s="96"/>
      <c r="H8" s="96"/>
      <c r="I8" s="281">
        <f aca="true" t="shared" si="1" ref="I8:I30">G8+H8</f>
        <v>0</v>
      </c>
      <c r="J8" s="439"/>
    </row>
    <row r="9" spans="1:10" ht="12.75" customHeight="1">
      <c r="A9" s="114" t="s">
        <v>7</v>
      </c>
      <c r="B9" s="115" t="s">
        <v>2</v>
      </c>
      <c r="C9" s="96"/>
      <c r="D9" s="96">
        <v>1250000</v>
      </c>
      <c r="E9" s="273">
        <f t="shared" si="0"/>
        <v>1250000</v>
      </c>
      <c r="F9" s="115" t="s">
        <v>108</v>
      </c>
      <c r="G9" s="96">
        <v>1500000</v>
      </c>
      <c r="H9" s="96">
        <v>1250000</v>
      </c>
      <c r="I9" s="281">
        <f t="shared" si="1"/>
        <v>2750000</v>
      </c>
      <c r="J9" s="439"/>
    </row>
    <row r="10" spans="1:10" ht="12.75" customHeight="1">
      <c r="A10" s="114" t="s">
        <v>8</v>
      </c>
      <c r="B10" s="115" t="s">
        <v>277</v>
      </c>
      <c r="C10" s="96"/>
      <c r="D10" s="96"/>
      <c r="E10" s="273">
        <f t="shared" si="0"/>
        <v>0</v>
      </c>
      <c r="F10" s="115" t="s">
        <v>282</v>
      </c>
      <c r="G10" s="96"/>
      <c r="H10" s="96"/>
      <c r="I10" s="281">
        <f t="shared" si="1"/>
        <v>0</v>
      </c>
      <c r="J10" s="439"/>
    </row>
    <row r="11" spans="1:10" ht="12.75" customHeight="1">
      <c r="A11" s="114" t="s">
        <v>9</v>
      </c>
      <c r="B11" s="115" t="s">
        <v>278</v>
      </c>
      <c r="C11" s="96"/>
      <c r="D11" s="96"/>
      <c r="E11" s="273">
        <f t="shared" si="0"/>
        <v>0</v>
      </c>
      <c r="F11" s="115" t="s">
        <v>125</v>
      </c>
      <c r="G11" s="96"/>
      <c r="H11" s="96"/>
      <c r="I11" s="281">
        <f t="shared" si="1"/>
        <v>0</v>
      </c>
      <c r="J11" s="439"/>
    </row>
    <row r="12" spans="1:10" ht="12.75" customHeight="1">
      <c r="A12" s="114" t="s">
        <v>10</v>
      </c>
      <c r="B12" s="115" t="s">
        <v>279</v>
      </c>
      <c r="C12" s="97">
        <v>12815697</v>
      </c>
      <c r="D12" s="97"/>
      <c r="E12" s="273">
        <f t="shared" si="0"/>
        <v>12815697</v>
      </c>
      <c r="F12" s="177"/>
      <c r="G12" s="96"/>
      <c r="H12" s="96"/>
      <c r="I12" s="281">
        <f t="shared" si="1"/>
        <v>0</v>
      </c>
      <c r="J12" s="439"/>
    </row>
    <row r="13" spans="1:10" ht="12.75" customHeight="1">
      <c r="A13" s="114" t="s">
        <v>11</v>
      </c>
      <c r="B13" s="30"/>
      <c r="C13" s="96"/>
      <c r="D13" s="96"/>
      <c r="E13" s="273">
        <f t="shared" si="0"/>
        <v>0</v>
      </c>
      <c r="F13" s="177"/>
      <c r="G13" s="96"/>
      <c r="H13" s="96"/>
      <c r="I13" s="281">
        <f t="shared" si="1"/>
        <v>0</v>
      </c>
      <c r="J13" s="439"/>
    </row>
    <row r="14" spans="1:10" ht="12.75" customHeight="1">
      <c r="A14" s="114" t="s">
        <v>12</v>
      </c>
      <c r="B14" s="30"/>
      <c r="C14" s="96"/>
      <c r="D14" s="96"/>
      <c r="E14" s="273">
        <f t="shared" si="0"/>
        <v>0</v>
      </c>
      <c r="F14" s="178"/>
      <c r="G14" s="96"/>
      <c r="H14" s="96"/>
      <c r="I14" s="281">
        <f t="shared" si="1"/>
        <v>0</v>
      </c>
      <c r="J14" s="439"/>
    </row>
    <row r="15" spans="1:10" ht="12.75" customHeight="1">
      <c r="A15" s="114" t="s">
        <v>13</v>
      </c>
      <c r="B15" s="175"/>
      <c r="C15" s="97"/>
      <c r="D15" s="97"/>
      <c r="E15" s="273">
        <f t="shared" si="0"/>
        <v>0</v>
      </c>
      <c r="F15" s="177"/>
      <c r="G15" s="96"/>
      <c r="H15" s="96"/>
      <c r="I15" s="281">
        <f t="shared" si="1"/>
        <v>0</v>
      </c>
      <c r="J15" s="439"/>
    </row>
    <row r="16" spans="1:10" ht="12.75">
      <c r="A16" s="114" t="s">
        <v>14</v>
      </c>
      <c r="B16" s="30"/>
      <c r="C16" s="97"/>
      <c r="D16" s="97"/>
      <c r="E16" s="273">
        <f t="shared" si="0"/>
        <v>0</v>
      </c>
      <c r="F16" s="177"/>
      <c r="G16" s="96"/>
      <c r="H16" s="96"/>
      <c r="I16" s="281">
        <f t="shared" si="1"/>
        <v>0</v>
      </c>
      <c r="J16" s="439"/>
    </row>
    <row r="17" spans="1:10" ht="12.75" customHeight="1" thickBot="1">
      <c r="A17" s="144" t="s">
        <v>15</v>
      </c>
      <c r="B17" s="176"/>
      <c r="C17" s="146"/>
      <c r="D17" s="146"/>
      <c r="E17" s="273">
        <f t="shared" si="0"/>
        <v>0</v>
      </c>
      <c r="F17" s="145" t="s">
        <v>35</v>
      </c>
      <c r="G17" s="240"/>
      <c r="H17" s="240"/>
      <c r="I17" s="282">
        <f t="shared" si="1"/>
        <v>0</v>
      </c>
      <c r="J17" s="439"/>
    </row>
    <row r="18" spans="1:10" ht="15.75" customHeight="1" thickBot="1">
      <c r="A18" s="117" t="s">
        <v>16</v>
      </c>
      <c r="B18" s="61" t="s">
        <v>289</v>
      </c>
      <c r="C18" s="99">
        <f>+C7+C9+C10+C12+C13+C14+C15+C16+C17</f>
        <v>17885011</v>
      </c>
      <c r="D18" s="99">
        <f>+D7+D9+D10+D12+D13+D14+D15+D16+D17</f>
        <v>1250000</v>
      </c>
      <c r="E18" s="99">
        <f>+E7+E9+E10+E12+E13+E14+E15+E16+E17</f>
        <v>19135011</v>
      </c>
      <c r="F18" s="61" t="s">
        <v>290</v>
      </c>
      <c r="G18" s="99">
        <f>+G7+G9+G11+G12+G13+G14+G15+G16+G17</f>
        <v>12069314</v>
      </c>
      <c r="H18" s="99">
        <f>+H7+H9+H11+H12+H13+H14+H15+H16+H17</f>
        <v>28497</v>
      </c>
      <c r="I18" s="133">
        <f>+I7+I9+I11+I12+I13+I14+I15+I16+I17</f>
        <v>12097811</v>
      </c>
      <c r="J18" s="439"/>
    </row>
    <row r="19" spans="1:10" ht="12.75" customHeight="1">
      <c r="A19" s="112" t="s">
        <v>17</v>
      </c>
      <c r="B19" s="125" t="s">
        <v>141</v>
      </c>
      <c r="C19" s="132">
        <f>+C20+C21+C22+C23+C24</f>
        <v>0</v>
      </c>
      <c r="D19" s="132">
        <f>+D20+D21+D22+D23+D24</f>
        <v>0</v>
      </c>
      <c r="E19" s="132">
        <f>+E20+E21+E22+E23+E24</f>
        <v>0</v>
      </c>
      <c r="F19" s="120" t="s">
        <v>112</v>
      </c>
      <c r="G19" s="241"/>
      <c r="H19" s="241"/>
      <c r="I19" s="283">
        <f t="shared" si="1"/>
        <v>0</v>
      </c>
      <c r="J19" s="439"/>
    </row>
    <row r="20" spans="1:10" ht="12.75" customHeight="1">
      <c r="A20" s="114" t="s">
        <v>18</v>
      </c>
      <c r="B20" s="126" t="s">
        <v>130</v>
      </c>
      <c r="C20" s="51"/>
      <c r="D20" s="51"/>
      <c r="E20" s="275">
        <f aca="true" t="shared" si="2" ref="E20:E30">C20+D20</f>
        <v>0</v>
      </c>
      <c r="F20" s="120" t="s">
        <v>115</v>
      </c>
      <c r="G20" s="51"/>
      <c r="H20" s="51"/>
      <c r="I20" s="279">
        <f t="shared" si="1"/>
        <v>0</v>
      </c>
      <c r="J20" s="439"/>
    </row>
    <row r="21" spans="1:10" ht="12.75" customHeight="1">
      <c r="A21" s="112" t="s">
        <v>19</v>
      </c>
      <c r="B21" s="126" t="s">
        <v>131</v>
      </c>
      <c r="C21" s="51"/>
      <c r="D21" s="51"/>
      <c r="E21" s="275">
        <f t="shared" si="2"/>
        <v>0</v>
      </c>
      <c r="F21" s="120" t="s">
        <v>86</v>
      </c>
      <c r="G21" s="51">
        <v>7639766</v>
      </c>
      <c r="H21" s="51"/>
      <c r="I21" s="279">
        <f t="shared" si="1"/>
        <v>7639766</v>
      </c>
      <c r="J21" s="439"/>
    </row>
    <row r="22" spans="1:10" ht="12.75" customHeight="1">
      <c r="A22" s="114" t="s">
        <v>20</v>
      </c>
      <c r="B22" s="126" t="s">
        <v>132</v>
      </c>
      <c r="C22" s="51"/>
      <c r="D22" s="51"/>
      <c r="E22" s="275">
        <f t="shared" si="2"/>
        <v>0</v>
      </c>
      <c r="F22" s="120" t="s">
        <v>87</v>
      </c>
      <c r="G22" s="51">
        <v>590361</v>
      </c>
      <c r="H22" s="51">
        <v>9453</v>
      </c>
      <c r="I22" s="279">
        <f t="shared" si="1"/>
        <v>599814</v>
      </c>
      <c r="J22" s="439"/>
    </row>
    <row r="23" spans="1:10" ht="12.75" customHeight="1">
      <c r="A23" s="112" t="s">
        <v>21</v>
      </c>
      <c r="B23" s="126" t="s">
        <v>133</v>
      </c>
      <c r="C23" s="51"/>
      <c r="D23" s="51"/>
      <c r="E23" s="275">
        <f t="shared" si="2"/>
        <v>0</v>
      </c>
      <c r="F23" s="119" t="s">
        <v>129</v>
      </c>
      <c r="G23" s="51"/>
      <c r="H23" s="51"/>
      <c r="I23" s="279">
        <f t="shared" si="1"/>
        <v>0</v>
      </c>
      <c r="J23" s="439"/>
    </row>
    <row r="24" spans="1:10" ht="12.75" customHeight="1">
      <c r="A24" s="114" t="s">
        <v>22</v>
      </c>
      <c r="B24" s="127" t="s">
        <v>134</v>
      </c>
      <c r="C24" s="51"/>
      <c r="D24" s="51"/>
      <c r="E24" s="275">
        <f t="shared" si="2"/>
        <v>0</v>
      </c>
      <c r="F24" s="120" t="s">
        <v>116</v>
      </c>
      <c r="G24" s="51"/>
      <c r="H24" s="51"/>
      <c r="I24" s="279">
        <f t="shared" si="1"/>
        <v>0</v>
      </c>
      <c r="J24" s="439"/>
    </row>
    <row r="25" spans="1:10" ht="12.75" customHeight="1">
      <c r="A25" s="112" t="s">
        <v>23</v>
      </c>
      <c r="B25" s="128" t="s">
        <v>135</v>
      </c>
      <c r="C25" s="122">
        <f>+C26+C27+C28+C29+C30</f>
        <v>0</v>
      </c>
      <c r="D25" s="122">
        <f>+D26+D27+D28+D29+D30</f>
        <v>0</v>
      </c>
      <c r="E25" s="122">
        <f>+E26+E27+E28+E29+E30</f>
        <v>0</v>
      </c>
      <c r="F25" s="129" t="s">
        <v>114</v>
      </c>
      <c r="G25" s="51"/>
      <c r="H25" s="51"/>
      <c r="I25" s="279">
        <f t="shared" si="1"/>
        <v>0</v>
      </c>
      <c r="J25" s="439"/>
    </row>
    <row r="26" spans="1:10" ht="12.75" customHeight="1">
      <c r="A26" s="114" t="s">
        <v>24</v>
      </c>
      <c r="B26" s="127" t="s">
        <v>136</v>
      </c>
      <c r="C26" s="51"/>
      <c r="D26" s="51"/>
      <c r="E26" s="275">
        <f t="shared" si="2"/>
        <v>0</v>
      </c>
      <c r="F26" s="129" t="s">
        <v>283</v>
      </c>
      <c r="G26" s="51"/>
      <c r="H26" s="51"/>
      <c r="I26" s="279">
        <f t="shared" si="1"/>
        <v>0</v>
      </c>
      <c r="J26" s="439"/>
    </row>
    <row r="27" spans="1:10" ht="12.75" customHeight="1">
      <c r="A27" s="112" t="s">
        <v>25</v>
      </c>
      <c r="B27" s="127" t="s">
        <v>137</v>
      </c>
      <c r="C27" s="51"/>
      <c r="D27" s="51"/>
      <c r="E27" s="275">
        <f t="shared" si="2"/>
        <v>0</v>
      </c>
      <c r="F27" s="124"/>
      <c r="G27" s="51"/>
      <c r="H27" s="51"/>
      <c r="I27" s="279">
        <f t="shared" si="1"/>
        <v>0</v>
      </c>
      <c r="J27" s="439"/>
    </row>
    <row r="28" spans="1:10" ht="12.75" customHeight="1">
      <c r="A28" s="114" t="s">
        <v>26</v>
      </c>
      <c r="B28" s="126" t="s">
        <v>138</v>
      </c>
      <c r="C28" s="51"/>
      <c r="D28" s="51"/>
      <c r="E28" s="275">
        <f t="shared" si="2"/>
        <v>0</v>
      </c>
      <c r="F28" s="59"/>
      <c r="G28" s="51"/>
      <c r="H28" s="51"/>
      <c r="I28" s="279">
        <f t="shared" si="1"/>
        <v>0</v>
      </c>
      <c r="J28" s="439"/>
    </row>
    <row r="29" spans="1:10" ht="12.75" customHeight="1">
      <c r="A29" s="112" t="s">
        <v>27</v>
      </c>
      <c r="B29" s="130" t="s">
        <v>139</v>
      </c>
      <c r="C29" s="51"/>
      <c r="D29" s="51"/>
      <c r="E29" s="275">
        <f t="shared" si="2"/>
        <v>0</v>
      </c>
      <c r="F29" s="30"/>
      <c r="G29" s="51"/>
      <c r="H29" s="51"/>
      <c r="I29" s="279">
        <f t="shared" si="1"/>
        <v>0</v>
      </c>
      <c r="J29" s="439"/>
    </row>
    <row r="30" spans="1:10" ht="12.75" customHeight="1" thickBot="1">
      <c r="A30" s="114" t="s">
        <v>28</v>
      </c>
      <c r="B30" s="131" t="s">
        <v>140</v>
      </c>
      <c r="C30" s="51"/>
      <c r="D30" s="51"/>
      <c r="E30" s="275">
        <f t="shared" si="2"/>
        <v>0</v>
      </c>
      <c r="F30" s="59"/>
      <c r="G30" s="51"/>
      <c r="H30" s="51"/>
      <c r="I30" s="279">
        <f t="shared" si="1"/>
        <v>0</v>
      </c>
      <c r="J30" s="439"/>
    </row>
    <row r="31" spans="1:10" ht="21.75" customHeight="1" thickBot="1">
      <c r="A31" s="117" t="s">
        <v>29</v>
      </c>
      <c r="B31" s="61" t="s">
        <v>280</v>
      </c>
      <c r="C31" s="99">
        <f>+C19+C25</f>
        <v>0</v>
      </c>
      <c r="D31" s="99">
        <f>+D19+D25</f>
        <v>0</v>
      </c>
      <c r="E31" s="99">
        <f>+E19+E25</f>
        <v>0</v>
      </c>
      <c r="F31" s="61" t="s">
        <v>284</v>
      </c>
      <c r="G31" s="99">
        <f>SUM(G19:G30)</f>
        <v>8230127</v>
      </c>
      <c r="H31" s="99">
        <f>SUM(H19:H30)</f>
        <v>9453</v>
      </c>
      <c r="I31" s="133">
        <f>SUM(I19:I30)</f>
        <v>8239580</v>
      </c>
      <c r="J31" s="439"/>
    </row>
    <row r="32" spans="1:10" ht="13.5" thickBot="1">
      <c r="A32" s="117" t="s">
        <v>30</v>
      </c>
      <c r="B32" s="123" t="s">
        <v>285</v>
      </c>
      <c r="C32" s="293">
        <f>+C18+C31</f>
        <v>17885011</v>
      </c>
      <c r="D32" s="293">
        <f>+D18+D31</f>
        <v>1250000</v>
      </c>
      <c r="E32" s="294">
        <f>+E18+E31</f>
        <v>19135011</v>
      </c>
      <c r="F32" s="123" t="s">
        <v>286</v>
      </c>
      <c r="G32" s="293">
        <f>+G18+G31</f>
        <v>20299441</v>
      </c>
      <c r="H32" s="293">
        <f>+H18+H31</f>
        <v>37950</v>
      </c>
      <c r="I32" s="294">
        <f>+I18+I31</f>
        <v>20337391</v>
      </c>
      <c r="J32" s="439"/>
    </row>
    <row r="33" spans="1:10" ht="13.5" thickBot="1">
      <c r="A33" s="117" t="s">
        <v>31</v>
      </c>
      <c r="B33" s="123" t="s">
        <v>90</v>
      </c>
      <c r="C33" s="293" t="str">
        <f>IF(C18-G18&lt;0,G18-C18,"-")</f>
        <v>-</v>
      </c>
      <c r="D33" s="293" t="str">
        <f>IF(D18-H18&lt;0,H18-D18,"-")</f>
        <v>-</v>
      </c>
      <c r="E33" s="294" t="str">
        <f>IF(E18-I18&lt;0,I18-E18,"-")</f>
        <v>-</v>
      </c>
      <c r="F33" s="123" t="s">
        <v>91</v>
      </c>
      <c r="G33" s="293">
        <f>IF(C18-G18&gt;0,C18-G18,"-")</f>
        <v>5815697</v>
      </c>
      <c r="H33" s="293">
        <f>IF(D18-H18&gt;0,D18-H18,"-")</f>
        <v>1221503</v>
      </c>
      <c r="I33" s="294">
        <f>IF(E18-I18&gt;0,E18-I18,"-")</f>
        <v>7037200</v>
      </c>
      <c r="J33" s="439"/>
    </row>
    <row r="34" spans="1:10" ht="13.5" thickBot="1">
      <c r="A34" s="117" t="s">
        <v>32</v>
      </c>
      <c r="B34" s="123" t="s">
        <v>443</v>
      </c>
      <c r="C34" s="293">
        <f>IF(C32-G32&lt;0,G32-C32,"-")</f>
        <v>2414430</v>
      </c>
      <c r="D34" s="293" t="str">
        <f>IF(D32-H32&lt;0,H32-D32,"-")</f>
        <v>-</v>
      </c>
      <c r="E34" s="293">
        <f>IF(E32-I32&lt;0,I32-E32,"-")</f>
        <v>1202380</v>
      </c>
      <c r="F34" s="123" t="s">
        <v>444</v>
      </c>
      <c r="G34" s="293" t="str">
        <f>IF(C32-G32&gt;0,C32-G32,"-")</f>
        <v>-</v>
      </c>
      <c r="H34" s="293">
        <f>IF(D32-H32&gt;0,D32-H32,"-")</f>
        <v>1212050</v>
      </c>
      <c r="I34" s="295" t="str">
        <f>IF(E32-I32&gt;0,E32-I32,"-")</f>
        <v>-</v>
      </c>
      <c r="J34" s="439"/>
    </row>
  </sheetData>
  <sheetProtection/>
  <mergeCells count="2">
    <mergeCell ref="A4:A5"/>
    <mergeCell ref="J2:J3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  <headerFooter alignWithMargins="0">
    <oddHeader>&amp;C&amp;"Times New Roman CE,Félkövér"&amp;11Hét Község Önkormányzata&amp;12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43" t="s">
        <v>437</v>
      </c>
      <c r="B1" s="75"/>
      <c r="C1" s="75"/>
      <c r="D1" s="75"/>
      <c r="E1" s="244" t="s">
        <v>85</v>
      </c>
    </row>
    <row r="2" spans="1:5" ht="12.75">
      <c r="A2" s="75"/>
      <c r="B2" s="75"/>
      <c r="C2" s="75"/>
      <c r="D2" s="75"/>
      <c r="E2" s="75"/>
    </row>
    <row r="3" spans="1:5" ht="12.75">
      <c r="A3" s="245"/>
      <c r="B3" s="246"/>
      <c r="C3" s="245"/>
      <c r="D3" s="247"/>
      <c r="E3" s="246"/>
    </row>
    <row r="4" spans="1:5" ht="15.75">
      <c r="A4" s="77" t="str">
        <f>+ÖSSZEFÜGGÉSEK!A6</f>
        <v>2017. évi eredeti előirányzat BEVÉTELEK</v>
      </c>
      <c r="B4" s="248"/>
      <c r="C4" s="249"/>
      <c r="D4" s="247"/>
      <c r="E4" s="246"/>
    </row>
    <row r="5" spans="1:5" ht="12.75">
      <c r="A5" s="245"/>
      <c r="B5" s="246"/>
      <c r="C5" s="245"/>
      <c r="D5" s="247"/>
      <c r="E5" s="246"/>
    </row>
    <row r="6" spans="1:5" ht="12.75">
      <c r="A6" s="245" t="s">
        <v>406</v>
      </c>
      <c r="B6" s="246">
        <f>+'1.1.sz.mell.'!C63</f>
        <v>107262910</v>
      </c>
      <c r="C6" s="245" t="s">
        <v>385</v>
      </c>
      <c r="D6" s="247">
        <f>+'2.1.sz.mell  '!C18+'2.2.sz.mell  '!C18</f>
        <v>107262910</v>
      </c>
      <c r="E6" s="246">
        <f>+B6-D6</f>
        <v>0</v>
      </c>
    </row>
    <row r="7" spans="1:5" ht="12.75">
      <c r="A7" s="245" t="s">
        <v>422</v>
      </c>
      <c r="B7" s="246">
        <f>+'1.1.sz.mell.'!C87</f>
        <v>8194778</v>
      </c>
      <c r="C7" s="245" t="s">
        <v>391</v>
      </c>
      <c r="D7" s="247">
        <f>+'2.1.sz.mell  '!C29+'2.2.sz.mell  '!C31</f>
        <v>8194778</v>
      </c>
      <c r="E7" s="246">
        <f>+B7-D7</f>
        <v>0</v>
      </c>
    </row>
    <row r="8" spans="1:5" ht="12.75">
      <c r="A8" s="245" t="s">
        <v>423</v>
      </c>
      <c r="B8" s="246">
        <f>+'1.1.sz.mell.'!C88</f>
        <v>115457688</v>
      </c>
      <c r="C8" s="245" t="s">
        <v>392</v>
      </c>
      <c r="D8" s="247">
        <f>+'2.1.sz.mell  '!C30+'2.2.sz.mell  '!C32</f>
        <v>115457688</v>
      </c>
      <c r="E8" s="246">
        <f>+B8-D8</f>
        <v>0</v>
      </c>
    </row>
    <row r="9" spans="1:5" ht="12.75">
      <c r="A9" s="245"/>
      <c r="B9" s="246"/>
      <c r="C9" s="245"/>
      <c r="D9" s="247"/>
      <c r="E9" s="246"/>
    </row>
    <row r="10" spans="1:5" ht="15.75">
      <c r="A10" s="77" t="str">
        <f>+ÖSSZEFÜGGÉSEK!A13</f>
        <v>2017. évi előirányzat módosítások BEVÉTELEK</v>
      </c>
      <c r="B10" s="248"/>
      <c r="C10" s="249"/>
      <c r="D10" s="247"/>
      <c r="E10" s="246"/>
    </row>
    <row r="11" spans="1:5" ht="12.75">
      <c r="A11" s="245"/>
      <c r="B11" s="246"/>
      <c r="C11" s="245"/>
      <c r="D11" s="247"/>
      <c r="E11" s="246"/>
    </row>
    <row r="12" spans="1:5" ht="12.75">
      <c r="A12" s="245" t="s">
        <v>407</v>
      </c>
      <c r="B12" s="246">
        <f>+'1.1.sz.mell.'!D63</f>
        <v>12729129</v>
      </c>
      <c r="C12" s="245" t="s">
        <v>386</v>
      </c>
      <c r="D12" s="247">
        <f>+'2.1.sz.mell  '!D18+'2.2.sz.mell  '!D18</f>
        <v>12729129</v>
      </c>
      <c r="E12" s="246">
        <f>+B12-D12</f>
        <v>0</v>
      </c>
    </row>
    <row r="13" spans="1:5" ht="12.75">
      <c r="A13" s="245" t="s">
        <v>408</v>
      </c>
      <c r="B13" s="246">
        <f>+'1.1.sz.mell.'!D87</f>
        <v>2795546</v>
      </c>
      <c r="C13" s="245" t="s">
        <v>393</v>
      </c>
      <c r="D13" s="247">
        <f>+'2.1.sz.mell  '!D29+'2.2.sz.mell  '!D31</f>
        <v>2795546</v>
      </c>
      <c r="E13" s="246">
        <f>+B13-D13</f>
        <v>0</v>
      </c>
    </row>
    <row r="14" spans="1:5" ht="12.75">
      <c r="A14" s="245" t="s">
        <v>409</v>
      </c>
      <c r="B14" s="246">
        <f>+'1.1.sz.mell.'!D88</f>
        <v>15524675</v>
      </c>
      <c r="C14" s="245" t="s">
        <v>394</v>
      </c>
      <c r="D14" s="247">
        <f>+'2.1.sz.mell  '!D30+'2.2.sz.mell  '!D32</f>
        <v>15524675</v>
      </c>
      <c r="E14" s="246">
        <f>+B14-D14</f>
        <v>0</v>
      </c>
    </row>
    <row r="15" spans="1:5" ht="12.75">
      <c r="A15" s="245"/>
      <c r="B15" s="246"/>
      <c r="C15" s="245"/>
      <c r="D15" s="247"/>
      <c r="E15" s="246"/>
    </row>
    <row r="16" spans="1:5" ht="14.25">
      <c r="A16" s="250" t="str">
        <f>+ÖSSZEFÜGGÉSEK!A19</f>
        <v>2017. módosítás utáni módosított előrirányzatok BEVÉTELEK</v>
      </c>
      <c r="B16" s="76"/>
      <c r="C16" s="249"/>
      <c r="D16" s="247"/>
      <c r="E16" s="246"/>
    </row>
    <row r="17" spans="1:5" ht="12.75">
      <c r="A17" s="245"/>
      <c r="B17" s="246"/>
      <c r="C17" s="245"/>
      <c r="D17" s="247"/>
      <c r="E17" s="246"/>
    </row>
    <row r="18" spans="1:5" ht="12.75">
      <c r="A18" s="245" t="s">
        <v>410</v>
      </c>
      <c r="B18" s="246">
        <f>+'1.1.sz.mell.'!E63</f>
        <v>119992039</v>
      </c>
      <c r="C18" s="245" t="s">
        <v>387</v>
      </c>
      <c r="D18" s="247">
        <f>+'2.1.sz.mell  '!E18+'2.2.sz.mell  '!E18</f>
        <v>119992039</v>
      </c>
      <c r="E18" s="246">
        <f>+B18-D18</f>
        <v>0</v>
      </c>
    </row>
    <row r="19" spans="1:5" ht="12.75">
      <c r="A19" s="245" t="s">
        <v>411</v>
      </c>
      <c r="B19" s="246">
        <f>+'1.1.sz.mell.'!E87</f>
        <v>10990324</v>
      </c>
      <c r="C19" s="245" t="s">
        <v>395</v>
      </c>
      <c r="D19" s="247">
        <f>+'2.1.sz.mell  '!E29+'2.2.sz.mell  '!E31</f>
        <v>10990324</v>
      </c>
      <c r="E19" s="246">
        <f>+B19-D19</f>
        <v>0</v>
      </c>
    </row>
    <row r="20" spans="1:5" ht="12.75">
      <c r="A20" s="245" t="s">
        <v>412</v>
      </c>
      <c r="B20" s="246">
        <f>+'1.1.sz.mell.'!E88</f>
        <v>130982363</v>
      </c>
      <c r="C20" s="245" t="s">
        <v>396</v>
      </c>
      <c r="D20" s="247">
        <f>+'2.1.sz.mell  '!E30+'2.2.sz.mell  '!E32</f>
        <v>130982363</v>
      </c>
      <c r="E20" s="246">
        <f>+B20-D20</f>
        <v>0</v>
      </c>
    </row>
    <row r="21" spans="1:5" ht="12.75">
      <c r="A21" s="245"/>
      <c r="B21" s="246"/>
      <c r="C21" s="245"/>
      <c r="D21" s="247"/>
      <c r="E21" s="246"/>
    </row>
    <row r="22" spans="1:5" ht="15.75">
      <c r="A22" s="77" t="str">
        <f>+ÖSSZEFÜGGÉSEK!A25</f>
        <v>2017. évi eredeti előirányzat KIADÁSOK</v>
      </c>
      <c r="B22" s="248"/>
      <c r="C22" s="249"/>
      <c r="D22" s="247"/>
      <c r="E22" s="246"/>
    </row>
    <row r="23" spans="1:5" ht="12.75">
      <c r="A23" s="245"/>
      <c r="B23" s="246"/>
      <c r="C23" s="245"/>
      <c r="D23" s="247"/>
      <c r="E23" s="246"/>
    </row>
    <row r="24" spans="1:5" ht="12.75">
      <c r="A24" s="245" t="s">
        <v>424</v>
      </c>
      <c r="B24" s="246">
        <f>+'1.1.sz.mell.'!C130</f>
        <v>104727561</v>
      </c>
      <c r="C24" s="245" t="s">
        <v>388</v>
      </c>
      <c r="D24" s="247">
        <f>+'2.1.sz.mell  '!G18+'2.2.sz.mell  '!G18</f>
        <v>104727561</v>
      </c>
      <c r="E24" s="246">
        <f>+B24-D24</f>
        <v>0</v>
      </c>
    </row>
    <row r="25" spans="1:5" ht="12.75">
      <c r="A25" s="245" t="s">
        <v>414</v>
      </c>
      <c r="B25" s="246">
        <f>+'1.1.sz.mell.'!C155</f>
        <v>10730127</v>
      </c>
      <c r="C25" s="245" t="s">
        <v>397</v>
      </c>
      <c r="D25" s="247">
        <f>+'2.1.sz.mell  '!G29+'2.2.sz.mell  '!G31</f>
        <v>10730127</v>
      </c>
      <c r="E25" s="246">
        <f>+B25-D25</f>
        <v>0</v>
      </c>
    </row>
    <row r="26" spans="1:5" ht="12.75">
      <c r="A26" s="245" t="s">
        <v>415</v>
      </c>
      <c r="B26" s="246">
        <f>+'1.1.sz.mell.'!C156</f>
        <v>115457688</v>
      </c>
      <c r="C26" s="245" t="s">
        <v>398</v>
      </c>
      <c r="D26" s="247">
        <f>+'2.1.sz.mell  '!G30+'2.2.sz.mell  '!G32</f>
        <v>115457688</v>
      </c>
      <c r="E26" s="246">
        <f>+B26-D26</f>
        <v>0</v>
      </c>
    </row>
    <row r="27" spans="1:5" ht="12.75">
      <c r="A27" s="245"/>
      <c r="B27" s="246"/>
      <c r="C27" s="245"/>
      <c r="D27" s="247"/>
      <c r="E27" s="246"/>
    </row>
    <row r="28" spans="1:5" ht="15.75">
      <c r="A28" s="77" t="str">
        <f>+ÖSSZEFÜGGÉSEK!A31</f>
        <v>2017. évi előirányzat módosítások KIADÁSOK</v>
      </c>
      <c r="B28" s="248"/>
      <c r="C28" s="249"/>
      <c r="D28" s="247"/>
      <c r="E28" s="246"/>
    </row>
    <row r="29" spans="1:5" ht="12.75">
      <c r="A29" s="245"/>
      <c r="B29" s="246"/>
      <c r="C29" s="245"/>
      <c r="D29" s="247"/>
      <c r="E29" s="246"/>
    </row>
    <row r="30" spans="1:5" ht="12.75">
      <c r="A30" s="245" t="s">
        <v>416</v>
      </c>
      <c r="B30" s="246">
        <f>+'1.1.sz.mell.'!D130</f>
        <v>14608351</v>
      </c>
      <c r="C30" s="245" t="s">
        <v>389</v>
      </c>
      <c r="D30" s="247">
        <f>+'2.1.sz.mell  '!H18+'2.2.sz.mell  '!H18</f>
        <v>14608351</v>
      </c>
      <c r="E30" s="246">
        <f>+B30-D30</f>
        <v>0</v>
      </c>
    </row>
    <row r="31" spans="1:5" ht="12.75">
      <c r="A31" s="245" t="s">
        <v>417</v>
      </c>
      <c r="B31" s="246">
        <f>+'1.1.sz.mell.'!D155</f>
        <v>916324</v>
      </c>
      <c r="C31" s="245" t="s">
        <v>399</v>
      </c>
      <c r="D31" s="247">
        <f>+'2.1.sz.mell  '!H29+'2.2.sz.mell  '!H31</f>
        <v>916324</v>
      </c>
      <c r="E31" s="246">
        <f>+B31-D31</f>
        <v>0</v>
      </c>
    </row>
    <row r="32" spans="1:5" ht="12.75">
      <c r="A32" s="245" t="s">
        <v>418</v>
      </c>
      <c r="B32" s="246">
        <f>+'1.1.sz.mell.'!D156</f>
        <v>15524675</v>
      </c>
      <c r="C32" s="245" t="s">
        <v>400</v>
      </c>
      <c r="D32" s="247">
        <f>+'2.1.sz.mell  '!H30+'2.2.sz.mell  '!H32</f>
        <v>15524675</v>
      </c>
      <c r="E32" s="246">
        <f>+B32-D32</f>
        <v>0</v>
      </c>
    </row>
    <row r="33" spans="1:5" ht="12.75">
      <c r="A33" s="245"/>
      <c r="B33" s="246"/>
      <c r="C33" s="245"/>
      <c r="D33" s="247"/>
      <c r="E33" s="246"/>
    </row>
    <row r="34" spans="1:5" ht="15.75">
      <c r="A34" s="251" t="str">
        <f>+ÖSSZEFÜGGÉSEK!A37</f>
        <v>2017. módosítás utáni módosított előirányzatok KIADÁSOK</v>
      </c>
      <c r="B34" s="248"/>
      <c r="C34" s="249"/>
      <c r="D34" s="247"/>
      <c r="E34" s="246"/>
    </row>
    <row r="35" spans="1:5" ht="12.75">
      <c r="A35" s="245"/>
      <c r="B35" s="246"/>
      <c r="C35" s="245"/>
      <c r="D35" s="247"/>
      <c r="E35" s="246"/>
    </row>
    <row r="36" spans="1:5" ht="12.75">
      <c r="A36" s="245" t="s">
        <v>419</v>
      </c>
      <c r="B36" s="246">
        <f>+'1.1.sz.mell.'!E130</f>
        <v>119335912</v>
      </c>
      <c r="C36" s="245" t="s">
        <v>390</v>
      </c>
      <c r="D36" s="247">
        <f>+'2.1.sz.mell  '!I18+'2.2.sz.mell  '!I18</f>
        <v>119335912</v>
      </c>
      <c r="E36" s="246">
        <f>+B36-D36</f>
        <v>0</v>
      </c>
    </row>
    <row r="37" spans="1:5" ht="12.75">
      <c r="A37" s="245" t="s">
        <v>420</v>
      </c>
      <c r="B37" s="246">
        <f>+'1.1.sz.mell.'!E155</f>
        <v>11646451</v>
      </c>
      <c r="C37" s="245" t="s">
        <v>401</v>
      </c>
      <c r="D37" s="247">
        <f>+'2.1.sz.mell  '!I29+'2.2.sz.mell  '!I31</f>
        <v>11646451</v>
      </c>
      <c r="E37" s="246">
        <f>+B37-D37</f>
        <v>0</v>
      </c>
    </row>
    <row r="38" spans="1:5" ht="12.75">
      <c r="A38" s="245" t="s">
        <v>425</v>
      </c>
      <c r="B38" s="246">
        <f>+'1.1.sz.mell.'!E156</f>
        <v>130982363</v>
      </c>
      <c r="C38" s="245" t="s">
        <v>402</v>
      </c>
      <c r="D38" s="247">
        <f>+'2.1.sz.mell  '!I30+'2.2.sz.mell  '!I32</f>
        <v>130982363</v>
      </c>
      <c r="E38" s="246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workbookViewId="0" topLeftCell="A1">
      <selection activeCell="F10" sqref="F10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6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441" t="s">
        <v>0</v>
      </c>
      <c r="B1" s="441"/>
      <c r="C1" s="441"/>
      <c r="D1" s="441"/>
      <c r="E1" s="441"/>
      <c r="F1" s="441"/>
      <c r="G1" s="441"/>
    </row>
    <row r="2" spans="1:7" ht="22.5" customHeight="1" thickBot="1">
      <c r="A2" s="68"/>
      <c r="B2" s="36"/>
      <c r="C2" s="36"/>
      <c r="D2" s="36"/>
      <c r="E2" s="36"/>
      <c r="F2" s="36"/>
      <c r="G2" s="31"/>
    </row>
    <row r="3" spans="1:7" s="29" customFormat="1" ht="44.25" customHeight="1" thickBot="1">
      <c r="A3" s="69" t="s">
        <v>43</v>
      </c>
      <c r="B3" s="70" t="s">
        <v>44</v>
      </c>
      <c r="C3" s="70" t="s">
        <v>45</v>
      </c>
      <c r="D3" s="70" t="str">
        <f>+CONCATENATE("Felhasználás   ",LEFT(ÖSSZEFÜGGÉSEK!A6,4)-1,". XII. 31-ig")</f>
        <v>Felhasználás   2016. XII. 31-ig</v>
      </c>
      <c r="E3" s="70" t="str">
        <f>+CONCATENATE(LEFT(ÖSSZEFÜGGÉSEK!A6,4),". évi",CHAR(10),"eredeti előirányzat")</f>
        <v>2017. évi
eredeti előirányzat</v>
      </c>
      <c r="F3" s="70" t="s">
        <v>479</v>
      </c>
      <c r="G3" s="32" t="s">
        <v>469</v>
      </c>
    </row>
    <row r="4" spans="1:7" s="36" customFormat="1" ht="12" customHeight="1" thickBot="1">
      <c r="A4" s="33" t="s">
        <v>357</v>
      </c>
      <c r="B4" s="34" t="s">
        <v>358</v>
      </c>
      <c r="C4" s="34" t="s">
        <v>359</v>
      </c>
      <c r="D4" s="34" t="s">
        <v>361</v>
      </c>
      <c r="E4" s="34" t="s">
        <v>360</v>
      </c>
      <c r="F4" s="34" t="s">
        <v>362</v>
      </c>
      <c r="G4" s="35" t="s">
        <v>403</v>
      </c>
    </row>
    <row r="5" spans="1:7" ht="15.75" customHeight="1">
      <c r="A5" s="198" t="s">
        <v>447</v>
      </c>
      <c r="B5" s="21">
        <v>4397027</v>
      </c>
      <c r="C5" s="200" t="s">
        <v>452</v>
      </c>
      <c r="D5" s="21"/>
      <c r="E5" s="21">
        <v>7000000</v>
      </c>
      <c r="F5" s="21">
        <v>-3097475</v>
      </c>
      <c r="G5" s="37">
        <f>E5+F5</f>
        <v>3902525</v>
      </c>
    </row>
    <row r="6" spans="1:7" ht="15.75" customHeight="1">
      <c r="A6" s="198" t="s">
        <v>448</v>
      </c>
      <c r="B6" s="21">
        <v>2342869</v>
      </c>
      <c r="C6" s="200" t="s">
        <v>452</v>
      </c>
      <c r="D6" s="21"/>
      <c r="E6" s="21">
        <v>1478922</v>
      </c>
      <c r="F6" s="21">
        <v>863947</v>
      </c>
      <c r="G6" s="37">
        <f aca="true" t="shared" si="0" ref="G6:G23">E6+F6</f>
        <v>2342869</v>
      </c>
    </row>
    <row r="7" spans="1:7" ht="15.75" customHeight="1">
      <c r="A7" s="198" t="s">
        <v>449</v>
      </c>
      <c r="B7" s="21">
        <v>1000000</v>
      </c>
      <c r="C7" s="200" t="s">
        <v>452</v>
      </c>
      <c r="D7" s="21"/>
      <c r="E7" s="21">
        <v>1000000</v>
      </c>
      <c r="F7" s="21"/>
      <c r="G7" s="37">
        <f t="shared" si="0"/>
        <v>1000000</v>
      </c>
    </row>
    <row r="8" spans="1:7" ht="15.75" customHeight="1">
      <c r="A8" s="199" t="s">
        <v>450</v>
      </c>
      <c r="B8" s="21">
        <v>390392</v>
      </c>
      <c r="C8" s="200" t="s">
        <v>452</v>
      </c>
      <c r="D8" s="21"/>
      <c r="E8" s="21">
        <v>390392</v>
      </c>
      <c r="F8" s="21"/>
      <c r="G8" s="37">
        <f t="shared" si="0"/>
        <v>390392</v>
      </c>
    </row>
    <row r="9" spans="1:7" ht="15.75" customHeight="1">
      <c r="A9" s="198" t="s">
        <v>451</v>
      </c>
      <c r="B9" s="21">
        <v>0</v>
      </c>
      <c r="C9" s="200" t="s">
        <v>452</v>
      </c>
      <c r="D9" s="21"/>
      <c r="E9" s="21">
        <v>700000</v>
      </c>
      <c r="F9" s="21">
        <v>-700000</v>
      </c>
      <c r="G9" s="37">
        <f t="shared" si="0"/>
        <v>0</v>
      </c>
    </row>
    <row r="10" spans="1:7" ht="15.75" customHeight="1">
      <c r="A10" s="199" t="s">
        <v>456</v>
      </c>
      <c r="B10" s="21">
        <v>32085</v>
      </c>
      <c r="C10" s="200" t="s">
        <v>452</v>
      </c>
      <c r="D10" s="21"/>
      <c r="E10" s="21"/>
      <c r="F10" s="21">
        <v>32085</v>
      </c>
      <c r="G10" s="37">
        <f t="shared" si="0"/>
        <v>32085</v>
      </c>
    </row>
    <row r="11" spans="1:7" ht="15.75" customHeight="1">
      <c r="A11" s="198" t="s">
        <v>457</v>
      </c>
      <c r="B11" s="21">
        <v>1048409</v>
      </c>
      <c r="C11" s="200" t="s">
        <v>452</v>
      </c>
      <c r="D11" s="21"/>
      <c r="E11" s="21"/>
      <c r="F11" s="21">
        <v>1048409</v>
      </c>
      <c r="G11" s="37">
        <f t="shared" si="0"/>
        <v>1048409</v>
      </c>
    </row>
    <row r="12" spans="1:7" ht="15.75" customHeight="1">
      <c r="A12" s="198" t="s">
        <v>458</v>
      </c>
      <c r="B12" s="21">
        <v>22860</v>
      </c>
      <c r="C12" s="200" t="s">
        <v>452</v>
      </c>
      <c r="D12" s="21"/>
      <c r="E12" s="21"/>
      <c r="F12" s="21">
        <v>22860</v>
      </c>
      <c r="G12" s="37">
        <f t="shared" si="0"/>
        <v>22860</v>
      </c>
    </row>
    <row r="13" spans="1:7" ht="15.75" customHeight="1">
      <c r="A13" s="198" t="s">
        <v>459</v>
      </c>
      <c r="B13" s="21">
        <v>29002</v>
      </c>
      <c r="C13" s="200" t="s">
        <v>452</v>
      </c>
      <c r="D13" s="21"/>
      <c r="E13" s="21"/>
      <c r="F13" s="21">
        <v>29002</v>
      </c>
      <c r="G13" s="37">
        <f t="shared" si="0"/>
        <v>29002</v>
      </c>
    </row>
    <row r="14" spans="1:7" ht="15.75" customHeight="1">
      <c r="A14" s="198" t="s">
        <v>460</v>
      </c>
      <c r="B14" s="21">
        <v>27000</v>
      </c>
      <c r="C14" s="200" t="s">
        <v>452</v>
      </c>
      <c r="D14" s="21"/>
      <c r="E14" s="21"/>
      <c r="F14" s="21">
        <v>27000</v>
      </c>
      <c r="G14" s="37">
        <f t="shared" si="0"/>
        <v>27000</v>
      </c>
    </row>
    <row r="15" spans="1:7" ht="15.75" customHeight="1">
      <c r="A15" s="198" t="s">
        <v>461</v>
      </c>
      <c r="B15" s="21">
        <v>13446</v>
      </c>
      <c r="C15" s="200" t="s">
        <v>452</v>
      </c>
      <c r="D15" s="21"/>
      <c r="E15" s="21"/>
      <c r="F15" s="21">
        <v>13446</v>
      </c>
      <c r="G15" s="37">
        <f t="shared" si="0"/>
        <v>13446</v>
      </c>
    </row>
    <row r="16" spans="1:7" ht="15.75" customHeight="1">
      <c r="A16" s="198" t="s">
        <v>462</v>
      </c>
      <c r="B16" s="21">
        <v>55000</v>
      </c>
      <c r="C16" s="200" t="s">
        <v>452</v>
      </c>
      <c r="D16" s="21"/>
      <c r="E16" s="21"/>
      <c r="F16" s="21">
        <v>55000</v>
      </c>
      <c r="G16" s="37">
        <f t="shared" si="0"/>
        <v>55000</v>
      </c>
    </row>
    <row r="17" spans="1:7" ht="15.75" customHeight="1">
      <c r="A17" s="198" t="s">
        <v>463</v>
      </c>
      <c r="B17" s="21">
        <v>120000</v>
      </c>
      <c r="C17" s="200" t="s">
        <v>452</v>
      </c>
      <c r="D17" s="21"/>
      <c r="E17" s="21"/>
      <c r="F17" s="21">
        <v>120000</v>
      </c>
      <c r="G17" s="37">
        <f t="shared" si="0"/>
        <v>120000</v>
      </c>
    </row>
    <row r="18" spans="1:7" ht="15.75" customHeight="1">
      <c r="A18" s="198" t="s">
        <v>464</v>
      </c>
      <c r="B18" s="21">
        <v>31242</v>
      </c>
      <c r="C18" s="200" t="s">
        <v>452</v>
      </c>
      <c r="D18" s="21"/>
      <c r="E18" s="21"/>
      <c r="F18" s="21">
        <v>31242</v>
      </c>
      <c r="G18" s="37">
        <f t="shared" si="0"/>
        <v>31242</v>
      </c>
    </row>
    <row r="19" spans="1:7" ht="15.75" customHeight="1">
      <c r="A19" s="198" t="s">
        <v>465</v>
      </c>
      <c r="B19" s="21">
        <v>185050</v>
      </c>
      <c r="C19" s="200" t="s">
        <v>452</v>
      </c>
      <c r="D19" s="21"/>
      <c r="E19" s="21"/>
      <c r="F19" s="21">
        <v>185050</v>
      </c>
      <c r="G19" s="37">
        <f t="shared" si="0"/>
        <v>185050</v>
      </c>
    </row>
    <row r="20" spans="1:7" ht="15.75" customHeight="1">
      <c r="A20" s="198" t="s">
        <v>466</v>
      </c>
      <c r="B20" s="21">
        <v>26161</v>
      </c>
      <c r="C20" s="200" t="s">
        <v>452</v>
      </c>
      <c r="D20" s="21"/>
      <c r="E20" s="21"/>
      <c r="F20" s="21">
        <v>26161</v>
      </c>
      <c r="G20" s="37">
        <f t="shared" si="0"/>
        <v>26161</v>
      </c>
    </row>
    <row r="21" spans="1:7" ht="15.75" customHeight="1">
      <c r="A21" s="413" t="s">
        <v>471</v>
      </c>
      <c r="B21" s="21">
        <v>12990</v>
      </c>
      <c r="C21" s="200" t="s">
        <v>452</v>
      </c>
      <c r="D21" s="21"/>
      <c r="E21" s="21"/>
      <c r="F21" s="21">
        <v>12990</v>
      </c>
      <c r="G21" s="37">
        <f t="shared" si="0"/>
        <v>12990</v>
      </c>
    </row>
    <row r="22" spans="1:7" ht="15.75" customHeight="1">
      <c r="A22" s="413" t="s">
        <v>472</v>
      </c>
      <c r="B22" s="21">
        <v>12990</v>
      </c>
      <c r="C22" s="200" t="s">
        <v>452</v>
      </c>
      <c r="D22" s="22"/>
      <c r="E22" s="22"/>
      <c r="F22" s="21">
        <v>12990</v>
      </c>
      <c r="G22" s="37">
        <f t="shared" si="0"/>
        <v>12990</v>
      </c>
    </row>
    <row r="23" spans="1:7" ht="26.25" customHeight="1" thickBot="1">
      <c r="A23" s="414" t="s">
        <v>473</v>
      </c>
      <c r="B23" s="22">
        <v>95790</v>
      </c>
      <c r="C23" s="200" t="s">
        <v>452</v>
      </c>
      <c r="D23" s="22"/>
      <c r="E23" s="22"/>
      <c r="F23" s="22">
        <v>95790</v>
      </c>
      <c r="G23" s="39">
        <f t="shared" si="0"/>
        <v>95790</v>
      </c>
    </row>
    <row r="24" spans="1:7" s="42" customFormat="1" ht="18" customHeight="1" thickBot="1">
      <c r="A24" s="71" t="s">
        <v>42</v>
      </c>
      <c r="B24" s="40">
        <f>SUM(B5:B23)</f>
        <v>9842313</v>
      </c>
      <c r="C24" s="57"/>
      <c r="D24" s="40">
        <f>SUM(D5:D23)</f>
        <v>0</v>
      </c>
      <c r="E24" s="40">
        <f>SUM(E5:E23)</f>
        <v>10569314</v>
      </c>
      <c r="F24" s="40">
        <f>SUM(F5:F23)</f>
        <v>-1221503</v>
      </c>
      <c r="G24" s="41">
        <f>SUM(G5:G23)</f>
        <v>9347811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CE,Félkövér"&amp;11Hét Község Önkormányzata&amp;RHét Közs.Önk. Képviselő-Testületének
4/2018. (IV.27.) önk.rend.
3.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441" t="s">
        <v>1</v>
      </c>
      <c r="B1" s="441"/>
      <c r="C1" s="441"/>
      <c r="D1" s="441"/>
      <c r="E1" s="441"/>
      <c r="F1" s="441"/>
      <c r="G1" s="441"/>
    </row>
    <row r="2" spans="1:7" ht="23.25" customHeight="1" thickBot="1">
      <c r="A2" s="68"/>
      <c r="B2" s="36"/>
      <c r="C2" s="36"/>
      <c r="D2" s="36"/>
      <c r="E2" s="36"/>
      <c r="F2" s="36"/>
      <c r="G2" s="31"/>
    </row>
    <row r="3" spans="1:7" s="29" customFormat="1" ht="48.75" customHeight="1" thickBot="1">
      <c r="A3" s="69" t="s">
        <v>46</v>
      </c>
      <c r="B3" s="70" t="s">
        <v>44</v>
      </c>
      <c r="C3" s="70" t="s">
        <v>45</v>
      </c>
      <c r="D3" s="70" t="str">
        <f>+'3.sz.mell.'!D3</f>
        <v>Felhasználás   2016. XII. 31-ig</v>
      </c>
      <c r="E3" s="70" t="str">
        <f>+CONCATENATE(LEFT(ÖSSZEFÜGGÉSEK!A6,4),". évi",CHAR(10),"eredeti előirányzat")</f>
        <v>2017. évi
eredeti előirányzat</v>
      </c>
      <c r="F3" s="409" t="s">
        <v>479</v>
      </c>
      <c r="G3" s="32" t="s">
        <v>469</v>
      </c>
    </row>
    <row r="4" spans="1:7" s="36" customFormat="1" ht="15" customHeight="1" thickBot="1">
      <c r="A4" s="33" t="s">
        <v>357</v>
      </c>
      <c r="B4" s="34" t="s">
        <v>358</v>
      </c>
      <c r="C4" s="34" t="s">
        <v>359</v>
      </c>
      <c r="D4" s="34" t="s">
        <v>361</v>
      </c>
      <c r="E4" s="34" t="s">
        <v>360</v>
      </c>
      <c r="F4" s="34" t="s">
        <v>362</v>
      </c>
      <c r="G4" s="35" t="s">
        <v>403</v>
      </c>
    </row>
    <row r="5" spans="1:7" ht="15.75" customHeight="1">
      <c r="A5" s="43" t="s">
        <v>453</v>
      </c>
      <c r="B5" s="44">
        <v>1500000</v>
      </c>
      <c r="C5" s="201" t="s">
        <v>452</v>
      </c>
      <c r="D5" s="44"/>
      <c r="E5" s="44">
        <v>1500000</v>
      </c>
      <c r="F5" s="44"/>
      <c r="G5" s="45">
        <f>E5+F5</f>
        <v>1500000</v>
      </c>
    </row>
    <row r="6" spans="1:7" ht="15.75" customHeight="1">
      <c r="A6" s="43" t="s">
        <v>467</v>
      </c>
      <c r="B6" s="44">
        <v>1250000</v>
      </c>
      <c r="C6" s="201" t="s">
        <v>468</v>
      </c>
      <c r="D6" s="44"/>
      <c r="E6" s="44"/>
      <c r="F6" s="44">
        <v>1250000</v>
      </c>
      <c r="G6" s="45">
        <f aca="true" t="shared" si="0" ref="G6:G23">E6+F6</f>
        <v>1250000</v>
      </c>
    </row>
    <row r="7" spans="1:7" ht="15.75" customHeight="1">
      <c r="A7" s="43"/>
      <c r="B7" s="44"/>
      <c r="C7" s="201"/>
      <c r="D7" s="44"/>
      <c r="E7" s="44"/>
      <c r="F7" s="44"/>
      <c r="G7" s="45">
        <f t="shared" si="0"/>
        <v>0</v>
      </c>
    </row>
    <row r="8" spans="1:7" ht="15.75" customHeight="1">
      <c r="A8" s="43"/>
      <c r="B8" s="44"/>
      <c r="C8" s="201"/>
      <c r="D8" s="44"/>
      <c r="E8" s="44"/>
      <c r="F8" s="44"/>
      <c r="G8" s="45">
        <f t="shared" si="0"/>
        <v>0</v>
      </c>
    </row>
    <row r="9" spans="1:7" ht="15.75" customHeight="1">
      <c r="A9" s="43"/>
      <c r="B9" s="44"/>
      <c r="C9" s="201"/>
      <c r="D9" s="44"/>
      <c r="E9" s="44"/>
      <c r="F9" s="44"/>
      <c r="G9" s="45">
        <f t="shared" si="0"/>
        <v>0</v>
      </c>
    </row>
    <row r="10" spans="1:7" ht="15.75" customHeight="1">
      <c r="A10" s="43"/>
      <c r="B10" s="44"/>
      <c r="C10" s="201"/>
      <c r="D10" s="44"/>
      <c r="E10" s="44"/>
      <c r="F10" s="44"/>
      <c r="G10" s="45">
        <f t="shared" si="0"/>
        <v>0</v>
      </c>
    </row>
    <row r="11" spans="1:7" ht="15.75" customHeight="1">
      <c r="A11" s="43"/>
      <c r="B11" s="44"/>
      <c r="C11" s="201"/>
      <c r="D11" s="44"/>
      <c r="E11" s="44"/>
      <c r="F11" s="44"/>
      <c r="G11" s="45">
        <f t="shared" si="0"/>
        <v>0</v>
      </c>
    </row>
    <row r="12" spans="1:7" ht="15.75" customHeight="1">
      <c r="A12" s="43"/>
      <c r="B12" s="44"/>
      <c r="C12" s="201"/>
      <c r="D12" s="44"/>
      <c r="E12" s="44"/>
      <c r="F12" s="44"/>
      <c r="G12" s="45">
        <f t="shared" si="0"/>
        <v>0</v>
      </c>
    </row>
    <row r="13" spans="1:7" ht="15.75" customHeight="1">
      <c r="A13" s="43"/>
      <c r="B13" s="44"/>
      <c r="C13" s="201"/>
      <c r="D13" s="44"/>
      <c r="E13" s="44"/>
      <c r="F13" s="44"/>
      <c r="G13" s="45">
        <f t="shared" si="0"/>
        <v>0</v>
      </c>
    </row>
    <row r="14" spans="1:7" ht="15.75" customHeight="1">
      <c r="A14" s="43"/>
      <c r="B14" s="44"/>
      <c r="C14" s="201"/>
      <c r="D14" s="44"/>
      <c r="E14" s="44"/>
      <c r="F14" s="44"/>
      <c r="G14" s="45">
        <f t="shared" si="0"/>
        <v>0</v>
      </c>
    </row>
    <row r="15" spans="1:7" ht="15.75" customHeight="1">
      <c r="A15" s="43"/>
      <c r="B15" s="44"/>
      <c r="C15" s="201"/>
      <c r="D15" s="44"/>
      <c r="E15" s="44"/>
      <c r="F15" s="44"/>
      <c r="G15" s="45">
        <f t="shared" si="0"/>
        <v>0</v>
      </c>
    </row>
    <row r="16" spans="1:7" ht="15.75" customHeight="1">
      <c r="A16" s="43"/>
      <c r="B16" s="44"/>
      <c r="C16" s="201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01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01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01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01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01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01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02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1" t="s">
        <v>42</v>
      </c>
      <c r="B24" s="72">
        <f>SUM(B5:B23)</f>
        <v>2750000</v>
      </c>
      <c r="C24" s="58"/>
      <c r="D24" s="72">
        <f>SUM(D5:D23)</f>
        <v>0</v>
      </c>
      <c r="E24" s="72"/>
      <c r="F24" s="72">
        <f>SUM(F5:F23)</f>
        <v>1250000</v>
      </c>
      <c r="G24" s="49">
        <f>SUM(G5:G23)</f>
        <v>2750000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600" verticalDpi="600" orientation="landscape" paperSize="9" scale="91" r:id="rId1"/>
  <headerFooter alignWithMargins="0">
    <oddHeader>&amp;C&amp;"Times New Roman CE,Félkövér"&amp;11Hét Község Önkormányzata&amp;RHét Közs.Önk. Képviselő-Testületének
4/2018. (IV.27.) önk.rend.
4.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2018-05-03T08:03:00Z</cp:lastPrinted>
  <dcterms:created xsi:type="dcterms:W3CDTF">1999-10-30T10:30:45Z</dcterms:created>
  <dcterms:modified xsi:type="dcterms:W3CDTF">2018-05-03T08:03:22Z</dcterms:modified>
  <cp:category/>
  <cp:version/>
  <cp:contentType/>
  <cp:contentStatus/>
</cp:coreProperties>
</file>