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2016. évi zárszámadás\Számozott rendeleti tábla\"/>
    </mc:Choice>
  </mc:AlternateContent>
  <bookViews>
    <workbookView xWindow="0" yWindow="120" windowWidth="20730" windowHeight="11640" tabRatio="597"/>
  </bookViews>
  <sheets>
    <sheet name="Össz.önkor.mérleg." sheetId="47" r:id="rId1"/>
    <sheet name="működ. mérleg " sheetId="48" r:id="rId2"/>
    <sheet name="felhalm. mérleg" sheetId="49" r:id="rId3"/>
    <sheet name="2016 állami tám " sheetId="58" state="hidden" r:id="rId4"/>
    <sheet name="tám, végl. pe.átv  " sheetId="5" r:id="rId5"/>
    <sheet name="felh. bev.  " sheetId="6" r:id="rId6"/>
    <sheet name="mc.pe.átad" sheetId="7" r:id="rId7"/>
    <sheet name="felhalm. kiad.  " sheetId="8" r:id="rId8"/>
    <sheet name="tartalék" sheetId="10" r:id="rId9"/>
    <sheet name="pü.mérleg Önkorm." sheetId="46" r:id="rId10"/>
    <sheet name="pü.mérleg Hivatal" sheetId="45" r:id="rId11"/>
    <sheet name="mük. bev.Önkor és Hivatal " sheetId="13" state="hidden" r:id="rId12"/>
    <sheet name="közhatalmi bevételek" sheetId="14" r:id="rId13"/>
    <sheet name="műk. kiad. szakf Önkorm. " sheetId="15" r:id="rId14"/>
    <sheet name="ellátottak önk." sheetId="63" r:id="rId15"/>
    <sheet name="ellátottak hivatal" sheetId="18" r:id="rId16"/>
    <sheet name="püm. GAMESZ. " sheetId="44" r:id="rId17"/>
    <sheet name="püm.Brunszvik" sheetId="51" r:id="rId18"/>
    <sheet name="püm Festetics" sheetId="64" r:id="rId19"/>
    <sheet name="püm-TASZII." sheetId="42" r:id="rId20"/>
    <sheet name="likvid" sheetId="24" state="hidden" r:id="rId21"/>
    <sheet name="Maradv" sheetId="73" r:id="rId22"/>
    <sheet name="eredm kimut" sheetId="74" r:id="rId23"/>
    <sheet name="létszám" sheetId="60" r:id="rId24"/>
    <sheet name="köt váll onk és PH" sheetId="84" r:id="rId25"/>
    <sheet name="közvetett támog" sheetId="75" r:id="rId26"/>
    <sheet name="polg keret" sheetId="72" r:id="rId27"/>
    <sheet name="hiteláll" sheetId="83" r:id="rId28"/>
    <sheet name="vagyonmérl" sheetId="76" r:id="rId29"/>
    <sheet name="Ingatl kimut" sheetId="68" r:id="rId30"/>
    <sheet name="forgképes és stratégiai" sheetId="69" r:id="rId31"/>
    <sheet name="befejezetlen beruh" sheetId="82" r:id="rId32"/>
    <sheet name="0-ra leírt" sheetId="70" r:id="rId33"/>
    <sheet name="értékvesztés" sheetId="71" r:id="rId34"/>
    <sheet name="Kötváll Önk" sheetId="66" state="hidden" r:id="rId35"/>
    <sheet name="kötváll. " sheetId="56" state="hidden" r:id="rId36"/>
    <sheet name="t. részesedés" sheetId="54" r:id="rId37"/>
    <sheet name="hitelállomány " sheetId="55" state="hidden" r:id="rId38"/>
  </sheets>
  <externalReferences>
    <externalReference r:id="rId39"/>
    <externalReference r:id="rId40"/>
  </externalReferences>
  <definedNames>
    <definedName name="Excel_BuiltIn_Print_Titles" localSheetId="14">'ellátottak önk.'!$B$8:$IM$9</definedName>
    <definedName name="Excel_BuiltIn_Print_Titles">#REF!</definedName>
    <definedName name="_xlnm.Print_Titles" localSheetId="14">'ellátottak önk.'!$8:$9</definedName>
    <definedName name="_xlnm.Print_Titles" localSheetId="5">'felh. bev.  '!$7:$9</definedName>
    <definedName name="_xlnm.Print_Titles" localSheetId="7">'felhalm. kiad.  '!$6:$10</definedName>
    <definedName name="_xlnm.Print_Titles" localSheetId="35">'kötváll. '!$7:$8</definedName>
    <definedName name="_xlnm.Print_Titles" localSheetId="23">létszám!$5:$8</definedName>
    <definedName name="_xlnm.Print_Titles" localSheetId="6">mc.pe.átad!$12:$13</definedName>
    <definedName name="_xlnm.Print_Titles" localSheetId="13">'műk. kiad. szakf Önkorm. '!$5:$10</definedName>
    <definedName name="_xlnm.Print_Titles" localSheetId="4">'tám, végl. pe.átv  '!$7:$7</definedName>
  </definedNames>
  <calcPr calcId="152511"/>
</workbook>
</file>

<file path=xl/calcChain.xml><?xml version="1.0" encoding="utf-8"?>
<calcChain xmlns="http://schemas.openxmlformats.org/spreadsheetml/2006/main">
  <c r="G61" i="5" l="1"/>
  <c r="I28" i="73" l="1"/>
  <c r="J28" i="73"/>
  <c r="E42" i="74" l="1"/>
  <c r="I26" i="73" l="1"/>
  <c r="H226" i="84" l="1"/>
  <c r="G226" i="84"/>
  <c r="F226" i="84"/>
  <c r="E226" i="84"/>
  <c r="H168" i="84"/>
  <c r="H227" i="84" s="1"/>
  <c r="G168" i="84"/>
  <c r="G227" i="84" s="1"/>
  <c r="F168" i="84"/>
  <c r="F227" i="84" s="1"/>
  <c r="E168" i="84"/>
  <c r="E227" i="84" s="1"/>
  <c r="G15" i="83" l="1"/>
  <c r="F15" i="83"/>
  <c r="E15" i="83"/>
  <c r="D15" i="83"/>
  <c r="C15" i="83"/>
  <c r="G13" i="83"/>
  <c r="G16" i="54"/>
  <c r="F16" i="54"/>
  <c r="E16" i="54"/>
  <c r="D16" i="54"/>
  <c r="C16" i="54"/>
  <c r="B16" i="54"/>
  <c r="F12" i="54"/>
  <c r="H63" i="71"/>
  <c r="G63" i="71"/>
  <c r="F63" i="71"/>
  <c r="E63" i="71"/>
  <c r="D63" i="71"/>
  <c r="C63" i="71"/>
  <c r="I60" i="71"/>
  <c r="I58" i="71"/>
  <c r="I56" i="71"/>
  <c r="I53" i="71"/>
  <c r="I63" i="71" s="1"/>
  <c r="H44" i="71"/>
  <c r="G44" i="71"/>
  <c r="F44" i="71"/>
  <c r="E44" i="71"/>
  <c r="D44" i="71"/>
  <c r="C44" i="71"/>
  <c r="I41" i="71"/>
  <c r="I37" i="71"/>
  <c r="I44" i="71" s="1"/>
  <c r="I34" i="71"/>
  <c r="G25" i="71"/>
  <c r="F25" i="71"/>
  <c r="E25" i="71"/>
  <c r="D25" i="71"/>
  <c r="C25" i="71"/>
  <c r="H22" i="71"/>
  <c r="I22" i="71" s="1"/>
  <c r="H20" i="71"/>
  <c r="H25" i="71" s="1"/>
  <c r="I19" i="71"/>
  <c r="I18" i="71"/>
  <c r="I16" i="71"/>
  <c r="I15" i="71"/>
  <c r="D78" i="70"/>
  <c r="C78" i="70"/>
  <c r="D74" i="70"/>
  <c r="D79" i="70" s="1"/>
  <c r="D81" i="70" s="1"/>
  <c r="C74" i="70"/>
  <c r="C79" i="70" s="1"/>
  <c r="C81" i="70" s="1"/>
  <c r="D66" i="70"/>
  <c r="C66" i="70"/>
  <c r="D62" i="70"/>
  <c r="D67" i="70" s="1"/>
  <c r="D69" i="70" s="1"/>
  <c r="C62" i="70"/>
  <c r="C67" i="70" s="1"/>
  <c r="C69" i="70" s="1"/>
  <c r="D54" i="70"/>
  <c r="C54" i="70"/>
  <c r="D50" i="70"/>
  <c r="D55" i="70" s="1"/>
  <c r="D57" i="70" s="1"/>
  <c r="C50" i="70"/>
  <c r="C55" i="70" s="1"/>
  <c r="C57" i="70" s="1"/>
  <c r="D42" i="70"/>
  <c r="C42" i="70"/>
  <c r="D38" i="70"/>
  <c r="D43" i="70" s="1"/>
  <c r="D45" i="70" s="1"/>
  <c r="C38" i="70"/>
  <c r="C43" i="70" s="1"/>
  <c r="C45" i="70" s="1"/>
  <c r="D30" i="70"/>
  <c r="C30" i="70"/>
  <c r="D26" i="70"/>
  <c r="D31" i="70" s="1"/>
  <c r="D33" i="70" s="1"/>
  <c r="C26" i="70"/>
  <c r="C31" i="70" s="1"/>
  <c r="C33" i="70" s="1"/>
  <c r="D19" i="70"/>
  <c r="C19" i="70"/>
  <c r="D15" i="70"/>
  <c r="D20" i="70" s="1"/>
  <c r="D22" i="70" s="1"/>
  <c r="C15" i="70"/>
  <c r="C20" i="70" s="1"/>
  <c r="C22" i="70" s="1"/>
  <c r="F149" i="82"/>
  <c r="E149" i="82"/>
  <c r="D149" i="82"/>
  <c r="D151" i="82" s="1"/>
  <c r="G148" i="82"/>
  <c r="G149" i="82" s="1"/>
  <c r="F144" i="82"/>
  <c r="F151" i="82" s="1"/>
  <c r="E144" i="82"/>
  <c r="E151" i="82" s="1"/>
  <c r="D144" i="82"/>
  <c r="G143" i="82"/>
  <c r="G144" i="82" s="1"/>
  <c r="G151" i="82" s="1"/>
  <c r="F135" i="82"/>
  <c r="E135" i="82"/>
  <c r="D135" i="82"/>
  <c r="G134" i="82"/>
  <c r="G133" i="82"/>
  <c r="G132" i="82"/>
  <c r="G131" i="82"/>
  <c r="G130" i="82"/>
  <c r="G135" i="82" s="1"/>
  <c r="F126" i="82"/>
  <c r="E126" i="82"/>
  <c r="D126" i="82"/>
  <c r="G125" i="82"/>
  <c r="G126" i="82" s="1"/>
  <c r="G124" i="82"/>
  <c r="G123" i="82"/>
  <c r="F119" i="82"/>
  <c r="E119" i="82"/>
  <c r="D119" i="82"/>
  <c r="G118" i="82"/>
  <c r="G117" i="82"/>
  <c r="G119" i="82" s="1"/>
  <c r="G116" i="82"/>
  <c r="G114" i="82"/>
  <c r="F110" i="82"/>
  <c r="F137" i="82" s="1"/>
  <c r="E110" i="82"/>
  <c r="E137" i="82" s="1"/>
  <c r="D110" i="82"/>
  <c r="D137" i="82" s="1"/>
  <c r="G109" i="82"/>
  <c r="G108" i="82"/>
  <c r="G107" i="82"/>
  <c r="G106" i="82"/>
  <c r="G105" i="82"/>
  <c r="G104" i="82"/>
  <c r="G103" i="82"/>
  <c r="G102" i="82"/>
  <c r="G101" i="82"/>
  <c r="G100" i="82"/>
  <c r="G99" i="82"/>
  <c r="G98" i="82"/>
  <c r="G97" i="82"/>
  <c r="G96" i="82"/>
  <c r="G94" i="82"/>
  <c r="G93" i="82"/>
  <c r="G92" i="82"/>
  <c r="G91" i="82"/>
  <c r="G90" i="82"/>
  <c r="G89" i="82"/>
  <c r="G88" i="82"/>
  <c r="G87" i="82"/>
  <c r="G86" i="82"/>
  <c r="G85" i="82"/>
  <c r="G84" i="82"/>
  <c r="G83" i="82"/>
  <c r="G82" i="82"/>
  <c r="G81" i="82"/>
  <c r="G80" i="82"/>
  <c r="G79" i="82"/>
  <c r="G78" i="82"/>
  <c r="G77" i="82"/>
  <c r="G76" i="82"/>
  <c r="G75" i="82"/>
  <c r="G74" i="82"/>
  <c r="G73" i="82"/>
  <c r="G72" i="82"/>
  <c r="G71" i="82"/>
  <c r="G70" i="82"/>
  <c r="G69" i="82"/>
  <c r="G68" i="82"/>
  <c r="G67" i="82"/>
  <c r="G66" i="82"/>
  <c r="G65" i="82"/>
  <c r="G64" i="82"/>
  <c r="G63" i="82"/>
  <c r="G62" i="82"/>
  <c r="G61" i="82"/>
  <c r="G60" i="82"/>
  <c r="G59" i="82"/>
  <c r="G58" i="82"/>
  <c r="G57" i="82"/>
  <c r="G56" i="82"/>
  <c r="G55" i="82"/>
  <c r="G54" i="82"/>
  <c r="G53" i="82"/>
  <c r="G52" i="82"/>
  <c r="G51" i="82"/>
  <c r="G50" i="82"/>
  <c r="G49" i="82"/>
  <c r="G48" i="82"/>
  <c r="G47" i="82"/>
  <c r="G46" i="82"/>
  <c r="G45" i="82"/>
  <c r="G44" i="82"/>
  <c r="G43" i="82"/>
  <c r="G42" i="82"/>
  <c r="G41" i="82"/>
  <c r="G40" i="82"/>
  <c r="G39" i="82"/>
  <c r="G38" i="82"/>
  <c r="G37" i="82"/>
  <c r="G36" i="82"/>
  <c r="G35" i="82"/>
  <c r="G34" i="82"/>
  <c r="G33" i="82"/>
  <c r="G32" i="82"/>
  <c r="G31" i="82"/>
  <c r="G30" i="82"/>
  <c r="G29" i="82"/>
  <c r="G28" i="82"/>
  <c r="G27" i="82"/>
  <c r="G26" i="82"/>
  <c r="G25" i="82"/>
  <c r="G24" i="82"/>
  <c r="G23" i="82"/>
  <c r="G22" i="82"/>
  <c r="G21" i="82"/>
  <c r="G20" i="82"/>
  <c r="G19" i="82"/>
  <c r="G18" i="82"/>
  <c r="G17" i="82"/>
  <c r="G16" i="82"/>
  <c r="G15" i="82"/>
  <c r="G110" i="82" s="1"/>
  <c r="F95" i="69"/>
  <c r="E95" i="69"/>
  <c r="F87" i="69"/>
  <c r="E87" i="69"/>
  <c r="E65" i="69"/>
  <c r="E89" i="69" s="1"/>
  <c r="F52" i="69"/>
  <c r="F51" i="69"/>
  <c r="F50" i="69"/>
  <c r="F49" i="69"/>
  <c r="F48" i="69"/>
  <c r="F46" i="69"/>
  <c r="F45" i="69"/>
  <c r="F44" i="69"/>
  <c r="F43" i="69"/>
  <c r="F42" i="69"/>
  <c r="F41" i="69"/>
  <c r="F40" i="69"/>
  <c r="F39" i="69"/>
  <c r="F38" i="69"/>
  <c r="F37" i="69"/>
  <c r="F36" i="69"/>
  <c r="F33" i="69"/>
  <c r="F32" i="69"/>
  <c r="F27" i="69"/>
  <c r="F25" i="69"/>
  <c r="F24" i="69"/>
  <c r="F23" i="69"/>
  <c r="F22" i="69"/>
  <c r="F20" i="69"/>
  <c r="F19" i="69"/>
  <c r="F18" i="69"/>
  <c r="F13" i="69"/>
  <c r="F12" i="69"/>
  <c r="F11" i="69"/>
  <c r="F65" i="69" s="1"/>
  <c r="F89" i="69" s="1"/>
  <c r="F97" i="69" s="1"/>
  <c r="E63" i="68"/>
  <c r="D56" i="68"/>
  <c r="D50" i="68"/>
  <c r="D51" i="68" s="1"/>
  <c r="D44" i="68"/>
  <c r="D32" i="68"/>
  <c r="D33" i="68" s="1"/>
  <c r="D35" i="68" s="1"/>
  <c r="D30" i="68"/>
  <c r="D21" i="68"/>
  <c r="D23" i="68" s="1"/>
  <c r="H149" i="76"/>
  <c r="G149" i="76"/>
  <c r="F149" i="76"/>
  <c r="E149" i="76"/>
  <c r="D149" i="76"/>
  <c r="J149" i="76" s="1"/>
  <c r="C149" i="76"/>
  <c r="I149" i="76" s="1"/>
  <c r="J148" i="76"/>
  <c r="I148" i="76"/>
  <c r="K148" i="76" s="1"/>
  <c r="K147" i="76"/>
  <c r="J147" i="76"/>
  <c r="I147" i="76"/>
  <c r="J146" i="76"/>
  <c r="I146" i="76"/>
  <c r="J145" i="76"/>
  <c r="I145" i="76"/>
  <c r="H143" i="76"/>
  <c r="G143" i="76"/>
  <c r="D143" i="76"/>
  <c r="J143" i="76" s="1"/>
  <c r="C143" i="76"/>
  <c r="I143" i="76" s="1"/>
  <c r="J142" i="76"/>
  <c r="I142" i="76"/>
  <c r="J141" i="76"/>
  <c r="I141" i="76"/>
  <c r="J140" i="76"/>
  <c r="K140" i="76" s="1"/>
  <c r="I140" i="76"/>
  <c r="J139" i="76"/>
  <c r="I139" i="76"/>
  <c r="J138" i="76"/>
  <c r="I138" i="76"/>
  <c r="J137" i="76"/>
  <c r="I137" i="76"/>
  <c r="J136" i="76"/>
  <c r="I136" i="76"/>
  <c r="J135" i="76"/>
  <c r="K135" i="76" s="1"/>
  <c r="I135" i="76"/>
  <c r="J134" i="76"/>
  <c r="I134" i="76"/>
  <c r="J133" i="76"/>
  <c r="K133" i="76" s="1"/>
  <c r="I133" i="76"/>
  <c r="H132" i="76"/>
  <c r="H144" i="76" s="1"/>
  <c r="G132" i="76"/>
  <c r="F132" i="76"/>
  <c r="J132" i="76" s="1"/>
  <c r="E132" i="76"/>
  <c r="E144" i="76" s="1"/>
  <c r="D132" i="76"/>
  <c r="D144" i="76" s="1"/>
  <c r="J144" i="76" s="1"/>
  <c r="C132" i="76"/>
  <c r="J131" i="76"/>
  <c r="K131" i="76" s="1"/>
  <c r="I131" i="76"/>
  <c r="J130" i="76"/>
  <c r="I130" i="76"/>
  <c r="J129" i="76"/>
  <c r="I129" i="76"/>
  <c r="J128" i="76"/>
  <c r="I128" i="76"/>
  <c r="J127" i="76"/>
  <c r="I127" i="76"/>
  <c r="J126" i="76"/>
  <c r="I126" i="76"/>
  <c r="K125" i="76"/>
  <c r="J125" i="76"/>
  <c r="I125" i="76"/>
  <c r="J124" i="76"/>
  <c r="I124" i="76"/>
  <c r="J123" i="76"/>
  <c r="I123" i="76"/>
  <c r="H122" i="76"/>
  <c r="G122" i="76"/>
  <c r="G144" i="76" s="1"/>
  <c r="F122" i="76"/>
  <c r="F144" i="76" s="1"/>
  <c r="E122" i="76"/>
  <c r="D122" i="76"/>
  <c r="C122" i="76"/>
  <c r="I122" i="76" s="1"/>
  <c r="J121" i="76"/>
  <c r="I121" i="76"/>
  <c r="J120" i="76"/>
  <c r="I120" i="76"/>
  <c r="J119" i="76"/>
  <c r="I119" i="76"/>
  <c r="J118" i="76"/>
  <c r="K118" i="76" s="1"/>
  <c r="I118" i="76"/>
  <c r="J117" i="76"/>
  <c r="I117" i="76"/>
  <c r="J116" i="76"/>
  <c r="K116" i="76" s="1"/>
  <c r="I116" i="76"/>
  <c r="J115" i="76"/>
  <c r="K115" i="76" s="1"/>
  <c r="I115" i="76"/>
  <c r="J114" i="76"/>
  <c r="I114" i="76"/>
  <c r="J113" i="76"/>
  <c r="K113" i="76" s="1"/>
  <c r="I113" i="76"/>
  <c r="E112" i="76"/>
  <c r="J111" i="76"/>
  <c r="K111" i="76" s="1"/>
  <c r="I111" i="76"/>
  <c r="J110" i="76"/>
  <c r="I110" i="76"/>
  <c r="K109" i="76"/>
  <c r="J109" i="76"/>
  <c r="I109" i="76"/>
  <c r="H108" i="76"/>
  <c r="H112" i="76" s="1"/>
  <c r="G108" i="76"/>
  <c r="G112" i="76" s="1"/>
  <c r="G150" i="76" s="1"/>
  <c r="F108" i="76"/>
  <c r="F112" i="76" s="1"/>
  <c r="F150" i="76" s="1"/>
  <c r="E108" i="76"/>
  <c r="D108" i="76"/>
  <c r="D112" i="76" s="1"/>
  <c r="C108" i="76"/>
  <c r="I108" i="76" s="1"/>
  <c r="K107" i="76"/>
  <c r="J107" i="76"/>
  <c r="I107" i="76"/>
  <c r="J106" i="76"/>
  <c r="I106" i="76"/>
  <c r="J105" i="76"/>
  <c r="I105" i="76"/>
  <c r="J104" i="76"/>
  <c r="I104" i="76"/>
  <c r="J103" i="76"/>
  <c r="K103" i="76" s="1"/>
  <c r="I103" i="76"/>
  <c r="J100" i="76"/>
  <c r="I100" i="76"/>
  <c r="J99" i="76"/>
  <c r="I99" i="76"/>
  <c r="J98" i="76"/>
  <c r="I98" i="76"/>
  <c r="J97" i="76"/>
  <c r="I97" i="76"/>
  <c r="H96" i="76"/>
  <c r="D96" i="76"/>
  <c r="J96" i="76" s="1"/>
  <c r="H95" i="76"/>
  <c r="G95" i="76"/>
  <c r="F95" i="76"/>
  <c r="E95" i="76"/>
  <c r="E96" i="76" s="1"/>
  <c r="D95" i="76"/>
  <c r="C95" i="76"/>
  <c r="J94" i="76"/>
  <c r="J95" i="76" s="1"/>
  <c r="I94" i="76"/>
  <c r="I95" i="76" s="1"/>
  <c r="J93" i="76"/>
  <c r="K93" i="76" s="1"/>
  <c r="K95" i="76" s="1"/>
  <c r="I93" i="76"/>
  <c r="H92" i="76"/>
  <c r="G92" i="76"/>
  <c r="F92" i="76"/>
  <c r="J92" i="76" s="1"/>
  <c r="E92" i="76"/>
  <c r="D92" i="76"/>
  <c r="C92" i="76"/>
  <c r="I92" i="76" s="1"/>
  <c r="J91" i="76"/>
  <c r="I91" i="76"/>
  <c r="J90" i="76"/>
  <c r="I90" i="76"/>
  <c r="H89" i="76"/>
  <c r="G89" i="76"/>
  <c r="G96" i="76" s="1"/>
  <c r="F89" i="76"/>
  <c r="F96" i="76" s="1"/>
  <c r="E89" i="76"/>
  <c r="D89" i="76"/>
  <c r="C89" i="76"/>
  <c r="C96" i="76" s="1"/>
  <c r="J88" i="76"/>
  <c r="I88" i="76"/>
  <c r="J87" i="76"/>
  <c r="I87" i="76"/>
  <c r="J86" i="76"/>
  <c r="I86" i="76"/>
  <c r="J85" i="76"/>
  <c r="I85" i="76"/>
  <c r="G84" i="76"/>
  <c r="H83" i="76"/>
  <c r="H84" i="76" s="1"/>
  <c r="G83" i="76"/>
  <c r="F83" i="76"/>
  <c r="E83" i="76"/>
  <c r="E84" i="76" s="1"/>
  <c r="D83" i="76"/>
  <c r="J83" i="76" s="1"/>
  <c r="C83" i="76"/>
  <c r="J82" i="76"/>
  <c r="K82" i="76" s="1"/>
  <c r="I82" i="76"/>
  <c r="J81" i="76"/>
  <c r="I81" i="76"/>
  <c r="J80" i="76"/>
  <c r="I80" i="76"/>
  <c r="J79" i="76"/>
  <c r="I79" i="76"/>
  <c r="J78" i="76"/>
  <c r="I78" i="76"/>
  <c r="J77" i="76"/>
  <c r="K77" i="76" s="1"/>
  <c r="I77" i="76"/>
  <c r="J76" i="76"/>
  <c r="I76" i="76"/>
  <c r="J75" i="76"/>
  <c r="I75" i="76"/>
  <c r="K74" i="76"/>
  <c r="J74" i="76"/>
  <c r="I74" i="76"/>
  <c r="H73" i="76"/>
  <c r="G73" i="76"/>
  <c r="F73" i="76"/>
  <c r="F84" i="76" s="1"/>
  <c r="E73" i="76"/>
  <c r="D73" i="76"/>
  <c r="C73" i="76"/>
  <c r="I73" i="76" s="1"/>
  <c r="J72" i="76"/>
  <c r="I72" i="76"/>
  <c r="J71" i="76"/>
  <c r="K71" i="76" s="1"/>
  <c r="I71" i="76"/>
  <c r="J70" i="76"/>
  <c r="I70" i="76"/>
  <c r="J69" i="76"/>
  <c r="I69" i="76"/>
  <c r="J68" i="76"/>
  <c r="K68" i="76" s="1"/>
  <c r="I68" i="76"/>
  <c r="J67" i="76"/>
  <c r="I67" i="76"/>
  <c r="J66" i="76"/>
  <c r="I66" i="76"/>
  <c r="J65" i="76"/>
  <c r="I65" i="76"/>
  <c r="H64" i="76"/>
  <c r="G64" i="76"/>
  <c r="D64" i="76"/>
  <c r="D84" i="76" s="1"/>
  <c r="J84" i="76" s="1"/>
  <c r="C64" i="76"/>
  <c r="C84" i="76" s="1"/>
  <c r="J63" i="76"/>
  <c r="I63" i="76"/>
  <c r="J62" i="76"/>
  <c r="K62" i="76" s="1"/>
  <c r="I62" i="76"/>
  <c r="J61" i="76"/>
  <c r="I61" i="76"/>
  <c r="K60" i="76"/>
  <c r="J60" i="76"/>
  <c r="I60" i="76"/>
  <c r="J59" i="76"/>
  <c r="K59" i="76" s="1"/>
  <c r="I59" i="76"/>
  <c r="J58" i="76"/>
  <c r="K58" i="76" s="1"/>
  <c r="I58" i="76"/>
  <c r="J57" i="76"/>
  <c r="I57" i="76"/>
  <c r="J56" i="76"/>
  <c r="I56" i="76"/>
  <c r="H55" i="76"/>
  <c r="D55" i="76"/>
  <c r="J55" i="76" s="1"/>
  <c r="J54" i="76"/>
  <c r="I54" i="76"/>
  <c r="J53" i="76"/>
  <c r="I53" i="76"/>
  <c r="J52" i="76"/>
  <c r="I52" i="76"/>
  <c r="H51" i="76"/>
  <c r="G51" i="76"/>
  <c r="F51" i="76"/>
  <c r="E51" i="76"/>
  <c r="D51" i="76"/>
  <c r="J51" i="76" s="1"/>
  <c r="C51" i="76"/>
  <c r="I51" i="76" s="1"/>
  <c r="J50" i="76"/>
  <c r="I50" i="76"/>
  <c r="J49" i="76"/>
  <c r="K49" i="76" s="1"/>
  <c r="I49" i="76"/>
  <c r="H48" i="76"/>
  <c r="G48" i="76"/>
  <c r="G55" i="76" s="1"/>
  <c r="F48" i="76"/>
  <c r="F55" i="76" s="1"/>
  <c r="E48" i="76"/>
  <c r="E55" i="76" s="1"/>
  <c r="D48" i="76"/>
  <c r="C48" i="76"/>
  <c r="C55" i="76" s="1"/>
  <c r="J47" i="76"/>
  <c r="I47" i="76"/>
  <c r="J46" i="76"/>
  <c r="I46" i="76"/>
  <c r="J45" i="76"/>
  <c r="K45" i="76" s="1"/>
  <c r="I45" i="76"/>
  <c r="J44" i="76"/>
  <c r="K44" i="76" s="1"/>
  <c r="I44" i="76"/>
  <c r="D44" i="76"/>
  <c r="C44" i="76"/>
  <c r="J43" i="76"/>
  <c r="I43" i="76"/>
  <c r="J42" i="76"/>
  <c r="K42" i="76" s="1"/>
  <c r="I42" i="76"/>
  <c r="G41" i="76"/>
  <c r="J40" i="76"/>
  <c r="I40" i="76"/>
  <c r="J39" i="76"/>
  <c r="I39" i="76"/>
  <c r="J38" i="76"/>
  <c r="I38" i="76"/>
  <c r="H37" i="76"/>
  <c r="H41" i="76" s="1"/>
  <c r="G37" i="76"/>
  <c r="D37" i="76"/>
  <c r="D41" i="76" s="1"/>
  <c r="C37" i="76"/>
  <c r="C41" i="76" s="1"/>
  <c r="I41" i="76" s="1"/>
  <c r="J36" i="76"/>
  <c r="I36" i="76"/>
  <c r="J35" i="76"/>
  <c r="I35" i="76"/>
  <c r="J34" i="76"/>
  <c r="I34" i="76"/>
  <c r="J33" i="76"/>
  <c r="I33" i="76"/>
  <c r="K32" i="76"/>
  <c r="J32" i="76"/>
  <c r="I32" i="76"/>
  <c r="F31" i="76"/>
  <c r="F101" i="76" s="1"/>
  <c r="J30" i="76"/>
  <c r="I30" i="76"/>
  <c r="J29" i="76"/>
  <c r="I29" i="76"/>
  <c r="J28" i="76"/>
  <c r="I28" i="76"/>
  <c r="J27" i="76"/>
  <c r="K27" i="76" s="1"/>
  <c r="I27" i="76"/>
  <c r="D27" i="76"/>
  <c r="C27" i="76"/>
  <c r="J26" i="76"/>
  <c r="I26" i="76"/>
  <c r="J25" i="76"/>
  <c r="I25" i="76"/>
  <c r="J24" i="76"/>
  <c r="K24" i="76" s="1"/>
  <c r="I24" i="76"/>
  <c r="H23" i="76"/>
  <c r="G23" i="76"/>
  <c r="F23" i="76"/>
  <c r="J23" i="76" s="1"/>
  <c r="E23" i="76"/>
  <c r="I23" i="76" s="1"/>
  <c r="D23" i="76"/>
  <c r="C23" i="76"/>
  <c r="J22" i="76"/>
  <c r="I22" i="76"/>
  <c r="J21" i="76"/>
  <c r="K21" i="76" s="1"/>
  <c r="I21" i="76"/>
  <c r="J20" i="76"/>
  <c r="I20" i="76"/>
  <c r="J19" i="76"/>
  <c r="K19" i="76" s="1"/>
  <c r="I19" i="76"/>
  <c r="J18" i="76"/>
  <c r="K18" i="76" s="1"/>
  <c r="I18" i="76"/>
  <c r="H17" i="76"/>
  <c r="H31" i="76" s="1"/>
  <c r="H101" i="76" s="1"/>
  <c r="G17" i="76"/>
  <c r="G31" i="76" s="1"/>
  <c r="F17" i="76"/>
  <c r="E17" i="76"/>
  <c r="E31" i="76" s="1"/>
  <c r="D17" i="76"/>
  <c r="J17" i="76" s="1"/>
  <c r="K17" i="76" s="1"/>
  <c r="C17" i="76"/>
  <c r="I17" i="76" s="1"/>
  <c r="J16" i="76"/>
  <c r="I16" i="76"/>
  <c r="J15" i="76"/>
  <c r="K15" i="76" s="1"/>
  <c r="I15" i="76"/>
  <c r="J14" i="76"/>
  <c r="K14" i="76" s="1"/>
  <c r="I14" i="76"/>
  <c r="G15" i="55"/>
  <c r="F15" i="55"/>
  <c r="E15" i="55"/>
  <c r="D15" i="55"/>
  <c r="C15" i="55"/>
  <c r="G13" i="55"/>
  <c r="D19" i="75"/>
  <c r="C19" i="75"/>
  <c r="J26" i="73"/>
  <c r="H23" i="73"/>
  <c r="G23" i="73"/>
  <c r="F23" i="73"/>
  <c r="E23" i="73"/>
  <c r="D23" i="73"/>
  <c r="C23" i="73"/>
  <c r="I22" i="73"/>
  <c r="J22" i="73" s="1"/>
  <c r="I21" i="73"/>
  <c r="I23" i="73" s="1"/>
  <c r="H20" i="73"/>
  <c r="H24" i="73" s="1"/>
  <c r="G20" i="73"/>
  <c r="G24" i="73" s="1"/>
  <c r="F20" i="73"/>
  <c r="F24" i="73" s="1"/>
  <c r="E20" i="73"/>
  <c r="E24" i="73" s="1"/>
  <c r="D20" i="73"/>
  <c r="D24" i="73" s="1"/>
  <c r="C20" i="73"/>
  <c r="C24" i="73" s="1"/>
  <c r="I19" i="73"/>
  <c r="J19" i="73" s="1"/>
  <c r="I18" i="73"/>
  <c r="I20" i="73" s="1"/>
  <c r="I24" i="73" s="1"/>
  <c r="H16" i="73"/>
  <c r="H17" i="73" s="1"/>
  <c r="G16" i="73"/>
  <c r="G17" i="73" s="1"/>
  <c r="F16" i="73"/>
  <c r="E16" i="73"/>
  <c r="E17" i="73" s="1"/>
  <c r="D16" i="73"/>
  <c r="D17" i="73" s="1"/>
  <c r="C16" i="73"/>
  <c r="J15" i="73"/>
  <c r="I14" i="73"/>
  <c r="I16" i="73" s="1"/>
  <c r="H13" i="73"/>
  <c r="G13" i="73"/>
  <c r="F13" i="73"/>
  <c r="F17" i="73" s="1"/>
  <c r="E13" i="73"/>
  <c r="D13" i="73"/>
  <c r="C13" i="73"/>
  <c r="J12" i="73"/>
  <c r="I12" i="73"/>
  <c r="I11" i="73"/>
  <c r="I13" i="73" s="1"/>
  <c r="I51" i="74"/>
  <c r="J51" i="74" s="1"/>
  <c r="I50" i="74"/>
  <c r="J50" i="74" s="1"/>
  <c r="H49" i="74"/>
  <c r="G49" i="74"/>
  <c r="F49" i="74"/>
  <c r="F52" i="74" s="1"/>
  <c r="E49" i="74"/>
  <c r="E52" i="74" s="1"/>
  <c r="I48" i="74"/>
  <c r="J48" i="74" s="1"/>
  <c r="I47" i="74"/>
  <c r="J47" i="74" s="1"/>
  <c r="H46" i="74"/>
  <c r="H52" i="74" s="1"/>
  <c r="G46" i="74"/>
  <c r="G52" i="74" s="1"/>
  <c r="F46" i="74"/>
  <c r="E46" i="74"/>
  <c r="I46" i="74" s="1"/>
  <c r="D46" i="74"/>
  <c r="D52" i="74" s="1"/>
  <c r="C46" i="74"/>
  <c r="J46" i="74" s="1"/>
  <c r="I45" i="74"/>
  <c r="J45" i="74" s="1"/>
  <c r="I44" i="74"/>
  <c r="J44" i="74" s="1"/>
  <c r="I43" i="74"/>
  <c r="J43" i="74" s="1"/>
  <c r="I41" i="74"/>
  <c r="J41" i="74" s="1"/>
  <c r="I40" i="74"/>
  <c r="J40" i="74" s="1"/>
  <c r="H39" i="74"/>
  <c r="G39" i="74"/>
  <c r="H42" i="74" s="1"/>
  <c r="H53" i="74" s="1"/>
  <c r="F39" i="74"/>
  <c r="G42" i="74" s="1"/>
  <c r="G53" i="74" s="1"/>
  <c r="E39" i="74"/>
  <c r="F42" i="74" s="1"/>
  <c r="D39" i="74"/>
  <c r="D42" i="74" s="1"/>
  <c r="C39" i="74"/>
  <c r="C42" i="74" s="1"/>
  <c r="I38" i="74"/>
  <c r="J38" i="74" s="1"/>
  <c r="I37" i="74"/>
  <c r="J37" i="74" s="1"/>
  <c r="I36" i="74"/>
  <c r="J36" i="74" s="1"/>
  <c r="I35" i="74"/>
  <c r="J35" i="74" s="1"/>
  <c r="E34" i="74"/>
  <c r="I33" i="74"/>
  <c r="J33" i="74" s="1"/>
  <c r="I32" i="74"/>
  <c r="J32" i="74" s="1"/>
  <c r="H31" i="74"/>
  <c r="G31" i="74"/>
  <c r="F31" i="74"/>
  <c r="F34" i="74" s="1"/>
  <c r="E31" i="74"/>
  <c r="I31" i="74" s="1"/>
  <c r="J31" i="74" s="1"/>
  <c r="D31" i="74"/>
  <c r="C31" i="74"/>
  <c r="I30" i="74"/>
  <c r="J30" i="74" s="1"/>
  <c r="I29" i="74"/>
  <c r="J29" i="74" s="1"/>
  <c r="I28" i="74"/>
  <c r="J28" i="74" s="1"/>
  <c r="H27" i="74"/>
  <c r="G27" i="74"/>
  <c r="F27" i="74"/>
  <c r="E27" i="74"/>
  <c r="I27" i="74" s="1"/>
  <c r="D27" i="74"/>
  <c r="C27" i="74"/>
  <c r="I26" i="74"/>
  <c r="J26" i="74" s="1"/>
  <c r="I25" i="74"/>
  <c r="J25" i="74" s="1"/>
  <c r="I24" i="74"/>
  <c r="J24" i="74" s="1"/>
  <c r="I23" i="74"/>
  <c r="J23" i="74" s="1"/>
  <c r="H22" i="74"/>
  <c r="G22" i="74"/>
  <c r="F22" i="74"/>
  <c r="E22" i="74"/>
  <c r="D22" i="74"/>
  <c r="C22" i="74"/>
  <c r="I21" i="74"/>
  <c r="J21" i="74" s="1"/>
  <c r="I20" i="74"/>
  <c r="J20" i="74" s="1"/>
  <c r="I19" i="74"/>
  <c r="J19" i="74" s="1"/>
  <c r="I18" i="74"/>
  <c r="J18" i="74" s="1"/>
  <c r="H17" i="74"/>
  <c r="G17" i="74"/>
  <c r="F17" i="74"/>
  <c r="E17" i="74"/>
  <c r="I17" i="74" s="1"/>
  <c r="D17" i="74"/>
  <c r="C17" i="74"/>
  <c r="I16" i="74"/>
  <c r="J16" i="74" s="1"/>
  <c r="I15" i="74"/>
  <c r="J15" i="74" s="1"/>
  <c r="H14" i="74"/>
  <c r="H34" i="74" s="1"/>
  <c r="G14" i="74"/>
  <c r="F14" i="74"/>
  <c r="E14" i="74"/>
  <c r="D14" i="74"/>
  <c r="D34" i="74" s="1"/>
  <c r="C14" i="74"/>
  <c r="I13" i="74"/>
  <c r="J13" i="74" s="1"/>
  <c r="I12" i="74"/>
  <c r="J12" i="74" s="1"/>
  <c r="I11" i="74"/>
  <c r="J11" i="74" s="1"/>
  <c r="C17" i="73" l="1"/>
  <c r="C27" i="73" s="1"/>
  <c r="I20" i="71"/>
  <c r="I25" i="71" s="1"/>
  <c r="G137" i="82"/>
  <c r="E97" i="69"/>
  <c r="E91" i="69"/>
  <c r="D55" i="68"/>
  <c r="D53" i="68"/>
  <c r="E101" i="76"/>
  <c r="K51" i="76"/>
  <c r="K23" i="76"/>
  <c r="J41" i="76"/>
  <c r="K41" i="76" s="1"/>
  <c r="I55" i="76"/>
  <c r="K55" i="76" s="1"/>
  <c r="K132" i="76"/>
  <c r="K143" i="76"/>
  <c r="G101" i="76"/>
  <c r="I84" i="76"/>
  <c r="K84" i="76" s="1"/>
  <c r="I96" i="76"/>
  <c r="K96" i="76" s="1"/>
  <c r="D150" i="76"/>
  <c r="J112" i="76"/>
  <c r="H150" i="76"/>
  <c r="E150" i="76"/>
  <c r="K149" i="76"/>
  <c r="I48" i="76"/>
  <c r="J73" i="76"/>
  <c r="K73" i="76" s="1"/>
  <c r="J89" i="76"/>
  <c r="J108" i="76"/>
  <c r="K108" i="76" s="1"/>
  <c r="J122" i="76"/>
  <c r="K122" i="76" s="1"/>
  <c r="I132" i="76"/>
  <c r="C31" i="76"/>
  <c r="J48" i="76"/>
  <c r="K48" i="76" s="1"/>
  <c r="J64" i="76"/>
  <c r="I83" i="76"/>
  <c r="K83" i="76" s="1"/>
  <c r="D31" i="76"/>
  <c r="J37" i="76"/>
  <c r="K37" i="76" s="1"/>
  <c r="I64" i="76"/>
  <c r="I37" i="76"/>
  <c r="C144" i="76"/>
  <c r="I144" i="76" s="1"/>
  <c r="K144" i="76" s="1"/>
  <c r="C112" i="76"/>
  <c r="I89" i="76"/>
  <c r="F25" i="73"/>
  <c r="F27" i="73"/>
  <c r="F28" i="73"/>
  <c r="F29" i="73" s="1"/>
  <c r="G27" i="73"/>
  <c r="G25" i="73"/>
  <c r="C29" i="73"/>
  <c r="C28" i="73"/>
  <c r="G29" i="73"/>
  <c r="D27" i="73"/>
  <c r="D25" i="73"/>
  <c r="H27" i="73"/>
  <c r="H25" i="73"/>
  <c r="D29" i="73"/>
  <c r="D28" i="73"/>
  <c r="H28" i="73"/>
  <c r="H29" i="73" s="1"/>
  <c r="E25" i="73"/>
  <c r="I17" i="73"/>
  <c r="J17" i="73" s="1"/>
  <c r="E27" i="73"/>
  <c r="I29" i="73"/>
  <c r="E28" i="73"/>
  <c r="E29" i="73" s="1"/>
  <c r="J18" i="73"/>
  <c r="J20" i="73" s="1"/>
  <c r="J21" i="73"/>
  <c r="J23" i="73" s="1"/>
  <c r="J11" i="73"/>
  <c r="J13" i="73" s="1"/>
  <c r="J14" i="73"/>
  <c r="J16" i="73" s="1"/>
  <c r="I52" i="74"/>
  <c r="C34" i="74"/>
  <c r="G34" i="74"/>
  <c r="G54" i="74" s="1"/>
  <c r="J17" i="74"/>
  <c r="I22" i="74"/>
  <c r="J22" i="74" s="1"/>
  <c r="J27" i="74"/>
  <c r="D53" i="74"/>
  <c r="D54" i="74" s="1"/>
  <c r="J14" i="74"/>
  <c r="H54" i="74"/>
  <c r="F53" i="74"/>
  <c r="F54" i="74" s="1"/>
  <c r="I39" i="74"/>
  <c r="J39" i="74" s="1"/>
  <c r="I49" i="74"/>
  <c r="J49" i="74" s="1"/>
  <c r="I14" i="74"/>
  <c r="C52" i="74"/>
  <c r="J52" i="74" s="1"/>
  <c r="F46" i="49"/>
  <c r="O17" i="49"/>
  <c r="P17" i="49"/>
  <c r="N17" i="49"/>
  <c r="N15" i="49"/>
  <c r="C25" i="73" l="1"/>
  <c r="J150" i="76"/>
  <c r="D63" i="68"/>
  <c r="D57" i="68"/>
  <c r="C150" i="76"/>
  <c r="I150" i="76" s="1"/>
  <c r="I112" i="76"/>
  <c r="K150" i="76"/>
  <c r="D101" i="76"/>
  <c r="J101" i="76" s="1"/>
  <c r="K101" i="76" s="1"/>
  <c r="J31" i="76"/>
  <c r="K31" i="76" s="1"/>
  <c r="I31" i="76"/>
  <c r="C101" i="76"/>
  <c r="I101" i="76" s="1"/>
  <c r="K64" i="76"/>
  <c r="K112" i="76"/>
  <c r="J24" i="73"/>
  <c r="J25" i="73"/>
  <c r="J27" i="73"/>
  <c r="I25" i="73"/>
  <c r="I27" i="73"/>
  <c r="C53" i="74"/>
  <c r="E53" i="74"/>
  <c r="I42" i="74"/>
  <c r="J42" i="74" s="1"/>
  <c r="I34" i="74"/>
  <c r="J34" i="74" s="1"/>
  <c r="F43" i="49"/>
  <c r="N28" i="42"/>
  <c r="P27" i="42"/>
  <c r="O27" i="42"/>
  <c r="N27" i="42"/>
  <c r="P27" i="64"/>
  <c r="O27" i="64"/>
  <c r="N27" i="64"/>
  <c r="J29" i="73" l="1"/>
  <c r="I53" i="74"/>
  <c r="J53" i="74" s="1"/>
  <c r="E54" i="74"/>
  <c r="I54" i="74" s="1"/>
  <c r="C54" i="74"/>
  <c r="I156" i="8"/>
  <c r="F36" i="48"/>
  <c r="R47" i="47"/>
  <c r="Q47" i="47"/>
  <c r="P47" i="47"/>
  <c r="Q15" i="47"/>
  <c r="P15" i="47"/>
  <c r="Q20" i="47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11" i="15"/>
  <c r="J54" i="74" l="1"/>
  <c r="Q22" i="47"/>
  <c r="P22" i="47"/>
  <c r="Q18" i="47"/>
  <c r="P18" i="47"/>
  <c r="R30" i="47"/>
  <c r="R31" i="47"/>
  <c r="R32" i="47"/>
  <c r="R33" i="47"/>
  <c r="Q30" i="47"/>
  <c r="Q31" i="47"/>
  <c r="Q32" i="47"/>
  <c r="Q33" i="47"/>
  <c r="P29" i="47"/>
  <c r="P30" i="47"/>
  <c r="P31" i="47"/>
  <c r="P32" i="47"/>
  <c r="P33" i="47"/>
  <c r="P28" i="47"/>
  <c r="P11" i="47"/>
  <c r="P12" i="47"/>
  <c r="P19" i="47"/>
  <c r="P20" i="47"/>
  <c r="P21" i="47"/>
  <c r="Q11" i="47"/>
  <c r="Q12" i="47"/>
  <c r="Q16" i="47"/>
  <c r="Q17" i="47"/>
  <c r="Q19" i="47"/>
  <c r="Q21" i="47"/>
  <c r="Q23" i="47"/>
  <c r="Q10" i="47"/>
  <c r="P10" i="47"/>
  <c r="G17" i="6" l="1"/>
  <c r="AF77" i="15" l="1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11" i="15"/>
  <c r="O19" i="46" l="1"/>
  <c r="N19" i="46"/>
  <c r="O18" i="46"/>
  <c r="N18" i="46"/>
  <c r="H60" i="7"/>
  <c r="G60" i="7"/>
  <c r="I55" i="7"/>
  <c r="I32" i="7"/>
  <c r="I33" i="7"/>
  <c r="I34" i="7"/>
  <c r="I35" i="7"/>
  <c r="I36" i="7"/>
  <c r="I37" i="7"/>
  <c r="I38" i="7"/>
  <c r="I39" i="7"/>
  <c r="I40" i="7"/>
  <c r="I41" i="7"/>
  <c r="I60" i="7" s="1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6" i="7"/>
  <c r="I57" i="7"/>
  <c r="I58" i="7"/>
  <c r="I59" i="7"/>
  <c r="I30" i="7"/>
  <c r="I29" i="7"/>
  <c r="I24" i="7"/>
  <c r="I23" i="7"/>
  <c r="I22" i="7"/>
  <c r="I21" i="7"/>
  <c r="I20" i="7"/>
  <c r="N20" i="46" l="1"/>
  <c r="O12" i="46"/>
  <c r="N12" i="46"/>
  <c r="O11" i="46"/>
  <c r="N11" i="46"/>
  <c r="O10" i="46"/>
  <c r="N10" i="46"/>
  <c r="O34" i="46"/>
  <c r="N34" i="46"/>
  <c r="N29" i="46"/>
  <c r="K108" i="8"/>
  <c r="K107" i="8"/>
  <c r="K106" i="8"/>
  <c r="K105" i="8"/>
  <c r="J104" i="8"/>
  <c r="K94" i="8"/>
  <c r="K93" i="8"/>
  <c r="K88" i="8"/>
  <c r="K80" i="8"/>
  <c r="K73" i="8"/>
  <c r="J71" i="8"/>
  <c r="L70" i="8"/>
  <c r="J70" i="8"/>
  <c r="K66" i="8"/>
  <c r="J66" i="8"/>
  <c r="I66" i="8"/>
  <c r="K64" i="8"/>
  <c r="J59" i="8"/>
  <c r="J58" i="8"/>
  <c r="J57" i="8"/>
  <c r="J56" i="8"/>
  <c r="J55" i="8"/>
  <c r="J53" i="8"/>
  <c r="K51" i="8"/>
  <c r="J50" i="8"/>
  <c r="J49" i="8"/>
  <c r="J48" i="8"/>
  <c r="K44" i="8"/>
  <c r="J41" i="8"/>
  <c r="L36" i="8"/>
  <c r="L66" i="8"/>
  <c r="L39" i="8"/>
  <c r="L40" i="8"/>
  <c r="L41" i="8"/>
  <c r="L42" i="8"/>
  <c r="L43" i="8"/>
  <c r="L44" i="8"/>
  <c r="L45" i="8"/>
  <c r="L47" i="8"/>
  <c r="L48" i="8"/>
  <c r="L49" i="8"/>
  <c r="L50" i="8"/>
  <c r="L51" i="8"/>
  <c r="L53" i="8"/>
  <c r="L55" i="8"/>
  <c r="L56" i="8"/>
  <c r="L57" i="8"/>
  <c r="L58" i="8"/>
  <c r="L59" i="8"/>
  <c r="L61" i="8"/>
  <c r="L62" i="8"/>
  <c r="L63" i="8"/>
  <c r="L64" i="8"/>
  <c r="L35" i="8"/>
  <c r="L20" i="8"/>
  <c r="L31" i="8"/>
  <c r="L25" i="8"/>
  <c r="L26" i="8"/>
  <c r="L27" i="8"/>
  <c r="L28" i="8"/>
  <c r="L29" i="8"/>
  <c r="L24" i="8"/>
  <c r="L15" i="8"/>
  <c r="L17" i="8"/>
  <c r="L18" i="8"/>
  <c r="L14" i="8"/>
  <c r="A12" i="51" l="1"/>
  <c r="E12" i="51"/>
  <c r="M12" i="51"/>
  <c r="M24" i="51" s="1"/>
  <c r="P12" i="51"/>
  <c r="Q12" i="51" s="1"/>
  <c r="A13" i="51"/>
  <c r="E13" i="51"/>
  <c r="M13" i="51"/>
  <c r="Q13" i="51" s="1"/>
  <c r="A14" i="51"/>
  <c r="E14" i="51"/>
  <c r="E32" i="51" s="1"/>
  <c r="I32" i="51" s="1"/>
  <c r="M14" i="51"/>
  <c r="Q14" i="51" s="1"/>
  <c r="A15" i="51"/>
  <c r="A16" i="5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E16" i="51"/>
  <c r="E18" i="51"/>
  <c r="E20" i="51"/>
  <c r="I20" i="51"/>
  <c r="K24" i="51"/>
  <c r="C48" i="51" s="1"/>
  <c r="L24" i="51"/>
  <c r="N24" i="51"/>
  <c r="O24" i="51"/>
  <c r="K27" i="51"/>
  <c r="K33" i="51" s="1"/>
  <c r="C49" i="51" s="1"/>
  <c r="L27" i="51"/>
  <c r="L33" i="51" s="1"/>
  <c r="L34" i="51" s="1"/>
  <c r="L54" i="51" s="1"/>
  <c r="O27" i="51"/>
  <c r="Q28" i="47" s="1"/>
  <c r="C32" i="51"/>
  <c r="D32" i="51"/>
  <c r="F32" i="51"/>
  <c r="G32" i="51"/>
  <c r="H32" i="51"/>
  <c r="N33" i="51"/>
  <c r="N34" i="51" s="1"/>
  <c r="N54" i="51" s="1"/>
  <c r="P33" i="51"/>
  <c r="C34" i="51"/>
  <c r="E34" i="51" s="1"/>
  <c r="D34" i="51"/>
  <c r="F34" i="51"/>
  <c r="G34" i="51"/>
  <c r="H34" i="51"/>
  <c r="E43" i="51"/>
  <c r="I43" i="51"/>
  <c r="D48" i="51"/>
  <c r="D53" i="51"/>
  <c r="D54" i="51" s="1"/>
  <c r="F53" i="51"/>
  <c r="G53" i="51"/>
  <c r="H53" i="51"/>
  <c r="H54" i="51" s="1"/>
  <c r="K53" i="51"/>
  <c r="L53" i="51"/>
  <c r="M53" i="51"/>
  <c r="N53" i="51"/>
  <c r="O53" i="51"/>
  <c r="P53" i="51"/>
  <c r="F54" i="51"/>
  <c r="G54" i="51"/>
  <c r="R28" i="47" l="1"/>
  <c r="P14" i="49" s="1"/>
  <c r="O14" i="49"/>
  <c r="O33" i="51"/>
  <c r="O34" i="51" s="1"/>
  <c r="O54" i="51" s="1"/>
  <c r="M27" i="51"/>
  <c r="Q27" i="51" s="1"/>
  <c r="E48" i="51"/>
  <c r="I34" i="51"/>
  <c r="C53" i="51"/>
  <c r="C54" i="51" s="1"/>
  <c r="K34" i="51"/>
  <c r="K54" i="51" s="1"/>
  <c r="P24" i="51"/>
  <c r="H20" i="42"/>
  <c r="M33" i="51" l="1"/>
  <c r="Q33" i="51" s="1"/>
  <c r="I48" i="51"/>
  <c r="Q24" i="51"/>
  <c r="P34" i="51"/>
  <c r="K171" i="8"/>
  <c r="M34" i="51" l="1"/>
  <c r="M54" i="51" s="1"/>
  <c r="E49" i="51"/>
  <c r="P54" i="51"/>
  <c r="K114" i="8"/>
  <c r="O50" i="46"/>
  <c r="N50" i="46"/>
  <c r="O49" i="46"/>
  <c r="N49" i="46"/>
  <c r="Q34" i="51" l="1"/>
  <c r="Q54" i="51" s="1"/>
  <c r="I49" i="51"/>
  <c r="E53" i="51"/>
  <c r="J167" i="8"/>
  <c r="J161" i="8"/>
  <c r="J149" i="8"/>
  <c r="K147" i="8"/>
  <c r="J146" i="8"/>
  <c r="J145" i="8"/>
  <c r="J144" i="8"/>
  <c r="J143" i="8"/>
  <c r="K142" i="8"/>
  <c r="K141" i="8"/>
  <c r="J134" i="8"/>
  <c r="K133" i="8"/>
  <c r="J132" i="8"/>
  <c r="J131" i="8"/>
  <c r="I53" i="51" l="1"/>
  <c r="E54" i="51"/>
  <c r="I54" i="51" s="1"/>
  <c r="M53" i="44"/>
  <c r="L53" i="44"/>
  <c r="K53" i="44"/>
  <c r="H53" i="44"/>
  <c r="G53" i="44"/>
  <c r="F53" i="44"/>
  <c r="H49" i="44"/>
  <c r="H48" i="44"/>
  <c r="H43" i="44"/>
  <c r="E43" i="44"/>
  <c r="O34" i="44"/>
  <c r="O54" i="44" s="1"/>
  <c r="P33" i="44"/>
  <c r="O33" i="44"/>
  <c r="N33" i="44"/>
  <c r="G32" i="44"/>
  <c r="G34" i="44" s="1"/>
  <c r="G54" i="44" s="1"/>
  <c r="C32" i="44"/>
  <c r="C34" i="44" s="1"/>
  <c r="I29" i="44"/>
  <c r="F29" i="44"/>
  <c r="E29" i="44"/>
  <c r="P27" i="44"/>
  <c r="L27" i="44"/>
  <c r="L33" i="44" s="1"/>
  <c r="K27" i="44"/>
  <c r="O24" i="44"/>
  <c r="N24" i="44"/>
  <c r="N34" i="44" s="1"/>
  <c r="N54" i="44" s="1"/>
  <c r="M24" i="44"/>
  <c r="L24" i="44"/>
  <c r="K24" i="44"/>
  <c r="H20" i="44"/>
  <c r="E20" i="44"/>
  <c r="H18" i="44"/>
  <c r="E18" i="44"/>
  <c r="H16" i="44"/>
  <c r="E16" i="44"/>
  <c r="Q14" i="44"/>
  <c r="P14" i="44"/>
  <c r="M14" i="44"/>
  <c r="F14" i="44"/>
  <c r="D14" i="44"/>
  <c r="E14" i="44" s="1"/>
  <c r="P13" i="44"/>
  <c r="Q13" i="44" s="1"/>
  <c r="M13" i="44"/>
  <c r="E13" i="44"/>
  <c r="A13" i="44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P12" i="44"/>
  <c r="P24" i="44" s="1"/>
  <c r="P34" i="44" s="1"/>
  <c r="M12" i="44"/>
  <c r="E12" i="44"/>
  <c r="A12" i="44"/>
  <c r="Q24" i="44" l="1"/>
  <c r="F32" i="44"/>
  <c r="F34" i="44" s="1"/>
  <c r="F54" i="44" s="1"/>
  <c r="D49" i="44"/>
  <c r="L34" i="44"/>
  <c r="L54" i="44" s="1"/>
  <c r="E32" i="44"/>
  <c r="I14" i="44"/>
  <c r="I43" i="44"/>
  <c r="P54" i="44"/>
  <c r="H32" i="44"/>
  <c r="I20" i="44"/>
  <c r="M27" i="44"/>
  <c r="K33" i="44"/>
  <c r="C48" i="44"/>
  <c r="D32" i="44"/>
  <c r="D34" i="44" s="1"/>
  <c r="Q12" i="44"/>
  <c r="H76" i="5"/>
  <c r="H77" i="5"/>
  <c r="H78" i="5"/>
  <c r="H79" i="5"/>
  <c r="H75" i="5"/>
  <c r="H67" i="5"/>
  <c r="G68" i="5"/>
  <c r="H68" i="5" s="1"/>
  <c r="H69" i="5"/>
  <c r="E69" i="5"/>
  <c r="H62" i="5"/>
  <c r="H59" i="5"/>
  <c r="I69" i="5" l="1"/>
  <c r="M33" i="44"/>
  <c r="Q27" i="44"/>
  <c r="I32" i="44"/>
  <c r="H34" i="44"/>
  <c r="D48" i="44"/>
  <c r="D53" i="44" s="1"/>
  <c r="D54" i="44" s="1"/>
  <c r="E34" i="44"/>
  <c r="C49" i="44"/>
  <c r="C53" i="44" s="1"/>
  <c r="C54" i="44" s="1"/>
  <c r="K34" i="44"/>
  <c r="K54" i="44" s="1"/>
  <c r="P53" i="42"/>
  <c r="O53" i="42"/>
  <c r="N53" i="42"/>
  <c r="M53" i="42"/>
  <c r="L53" i="42"/>
  <c r="K53" i="42"/>
  <c r="G53" i="42"/>
  <c r="F53" i="42"/>
  <c r="H49" i="42"/>
  <c r="H48" i="42"/>
  <c r="H53" i="42" s="1"/>
  <c r="H43" i="42"/>
  <c r="I43" i="42" s="1"/>
  <c r="E43" i="42"/>
  <c r="K34" i="42"/>
  <c r="K54" i="42" s="1"/>
  <c r="P33" i="42"/>
  <c r="N33" i="42"/>
  <c r="N34" i="42" s="1"/>
  <c r="N54" i="42" s="1"/>
  <c r="K33" i="42"/>
  <c r="C49" i="42" s="1"/>
  <c r="H33" i="42"/>
  <c r="G33" i="42"/>
  <c r="F33" i="42"/>
  <c r="H32" i="42"/>
  <c r="H34" i="42" s="1"/>
  <c r="G32" i="42"/>
  <c r="G34" i="42" s="1"/>
  <c r="F32" i="42"/>
  <c r="F34" i="42" s="1"/>
  <c r="D32" i="42"/>
  <c r="D34" i="42" s="1"/>
  <c r="C32" i="42"/>
  <c r="C34" i="42" s="1"/>
  <c r="O28" i="42"/>
  <c r="M28" i="42"/>
  <c r="Q28" i="42" s="1"/>
  <c r="L27" i="42"/>
  <c r="L33" i="42" s="1"/>
  <c r="D49" i="42" s="1"/>
  <c r="P24" i="42"/>
  <c r="O24" i="42"/>
  <c r="N24" i="42"/>
  <c r="L24" i="42"/>
  <c r="D48" i="42" s="1"/>
  <c r="K24" i="42"/>
  <c r="E20" i="42"/>
  <c r="I20" i="42" s="1"/>
  <c r="M14" i="42"/>
  <c r="Q14" i="42" s="1"/>
  <c r="E14" i="42"/>
  <c r="I14" i="42" s="1"/>
  <c r="Q13" i="42"/>
  <c r="M13" i="42"/>
  <c r="M12" i="42"/>
  <c r="Q12" i="42" s="1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P53" i="64"/>
  <c r="O53" i="64"/>
  <c r="N53" i="64"/>
  <c r="M53" i="64"/>
  <c r="L53" i="64"/>
  <c r="K53" i="64"/>
  <c r="G53" i="64"/>
  <c r="F53" i="64"/>
  <c r="H48" i="64"/>
  <c r="H44" i="64"/>
  <c r="I44" i="64" s="1"/>
  <c r="E44" i="64"/>
  <c r="H43" i="64"/>
  <c r="E43" i="64"/>
  <c r="G34" i="64"/>
  <c r="C34" i="64"/>
  <c r="P33" i="64"/>
  <c r="O33" i="64"/>
  <c r="N33" i="64"/>
  <c r="G33" i="64"/>
  <c r="F33" i="64"/>
  <c r="E33" i="64"/>
  <c r="D33" i="64"/>
  <c r="C33" i="64"/>
  <c r="G32" i="64"/>
  <c r="C32" i="64"/>
  <c r="F29" i="64"/>
  <c r="F32" i="64" s="1"/>
  <c r="F34" i="64" s="1"/>
  <c r="E29" i="64"/>
  <c r="I29" i="64" s="1"/>
  <c r="D29" i="64"/>
  <c r="D32" i="64" s="1"/>
  <c r="D34" i="64" s="1"/>
  <c r="M27" i="64"/>
  <c r="Q27" i="64" s="1"/>
  <c r="L27" i="64"/>
  <c r="L33" i="64" s="1"/>
  <c r="K27" i="64"/>
  <c r="K33" i="64" s="1"/>
  <c r="C49" i="64" s="1"/>
  <c r="O24" i="64"/>
  <c r="N24" i="64"/>
  <c r="L24" i="64"/>
  <c r="K24" i="64"/>
  <c r="M20" i="64"/>
  <c r="Q20" i="64" s="1"/>
  <c r="I20" i="64"/>
  <c r="H20" i="64"/>
  <c r="E20" i="64"/>
  <c r="H18" i="64"/>
  <c r="E18" i="64"/>
  <c r="H16" i="64"/>
  <c r="H33" i="64" s="1"/>
  <c r="E16" i="64"/>
  <c r="P14" i="64"/>
  <c r="Q14" i="64" s="1"/>
  <c r="M14" i="64"/>
  <c r="H14" i="64"/>
  <c r="H32" i="64" s="1"/>
  <c r="H34" i="64" s="1"/>
  <c r="E14" i="64"/>
  <c r="P13" i="64"/>
  <c r="Q13" i="64" s="1"/>
  <c r="M13" i="64"/>
  <c r="H13" i="64"/>
  <c r="E13" i="64"/>
  <c r="A13" i="64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P12" i="64"/>
  <c r="Q12" i="64" s="1"/>
  <c r="M12" i="64"/>
  <c r="M24" i="64" s="1"/>
  <c r="A12" i="64"/>
  <c r="G54" i="42" l="1"/>
  <c r="F54" i="64"/>
  <c r="G54" i="64"/>
  <c r="H53" i="64"/>
  <c r="H54" i="64" s="1"/>
  <c r="P34" i="42"/>
  <c r="O34" i="64"/>
  <c r="O54" i="64" s="1"/>
  <c r="N34" i="64"/>
  <c r="N54" i="64" s="1"/>
  <c r="O33" i="42"/>
  <c r="O34" i="42" s="1"/>
  <c r="O54" i="42" s="1"/>
  <c r="Q29" i="47"/>
  <c r="F54" i="42"/>
  <c r="M33" i="64"/>
  <c r="E49" i="64" s="1"/>
  <c r="I49" i="64" s="1"/>
  <c r="E48" i="44"/>
  <c r="E49" i="44"/>
  <c r="I49" i="44" s="1"/>
  <c r="Q33" i="44"/>
  <c r="M34" i="44"/>
  <c r="I34" i="44"/>
  <c r="H54" i="44"/>
  <c r="D49" i="64"/>
  <c r="L34" i="64"/>
  <c r="L54" i="64" s="1"/>
  <c r="D48" i="64"/>
  <c r="D53" i="42"/>
  <c r="D54" i="42" s="1"/>
  <c r="P54" i="42"/>
  <c r="C48" i="42"/>
  <c r="C53" i="42" s="1"/>
  <c r="C54" i="42" s="1"/>
  <c r="E34" i="42"/>
  <c r="H54" i="42"/>
  <c r="I34" i="42"/>
  <c r="M24" i="42"/>
  <c r="E32" i="42"/>
  <c r="I32" i="42" s="1"/>
  <c r="L34" i="42"/>
  <c r="L54" i="42" s="1"/>
  <c r="M27" i="42"/>
  <c r="E32" i="64"/>
  <c r="I32" i="64" s="1"/>
  <c r="K34" i="64"/>
  <c r="K54" i="64" s="1"/>
  <c r="P24" i="64"/>
  <c r="C48" i="64"/>
  <c r="C53" i="64" s="1"/>
  <c r="C54" i="64" s="1"/>
  <c r="E34" i="64"/>
  <c r="I34" i="64" s="1"/>
  <c r="I43" i="64"/>
  <c r="R29" i="47" l="1"/>
  <c r="P15" i="49" s="1"/>
  <c r="O15" i="49"/>
  <c r="M34" i="64"/>
  <c r="M54" i="64" s="1"/>
  <c r="Q33" i="64"/>
  <c r="D53" i="64"/>
  <c r="D54" i="64" s="1"/>
  <c r="I48" i="44"/>
  <c r="E53" i="44"/>
  <c r="M54" i="44"/>
  <c r="Q54" i="44" s="1"/>
  <c r="Q34" i="44"/>
  <c r="E48" i="42"/>
  <c r="Q24" i="42"/>
  <c r="Q27" i="42"/>
  <c r="M33" i="42"/>
  <c r="M34" i="42" s="1"/>
  <c r="Q24" i="64"/>
  <c r="P34" i="64"/>
  <c r="E48" i="64"/>
  <c r="H46" i="5"/>
  <c r="H47" i="5"/>
  <c r="H45" i="5"/>
  <c r="H35" i="5"/>
  <c r="H36" i="5"/>
  <c r="H32" i="5"/>
  <c r="H33" i="5"/>
  <c r="H39" i="5"/>
  <c r="H40" i="5"/>
  <c r="H26" i="5"/>
  <c r="H27" i="5"/>
  <c r="H28" i="5"/>
  <c r="H29" i="5"/>
  <c r="H25" i="5"/>
  <c r="AD76" i="15"/>
  <c r="AD23" i="15"/>
  <c r="AD27" i="15"/>
  <c r="AC27" i="15"/>
  <c r="AC26" i="15"/>
  <c r="AD26" i="15"/>
  <c r="AD25" i="15"/>
  <c r="AD24" i="15"/>
  <c r="AD22" i="15"/>
  <c r="AD21" i="15"/>
  <c r="AD20" i="15"/>
  <c r="AD53" i="15"/>
  <c r="O14" i="46"/>
  <c r="N14" i="46"/>
  <c r="I53" i="44" l="1"/>
  <c r="E54" i="44"/>
  <c r="I54" i="44" s="1"/>
  <c r="E49" i="42"/>
  <c r="I49" i="42" s="1"/>
  <c r="Q33" i="42"/>
  <c r="M54" i="42"/>
  <c r="Q54" i="42" s="1"/>
  <c r="Q34" i="42"/>
  <c r="E53" i="42"/>
  <c r="I48" i="42"/>
  <c r="P54" i="64"/>
  <c r="Q54" i="64" s="1"/>
  <c r="Q34" i="64"/>
  <c r="E53" i="64"/>
  <c r="I48" i="64"/>
  <c r="G53" i="45"/>
  <c r="H53" i="45"/>
  <c r="H25" i="45"/>
  <c r="G25" i="45"/>
  <c r="J48" i="6"/>
  <c r="J47" i="6"/>
  <c r="P16" i="45"/>
  <c r="O16" i="45"/>
  <c r="H54" i="5"/>
  <c r="H53" i="5"/>
  <c r="I53" i="42" l="1"/>
  <c r="E54" i="42"/>
  <c r="I54" i="42" s="1"/>
  <c r="I53" i="64"/>
  <c r="E54" i="64"/>
  <c r="I54" i="64" s="1"/>
  <c r="D31" i="72"/>
  <c r="D9" i="72" l="1"/>
  <c r="N45" i="49" l="1"/>
  <c r="O45" i="49"/>
  <c r="P45" i="49"/>
  <c r="O19" i="49"/>
  <c r="F45" i="49"/>
  <c r="H43" i="49"/>
  <c r="G45" i="49"/>
  <c r="H35" i="49"/>
  <c r="F18" i="49"/>
  <c r="G18" i="49"/>
  <c r="H18" i="49"/>
  <c r="P37" i="48"/>
  <c r="P44" i="48" s="1"/>
  <c r="O19" i="48"/>
  <c r="I35" i="48"/>
  <c r="H35" i="48"/>
  <c r="F12" i="48"/>
  <c r="R54" i="47"/>
  <c r="N47" i="47"/>
  <c r="N54" i="47" s="1"/>
  <c r="O47" i="47"/>
  <c r="O54" i="47" s="1"/>
  <c r="P19" i="49"/>
  <c r="N19" i="49"/>
  <c r="P18" i="49"/>
  <c r="O20" i="48"/>
  <c r="R22" i="47"/>
  <c r="R21" i="47"/>
  <c r="F51" i="47"/>
  <c r="G51" i="47"/>
  <c r="F46" i="47"/>
  <c r="F37" i="48" s="1"/>
  <c r="F44" i="48" s="1"/>
  <c r="G46" i="47"/>
  <c r="G37" i="48" s="1"/>
  <c r="F45" i="47"/>
  <c r="G45" i="47"/>
  <c r="G36" i="48" s="1"/>
  <c r="H36" i="48" s="1"/>
  <c r="H45" i="47"/>
  <c r="F44" i="47"/>
  <c r="G44" i="47"/>
  <c r="G34" i="48" s="1"/>
  <c r="H34" i="48" s="1"/>
  <c r="F31" i="47"/>
  <c r="F21" i="49" s="1"/>
  <c r="G26" i="47"/>
  <c r="G17" i="49" s="1"/>
  <c r="G21" i="47"/>
  <c r="G16" i="48" s="1"/>
  <c r="F21" i="47"/>
  <c r="F16" i="48" s="1"/>
  <c r="I47" i="6"/>
  <c r="I41" i="6"/>
  <c r="J41" i="6" s="1"/>
  <c r="I14" i="6"/>
  <c r="J14" i="6" s="1"/>
  <c r="I15" i="6"/>
  <c r="I13" i="6"/>
  <c r="J13" i="6" s="1"/>
  <c r="I25" i="6"/>
  <c r="J25" i="6" s="1"/>
  <c r="I24" i="6"/>
  <c r="J24" i="6" s="1"/>
  <c r="I30" i="6"/>
  <c r="J30" i="6" s="1"/>
  <c r="I31" i="6"/>
  <c r="J31" i="6" s="1"/>
  <c r="I32" i="6"/>
  <c r="J32" i="6" s="1"/>
  <c r="I29" i="6"/>
  <c r="J29" i="6" s="1"/>
  <c r="G16" i="47"/>
  <c r="G12" i="49" s="1"/>
  <c r="G12" i="47"/>
  <c r="G12" i="48" s="1"/>
  <c r="F12" i="47"/>
  <c r="G44" i="48" l="1"/>
  <c r="H45" i="49"/>
  <c r="P20" i="48"/>
  <c r="P19" i="48"/>
  <c r="N20" i="48"/>
  <c r="N19" i="48"/>
  <c r="F54" i="47"/>
  <c r="G54" i="47"/>
  <c r="R34" i="47"/>
  <c r="H18" i="18"/>
  <c r="I18" i="18"/>
  <c r="J18" i="18"/>
  <c r="K18" i="18"/>
  <c r="M18" i="18"/>
  <c r="H16" i="18"/>
  <c r="I16" i="18"/>
  <c r="J16" i="18"/>
  <c r="K16" i="18"/>
  <c r="L16" i="18"/>
  <c r="L18" i="18" s="1"/>
  <c r="M16" i="18"/>
  <c r="N15" i="18"/>
  <c r="N16" i="18" s="1"/>
  <c r="N21" i="63"/>
  <c r="N23" i="63"/>
  <c r="N12" i="63"/>
  <c r="H33" i="63"/>
  <c r="I33" i="63"/>
  <c r="J33" i="63"/>
  <c r="H32" i="63"/>
  <c r="I32" i="63"/>
  <c r="J32" i="63"/>
  <c r="K32" i="63"/>
  <c r="L32" i="63"/>
  <c r="M31" i="63"/>
  <c r="M32" i="63" s="1"/>
  <c r="N32" i="63" s="1"/>
  <c r="H27" i="63"/>
  <c r="I27" i="63"/>
  <c r="J27" i="63"/>
  <c r="H25" i="63"/>
  <c r="I25" i="63"/>
  <c r="J25" i="63"/>
  <c r="K25" i="63"/>
  <c r="K27" i="63" s="1"/>
  <c r="K33" i="63" s="1"/>
  <c r="L25" i="63"/>
  <c r="M22" i="63"/>
  <c r="N22" i="63" s="1"/>
  <c r="M23" i="63"/>
  <c r="M21" i="63"/>
  <c r="H17" i="63"/>
  <c r="I17" i="63"/>
  <c r="J17" i="63"/>
  <c r="K17" i="63"/>
  <c r="L17" i="63"/>
  <c r="M13" i="63"/>
  <c r="N13" i="63" s="1"/>
  <c r="M14" i="63"/>
  <c r="N14" i="63" s="1"/>
  <c r="M15" i="63"/>
  <c r="N15" i="63" s="1"/>
  <c r="M16" i="63"/>
  <c r="N16" i="63" s="1"/>
  <c r="M12" i="63"/>
  <c r="AG14" i="15"/>
  <c r="AG20" i="15"/>
  <c r="AG21" i="15"/>
  <c r="AG22" i="15"/>
  <c r="AG23" i="15"/>
  <c r="AG24" i="15"/>
  <c r="AG25" i="15"/>
  <c r="AG26" i="15"/>
  <c r="AG27" i="15"/>
  <c r="AG28" i="15"/>
  <c r="AG47" i="15"/>
  <c r="AG74" i="15"/>
  <c r="AC77" i="15"/>
  <c r="AD77" i="15"/>
  <c r="Y77" i="15"/>
  <c r="Z77" i="15"/>
  <c r="U77" i="15"/>
  <c r="V77" i="15"/>
  <c r="Q77" i="15"/>
  <c r="R77" i="15"/>
  <c r="M77" i="15"/>
  <c r="N77" i="15"/>
  <c r="I77" i="15"/>
  <c r="J77" i="15"/>
  <c r="E77" i="15"/>
  <c r="F77" i="15"/>
  <c r="J15" i="14"/>
  <c r="J18" i="14"/>
  <c r="H24" i="14"/>
  <c r="G24" i="14"/>
  <c r="I23" i="14"/>
  <c r="J23" i="14" s="1"/>
  <c r="I22" i="14"/>
  <c r="J22" i="14" s="1"/>
  <c r="H19" i="14"/>
  <c r="I19" i="14"/>
  <c r="J19" i="14" s="1"/>
  <c r="G19" i="14"/>
  <c r="I18" i="14"/>
  <c r="I15" i="14"/>
  <c r="H13" i="14"/>
  <c r="H26" i="14" s="1"/>
  <c r="G18" i="46" s="1"/>
  <c r="G18" i="47" s="1"/>
  <c r="G14" i="48" s="1"/>
  <c r="G13" i="14"/>
  <c r="G26" i="14" s="1"/>
  <c r="F18" i="46" s="1"/>
  <c r="F18" i="47" s="1"/>
  <c r="F14" i="48" s="1"/>
  <c r="I11" i="14"/>
  <c r="J11" i="14" s="1"/>
  <c r="I12" i="14"/>
  <c r="J12" i="14" s="1"/>
  <c r="I10" i="14"/>
  <c r="J10" i="14" s="1"/>
  <c r="R16" i="45"/>
  <c r="O53" i="45"/>
  <c r="P53" i="45"/>
  <c r="Q53" i="45"/>
  <c r="O24" i="45"/>
  <c r="P24" i="45"/>
  <c r="Q13" i="45"/>
  <c r="Q14" i="45"/>
  <c r="Q15" i="45"/>
  <c r="Q16" i="45"/>
  <c r="Q17" i="45"/>
  <c r="Q18" i="45"/>
  <c r="Q19" i="45"/>
  <c r="Q20" i="45"/>
  <c r="Q12" i="45"/>
  <c r="I48" i="45"/>
  <c r="I49" i="45"/>
  <c r="I53" i="45"/>
  <c r="I43" i="45"/>
  <c r="G33" i="45"/>
  <c r="H33" i="45"/>
  <c r="I13" i="45"/>
  <c r="I16" i="45"/>
  <c r="I18" i="45"/>
  <c r="I20" i="45"/>
  <c r="H21" i="47" s="1"/>
  <c r="I25" i="45"/>
  <c r="I29" i="45"/>
  <c r="I30" i="45"/>
  <c r="I12" i="45"/>
  <c r="Q21" i="46"/>
  <c r="Q22" i="46"/>
  <c r="Q33" i="46"/>
  <c r="P48" i="46"/>
  <c r="P49" i="46"/>
  <c r="P50" i="46"/>
  <c r="P47" i="46"/>
  <c r="P33" i="46"/>
  <c r="P34" i="46"/>
  <c r="P31" i="46"/>
  <c r="O31" i="46"/>
  <c r="N31" i="46"/>
  <c r="P11" i="46"/>
  <c r="P12" i="46"/>
  <c r="P13" i="46"/>
  <c r="P14" i="46"/>
  <c r="P18" i="46"/>
  <c r="P19" i="46"/>
  <c r="N17" i="48" s="1"/>
  <c r="P20" i="46"/>
  <c r="N18" i="48" s="1"/>
  <c r="P21" i="46"/>
  <c r="P22" i="46"/>
  <c r="P10" i="46"/>
  <c r="F54" i="46"/>
  <c r="G54" i="46"/>
  <c r="H51" i="46"/>
  <c r="H51" i="47" s="1"/>
  <c r="H46" i="46"/>
  <c r="H46" i="47" s="1"/>
  <c r="H44" i="46"/>
  <c r="F31" i="46"/>
  <c r="G27" i="46"/>
  <c r="H27" i="46"/>
  <c r="F27" i="46"/>
  <c r="G26" i="46"/>
  <c r="H26" i="46"/>
  <c r="F26" i="46"/>
  <c r="F26" i="47" s="1"/>
  <c r="F17" i="49" s="1"/>
  <c r="H25" i="46"/>
  <c r="H25" i="47" s="1"/>
  <c r="G25" i="46"/>
  <c r="G25" i="47" s="1"/>
  <c r="G16" i="49" s="1"/>
  <c r="F25" i="46"/>
  <c r="F25" i="47" s="1"/>
  <c r="F16" i="49" s="1"/>
  <c r="H21" i="46"/>
  <c r="I48" i="6"/>
  <c r="H48" i="6"/>
  <c r="G48" i="6"/>
  <c r="I42" i="6"/>
  <c r="H42" i="6"/>
  <c r="G31" i="47" s="1"/>
  <c r="G21" i="49" s="1"/>
  <c r="G42" i="6"/>
  <c r="I33" i="6"/>
  <c r="H33" i="6"/>
  <c r="G33" i="6"/>
  <c r="F17" i="47" s="1"/>
  <c r="F13" i="49" s="1"/>
  <c r="I26" i="6"/>
  <c r="H26" i="6"/>
  <c r="G26" i="6"/>
  <c r="F15" i="46" s="1"/>
  <c r="I17" i="6"/>
  <c r="J17" i="6" s="1"/>
  <c r="H17" i="6"/>
  <c r="G15" i="46"/>
  <c r="H12" i="46"/>
  <c r="H12" i="47" s="1"/>
  <c r="J172" i="8"/>
  <c r="K172" i="8"/>
  <c r="I172" i="8"/>
  <c r="J168" i="8"/>
  <c r="K168" i="8"/>
  <c r="I168" i="8"/>
  <c r="J164" i="8"/>
  <c r="K164" i="8"/>
  <c r="I164" i="8"/>
  <c r="J162" i="8"/>
  <c r="K162" i="8"/>
  <c r="I162" i="8"/>
  <c r="J158" i="8"/>
  <c r="K158" i="8"/>
  <c r="I158" i="8"/>
  <c r="I155" i="8"/>
  <c r="J151" i="8"/>
  <c r="K151" i="8"/>
  <c r="I151" i="8"/>
  <c r="I148" i="8"/>
  <c r="J137" i="8"/>
  <c r="K137" i="8"/>
  <c r="I137" i="8"/>
  <c r="L134" i="8"/>
  <c r="J128" i="8"/>
  <c r="K128" i="8"/>
  <c r="I123" i="8"/>
  <c r="I124" i="8"/>
  <c r="I125" i="8"/>
  <c r="I126" i="8"/>
  <c r="I122" i="8"/>
  <c r="J115" i="8"/>
  <c r="K115" i="8"/>
  <c r="I115" i="8"/>
  <c r="I113" i="8"/>
  <c r="I110" i="8"/>
  <c r="I82" i="8"/>
  <c r="I91" i="8"/>
  <c r="I92" i="8"/>
  <c r="I87" i="8"/>
  <c r="I89" i="8"/>
  <c r="I90" i="8"/>
  <c r="I86" i="8"/>
  <c r="J110" i="8"/>
  <c r="N32" i="46" s="1"/>
  <c r="K110" i="8"/>
  <c r="O32" i="46" s="1"/>
  <c r="J96" i="8"/>
  <c r="K96" i="8"/>
  <c r="J82" i="8"/>
  <c r="K82" i="8"/>
  <c r="J76" i="8"/>
  <c r="K76" i="8"/>
  <c r="I76" i="8"/>
  <c r="J31" i="8"/>
  <c r="K31" i="8"/>
  <c r="J20" i="8"/>
  <c r="K20" i="8"/>
  <c r="L105" i="8"/>
  <c r="L125" i="8"/>
  <c r="L131" i="8"/>
  <c r="I74" i="8"/>
  <c r="I42" i="8"/>
  <c r="I43" i="8"/>
  <c r="I45" i="8"/>
  <c r="I46" i="8"/>
  <c r="I47" i="8"/>
  <c r="I52" i="8"/>
  <c r="I54" i="8"/>
  <c r="I60" i="8"/>
  <c r="I61" i="8"/>
  <c r="I62" i="8"/>
  <c r="I63" i="8"/>
  <c r="I29" i="8"/>
  <c r="I16" i="8"/>
  <c r="I18" i="8"/>
  <c r="I20" i="8"/>
  <c r="J37" i="7"/>
  <c r="J38" i="7"/>
  <c r="J39" i="7"/>
  <c r="J40" i="7"/>
  <c r="J41" i="7"/>
  <c r="J42" i="7"/>
  <c r="J43" i="7"/>
  <c r="J44" i="7"/>
  <c r="J45" i="7"/>
  <c r="J23" i="7"/>
  <c r="J24" i="7"/>
  <c r="G63" i="7"/>
  <c r="I63" i="7"/>
  <c r="H63" i="7"/>
  <c r="I26" i="7"/>
  <c r="H26" i="7"/>
  <c r="H62" i="7" s="1"/>
  <c r="G26" i="7"/>
  <c r="G62" i="7" s="1"/>
  <c r="D26" i="7"/>
  <c r="E26" i="7"/>
  <c r="H65" i="7" l="1"/>
  <c r="G65" i="7"/>
  <c r="I62" i="7"/>
  <c r="P54" i="47"/>
  <c r="N37" i="48"/>
  <c r="N44" i="48" s="1"/>
  <c r="Q47" i="46"/>
  <c r="N10" i="48"/>
  <c r="K118" i="8"/>
  <c r="J118" i="8"/>
  <c r="O29" i="46"/>
  <c r="P29" i="46" s="1"/>
  <c r="N28" i="46"/>
  <c r="O28" i="46"/>
  <c r="H16" i="49"/>
  <c r="H26" i="47"/>
  <c r="H17" i="49" s="1"/>
  <c r="G31" i="46"/>
  <c r="H31" i="46"/>
  <c r="J42" i="6"/>
  <c r="H31" i="47"/>
  <c r="F16" i="46"/>
  <c r="F34" i="46" s="1"/>
  <c r="G17" i="47"/>
  <c r="G16" i="46"/>
  <c r="G34" i="46" s="1"/>
  <c r="H17" i="47"/>
  <c r="J33" i="6"/>
  <c r="F16" i="47"/>
  <c r="H15" i="46"/>
  <c r="H16" i="47" s="1"/>
  <c r="J26" i="6"/>
  <c r="I24" i="14"/>
  <c r="J24" i="14" s="1"/>
  <c r="I13" i="14"/>
  <c r="H54" i="46"/>
  <c r="H37" i="48"/>
  <c r="H12" i="48"/>
  <c r="M17" i="63"/>
  <c r="N17" i="63" s="1"/>
  <c r="L27" i="63"/>
  <c r="L33" i="63" s="1"/>
  <c r="M25" i="63"/>
  <c r="N25" i="63" s="1"/>
  <c r="N31" i="63"/>
  <c r="M27" i="63"/>
  <c r="J43" i="45"/>
  <c r="H44" i="47"/>
  <c r="R14" i="45"/>
  <c r="N12" i="48"/>
  <c r="N11" i="48"/>
  <c r="R13" i="45"/>
  <c r="R12" i="45"/>
  <c r="K174" i="8"/>
  <c r="P27" i="45"/>
  <c r="P33" i="45" s="1"/>
  <c r="P34" i="45" s="1"/>
  <c r="P54" i="45" s="1"/>
  <c r="J174" i="8"/>
  <c r="O27" i="45"/>
  <c r="I33" i="45"/>
  <c r="J33" i="45" s="1"/>
  <c r="J25" i="45"/>
  <c r="N16" i="48"/>
  <c r="R18" i="45"/>
  <c r="I128" i="8"/>
  <c r="Q24" i="45"/>
  <c r="N18" i="18"/>
  <c r="O18" i="18" s="1"/>
  <c r="O16" i="18"/>
  <c r="O15" i="18"/>
  <c r="H16" i="48"/>
  <c r="J20" i="45"/>
  <c r="P32" i="46"/>
  <c r="N18" i="49" s="1"/>
  <c r="H16" i="46"/>
  <c r="G44" i="6"/>
  <c r="G50" i="6" s="1"/>
  <c r="H44" i="6"/>
  <c r="H50" i="6" s="1"/>
  <c r="I44" i="6"/>
  <c r="J44" i="6" s="1"/>
  <c r="I96" i="8"/>
  <c r="I31" i="8"/>
  <c r="I118" i="8" s="1"/>
  <c r="F80" i="5"/>
  <c r="F81" i="5" s="1"/>
  <c r="G80" i="5"/>
  <c r="G81" i="5" s="1"/>
  <c r="H80" i="5"/>
  <c r="H81" i="5" s="1"/>
  <c r="F70" i="5"/>
  <c r="F71" i="5" s="1"/>
  <c r="G70" i="5"/>
  <c r="G71" i="5" s="1"/>
  <c r="H70" i="5"/>
  <c r="H71" i="5" s="1"/>
  <c r="F63" i="5"/>
  <c r="G63" i="5"/>
  <c r="H63" i="5"/>
  <c r="F61" i="5"/>
  <c r="F64" i="5" s="1"/>
  <c r="H61" i="5"/>
  <c r="G56" i="5"/>
  <c r="H14" i="45" s="1"/>
  <c r="H32" i="45" s="1"/>
  <c r="H34" i="45" s="1"/>
  <c r="H54" i="45" s="1"/>
  <c r="F55" i="5"/>
  <c r="F56" i="5" s="1"/>
  <c r="G14" i="45" s="1"/>
  <c r="G32" i="45" s="1"/>
  <c r="G34" i="45" s="1"/>
  <c r="G54" i="45" s="1"/>
  <c r="G55" i="5"/>
  <c r="H55" i="5"/>
  <c r="H56" i="5" s="1"/>
  <c r="F48" i="5"/>
  <c r="F30" i="46" s="1"/>
  <c r="F30" i="47" s="1"/>
  <c r="F19" i="48" s="1"/>
  <c r="G48" i="5"/>
  <c r="H48" i="5"/>
  <c r="G38" i="5"/>
  <c r="F38" i="5"/>
  <c r="G31" i="5"/>
  <c r="F31" i="5"/>
  <c r="G22" i="5"/>
  <c r="F22" i="5"/>
  <c r="H19" i="5"/>
  <c r="H18" i="5"/>
  <c r="H12" i="5"/>
  <c r="H13" i="5"/>
  <c r="H14" i="5"/>
  <c r="H15" i="5"/>
  <c r="F11" i="5"/>
  <c r="G11" i="5"/>
  <c r="C11" i="5"/>
  <c r="I35" i="49"/>
  <c r="I43" i="49"/>
  <c r="H30" i="46" l="1"/>
  <c r="H30" i="47" s="1"/>
  <c r="H84" i="5"/>
  <c r="H64" i="5"/>
  <c r="G30" i="46"/>
  <c r="G30" i="47" s="1"/>
  <c r="G19" i="48" s="1"/>
  <c r="G84" i="5"/>
  <c r="G64" i="5"/>
  <c r="I65" i="7"/>
  <c r="Q54" i="47"/>
  <c r="O37" i="48"/>
  <c r="O44" i="48" s="1"/>
  <c r="P25" i="47"/>
  <c r="P28" i="46"/>
  <c r="I174" i="8"/>
  <c r="I14" i="45"/>
  <c r="G13" i="46"/>
  <c r="G13" i="47" s="1"/>
  <c r="G13" i="48" s="1"/>
  <c r="H38" i="5"/>
  <c r="H31" i="5"/>
  <c r="H21" i="49"/>
  <c r="H34" i="47"/>
  <c r="H13" i="49"/>
  <c r="G13" i="49"/>
  <c r="G24" i="49" s="1"/>
  <c r="G25" i="49" s="1"/>
  <c r="G46" i="49" s="1"/>
  <c r="G34" i="47"/>
  <c r="H34" i="46"/>
  <c r="F12" i="49"/>
  <c r="F24" i="49" s="1"/>
  <c r="F25" i="49" s="1"/>
  <c r="F34" i="47"/>
  <c r="H12" i="49"/>
  <c r="J13" i="14"/>
  <c r="I26" i="14"/>
  <c r="F84" i="5"/>
  <c r="H19" i="48"/>
  <c r="H44" i="48"/>
  <c r="F13" i="46"/>
  <c r="F13" i="47" s="1"/>
  <c r="F13" i="48" s="1"/>
  <c r="G42" i="5"/>
  <c r="G83" i="5" s="1"/>
  <c r="H22" i="5"/>
  <c r="F42" i="5"/>
  <c r="F83" i="5" s="1"/>
  <c r="G11" i="47"/>
  <c r="G11" i="46"/>
  <c r="H11" i="5"/>
  <c r="F50" i="5"/>
  <c r="F86" i="5" s="1"/>
  <c r="F11" i="47"/>
  <c r="F11" i="46"/>
  <c r="N14" i="48"/>
  <c r="N22" i="48" s="1"/>
  <c r="N24" i="48" s="1"/>
  <c r="N27" i="63"/>
  <c r="M33" i="63"/>
  <c r="N33" i="63" s="1"/>
  <c r="H54" i="47"/>
  <c r="Q27" i="45"/>
  <c r="Q33" i="45" s="1"/>
  <c r="Q34" i="45" s="1"/>
  <c r="Q54" i="45" s="1"/>
  <c r="O33" i="45"/>
  <c r="O34" i="45" s="1"/>
  <c r="O54" i="45" s="1"/>
  <c r="R24" i="45"/>
  <c r="I50" i="6"/>
  <c r="J50" i="6" s="1"/>
  <c r="B47" i="6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D46" i="47"/>
  <c r="D37" i="48" s="1"/>
  <c r="C46" i="47"/>
  <c r="C37" i="48" s="1"/>
  <c r="C44" i="48" s="1"/>
  <c r="E46" i="46"/>
  <c r="C25" i="46"/>
  <c r="C77" i="15"/>
  <c r="K10" i="46" s="1"/>
  <c r="K10" i="47" s="1"/>
  <c r="K10" i="48" s="1"/>
  <c r="D77" i="15"/>
  <c r="L10" i="46" s="1"/>
  <c r="L10" i="47" s="1"/>
  <c r="L10" i="48" s="1"/>
  <c r="G77" i="15"/>
  <c r="H77" i="15"/>
  <c r="L11" i="46" s="1"/>
  <c r="K77" i="15"/>
  <c r="L77" i="15"/>
  <c r="L12" i="46" s="1"/>
  <c r="L12" i="47" s="1"/>
  <c r="P77" i="15"/>
  <c r="W77" i="15"/>
  <c r="K20" i="46"/>
  <c r="X77" i="15"/>
  <c r="AG75" i="15"/>
  <c r="AA27" i="15"/>
  <c r="AB22" i="15"/>
  <c r="G22" i="63"/>
  <c r="AB21" i="15"/>
  <c r="AB23" i="15"/>
  <c r="AB25" i="15"/>
  <c r="F15" i="14"/>
  <c r="F167" i="8"/>
  <c r="L167" i="8" s="1"/>
  <c r="E158" i="8"/>
  <c r="E164" i="8"/>
  <c r="D158" i="8"/>
  <c r="F157" i="8"/>
  <c r="L157" i="8" s="1"/>
  <c r="F149" i="8"/>
  <c r="L149" i="8" s="1"/>
  <c r="G149" i="8"/>
  <c r="F148" i="8"/>
  <c r="F147" i="8"/>
  <c r="L147" i="8" s="1"/>
  <c r="H147" i="8"/>
  <c r="H137" i="8"/>
  <c r="F135" i="8"/>
  <c r="E137" i="8"/>
  <c r="D137" i="8"/>
  <c r="G134" i="8"/>
  <c r="F94" i="8"/>
  <c r="F89" i="8"/>
  <c r="F90" i="8"/>
  <c r="F91" i="8"/>
  <c r="L91" i="8" s="1"/>
  <c r="G91" i="8"/>
  <c r="F92" i="8"/>
  <c r="F93" i="8"/>
  <c r="L93" i="8" s="1"/>
  <c r="F80" i="8"/>
  <c r="L80" i="8" s="1"/>
  <c r="G76" i="8"/>
  <c r="F74" i="8"/>
  <c r="D76" i="8"/>
  <c r="F73" i="8"/>
  <c r="D66" i="8"/>
  <c r="E66" i="8"/>
  <c r="F64" i="8"/>
  <c r="F63" i="8"/>
  <c r="F29" i="8"/>
  <c r="E60" i="7"/>
  <c r="E63" i="7" s="1"/>
  <c r="T62" i="15" s="1"/>
  <c r="T77" i="15" s="1"/>
  <c r="F59" i="7"/>
  <c r="J59" i="7" s="1"/>
  <c r="D33" i="6"/>
  <c r="C16" i="46" s="1"/>
  <c r="C17" i="47" s="1"/>
  <c r="C13" i="49" s="1"/>
  <c r="F32" i="6"/>
  <c r="E26" i="6"/>
  <c r="D15" i="46" s="1"/>
  <c r="D16" i="47" s="1"/>
  <c r="D12" i="49" s="1"/>
  <c r="D26" i="6"/>
  <c r="C15" i="46" s="1"/>
  <c r="C16" i="47" s="1"/>
  <c r="C12" i="49" s="1"/>
  <c r="F25" i="6"/>
  <c r="F24" i="6"/>
  <c r="B24" i="6"/>
  <c r="F14" i="6"/>
  <c r="D63" i="5"/>
  <c r="E62" i="5"/>
  <c r="D55" i="5"/>
  <c r="D56" i="5"/>
  <c r="C55" i="5"/>
  <c r="C56" i="5" s="1"/>
  <c r="E54" i="5"/>
  <c r="I54" i="5" s="1"/>
  <c r="C48" i="5"/>
  <c r="E47" i="5"/>
  <c r="I47" i="5" s="1"/>
  <c r="E40" i="5"/>
  <c r="I40" i="5" s="1"/>
  <c r="D38" i="5"/>
  <c r="C22" i="5"/>
  <c r="D22" i="5"/>
  <c r="D42" i="5" s="1"/>
  <c r="E29" i="5"/>
  <c r="I29" i="5" s="1"/>
  <c r="F62" i="8"/>
  <c r="N18" i="45"/>
  <c r="T91" i="60"/>
  <c r="S96" i="60"/>
  <c r="N19" i="47"/>
  <c r="O19" i="47"/>
  <c r="AG53" i="15"/>
  <c r="AG17" i="15"/>
  <c r="AG16" i="15"/>
  <c r="G23" i="63"/>
  <c r="E162" i="8"/>
  <c r="D162" i="8"/>
  <c r="D164" i="8"/>
  <c r="F161" i="8"/>
  <c r="L161" i="8" s="1"/>
  <c r="D151" i="8"/>
  <c r="E151" i="8"/>
  <c r="F146" i="8"/>
  <c r="L146" i="8" s="1"/>
  <c r="G146" i="8"/>
  <c r="F145" i="8"/>
  <c r="F133" i="8"/>
  <c r="L133" i="8" s="1"/>
  <c r="E110" i="8"/>
  <c r="D110" i="8"/>
  <c r="F109" i="8"/>
  <c r="G109" i="8" s="1"/>
  <c r="E82" i="8"/>
  <c r="D82" i="8"/>
  <c r="F61" i="8"/>
  <c r="F28" i="8"/>
  <c r="F45" i="7"/>
  <c r="E53" i="5"/>
  <c r="I53" i="5" s="1"/>
  <c r="D48" i="5"/>
  <c r="E46" i="5"/>
  <c r="I46" i="5" s="1"/>
  <c r="F60" i="8"/>
  <c r="G60" i="8" s="1"/>
  <c r="F59" i="8"/>
  <c r="G59" i="8"/>
  <c r="A10" i="47"/>
  <c r="A11" i="47" s="1"/>
  <c r="A12" i="47" s="1"/>
  <c r="A13" i="47" s="1"/>
  <c r="A14" i="47" s="1"/>
  <c r="A15" i="47" s="1"/>
  <c r="A16" i="47" s="1"/>
  <c r="E43" i="49"/>
  <c r="C37" i="49"/>
  <c r="C36" i="49"/>
  <c r="D51" i="47"/>
  <c r="C51" i="47"/>
  <c r="D45" i="47"/>
  <c r="D36" i="48" s="1"/>
  <c r="E36" i="48" s="1"/>
  <c r="C45" i="47"/>
  <c r="D44" i="47"/>
  <c r="C44" i="47"/>
  <c r="N28" i="47"/>
  <c r="D25" i="45"/>
  <c r="F25" i="45" s="1"/>
  <c r="F33" i="45" s="1"/>
  <c r="E45" i="47"/>
  <c r="I45" i="47" s="1"/>
  <c r="E33" i="45"/>
  <c r="E51" i="46"/>
  <c r="K11" i="46"/>
  <c r="K11" i="47" s="1"/>
  <c r="K11" i="48" s="1"/>
  <c r="K12" i="46"/>
  <c r="K12" i="47" s="1"/>
  <c r="K12" i="48" s="1"/>
  <c r="AG15" i="15"/>
  <c r="AG69" i="15"/>
  <c r="AG66" i="15"/>
  <c r="AG65" i="15"/>
  <c r="AG63" i="15"/>
  <c r="AG64" i="15"/>
  <c r="AG67" i="15"/>
  <c r="AG68" i="15"/>
  <c r="AG19" i="15"/>
  <c r="AG71" i="15"/>
  <c r="AG70" i="15"/>
  <c r="AG43" i="15"/>
  <c r="AG31" i="15"/>
  <c r="AG11" i="15"/>
  <c r="AG12" i="15"/>
  <c r="AG13" i="15"/>
  <c r="F144" i="8"/>
  <c r="L144" i="8" s="1"/>
  <c r="G144" i="8"/>
  <c r="F143" i="8"/>
  <c r="L143" i="8" s="1"/>
  <c r="F142" i="8"/>
  <c r="L142" i="8" s="1"/>
  <c r="H142" i="8"/>
  <c r="F141" i="8"/>
  <c r="L141" i="8" s="1"/>
  <c r="E128" i="8"/>
  <c r="D128" i="8"/>
  <c r="F104" i="8"/>
  <c r="L104" i="8" s="1"/>
  <c r="F126" i="8"/>
  <c r="L126" i="8" s="1"/>
  <c r="F106" i="8"/>
  <c r="F108" i="8"/>
  <c r="F107" i="8"/>
  <c r="L107" i="8" s="1"/>
  <c r="F58" i="8"/>
  <c r="F57" i="8"/>
  <c r="F56" i="8"/>
  <c r="F55" i="8"/>
  <c r="F54" i="8"/>
  <c r="H54" i="8" s="1"/>
  <c r="F53" i="8"/>
  <c r="F52" i="8"/>
  <c r="H52" i="8" s="1"/>
  <c r="F46" i="8"/>
  <c r="G46" i="8" s="1"/>
  <c r="F45" i="8"/>
  <c r="G38" i="8"/>
  <c r="E31" i="8"/>
  <c r="E118" i="8" s="1"/>
  <c r="D31" i="8"/>
  <c r="F27" i="8"/>
  <c r="F26" i="8"/>
  <c r="F25" i="8"/>
  <c r="F24" i="8"/>
  <c r="F15" i="8"/>
  <c r="F18" i="8"/>
  <c r="G18" i="8"/>
  <c r="F17" i="8"/>
  <c r="G17" i="8"/>
  <c r="D60" i="7"/>
  <c r="D63" i="7" s="1"/>
  <c r="F58" i="7"/>
  <c r="J58" i="7" s="1"/>
  <c r="F57" i="7"/>
  <c r="J57" i="7" s="1"/>
  <c r="F56" i="7"/>
  <c r="J56" i="7" s="1"/>
  <c r="F54" i="7"/>
  <c r="J54" i="7" s="1"/>
  <c r="F53" i="7"/>
  <c r="J53" i="7" s="1"/>
  <c r="F37" i="7"/>
  <c r="F33" i="7"/>
  <c r="F24" i="7"/>
  <c r="B42" i="6"/>
  <c r="B36" i="6"/>
  <c r="E48" i="6"/>
  <c r="D48" i="6"/>
  <c r="F47" i="6"/>
  <c r="F48" i="6"/>
  <c r="E33" i="6"/>
  <c r="D16" i="46" s="1"/>
  <c r="F31" i="6"/>
  <c r="F30" i="6"/>
  <c r="B29" i="6"/>
  <c r="E17" i="6"/>
  <c r="F13" i="6"/>
  <c r="D70" i="5"/>
  <c r="D71" i="5" s="1"/>
  <c r="C70" i="5"/>
  <c r="C71" i="5" s="1"/>
  <c r="C84" i="5" s="1"/>
  <c r="D11" i="5"/>
  <c r="D11" i="47" s="1"/>
  <c r="D11" i="48" s="1"/>
  <c r="C38" i="5"/>
  <c r="E39" i="5"/>
  <c r="E25" i="5"/>
  <c r="I25" i="5" s="1"/>
  <c r="E19" i="5"/>
  <c r="I19" i="5" s="1"/>
  <c r="E35" i="48"/>
  <c r="L47" i="47"/>
  <c r="L37" i="48" s="1"/>
  <c r="L44" i="48" s="1"/>
  <c r="K47" i="47"/>
  <c r="K37" i="48" s="1"/>
  <c r="K44" i="48" s="1"/>
  <c r="M47" i="46"/>
  <c r="M47" i="47" s="1"/>
  <c r="S47" i="47" s="1"/>
  <c r="AG72" i="15"/>
  <c r="AG73" i="15"/>
  <c r="D38" i="10"/>
  <c r="L22" i="46" s="1"/>
  <c r="L22" i="47" s="1"/>
  <c r="L20" i="48" s="1"/>
  <c r="C38" i="10"/>
  <c r="K22" i="46" s="1"/>
  <c r="K22" i="47"/>
  <c r="K20" i="48" s="1"/>
  <c r="E36" i="10"/>
  <c r="E35" i="10"/>
  <c r="D24" i="10"/>
  <c r="L33" i="47" s="1"/>
  <c r="L19" i="49" s="1"/>
  <c r="C24" i="10"/>
  <c r="E23" i="10"/>
  <c r="E22" i="10"/>
  <c r="F51" i="8"/>
  <c r="H51" i="8"/>
  <c r="F50" i="8"/>
  <c r="G50" i="8"/>
  <c r="F49" i="8"/>
  <c r="G49" i="8"/>
  <c r="F48" i="8"/>
  <c r="G48" i="8"/>
  <c r="F40" i="8"/>
  <c r="G40" i="8"/>
  <c r="F52" i="7"/>
  <c r="J52" i="7" s="1"/>
  <c r="F29" i="6"/>
  <c r="D26" i="46"/>
  <c r="D26" i="47" s="1"/>
  <c r="D17" i="49" s="1"/>
  <c r="D17" i="6"/>
  <c r="F15" i="6"/>
  <c r="E59" i="5"/>
  <c r="I59" i="5" s="1"/>
  <c r="C30" i="46"/>
  <c r="C30" i="47" s="1"/>
  <c r="C19" i="48" s="1"/>
  <c r="E45" i="5"/>
  <c r="E18" i="5"/>
  <c r="I18" i="5" s="1"/>
  <c r="K107" i="60"/>
  <c r="K109" i="60"/>
  <c r="J107" i="60"/>
  <c r="J109" i="60"/>
  <c r="I107" i="60"/>
  <c r="H107" i="60"/>
  <c r="H109" i="60" s="1"/>
  <c r="E107" i="60"/>
  <c r="C107" i="60"/>
  <c r="C109" i="60"/>
  <c r="AM104" i="60"/>
  <c r="AI104" i="60"/>
  <c r="AG104" i="60"/>
  <c r="W104" i="60"/>
  <c r="L104" i="60"/>
  <c r="X101" i="60"/>
  <c r="X104" i="60" s="1"/>
  <c r="T101" i="60"/>
  <c r="T104" i="60" s="1"/>
  <c r="AP96" i="60"/>
  <c r="AO96" i="60"/>
  <c r="AM96" i="60"/>
  <c r="AL96" i="60"/>
  <c r="AK96" i="60"/>
  <c r="AJ96" i="60"/>
  <c r="AI96" i="60"/>
  <c r="AG96" i="60"/>
  <c r="AG107" i="60" s="1"/>
  <c r="AG109" i="60" s="1"/>
  <c r="AD96" i="60"/>
  <c r="AC96" i="60"/>
  <c r="AA96" i="60"/>
  <c r="Z96" i="60"/>
  <c r="Y96" i="60"/>
  <c r="X96" i="60"/>
  <c r="W96" i="60"/>
  <c r="U96" i="60"/>
  <c r="U107" i="60" s="1"/>
  <c r="U109" i="60" s="1"/>
  <c r="R96" i="60"/>
  <c r="Q96" i="60"/>
  <c r="O96" i="60"/>
  <c r="N96" i="60"/>
  <c r="M96" i="60"/>
  <c r="L96" i="60"/>
  <c r="AR95" i="60"/>
  <c r="AF95" i="60"/>
  <c r="T95" i="60"/>
  <c r="AR94" i="60"/>
  <c r="AF94" i="60"/>
  <c r="T94" i="60"/>
  <c r="AR93" i="60"/>
  <c r="AF93" i="60"/>
  <c r="T93" i="60"/>
  <c r="AR90" i="60"/>
  <c r="AF90" i="60"/>
  <c r="T90" i="60"/>
  <c r="AR89" i="60"/>
  <c r="AF89" i="60"/>
  <c r="T89" i="60"/>
  <c r="AR88" i="60"/>
  <c r="AF88" i="60"/>
  <c r="T88" i="60"/>
  <c r="AR86" i="60"/>
  <c r="AF86" i="60"/>
  <c r="T86" i="60"/>
  <c r="AR85" i="60"/>
  <c r="AF85" i="60"/>
  <c r="T85" i="60"/>
  <c r="AR84" i="60"/>
  <c r="AF84" i="60"/>
  <c r="T84" i="60"/>
  <c r="AR82" i="60"/>
  <c r="AF82" i="60"/>
  <c r="T82" i="60"/>
  <c r="AR81" i="60"/>
  <c r="AF81" i="60"/>
  <c r="T81" i="60"/>
  <c r="AR80" i="60"/>
  <c r="AF80" i="60"/>
  <c r="T80" i="60"/>
  <c r="AR79" i="60"/>
  <c r="AF79" i="60"/>
  <c r="T79" i="60"/>
  <c r="AR78" i="60"/>
  <c r="AF78" i="60"/>
  <c r="T78" i="60"/>
  <c r="AR77" i="60"/>
  <c r="AF77" i="60"/>
  <c r="T77" i="60"/>
  <c r="AR76" i="60"/>
  <c r="AF76" i="60"/>
  <c r="T76" i="60"/>
  <c r="AR75" i="60"/>
  <c r="AF75" i="60"/>
  <c r="T75" i="60"/>
  <c r="AR74" i="60"/>
  <c r="AR96" i="60" s="1"/>
  <c r="AF74" i="60"/>
  <c r="T74" i="60"/>
  <c r="AD44" i="60"/>
  <c r="AB44" i="60"/>
  <c r="AB109" i="60"/>
  <c r="V44" i="60"/>
  <c r="V107" i="60" s="1"/>
  <c r="V109" i="60" s="1"/>
  <c r="R44" i="60"/>
  <c r="Q44" i="60"/>
  <c r="P44" i="60"/>
  <c r="O44" i="60"/>
  <c r="N44" i="60"/>
  <c r="N107" i="60"/>
  <c r="N109" i="60"/>
  <c r="M44" i="60"/>
  <c r="M107" i="60" s="1"/>
  <c r="M109" i="60"/>
  <c r="L44" i="60"/>
  <c r="AJ44" i="60"/>
  <c r="AJ43" i="60"/>
  <c r="AJ42" i="60"/>
  <c r="AJ41" i="60"/>
  <c r="AJ40" i="60"/>
  <c r="AR40" i="60" s="1"/>
  <c r="AF40" i="60"/>
  <c r="T40" i="60"/>
  <c r="AJ39" i="60"/>
  <c r="T39" i="60"/>
  <c r="AR39" i="60"/>
  <c r="AJ38" i="60"/>
  <c r="T38" i="60"/>
  <c r="AR38" i="60" s="1"/>
  <c r="AP37" i="60"/>
  <c r="AP44" i="60" s="1"/>
  <c r="AP107" i="60" s="1"/>
  <c r="AP109" i="60" s="1"/>
  <c r="AJ37" i="60"/>
  <c r="AC37" i="60"/>
  <c r="AC44" i="60" s="1"/>
  <c r="AA37" i="60"/>
  <c r="AA44" i="60"/>
  <c r="AA107" i="60" s="1"/>
  <c r="Z37" i="60"/>
  <c r="Z44" i="60" s="1"/>
  <c r="Y37" i="60"/>
  <c r="X37" i="60"/>
  <c r="AF37" i="60" s="1"/>
  <c r="T37" i="60"/>
  <c r="AR37" i="60"/>
  <c r="AJ36" i="60"/>
  <c r="X36" i="60"/>
  <c r="T36" i="60"/>
  <c r="AJ35" i="60"/>
  <c r="AH35" i="60"/>
  <c r="AN35" i="60"/>
  <c r="AN44" i="60" s="1"/>
  <c r="W35" i="60"/>
  <c r="T35" i="60"/>
  <c r="AF35" i="60"/>
  <c r="AJ34" i="60"/>
  <c r="AF34" i="60"/>
  <c r="X34" i="60"/>
  <c r="T34" i="60"/>
  <c r="AR34" i="60" s="1"/>
  <c r="AJ33" i="60"/>
  <c r="X33" i="60"/>
  <c r="AF33" i="60"/>
  <c r="T33" i="60"/>
  <c r="AR33" i="60"/>
  <c r="AJ32" i="60"/>
  <c r="X32" i="60"/>
  <c r="AF32" i="60" s="1"/>
  <c r="T32" i="60"/>
  <c r="AR32" i="60" s="1"/>
  <c r="A37" i="60"/>
  <c r="A38" i="60" s="1"/>
  <c r="A39" i="60" s="1"/>
  <c r="A40" i="60" s="1"/>
  <c r="A41" i="60" s="1"/>
  <c r="A42" i="60" s="1"/>
  <c r="A43" i="60" s="1"/>
  <c r="A44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56" i="60" s="1"/>
  <c r="A57" i="60" s="1"/>
  <c r="A58" i="60" s="1"/>
  <c r="A59" i="60" s="1"/>
  <c r="A60" i="60" s="1"/>
  <c r="A61" i="60" s="1"/>
  <c r="A62" i="60" s="1"/>
  <c r="A63" i="60" s="1"/>
  <c r="A64" i="60" s="1"/>
  <c r="A65" i="60" s="1"/>
  <c r="A66" i="60" s="1"/>
  <c r="A67" i="60" s="1"/>
  <c r="A68" i="60" s="1"/>
  <c r="A100" i="60" s="1"/>
  <c r="A101" i="60" s="1"/>
  <c r="A102" i="60" s="1"/>
  <c r="A103" i="60" s="1"/>
  <c r="A104" i="60" s="1"/>
  <c r="A106" i="60" s="1"/>
  <c r="A107" i="60" s="1"/>
  <c r="A108" i="60" s="1"/>
  <c r="A109" i="60" s="1"/>
  <c r="A31" i="60"/>
  <c r="A32" i="60" s="1"/>
  <c r="A33" i="60" s="1"/>
  <c r="A34" i="60" s="1"/>
  <c r="A35" i="60" s="1"/>
  <c r="A36" i="60" s="1"/>
  <c r="AP28" i="60"/>
  <c r="AN28" i="60"/>
  <c r="AN107" i="60" s="1"/>
  <c r="AN109" i="60" s="1"/>
  <c r="AM28" i="60"/>
  <c r="AM107" i="60" s="1"/>
  <c r="AM109" i="60"/>
  <c r="AD28" i="60"/>
  <c r="AD107" i="60"/>
  <c r="AD109" i="60" s="1"/>
  <c r="AB28" i="60"/>
  <c r="AB107" i="60" s="1"/>
  <c r="AA28" i="60"/>
  <c r="R28" i="60"/>
  <c r="P28" i="60"/>
  <c r="P107" i="60"/>
  <c r="P109" i="60" s="1"/>
  <c r="O28" i="60"/>
  <c r="O107" i="60" s="1"/>
  <c r="O109" i="60" s="1"/>
  <c r="L28" i="60"/>
  <c r="AJ27" i="60"/>
  <c r="X27" i="60"/>
  <c r="T27" i="60"/>
  <c r="AF27" i="60" s="1"/>
  <c r="AR27" i="60" s="1"/>
  <c r="X26" i="60"/>
  <c r="T26" i="60"/>
  <c r="AF26" i="60" s="1"/>
  <c r="X25" i="60"/>
  <c r="AJ25" i="60" s="1"/>
  <c r="T25" i="60"/>
  <c r="AF25" i="60" s="1"/>
  <c r="AR25" i="60" s="1"/>
  <c r="X24" i="60"/>
  <c r="AJ24" i="60"/>
  <c r="T24" i="60"/>
  <c r="AF24" i="60"/>
  <c r="X23" i="60"/>
  <c r="AJ23" i="60"/>
  <c r="T23" i="60"/>
  <c r="AF23" i="60"/>
  <c r="X22" i="60"/>
  <c r="AJ22" i="60"/>
  <c r="T22" i="60"/>
  <c r="AF22" i="60"/>
  <c r="AR22" i="60" s="1"/>
  <c r="AJ21" i="60"/>
  <c r="AR21" i="60"/>
  <c r="X21" i="60"/>
  <c r="T21" i="60"/>
  <c r="AF21" i="60" s="1"/>
  <c r="X20" i="60"/>
  <c r="AJ20" i="60"/>
  <c r="T20" i="60"/>
  <c r="AF20" i="60"/>
  <c r="AR20" i="60" s="1"/>
  <c r="AF19" i="60"/>
  <c r="AR19" i="60" s="1"/>
  <c r="X19" i="60"/>
  <c r="AJ19" i="60" s="1"/>
  <c r="T19" i="60"/>
  <c r="X18" i="60"/>
  <c r="AJ18" i="60" s="1"/>
  <c r="T18" i="60"/>
  <c r="AF18" i="60" s="1"/>
  <c r="AR18" i="60" s="1"/>
  <c r="AJ17" i="60"/>
  <c r="AF17" i="60"/>
  <c r="AR17" i="60"/>
  <c r="X17" i="60"/>
  <c r="AJ16" i="60"/>
  <c r="AF16" i="60"/>
  <c r="AR16" i="60"/>
  <c r="X16" i="60"/>
  <c r="X12" i="60"/>
  <c r="AJ12" i="60" s="1"/>
  <c r="I12" i="60"/>
  <c r="I109" i="60" s="1"/>
  <c r="E12" i="60"/>
  <c r="F43" i="8"/>
  <c r="H43" i="8"/>
  <c r="H21" i="66"/>
  <c r="G21" i="66"/>
  <c r="F21" i="66"/>
  <c r="E21" i="66"/>
  <c r="G16" i="63"/>
  <c r="F17" i="63"/>
  <c r="F18" i="18"/>
  <c r="M16" i="45" s="1"/>
  <c r="M24" i="45" s="1"/>
  <c r="E115" i="8"/>
  <c r="G115" i="8"/>
  <c r="B20" i="6"/>
  <c r="B21" i="6" s="1"/>
  <c r="E15" i="5"/>
  <c r="I15" i="5" s="1"/>
  <c r="F42" i="8"/>
  <c r="F41" i="8"/>
  <c r="F39" i="8"/>
  <c r="E33" i="24"/>
  <c r="F33" i="24"/>
  <c r="G33" i="24"/>
  <c r="H33" i="24"/>
  <c r="I33" i="24"/>
  <c r="J33" i="24"/>
  <c r="K33" i="24"/>
  <c r="K44" i="24" s="1"/>
  <c r="L33" i="24"/>
  <c r="L44" i="24"/>
  <c r="M33" i="24"/>
  <c r="N33" i="24"/>
  <c r="D33" i="24"/>
  <c r="O28" i="24"/>
  <c r="C28" i="24" s="1"/>
  <c r="F19" i="24"/>
  <c r="G19" i="24"/>
  <c r="H19" i="24"/>
  <c r="I19" i="24"/>
  <c r="J19" i="24"/>
  <c r="K19" i="24"/>
  <c r="K22" i="24" s="1"/>
  <c r="L19" i="24"/>
  <c r="M19" i="24"/>
  <c r="M22" i="24" s="1"/>
  <c r="F14" i="24"/>
  <c r="I14" i="24"/>
  <c r="I22" i="24" s="1"/>
  <c r="J14" i="24"/>
  <c r="J22" i="24"/>
  <c r="K14" i="24"/>
  <c r="E14" i="24"/>
  <c r="L14" i="24"/>
  <c r="D14" i="24"/>
  <c r="G14" i="24"/>
  <c r="G22" i="24"/>
  <c r="M14" i="24"/>
  <c r="F140" i="8"/>
  <c r="L140" i="8" s="1"/>
  <c r="C11" i="47"/>
  <c r="C11" i="48" s="1"/>
  <c r="G21" i="13"/>
  <c r="I81" i="58"/>
  <c r="I77" i="58"/>
  <c r="I75" i="58"/>
  <c r="E75" i="58"/>
  <c r="I72" i="58"/>
  <c r="E72" i="58"/>
  <c r="I70" i="58"/>
  <c r="E70" i="58"/>
  <c r="I67" i="58"/>
  <c r="E67" i="58"/>
  <c r="I66" i="58"/>
  <c r="E66" i="58"/>
  <c r="I65" i="58"/>
  <c r="E65" i="58"/>
  <c r="I64" i="58"/>
  <c r="E61" i="58"/>
  <c r="I54" i="58"/>
  <c r="I53" i="58"/>
  <c r="I50" i="58"/>
  <c r="E50" i="58"/>
  <c r="I49" i="58"/>
  <c r="I48" i="58"/>
  <c r="E48" i="58"/>
  <c r="I47" i="58"/>
  <c r="I45" i="58"/>
  <c r="I44" i="58"/>
  <c r="I43" i="58"/>
  <c r="E43" i="58"/>
  <c r="I42" i="58"/>
  <c r="I41" i="58"/>
  <c r="E41" i="58"/>
  <c r="I40" i="58"/>
  <c r="E40" i="58"/>
  <c r="I39" i="58"/>
  <c r="E39" i="58"/>
  <c r="I38" i="58"/>
  <c r="E38" i="58"/>
  <c r="I32" i="58"/>
  <c r="I34" i="58"/>
  <c r="E32" i="58"/>
  <c r="E34" i="58"/>
  <c r="I31" i="58"/>
  <c r="I26" i="58"/>
  <c r="I28" i="58"/>
  <c r="E26" i="58"/>
  <c r="E28" i="58"/>
  <c r="I25" i="58"/>
  <c r="I22" i="58"/>
  <c r="I19" i="58"/>
  <c r="I16" i="58"/>
  <c r="I12" i="58"/>
  <c r="E12" i="58"/>
  <c r="O32" i="47"/>
  <c r="N20" i="47"/>
  <c r="O20" i="47"/>
  <c r="E32" i="45"/>
  <c r="E34" i="45" s="1"/>
  <c r="D25" i="46"/>
  <c r="D25" i="47" s="1"/>
  <c r="D16" i="49" s="1"/>
  <c r="C26" i="46"/>
  <c r="C12" i="47"/>
  <c r="C12" i="48" s="1"/>
  <c r="K16" i="49"/>
  <c r="F29" i="13"/>
  <c r="L16" i="49"/>
  <c r="N54" i="46"/>
  <c r="E41" i="24"/>
  <c r="D41" i="24"/>
  <c r="D42" i="24" s="1"/>
  <c r="D44" i="24" s="1"/>
  <c r="C41" i="24"/>
  <c r="N11" i="47"/>
  <c r="O11" i="47"/>
  <c r="N10" i="47"/>
  <c r="N25" i="47" s="1"/>
  <c r="N12" i="47"/>
  <c r="O54" i="46"/>
  <c r="N25" i="46"/>
  <c r="N35" i="46" s="1"/>
  <c r="O25" i="46"/>
  <c r="O35" i="46" s="1"/>
  <c r="P25" i="46"/>
  <c r="P35" i="46" s="1"/>
  <c r="O12" i="47"/>
  <c r="N32" i="47"/>
  <c r="N18" i="47"/>
  <c r="F36" i="8"/>
  <c r="F37" i="8"/>
  <c r="F38" i="8"/>
  <c r="F35" i="8"/>
  <c r="G35" i="8"/>
  <c r="K19" i="48"/>
  <c r="AB26" i="15"/>
  <c r="AB20" i="15"/>
  <c r="AA26" i="15"/>
  <c r="E30" i="13"/>
  <c r="K30" i="13" s="1"/>
  <c r="E29" i="13"/>
  <c r="K29" i="13" s="1"/>
  <c r="E28" i="13"/>
  <c r="K28" i="13"/>
  <c r="E11" i="13"/>
  <c r="K11" i="13" s="1"/>
  <c r="F29" i="7"/>
  <c r="J29" i="7" s="1"/>
  <c r="E16" i="18"/>
  <c r="E18" i="18" s="1"/>
  <c r="L16" i="45" s="1"/>
  <c r="F23" i="14"/>
  <c r="E44" i="46"/>
  <c r="F22" i="7"/>
  <c r="J22" i="7" s="1"/>
  <c r="G15" i="63"/>
  <c r="F32" i="63"/>
  <c r="G31" i="63"/>
  <c r="G32" i="63" s="1"/>
  <c r="F25" i="63"/>
  <c r="E25" i="63"/>
  <c r="G21" i="63"/>
  <c r="G25" i="63"/>
  <c r="E17" i="63"/>
  <c r="E27" i="63"/>
  <c r="E33" i="63" s="1"/>
  <c r="G14" i="63"/>
  <c r="G13" i="63"/>
  <c r="G12" i="63"/>
  <c r="K79" i="13"/>
  <c r="K78" i="13"/>
  <c r="D80" i="13"/>
  <c r="K76" i="13"/>
  <c r="K77" i="13"/>
  <c r="E32" i="5"/>
  <c r="I32" i="5" s="1"/>
  <c r="E33" i="5"/>
  <c r="I33" i="5" s="1"/>
  <c r="E23" i="5"/>
  <c r="F155" i="8"/>
  <c r="L155" i="8" s="1"/>
  <c r="E87" i="8"/>
  <c r="F87" i="8" s="1"/>
  <c r="L87" i="8" s="1"/>
  <c r="H87" i="8"/>
  <c r="E86" i="8"/>
  <c r="E70" i="8"/>
  <c r="E76" i="8" s="1"/>
  <c r="E20" i="8"/>
  <c r="E27" i="10"/>
  <c r="D29" i="10"/>
  <c r="F34" i="7"/>
  <c r="J34" i="7" s="1"/>
  <c r="F32" i="7"/>
  <c r="J32" i="7" s="1"/>
  <c r="F114" i="8"/>
  <c r="L114" i="8" s="1"/>
  <c r="H114" i="8"/>
  <c r="L18" i="46"/>
  <c r="L18" i="47" s="1"/>
  <c r="L16" i="48" s="1"/>
  <c r="E62" i="7"/>
  <c r="E13" i="14"/>
  <c r="C19" i="47"/>
  <c r="F17" i="7"/>
  <c r="F18" i="7"/>
  <c r="J18" i="7" s="1"/>
  <c r="AG32" i="15"/>
  <c r="AG57" i="15"/>
  <c r="K24" i="13"/>
  <c r="H23" i="13"/>
  <c r="K23" i="13" s="1"/>
  <c r="G22" i="13"/>
  <c r="K22" i="13" s="1"/>
  <c r="G19" i="13"/>
  <c r="K19" i="13" s="1"/>
  <c r="F88" i="8"/>
  <c r="L88" i="8" s="1"/>
  <c r="H88" i="8"/>
  <c r="F156" i="8"/>
  <c r="L156" i="8" s="1"/>
  <c r="E20" i="10"/>
  <c r="E172" i="8"/>
  <c r="G172" i="8"/>
  <c r="D172" i="8"/>
  <c r="F51" i="7"/>
  <c r="J51" i="7" s="1"/>
  <c r="F50" i="7"/>
  <c r="J50" i="7" s="1"/>
  <c r="D27" i="46"/>
  <c r="C27" i="46"/>
  <c r="E27" i="46"/>
  <c r="AG60" i="15"/>
  <c r="AG56" i="15"/>
  <c r="AG51" i="15"/>
  <c r="AG50" i="15"/>
  <c r="AG42" i="15"/>
  <c r="AG41" i="15"/>
  <c r="AG37" i="15"/>
  <c r="AG35" i="15"/>
  <c r="AG36" i="15"/>
  <c r="AG33" i="15"/>
  <c r="I40" i="13"/>
  <c r="J40" i="13"/>
  <c r="E12" i="46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F43" i="45"/>
  <c r="E18" i="10"/>
  <c r="F124" i="8"/>
  <c r="L124" i="8" s="1"/>
  <c r="H124" i="8"/>
  <c r="L31" i="46"/>
  <c r="F72" i="8"/>
  <c r="D80" i="5"/>
  <c r="D81" i="5" s="1"/>
  <c r="C80" i="5"/>
  <c r="C81" i="5" s="1"/>
  <c r="E79" i="5"/>
  <c r="C29" i="10"/>
  <c r="E33" i="10"/>
  <c r="E38" i="10" s="1"/>
  <c r="M22" i="46" s="1"/>
  <c r="E17" i="10"/>
  <c r="E168" i="8"/>
  <c r="D168" i="8"/>
  <c r="F168" i="8"/>
  <c r="L168" i="8" s="1"/>
  <c r="AG55" i="15"/>
  <c r="L20" i="46"/>
  <c r="L20" i="47" s="1"/>
  <c r="L18" i="48" s="1"/>
  <c r="E28" i="10"/>
  <c r="E15" i="10"/>
  <c r="E24" i="10" s="1"/>
  <c r="M33" i="47" s="1"/>
  <c r="D96" i="8"/>
  <c r="F47" i="7"/>
  <c r="J47" i="7" s="1"/>
  <c r="F48" i="7"/>
  <c r="J48" i="7" s="1"/>
  <c r="F49" i="7"/>
  <c r="J49" i="7" s="1"/>
  <c r="F46" i="7"/>
  <c r="J46" i="7" s="1"/>
  <c r="E78" i="5"/>
  <c r="D61" i="5"/>
  <c r="C61" i="5"/>
  <c r="C64" i="5"/>
  <c r="D31" i="5"/>
  <c r="C31" i="5"/>
  <c r="E31" i="5" s="1"/>
  <c r="E13" i="5"/>
  <c r="I13" i="5" s="1"/>
  <c r="E14" i="5"/>
  <c r="I14" i="5" s="1"/>
  <c r="E12" i="5"/>
  <c r="I12" i="5" s="1"/>
  <c r="E28" i="5"/>
  <c r="I28" i="5" s="1"/>
  <c r="E27" i="5"/>
  <c r="E26" i="5"/>
  <c r="E24" i="5"/>
  <c r="I71" i="56"/>
  <c r="H71" i="56"/>
  <c r="G71" i="56"/>
  <c r="F71" i="56"/>
  <c r="E71" i="56"/>
  <c r="F43" i="7"/>
  <c r="F42" i="7"/>
  <c r="F171" i="8"/>
  <c r="L171" i="8" s="1"/>
  <c r="F71" i="8"/>
  <c r="L71" i="8" s="1"/>
  <c r="F41" i="7"/>
  <c r="F40" i="7"/>
  <c r="F39" i="7"/>
  <c r="O62" i="15"/>
  <c r="D62" i="7"/>
  <c r="D65" i="7"/>
  <c r="F38" i="7"/>
  <c r="E36" i="5"/>
  <c r="I36" i="5" s="1"/>
  <c r="E35" i="5"/>
  <c r="I35" i="5" s="1"/>
  <c r="F36" i="7"/>
  <c r="J36" i="7" s="1"/>
  <c r="D20" i="8"/>
  <c r="D115" i="8"/>
  <c r="C18" i="49"/>
  <c r="C19" i="49"/>
  <c r="K13" i="48"/>
  <c r="K15" i="48"/>
  <c r="K21" i="48"/>
  <c r="F123" i="8"/>
  <c r="L123" i="8" s="1"/>
  <c r="H123" i="8"/>
  <c r="O12" i="24"/>
  <c r="O13" i="24"/>
  <c r="H14" i="24"/>
  <c r="N14" i="24"/>
  <c r="N22" i="24" s="1"/>
  <c r="O18" i="24"/>
  <c r="N19" i="24"/>
  <c r="O20" i="24"/>
  <c r="G42" i="24"/>
  <c r="G44" i="24" s="1"/>
  <c r="K42" i="24"/>
  <c r="F42" i="24"/>
  <c r="F44" i="24" s="1"/>
  <c r="H42" i="24"/>
  <c r="H44" i="24" s="1"/>
  <c r="I42" i="24"/>
  <c r="I44" i="24" s="1"/>
  <c r="J42" i="24"/>
  <c r="J44" i="24" s="1"/>
  <c r="L42" i="24"/>
  <c r="M42" i="24"/>
  <c r="N42" i="24"/>
  <c r="O43" i="24"/>
  <c r="O15" i="47"/>
  <c r="G15" i="18"/>
  <c r="G16" i="18"/>
  <c r="G18" i="18" s="1"/>
  <c r="N14" i="45"/>
  <c r="AG58" i="15"/>
  <c r="AG49" i="15"/>
  <c r="AG48" i="15"/>
  <c r="AG39" i="15"/>
  <c r="AG45" i="15"/>
  <c r="AG54" i="15"/>
  <c r="AG52" i="15"/>
  <c r="F10" i="14"/>
  <c r="F11" i="14"/>
  <c r="F12" i="14"/>
  <c r="D13" i="14"/>
  <c r="F18" i="14"/>
  <c r="D19" i="14"/>
  <c r="F19" i="14" s="1"/>
  <c r="F22" i="14"/>
  <c r="D24" i="14"/>
  <c r="E24" i="14"/>
  <c r="C40" i="13"/>
  <c r="D40" i="13"/>
  <c r="K75" i="13"/>
  <c r="R75" i="13"/>
  <c r="C80" i="13"/>
  <c r="D32" i="45"/>
  <c r="E80" i="13"/>
  <c r="F80" i="13"/>
  <c r="G80" i="13"/>
  <c r="H80" i="13"/>
  <c r="L80" i="13"/>
  <c r="M80" i="13"/>
  <c r="R80" i="13"/>
  <c r="B12" i="45"/>
  <c r="B13" i="45"/>
  <c r="B14" i="45" s="1"/>
  <c r="B15" i="45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F12" i="45"/>
  <c r="F13" i="45"/>
  <c r="F14" i="45"/>
  <c r="F16" i="45"/>
  <c r="F18" i="45"/>
  <c r="L53" i="45"/>
  <c r="M53" i="45"/>
  <c r="N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E10" i="46"/>
  <c r="M30" i="46"/>
  <c r="F113" i="8"/>
  <c r="H113" i="8"/>
  <c r="H115" i="8" s="1"/>
  <c r="F122" i="8"/>
  <c r="G122" i="8" s="1"/>
  <c r="G128" i="8" s="1"/>
  <c r="L27" i="45" s="1"/>
  <c r="F132" i="8"/>
  <c r="F19" i="7"/>
  <c r="F20" i="7"/>
  <c r="J20" i="7" s="1"/>
  <c r="F21" i="7"/>
  <c r="J21" i="7" s="1"/>
  <c r="F30" i="7"/>
  <c r="J30" i="7" s="1"/>
  <c r="F35" i="7"/>
  <c r="J35" i="7" s="1"/>
  <c r="B12" i="6"/>
  <c r="B13" i="6" s="1"/>
  <c r="F41" i="6"/>
  <c r="D42" i="6"/>
  <c r="C31" i="46" s="1"/>
  <c r="E42" i="6"/>
  <c r="E75" i="5"/>
  <c r="I75" i="5" s="1"/>
  <c r="E76" i="5"/>
  <c r="I76" i="5" s="1"/>
  <c r="E77" i="5"/>
  <c r="I77" i="5" s="1"/>
  <c r="E33" i="49"/>
  <c r="E35" i="49"/>
  <c r="K45" i="49"/>
  <c r="L45" i="49"/>
  <c r="M45" i="49"/>
  <c r="A10" i="48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E10" i="48"/>
  <c r="E32" i="48"/>
  <c r="E10" i="47"/>
  <c r="M30" i="47"/>
  <c r="O36" i="24" s="1"/>
  <c r="C36" i="24" s="1"/>
  <c r="N12" i="45"/>
  <c r="N13" i="45"/>
  <c r="AG61" i="15"/>
  <c r="K31" i="46"/>
  <c r="D54" i="46"/>
  <c r="C54" i="46"/>
  <c r="P54" i="46"/>
  <c r="O18" i="47"/>
  <c r="E21" i="46"/>
  <c r="I21" i="46" s="1"/>
  <c r="O10" i="47"/>
  <c r="O25" i="47" s="1"/>
  <c r="N15" i="47"/>
  <c r="E19" i="24"/>
  <c r="D19" i="24"/>
  <c r="D22" i="24" s="1"/>
  <c r="F20" i="45"/>
  <c r="C21" i="47"/>
  <c r="C16" i="48" s="1"/>
  <c r="F14" i="8"/>
  <c r="N44" i="24"/>
  <c r="E42" i="24"/>
  <c r="E44" i="24" s="1"/>
  <c r="H22" i="24"/>
  <c r="L22" i="24"/>
  <c r="F24" i="14"/>
  <c r="L31" i="47"/>
  <c r="L17" i="49" s="1"/>
  <c r="K31" i="47"/>
  <c r="E18" i="49"/>
  <c r="D18" i="49"/>
  <c r="AR12" i="60"/>
  <c r="X44" i="60"/>
  <c r="AR35" i="60"/>
  <c r="AC107" i="60"/>
  <c r="AC109" i="60"/>
  <c r="AO37" i="60"/>
  <c r="AO44" i="60" s="1"/>
  <c r="AO107" i="60"/>
  <c r="AO109" i="60" s="1"/>
  <c r="L107" i="60"/>
  <c r="L109" i="60"/>
  <c r="X109" i="60" s="1"/>
  <c r="AM37" i="60"/>
  <c r="AJ101" i="60"/>
  <c r="AJ104" i="60"/>
  <c r="AJ107" i="60" s="1"/>
  <c r="AJ109" i="60" s="1"/>
  <c r="AF39" i="60"/>
  <c r="W44" i="60"/>
  <c r="W107" i="60" s="1"/>
  <c r="W109" i="60" s="1"/>
  <c r="AR101" i="60"/>
  <c r="AR104" i="60"/>
  <c r="K18" i="46"/>
  <c r="K18" i="47" s="1"/>
  <c r="K16" i="48" s="1"/>
  <c r="D11" i="49"/>
  <c r="D12" i="47"/>
  <c r="D12" i="48" s="1"/>
  <c r="E26" i="13"/>
  <c r="L33" i="46"/>
  <c r="D21" i="47"/>
  <c r="C11" i="46"/>
  <c r="K33" i="46"/>
  <c r="F115" i="8"/>
  <c r="L115" i="8" s="1"/>
  <c r="H171" i="8"/>
  <c r="H172" i="8" s="1"/>
  <c r="L19" i="46"/>
  <c r="L19" i="47" s="1"/>
  <c r="L17" i="48" s="1"/>
  <c r="E65" i="7"/>
  <c r="F70" i="8"/>
  <c r="E11" i="5"/>
  <c r="S62" i="15"/>
  <c r="S77" i="15" s="1"/>
  <c r="K19" i="46"/>
  <c r="K19" i="47" s="1"/>
  <c r="K17" i="48" s="1"/>
  <c r="C11" i="49"/>
  <c r="E15" i="47"/>
  <c r="E11" i="49" s="1"/>
  <c r="A17" i="47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M33" i="46"/>
  <c r="F26" i="13"/>
  <c r="E26" i="14"/>
  <c r="F86" i="8"/>
  <c r="E96" i="8"/>
  <c r="X28" i="60"/>
  <c r="X107" i="60" s="1"/>
  <c r="AA109" i="60"/>
  <c r="AF96" i="60"/>
  <c r="F128" i="8"/>
  <c r="L128" i="8" s="1"/>
  <c r="H24" i="8"/>
  <c r="H31" i="8" s="1"/>
  <c r="AF101" i="60"/>
  <c r="AF104" i="60"/>
  <c r="E22" i="24"/>
  <c r="K21" i="46"/>
  <c r="F13" i="14"/>
  <c r="M44" i="24"/>
  <c r="AI35" i="60"/>
  <c r="AH44" i="60"/>
  <c r="AH107" i="60" s="1"/>
  <c r="AH109" i="60" s="1"/>
  <c r="AI109" i="60" s="1"/>
  <c r="F27" i="63"/>
  <c r="F33" i="63" s="1"/>
  <c r="L14" i="46"/>
  <c r="AF38" i="60"/>
  <c r="K33" i="47"/>
  <c r="K19" i="49" s="1"/>
  <c r="C30" i="10"/>
  <c r="C40" i="10" s="1"/>
  <c r="T96" i="60"/>
  <c r="D18" i="46"/>
  <c r="D18" i="47" s="1"/>
  <c r="D14" i="48" s="1"/>
  <c r="AJ28" i="60"/>
  <c r="AI44" i="60"/>
  <c r="AR28" i="60"/>
  <c r="E11" i="47" l="1"/>
  <c r="O8" i="24" s="1"/>
  <c r="C8" i="24" s="1"/>
  <c r="I31" i="5"/>
  <c r="D64" i="5"/>
  <c r="E61" i="5"/>
  <c r="I61" i="5" s="1"/>
  <c r="M19" i="49"/>
  <c r="Q19" i="49" s="1"/>
  <c r="S33" i="47"/>
  <c r="H24" i="49"/>
  <c r="H25" i="49" s="1"/>
  <c r="H46" i="49" s="1"/>
  <c r="G33" i="46"/>
  <c r="G35" i="46" s="1"/>
  <c r="G55" i="46" s="1"/>
  <c r="J17" i="7"/>
  <c r="F26" i="7"/>
  <c r="J26" i="7" s="1"/>
  <c r="E63" i="5"/>
  <c r="I63" i="5" s="1"/>
  <c r="I62" i="5"/>
  <c r="E80" i="5"/>
  <c r="I79" i="5"/>
  <c r="I32" i="45"/>
  <c r="J14" i="45"/>
  <c r="E55" i="5"/>
  <c r="D11" i="46"/>
  <c r="E22" i="5"/>
  <c r="E13" i="46" s="1"/>
  <c r="E13" i="47" s="1"/>
  <c r="E13" i="48" s="1"/>
  <c r="H21" i="13"/>
  <c r="K21" i="13" s="1"/>
  <c r="E48" i="5"/>
  <c r="I45" i="5"/>
  <c r="E38" i="5"/>
  <c r="I38" i="5" s="1"/>
  <c r="I39" i="5"/>
  <c r="C13" i="46"/>
  <c r="C13" i="47" s="1"/>
  <c r="C13" i="48" s="1"/>
  <c r="H42" i="5"/>
  <c r="H83" i="5" s="1"/>
  <c r="G40" i="13"/>
  <c r="F33" i="46"/>
  <c r="F35" i="46" s="1"/>
  <c r="F55" i="46" s="1"/>
  <c r="E70" i="5"/>
  <c r="E37" i="49"/>
  <c r="I37" i="49" s="1"/>
  <c r="I36" i="48"/>
  <c r="J26" i="14"/>
  <c r="H18" i="46"/>
  <c r="H18" i="47" s="1"/>
  <c r="G50" i="5"/>
  <c r="G86" i="5" s="1"/>
  <c r="H13" i="46"/>
  <c r="H13" i="47" s="1"/>
  <c r="H11" i="46"/>
  <c r="G11" i="48"/>
  <c r="G22" i="48" s="1"/>
  <c r="G24" i="48" s="1"/>
  <c r="G47" i="48" s="1"/>
  <c r="G33" i="47"/>
  <c r="G35" i="47" s="1"/>
  <c r="G55" i="47" s="1"/>
  <c r="H11" i="47"/>
  <c r="I11" i="47" s="1"/>
  <c r="I11" i="5"/>
  <c r="F11" i="48"/>
  <c r="F22" i="48" s="1"/>
  <c r="F24" i="48" s="1"/>
  <c r="F33" i="47"/>
  <c r="F35" i="47" s="1"/>
  <c r="F55" i="47" s="1"/>
  <c r="F37" i="46"/>
  <c r="N47" i="48"/>
  <c r="N14" i="49"/>
  <c r="N20" i="49" s="1"/>
  <c r="N25" i="49" s="1"/>
  <c r="N34" i="47"/>
  <c r="N35" i="47" s="1"/>
  <c r="N55" i="47" s="1"/>
  <c r="AB77" i="15"/>
  <c r="AA77" i="15"/>
  <c r="K14" i="46" s="1"/>
  <c r="K25" i="46" s="1"/>
  <c r="F40" i="13"/>
  <c r="E40" i="13"/>
  <c r="E12" i="47"/>
  <c r="I12" i="46"/>
  <c r="E46" i="47"/>
  <c r="I46" i="46"/>
  <c r="E51" i="47"/>
  <c r="I51" i="47" s="1"/>
  <c r="I51" i="46"/>
  <c r="E54" i="46"/>
  <c r="I54" i="46" s="1"/>
  <c r="I44" i="46"/>
  <c r="N55" i="46"/>
  <c r="B25" i="6"/>
  <c r="B14" i="6"/>
  <c r="B30" i="6"/>
  <c r="B48" i="6"/>
  <c r="E44" i="6"/>
  <c r="E50" i="6" s="1"/>
  <c r="D31" i="46"/>
  <c r="D34" i="46" s="1"/>
  <c r="D17" i="47"/>
  <c r="D13" i="49" s="1"/>
  <c r="F33" i="6"/>
  <c r="D31" i="47"/>
  <c r="D21" i="49" s="1"/>
  <c r="D44" i="6"/>
  <c r="D50" i="6" s="1"/>
  <c r="F26" i="6"/>
  <c r="C31" i="47"/>
  <c r="F42" i="6"/>
  <c r="F17" i="6"/>
  <c r="D33" i="45"/>
  <c r="D34" i="45" s="1"/>
  <c r="L15" i="47"/>
  <c r="L14" i="48" s="1"/>
  <c r="E44" i="47"/>
  <c r="I44" i="47" s="1"/>
  <c r="P55" i="46"/>
  <c r="O55" i="46"/>
  <c r="M20" i="46"/>
  <c r="E25" i="46"/>
  <c r="M10" i="46"/>
  <c r="Q10" i="46" s="1"/>
  <c r="K20" i="47"/>
  <c r="K18" i="48" s="1"/>
  <c r="M31" i="46"/>
  <c r="E26" i="46"/>
  <c r="O39" i="24"/>
  <c r="C39" i="24" s="1"/>
  <c r="M12" i="46"/>
  <c r="Q12" i="46" s="1"/>
  <c r="F20" i="8"/>
  <c r="G37" i="8"/>
  <c r="G42" i="8"/>
  <c r="G25" i="8"/>
  <c r="G56" i="8"/>
  <c r="H108" i="8"/>
  <c r="L108" i="8"/>
  <c r="H74" i="8"/>
  <c r="L74" i="8"/>
  <c r="G90" i="8"/>
  <c r="L90" i="8"/>
  <c r="F96" i="8"/>
  <c r="L96" i="8" s="1"/>
  <c r="L86" i="8"/>
  <c r="G155" i="8"/>
  <c r="G158" i="8" s="1"/>
  <c r="G53" i="8"/>
  <c r="G57" i="8"/>
  <c r="H106" i="8"/>
  <c r="L106" i="8"/>
  <c r="G145" i="8"/>
  <c r="L145" i="8"/>
  <c r="G92" i="8"/>
  <c r="G96" i="8" s="1"/>
  <c r="L92" i="8"/>
  <c r="G89" i="8"/>
  <c r="L89" i="8"/>
  <c r="F137" i="8"/>
  <c r="L137" i="8" s="1"/>
  <c r="L132" i="8"/>
  <c r="H128" i="8"/>
  <c r="M27" i="45" s="1"/>
  <c r="M33" i="45" s="1"/>
  <c r="M34" i="45" s="1"/>
  <c r="M54" i="45" s="1"/>
  <c r="D118" i="8"/>
  <c r="H72" i="8"/>
  <c r="L72" i="8"/>
  <c r="G39" i="8"/>
  <c r="G20" i="8"/>
  <c r="H15" i="8"/>
  <c r="H20" i="8" s="1"/>
  <c r="G27" i="8"/>
  <c r="G45" i="8"/>
  <c r="G58" i="8"/>
  <c r="G63" i="8"/>
  <c r="H73" i="8"/>
  <c r="L73" i="8"/>
  <c r="H94" i="8"/>
  <c r="L94" i="8"/>
  <c r="H86" i="8"/>
  <c r="H96" i="8" s="1"/>
  <c r="F151" i="8"/>
  <c r="G61" i="8"/>
  <c r="F162" i="8"/>
  <c r="L162" i="8" s="1"/>
  <c r="F172" i="8"/>
  <c r="L172" i="8" s="1"/>
  <c r="G41" i="8"/>
  <c r="F31" i="8"/>
  <c r="G55" i="8"/>
  <c r="G104" i="8"/>
  <c r="G110" i="8" s="1"/>
  <c r="K32" i="46" s="1"/>
  <c r="K32" i="47" s="1"/>
  <c r="H141" i="8"/>
  <c r="H151" i="8" s="1"/>
  <c r="G143" i="8"/>
  <c r="G151" i="8" s="1"/>
  <c r="G161" i="8"/>
  <c r="G162" i="8" s="1"/>
  <c r="G62" i="8"/>
  <c r="H64" i="8"/>
  <c r="H66" i="8" s="1"/>
  <c r="H93" i="8"/>
  <c r="G135" i="8"/>
  <c r="G137" i="8" s="1"/>
  <c r="L135" i="8"/>
  <c r="G148" i="8"/>
  <c r="L148" i="8"/>
  <c r="G167" i="8"/>
  <c r="G168" i="8" s="1"/>
  <c r="C25" i="47"/>
  <c r="C16" i="49" s="1"/>
  <c r="C26" i="47"/>
  <c r="C17" i="49" s="1"/>
  <c r="C34" i="46"/>
  <c r="C45" i="49"/>
  <c r="M16" i="49"/>
  <c r="L54" i="47"/>
  <c r="M31" i="47"/>
  <c r="O37" i="24" s="1"/>
  <c r="C37" i="24" s="1"/>
  <c r="E11" i="48"/>
  <c r="M10" i="47"/>
  <c r="K54" i="47"/>
  <c r="D54" i="47"/>
  <c r="D37" i="49"/>
  <c r="D34" i="48"/>
  <c r="D44" i="48" s="1"/>
  <c r="M22" i="47"/>
  <c r="F32" i="45"/>
  <c r="F34" i="45" s="1"/>
  <c r="AG62" i="15"/>
  <c r="O77" i="15"/>
  <c r="F62" i="7"/>
  <c r="J62" i="7" s="1"/>
  <c r="M18" i="46"/>
  <c r="N16" i="45"/>
  <c r="N24" i="45" s="1"/>
  <c r="L24" i="45"/>
  <c r="G36" i="8"/>
  <c r="G66" i="8" s="1"/>
  <c r="F66" i="8"/>
  <c r="R107" i="60"/>
  <c r="R109" i="60" s="1"/>
  <c r="T28" i="60"/>
  <c r="H107" i="8"/>
  <c r="H110" i="8" s="1"/>
  <c r="L32" i="46" s="1"/>
  <c r="L32" i="47" s="1"/>
  <c r="L18" i="49" s="1"/>
  <c r="F110" i="8"/>
  <c r="L110" i="8" s="1"/>
  <c r="H80" i="8"/>
  <c r="H82" i="8" s="1"/>
  <c r="F82" i="8"/>
  <c r="L82" i="8" s="1"/>
  <c r="H157" i="8"/>
  <c r="H158" i="8" s="1"/>
  <c r="H164" i="8" s="1"/>
  <c r="F158" i="8"/>
  <c r="L12" i="48"/>
  <c r="M12" i="47"/>
  <c r="L11" i="47"/>
  <c r="M11" i="46"/>
  <c r="Q11" i="46" s="1"/>
  <c r="AI45" i="60"/>
  <c r="AI107" i="60"/>
  <c r="L29" i="47"/>
  <c r="L15" i="49" s="1"/>
  <c r="K15" i="47"/>
  <c r="L29" i="46"/>
  <c r="L33" i="45"/>
  <c r="F60" i="7"/>
  <c r="J60" i="7" s="1"/>
  <c r="AR107" i="60"/>
  <c r="AR109" i="60" s="1"/>
  <c r="D16" i="48"/>
  <c r="E21" i="47"/>
  <c r="I21" i="47" s="1"/>
  <c r="D83" i="5"/>
  <c r="D50" i="5"/>
  <c r="D86" i="5" s="1"/>
  <c r="K26" i="13"/>
  <c r="L21" i="46"/>
  <c r="E29" i="10"/>
  <c r="D30" i="10"/>
  <c r="AR36" i="60"/>
  <c r="AF36" i="60"/>
  <c r="AF44" i="60" s="1"/>
  <c r="E11" i="46"/>
  <c r="K17" i="49"/>
  <c r="M17" i="49" s="1"/>
  <c r="K80" i="13"/>
  <c r="M37" i="48"/>
  <c r="M54" i="47"/>
  <c r="S54" i="47" s="1"/>
  <c r="D26" i="14"/>
  <c r="C42" i="5"/>
  <c r="AR44" i="60"/>
  <c r="AF28" i="60"/>
  <c r="F76" i="8"/>
  <c r="L76" i="8" s="1"/>
  <c r="G164" i="8"/>
  <c r="E174" i="8"/>
  <c r="E84" i="58"/>
  <c r="Y44" i="60"/>
  <c r="Y107" i="60" s="1"/>
  <c r="Y109" i="60" s="1"/>
  <c r="AK37" i="60"/>
  <c r="AK44" i="60" s="1"/>
  <c r="AK107" i="60" s="1"/>
  <c r="AK109" i="60" s="1"/>
  <c r="T44" i="60"/>
  <c r="G17" i="63"/>
  <c r="G27" i="63" s="1"/>
  <c r="G33" i="63" s="1"/>
  <c r="F84" i="58"/>
  <c r="F22" i="24"/>
  <c r="D84" i="5"/>
  <c r="D30" i="46"/>
  <c r="D30" i="47" s="1"/>
  <c r="D19" i="48" s="1"/>
  <c r="D174" i="8"/>
  <c r="Q107" i="60"/>
  <c r="Q109" i="60" s="1"/>
  <c r="G31" i="8"/>
  <c r="C54" i="47"/>
  <c r="D13" i="46"/>
  <c r="Z107" i="60"/>
  <c r="Z109" i="60" s="1"/>
  <c r="AL37" i="60"/>
  <c r="AL44" i="60" s="1"/>
  <c r="AL107" i="60" s="1"/>
  <c r="AL109" i="60" s="1"/>
  <c r="G37" i="46" l="1"/>
  <c r="F26" i="48"/>
  <c r="F47" i="48"/>
  <c r="E42" i="5"/>
  <c r="E83" i="5" s="1"/>
  <c r="I22" i="5"/>
  <c r="I83" i="5"/>
  <c r="E64" i="5"/>
  <c r="I64" i="5" s="1"/>
  <c r="E37" i="48"/>
  <c r="I37" i="48" s="1"/>
  <c r="I46" i="47"/>
  <c r="M44" i="48"/>
  <c r="Q44" i="48" s="1"/>
  <c r="Q37" i="48"/>
  <c r="M20" i="48"/>
  <c r="Q20" i="48" s="1"/>
  <c r="S22" i="47"/>
  <c r="H50" i="5"/>
  <c r="H86" i="5" s="1"/>
  <c r="M18" i="47"/>
  <c r="O30" i="24" s="1"/>
  <c r="C30" i="24" s="1"/>
  <c r="Q18" i="46"/>
  <c r="AE77" i="15"/>
  <c r="AG77" i="15" s="1"/>
  <c r="O12" i="48"/>
  <c r="R12" i="47"/>
  <c r="P12" i="48" s="1"/>
  <c r="O11" i="48"/>
  <c r="R11" i="47"/>
  <c r="P11" i="48" s="1"/>
  <c r="O10" i="48"/>
  <c r="R10" i="47"/>
  <c r="P10" i="48" s="1"/>
  <c r="S10" i="47"/>
  <c r="H40" i="13"/>
  <c r="J32" i="45"/>
  <c r="I34" i="45"/>
  <c r="E81" i="5"/>
  <c r="I81" i="5" s="1"/>
  <c r="I80" i="5"/>
  <c r="E30" i="46"/>
  <c r="I48" i="5"/>
  <c r="I55" i="5"/>
  <c r="E56" i="5"/>
  <c r="I56" i="5" s="1"/>
  <c r="I42" i="5"/>
  <c r="I70" i="5"/>
  <c r="E71" i="5"/>
  <c r="E12" i="48"/>
  <c r="I12" i="48" s="1"/>
  <c r="I12" i="47"/>
  <c r="H14" i="48"/>
  <c r="I13" i="46"/>
  <c r="H33" i="46"/>
  <c r="H35" i="46" s="1"/>
  <c r="H13" i="48"/>
  <c r="I13" i="48" s="1"/>
  <c r="I13" i="47"/>
  <c r="I11" i="46"/>
  <c r="H33" i="47"/>
  <c r="H11" i="48"/>
  <c r="I11" i="48" s="1"/>
  <c r="P20" i="49"/>
  <c r="P25" i="49" s="1"/>
  <c r="P34" i="47"/>
  <c r="P35" i="47" s="1"/>
  <c r="F27" i="49"/>
  <c r="N46" i="49"/>
  <c r="M20" i="47"/>
  <c r="Q20" i="46"/>
  <c r="M14" i="46"/>
  <c r="Q14" i="46" s="1"/>
  <c r="K40" i="13"/>
  <c r="O9" i="24"/>
  <c r="C9" i="24" s="1"/>
  <c r="E54" i="47"/>
  <c r="E17" i="47"/>
  <c r="B31" i="6"/>
  <c r="B26" i="6"/>
  <c r="B15" i="6"/>
  <c r="B16" i="6" s="1"/>
  <c r="B17" i="6" s="1"/>
  <c r="D24" i="49"/>
  <c r="D25" i="49" s="1"/>
  <c r="D34" i="47"/>
  <c r="E31" i="47"/>
  <c r="E16" i="46"/>
  <c r="I16" i="46" s="1"/>
  <c r="E31" i="46"/>
  <c r="I31" i="46" s="1"/>
  <c r="F44" i="6"/>
  <c r="E15" i="46"/>
  <c r="E21" i="49"/>
  <c r="I21" i="49" s="1"/>
  <c r="E26" i="47"/>
  <c r="I26" i="46"/>
  <c r="E25" i="47"/>
  <c r="I25" i="46"/>
  <c r="D49" i="45"/>
  <c r="N27" i="45"/>
  <c r="E49" i="45"/>
  <c r="E53" i="45" s="1"/>
  <c r="E54" i="45" s="1"/>
  <c r="C24" i="49"/>
  <c r="C25" i="49" s="1"/>
  <c r="L28" i="46"/>
  <c r="L34" i="46" s="1"/>
  <c r="K28" i="46"/>
  <c r="K28" i="47" s="1"/>
  <c r="L151" i="8"/>
  <c r="H76" i="8"/>
  <c r="H174" i="8" s="1"/>
  <c r="F164" i="8"/>
  <c r="L158" i="8"/>
  <c r="C34" i="47"/>
  <c r="D36" i="49"/>
  <c r="D45" i="49" s="1"/>
  <c r="M10" i="48"/>
  <c r="O25" i="24"/>
  <c r="C25" i="24" s="1"/>
  <c r="E34" i="48"/>
  <c r="M32" i="47"/>
  <c r="S32" i="47" s="1"/>
  <c r="K18" i="49"/>
  <c r="AF107" i="60"/>
  <c r="AF109" i="60" s="1"/>
  <c r="E50" i="5"/>
  <c r="F63" i="7"/>
  <c r="J63" i="7" s="1"/>
  <c r="M19" i="46"/>
  <c r="L11" i="48"/>
  <c r="M11" i="47"/>
  <c r="M32" i="46"/>
  <c r="Q32" i="46" s="1"/>
  <c r="O18" i="49" s="1"/>
  <c r="T107" i="60"/>
  <c r="T109" i="60" s="1"/>
  <c r="O11" i="24"/>
  <c r="C11" i="24" s="1"/>
  <c r="E16" i="48"/>
  <c r="I16" i="48" s="1"/>
  <c r="L49" i="46"/>
  <c r="K25" i="47"/>
  <c r="K14" i="48"/>
  <c r="K22" i="48" s="1"/>
  <c r="K24" i="48" s="1"/>
  <c r="K47" i="48" s="1"/>
  <c r="K29" i="47"/>
  <c r="G118" i="8"/>
  <c r="G174" i="8"/>
  <c r="K29" i="46"/>
  <c r="M29" i="46" s="1"/>
  <c r="Q29" i="46" s="1"/>
  <c r="C18" i="46"/>
  <c r="F26" i="14"/>
  <c r="E18" i="46" s="1"/>
  <c r="L21" i="47"/>
  <c r="M21" i="46"/>
  <c r="O27" i="24"/>
  <c r="C27" i="24" s="1"/>
  <c r="M12" i="48"/>
  <c r="L34" i="45"/>
  <c r="D33" i="46"/>
  <c r="D35" i="46" s="1"/>
  <c r="D13" i="47"/>
  <c r="D40" i="10"/>
  <c r="E30" i="10"/>
  <c r="E40" i="10" s="1"/>
  <c r="C50" i="5"/>
  <c r="C86" i="5" s="1"/>
  <c r="C83" i="5"/>
  <c r="L25" i="46"/>
  <c r="F118" i="8"/>
  <c r="L118" i="8" s="1"/>
  <c r="Q12" i="48" l="1"/>
  <c r="S11" i="47"/>
  <c r="O17" i="24"/>
  <c r="C17" i="24" s="1"/>
  <c r="C19" i="24" s="1"/>
  <c r="I31" i="47"/>
  <c r="M16" i="48"/>
  <c r="E13" i="49"/>
  <c r="I13" i="49" s="1"/>
  <c r="I17" i="47"/>
  <c r="F65" i="7"/>
  <c r="J65" i="7" s="1"/>
  <c r="O16" i="48"/>
  <c r="R18" i="47"/>
  <c r="M19" i="47"/>
  <c r="O31" i="24" s="1"/>
  <c r="C31" i="24" s="1"/>
  <c r="Q19" i="46"/>
  <c r="Q25" i="47" s="1"/>
  <c r="O18" i="48"/>
  <c r="R20" i="47"/>
  <c r="P18" i="48" s="1"/>
  <c r="S12" i="47"/>
  <c r="Q10" i="48"/>
  <c r="I54" i="45"/>
  <c r="J34" i="45"/>
  <c r="E30" i="47"/>
  <c r="I30" i="46"/>
  <c r="E86" i="5"/>
  <c r="I86" i="5" s="1"/>
  <c r="I71" i="5"/>
  <c r="E84" i="5"/>
  <c r="I84" i="5" s="1"/>
  <c r="I50" i="5"/>
  <c r="M18" i="48"/>
  <c r="S20" i="47"/>
  <c r="E36" i="49"/>
  <c r="E45" i="49" s="1"/>
  <c r="I45" i="49" s="1"/>
  <c r="I34" i="48"/>
  <c r="E16" i="49"/>
  <c r="I16" i="49" s="1"/>
  <c r="I25" i="47"/>
  <c r="E17" i="49"/>
  <c r="I17" i="49" s="1"/>
  <c r="I26" i="47"/>
  <c r="O21" i="24"/>
  <c r="C21" i="24" s="1"/>
  <c r="I54" i="47"/>
  <c r="H22" i="48"/>
  <c r="H24" i="48" s="1"/>
  <c r="H47" i="48" s="1"/>
  <c r="H55" i="46"/>
  <c r="H37" i="46"/>
  <c r="H35" i="47"/>
  <c r="R15" i="47"/>
  <c r="O14" i="48"/>
  <c r="F37" i="47"/>
  <c r="P55" i="47"/>
  <c r="H27" i="49"/>
  <c r="P46" i="49"/>
  <c r="O28" i="47"/>
  <c r="N33" i="45"/>
  <c r="R27" i="45"/>
  <c r="M15" i="47"/>
  <c r="O29" i="24" s="1"/>
  <c r="C29" i="24" s="1"/>
  <c r="E18" i="47"/>
  <c r="I18" i="46"/>
  <c r="B32" i="6"/>
  <c r="E34" i="46"/>
  <c r="I34" i="46" s="1"/>
  <c r="I15" i="46"/>
  <c r="E16" i="47"/>
  <c r="F50" i="6"/>
  <c r="O15" i="24"/>
  <c r="O19" i="24" s="1"/>
  <c r="E33" i="46"/>
  <c r="I33" i="46" s="1"/>
  <c r="K34" i="46"/>
  <c r="K35" i="46" s="1"/>
  <c r="H118" i="8"/>
  <c r="L28" i="47"/>
  <c r="L14" i="49" s="1"/>
  <c r="L20" i="49" s="1"/>
  <c r="L25" i="49" s="1"/>
  <c r="M28" i="46"/>
  <c r="F174" i="8"/>
  <c r="L174" i="8" s="1"/>
  <c r="L164" i="8"/>
  <c r="E44" i="48"/>
  <c r="I44" i="48" s="1"/>
  <c r="M21" i="47"/>
  <c r="S21" i="47" s="1"/>
  <c r="L19" i="48"/>
  <c r="L22" i="48" s="1"/>
  <c r="L24" i="48" s="1"/>
  <c r="L47" i="48" s="1"/>
  <c r="D13" i="48"/>
  <c r="D22" i="48" s="1"/>
  <c r="D24" i="48" s="1"/>
  <c r="D33" i="47"/>
  <c r="D35" i="47" s="1"/>
  <c r="M25" i="46"/>
  <c r="Q25" i="46" s="1"/>
  <c r="L25" i="47"/>
  <c r="D48" i="45"/>
  <c r="L54" i="45"/>
  <c r="O26" i="24"/>
  <c r="M11" i="48"/>
  <c r="Q11" i="48" s="1"/>
  <c r="D55" i="46"/>
  <c r="K15" i="49"/>
  <c r="M15" i="49" s="1"/>
  <c r="Q15" i="49" s="1"/>
  <c r="M29" i="47"/>
  <c r="L35" i="46"/>
  <c r="D37" i="46" s="1"/>
  <c r="C33" i="46"/>
  <c r="C35" i="46" s="1"/>
  <c r="C18" i="47"/>
  <c r="O38" i="24"/>
  <c r="C38" i="24" s="1"/>
  <c r="M18" i="49"/>
  <c r="Q18" i="49" s="1"/>
  <c r="K34" i="47"/>
  <c r="K35" i="47" s="1"/>
  <c r="K55" i="47" s="1"/>
  <c r="K14" i="49"/>
  <c r="Q18" i="48" l="1"/>
  <c r="E12" i="49"/>
  <c r="I12" i="49" s="1"/>
  <c r="I16" i="47"/>
  <c r="M17" i="48"/>
  <c r="P16" i="48"/>
  <c r="Q16" i="48" s="1"/>
  <c r="S18" i="47"/>
  <c r="O17" i="48"/>
  <c r="O22" i="48" s="1"/>
  <c r="O24" i="48" s="1"/>
  <c r="R19" i="47"/>
  <c r="R25" i="47" s="1"/>
  <c r="I30" i="47"/>
  <c r="E19" i="48"/>
  <c r="I19" i="48" s="1"/>
  <c r="E33" i="47"/>
  <c r="I33" i="47" s="1"/>
  <c r="I36" i="49"/>
  <c r="E14" i="48"/>
  <c r="I18" i="47"/>
  <c r="H55" i="47"/>
  <c r="S15" i="47"/>
  <c r="P14" i="48"/>
  <c r="O34" i="47"/>
  <c r="O35" i="47" s="1"/>
  <c r="O55" i="47" s="1"/>
  <c r="O20" i="49"/>
  <c r="O25" i="49" s="1"/>
  <c r="F49" i="45"/>
  <c r="J49" i="45" s="1"/>
  <c r="R33" i="45"/>
  <c r="N34" i="45"/>
  <c r="M34" i="46"/>
  <c r="Q34" i="46" s="1"/>
  <c r="Q28" i="46"/>
  <c r="Q34" i="47" s="1"/>
  <c r="Q35" i="47" s="1"/>
  <c r="O35" i="24"/>
  <c r="C35" i="24" s="1"/>
  <c r="S29" i="47"/>
  <c r="M25" i="47"/>
  <c r="M14" i="48"/>
  <c r="M28" i="47"/>
  <c r="O10" i="24"/>
  <c r="C10" i="24" s="1"/>
  <c r="C14" i="24" s="1"/>
  <c r="C22" i="24" s="1"/>
  <c r="E24" i="49"/>
  <c r="E25" i="49" s="1"/>
  <c r="I25" i="49" s="1"/>
  <c r="B33" i="6"/>
  <c r="E34" i="47"/>
  <c r="I34" i="47" s="1"/>
  <c r="L34" i="47"/>
  <c r="L35" i="47" s="1"/>
  <c r="L55" i="47" s="1"/>
  <c r="K50" i="46"/>
  <c r="K20" i="49"/>
  <c r="K25" i="49" s="1"/>
  <c r="K46" i="49" s="1"/>
  <c r="C28" i="49" s="1"/>
  <c r="F48" i="45"/>
  <c r="K49" i="46"/>
  <c r="D53" i="45"/>
  <c r="D54" i="45" s="1"/>
  <c r="D26" i="48"/>
  <c r="E35" i="46"/>
  <c r="I35" i="46" s="1"/>
  <c r="C37" i="46"/>
  <c r="C55" i="46"/>
  <c r="L46" i="49"/>
  <c r="D28" i="49" s="1"/>
  <c r="D27" i="49"/>
  <c r="O32" i="24"/>
  <c r="C32" i="24" s="1"/>
  <c r="M19" i="48"/>
  <c r="Q19" i="48" s="1"/>
  <c r="C33" i="47"/>
  <c r="C35" i="47" s="1"/>
  <c r="C14" i="48"/>
  <c r="C22" i="48" s="1"/>
  <c r="C24" i="48" s="1"/>
  <c r="L50" i="46"/>
  <c r="L54" i="46" s="1"/>
  <c r="L55" i="46" s="1"/>
  <c r="C26" i="24"/>
  <c r="D55" i="47"/>
  <c r="O47" i="48" l="1"/>
  <c r="G26" i="48"/>
  <c r="S19" i="47"/>
  <c r="P17" i="48"/>
  <c r="Q17" i="48" s="1"/>
  <c r="I24" i="49"/>
  <c r="E22" i="48"/>
  <c r="I14" i="48"/>
  <c r="Q14" i="48"/>
  <c r="S25" i="47"/>
  <c r="R35" i="47"/>
  <c r="F53" i="45"/>
  <c r="J48" i="45"/>
  <c r="G27" i="49"/>
  <c r="O46" i="49"/>
  <c r="M35" i="46"/>
  <c r="Q35" i="46" s="1"/>
  <c r="M50" i="46"/>
  <c r="Q50" i="46" s="1"/>
  <c r="M14" i="49"/>
  <c r="Q14" i="49" s="1"/>
  <c r="S28" i="47"/>
  <c r="G37" i="47"/>
  <c r="Q55" i="47"/>
  <c r="N54" i="45"/>
  <c r="R54" i="45" s="1"/>
  <c r="R34" i="45"/>
  <c r="O34" i="24"/>
  <c r="C34" i="24" s="1"/>
  <c r="C42" i="24" s="1"/>
  <c r="O14" i="24"/>
  <c r="O22" i="24" s="1"/>
  <c r="M22" i="48"/>
  <c r="M24" i="48" s="1"/>
  <c r="M47" i="48" s="1"/>
  <c r="M34" i="47"/>
  <c r="C27" i="49"/>
  <c r="O33" i="24"/>
  <c r="D37" i="47"/>
  <c r="C33" i="24"/>
  <c r="E55" i="46"/>
  <c r="I55" i="46" s="1"/>
  <c r="C55" i="47"/>
  <c r="C37" i="47"/>
  <c r="E35" i="47"/>
  <c r="I35" i="47" s="1"/>
  <c r="C27" i="48"/>
  <c r="C47" i="48" s="1"/>
  <c r="C46" i="49"/>
  <c r="K54" i="46"/>
  <c r="K55" i="46" s="1"/>
  <c r="M49" i="46"/>
  <c r="C26" i="48"/>
  <c r="D27" i="48"/>
  <c r="D47" i="48" s="1"/>
  <c r="D46" i="49"/>
  <c r="P22" i="48" l="1"/>
  <c r="P24" i="48" s="1"/>
  <c r="M20" i="49"/>
  <c r="M25" i="49" s="1"/>
  <c r="E24" i="48"/>
  <c r="I22" i="48"/>
  <c r="R55" i="47"/>
  <c r="H37" i="47"/>
  <c r="E37" i="46"/>
  <c r="I37" i="46" s="1"/>
  <c r="O42" i="24"/>
  <c r="M35" i="47"/>
  <c r="E37" i="47" s="1"/>
  <c r="S34" i="47"/>
  <c r="F54" i="45"/>
  <c r="J54" i="45" s="1"/>
  <c r="J53" i="45"/>
  <c r="M54" i="46"/>
  <c r="Q49" i="46"/>
  <c r="C44" i="24"/>
  <c r="O44" i="24" s="1"/>
  <c r="E55" i="47"/>
  <c r="I55" i="47" s="1"/>
  <c r="Q22" i="48" l="1"/>
  <c r="Q20" i="49"/>
  <c r="I24" i="48"/>
  <c r="E26" i="48"/>
  <c r="P47" i="48"/>
  <c r="Q47" i="48" s="1"/>
  <c r="H26" i="48"/>
  <c r="Q24" i="48"/>
  <c r="M55" i="47"/>
  <c r="S55" i="47" s="1"/>
  <c r="S35" i="47"/>
  <c r="M55" i="46"/>
  <c r="Q55" i="46" s="1"/>
  <c r="Q54" i="46"/>
  <c r="Q25" i="49"/>
  <c r="E27" i="49"/>
  <c r="I27" i="49" s="1"/>
  <c r="M46" i="49"/>
  <c r="I26" i="48" l="1"/>
  <c r="E57" i="47"/>
  <c r="E28" i="49"/>
  <c r="Q46" i="49"/>
  <c r="I28" i="49" l="1"/>
  <c r="E27" i="48"/>
  <c r="E46" i="49"/>
  <c r="I46" i="49" s="1"/>
  <c r="E47" i="48" l="1"/>
  <c r="I47" i="48" s="1"/>
</calcChain>
</file>

<file path=xl/comments1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<sst xmlns="http://schemas.openxmlformats.org/spreadsheetml/2006/main" count="5204" uniqueCount="2418">
  <si>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</si>
  <si>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</si>
  <si>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</si>
  <si>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</si>
  <si>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</si>
  <si>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</si>
  <si>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</si>
  <si>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</si>
  <si>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</si>
  <si>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</si>
  <si>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</si>
  <si>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</si>
  <si>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</si>
  <si>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</si>
  <si>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</si>
  <si>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</si>
  <si>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</si>
  <si>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</si>
  <si>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</si>
  <si>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</si>
  <si>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</si>
  <si>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</si>
  <si>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</si>
  <si>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</si>
  <si>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</si>
  <si>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</si>
  <si>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</si>
  <si>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</si>
  <si>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</si>
  <si>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</si>
  <si>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</si>
  <si>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</si>
  <si>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</si>
  <si>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</si>
  <si>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</si>
  <si>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</si>
  <si>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</si>
  <si>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</si>
  <si>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</si>
  <si>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</si>
  <si>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</si>
  <si>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</si>
  <si>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</si>
  <si>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</si>
  <si>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</si>
  <si>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</si>
  <si>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</si>
  <si>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</si>
  <si>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</si>
  <si>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</si>
  <si>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</si>
  <si>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</si>
  <si>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</si>
  <si>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</si>
  <si>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</si>
  <si>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</si>
  <si>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</si>
  <si>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</si>
  <si>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</si>
  <si>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</si>
  <si>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</si>
  <si>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</si>
  <si>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</si>
  <si>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</si>
  <si>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</si>
  <si>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</si>
  <si>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</si>
  <si>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Rendszeres gyermekvédelmi támogatás (  5.800,- Ft)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</si>
  <si>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</si>
  <si>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</si>
  <si>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</si>
  <si>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</si>
  <si>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Rendszeres pénzbeli ellátás összesen: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</si>
  <si>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</si>
  <si>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</si>
  <si>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</si>
  <si>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</si>
  <si>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</si>
  <si>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</si>
  <si>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</si>
  <si>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</si>
  <si>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</si>
  <si>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</si>
  <si>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</si>
  <si>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</si>
  <si>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</si>
  <si>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</si>
  <si>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</si>
  <si>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</si>
  <si>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</si>
  <si>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</si>
  <si>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</si>
  <si>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</si>
  <si>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</si>
  <si>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</si>
  <si>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</si>
  <si>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</si>
  <si>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</si>
  <si>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</si>
  <si>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</si>
  <si>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</si>
  <si>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</si>
  <si>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</si>
  <si>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</si>
  <si>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</si>
  <si>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</si>
  <si>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</si>
  <si>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</si>
  <si>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</si>
  <si>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</si>
  <si>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</si>
  <si>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</si>
  <si>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</si>
  <si>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</si>
  <si>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</si>
  <si>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</si>
  <si>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</si>
  <si>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</si>
  <si>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</si>
  <si>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</si>
  <si>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</si>
  <si>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</si>
  <si>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</si>
  <si>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</si>
  <si>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</si>
  <si>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</si>
  <si>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</si>
  <si>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</si>
  <si>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</si>
  <si>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</si>
  <si>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</si>
  <si>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</si>
  <si>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</si>
  <si>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</si>
  <si>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</si>
  <si>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</si>
  <si>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</si>
  <si>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</si>
  <si>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</si>
  <si>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</si>
  <si>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</si>
  <si>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</si>
  <si>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</si>
  <si>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</si>
  <si>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</si>
  <si>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</si>
  <si>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</si>
  <si>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</si>
  <si>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</si>
  <si>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</si>
  <si>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</si>
  <si>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</si>
  <si>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</si>
  <si>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</si>
  <si>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</si>
  <si>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</si>
  <si>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</si>
  <si>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</si>
  <si>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</si>
  <si>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</si>
  <si>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</si>
  <si>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</si>
  <si>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</si>
  <si>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</si>
  <si>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</si>
  <si>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</si>
  <si>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kiadásai</t>
  </si>
  <si>
    <t>Felhalmozási pénzeszköz átvétel összesen:</t>
  </si>
  <si>
    <t>Szociális nyári gyermekétkeztetés</t>
  </si>
  <si>
    <t>Gyermekvédelmi kedvezmény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</si>
  <si>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</si>
  <si>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</si>
  <si>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</si>
  <si>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</si>
  <si>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</si>
  <si>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</si>
  <si>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</si>
  <si>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</si>
  <si>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</si>
  <si>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</si>
  <si>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</si>
  <si>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</si>
  <si>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 és Térsége Kamarai Tagok Kulturális Alapítvány</t>
  </si>
  <si>
    <t>Helikon Kórus és Baráti Köre Közhasznú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</si>
  <si>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</si>
  <si>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</si>
  <si>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</si>
  <si>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</si>
  <si>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</si>
  <si>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</si>
  <si>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Kisértékű tárgyi eszköz beszerzés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</si>
  <si>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</si>
  <si>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</si>
  <si>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</si>
  <si>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</si>
  <si>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</si>
  <si>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</si>
  <si>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</si>
  <si>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</si>
  <si>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</si>
  <si>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</si>
  <si>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</si>
  <si>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</si>
  <si>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"Ferenc József Kulturális - Kulináris Turisztikai Útvonal" határon átnyúló projekt (111/2015.(IV.10.) Kt hat.</t>
  </si>
  <si>
    <t>IN-MUSE Integrált Múzeumterek- URBACT III. program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</si>
  <si>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</si>
  <si>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</si>
  <si>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</si>
  <si>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1.2 Elvonások, befizetések bevételei ( B12) 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</si>
  <si>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</si>
  <si>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</si>
  <si>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</si>
  <si>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</si>
  <si>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</si>
  <si>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</si>
  <si>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</si>
  <si>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</si>
  <si>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</si>
  <si>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</si>
  <si>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</si>
  <si>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8. Finanszírozási célú bevételek (B8)</t>
  </si>
  <si>
    <t xml:space="preserve">      8.1. Belföldi finanszírozás bevételei (B81)</t>
  </si>
  <si>
    <t xml:space="preserve">      8.1.1. Hitel-, kölcsön felvétel vállalkozásoktól</t>
  </si>
  <si>
    <t xml:space="preserve">      8.1.1. Hitel-, kölcsön felvétel 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</si>
  <si>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vállalkozásoktól</t>
    </r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</si>
  <si>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vállalkozásoktól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</si>
  <si>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felvétel vállalkozásoktól </t>
    </r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</si>
  <si>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vállalkozásoktól </t>
    </r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</si>
  <si>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vállalkozásoktól (B11)</t>
    </r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</si>
  <si>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</si>
  <si>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</si>
  <si>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</si>
  <si>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</si>
  <si>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</si>
  <si>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</si>
  <si>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</si>
  <si>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</si>
  <si>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</si>
  <si>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</si>
  <si>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</si>
  <si>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</si>
  <si>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</si>
  <si>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</si>
  <si>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</si>
  <si>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</si>
  <si>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</si>
  <si>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</si>
  <si>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</si>
  <si>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</si>
  <si>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</si>
  <si>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</si>
  <si>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</si>
  <si>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</si>
  <si>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</si>
  <si>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</si>
  <si>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</si>
  <si>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9.1.1. Hitel-, kölcsön törlesztés államháztartáson kívülre (K911)</t>
    </r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</si>
  <si>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</si>
  <si>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</si>
  <si>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</si>
  <si>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</si>
  <si>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</si>
  <si>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</si>
  <si>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</si>
  <si>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</si>
  <si>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</si>
  <si>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</si>
  <si>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</si>
  <si>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</si>
  <si>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</si>
  <si>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</si>
  <si>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</si>
  <si>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</si>
  <si>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</si>
  <si>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</si>
  <si>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</si>
  <si>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</si>
  <si>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</si>
  <si>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</si>
  <si>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</si>
  <si>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</si>
  <si>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</si>
  <si>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</si>
  <si>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</si>
  <si>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</si>
  <si>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</si>
  <si>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</si>
  <si>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</si>
  <si>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</si>
  <si>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</si>
  <si>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</si>
  <si>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</si>
  <si>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>1074 Ingatlanhasznosítás egyéb</t>
  </si>
  <si>
    <t>105 Gépjármű üzemeltetés</t>
  </si>
  <si>
    <t>1076 Továbbszámlázások</t>
  </si>
  <si>
    <t>1079/106010 Lakóingatlan bérbeadás ü.</t>
  </si>
  <si>
    <t>1083/031030 Közterület rend. fennta.</t>
  </si>
  <si>
    <t>1086/013360 Építményüzemeltetés</t>
  </si>
  <si>
    <t>108701/011130 Önkormány.jogalk.</t>
  </si>
  <si>
    <t>108705 Önkormányzati igazgatás</t>
  </si>
  <si>
    <t>108706/066020 Gyepmesteri feladat</t>
  </si>
  <si>
    <t>108709/081030 Sport létesít.működtetése</t>
  </si>
  <si>
    <t>108901/064010 Közvilágítás</t>
  </si>
  <si>
    <t>108914/042180 Állat-eü feladatok</t>
  </si>
  <si>
    <t>108915 Építészmérnöki tevéke.</t>
  </si>
  <si>
    <t>108923 Forrás újság</t>
  </si>
  <si>
    <t>108928 Önk.nemz.kapcsolat</t>
  </si>
  <si>
    <t>108928 Nagyköveti program</t>
  </si>
  <si>
    <t xml:space="preserve">108929 Önkormányzati  vagyonnal kapcs. fa </t>
  </si>
  <si>
    <t>108995/045170 Parkoló, garázs üzem.fennt</t>
  </si>
  <si>
    <t>108996 Önként vállalt feladatok</t>
  </si>
  <si>
    <t>108998 Repi</t>
  </si>
  <si>
    <t>1032 Működési célú pénzeszköz átadás</t>
  </si>
  <si>
    <t>103402/061030 Munk.ált. nyújtott lakást</t>
  </si>
  <si>
    <t>102245/091110, 091140 Óvodai nevelés ellátás</t>
  </si>
  <si>
    <t xml:space="preserve">     4. Működési bevételek ()B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</si>
  <si>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</si>
  <si>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</si>
  <si>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</si>
  <si>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</si>
  <si>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</si>
  <si>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</si>
  <si>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</si>
  <si>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</si>
  <si>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103401/106020 Önkorm ált.nyújtott lakástám.</t>
  </si>
  <si>
    <t>108902/086090 Mindenféle m.n.s.szabadi.tev.</t>
  </si>
  <si>
    <t>108916/066020 Város- és községgazd.</t>
  </si>
  <si>
    <t>108999/011130 Igazgatási tevékenység.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</si>
  <si>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</si>
  <si>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</si>
  <si>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</si>
  <si>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</si>
  <si>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</si>
  <si>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</si>
  <si>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</si>
  <si>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</si>
  <si>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</si>
  <si>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</si>
  <si>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</si>
  <si>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</si>
  <si>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</si>
  <si>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Illyés Gyula Ált. Isk. épületenergetikai fejlesztése KEOP-2015-5.7.0 önerő</t>
  </si>
  <si>
    <t>103107 Elszámolásból származó bevétel</t>
  </si>
  <si>
    <t>103107 Rendszeres gyermekvéd-i kedv ( tám. Áht-n bel-ről)</t>
  </si>
  <si>
    <t>1073 Ingatlanhasznosítás - köztezrület</t>
  </si>
  <si>
    <t>Gyógyhelyi főtér kialakítás</t>
  </si>
  <si>
    <t>új iduló</t>
  </si>
  <si>
    <t>Széchenyi utca fejlesztése</t>
  </si>
  <si>
    <t xml:space="preserve">2016. évi pénzügyi mérleg </t>
  </si>
  <si>
    <t xml:space="preserve">2016. évi előirányzat </t>
  </si>
  <si>
    <t xml:space="preserve">2016. évi működési pénzügyi mérleg </t>
  </si>
  <si>
    <t xml:space="preserve">2016. évi felhalmozási pénzügyi mérleg </t>
  </si>
  <si>
    <t xml:space="preserve">2016. évi bevételi előirányzat </t>
  </si>
  <si>
    <t>2016. évi költségvetési rendelet</t>
  </si>
  <si>
    <t>2016. évi terv</t>
  </si>
  <si>
    <t xml:space="preserve">2016. évi pénzügyi mérlege </t>
  </si>
  <si>
    <t xml:space="preserve">2016. évi működési célú és egyéb bevételek  </t>
  </si>
  <si>
    <t>2016. évi közhatalmi bevételek</t>
  </si>
  <si>
    <t>Mérték  (2016. évi január 1. napjától)</t>
  </si>
  <si>
    <t>500,- Ft/fő/éjszaka</t>
  </si>
  <si>
    <t xml:space="preserve">2016 évi bevételi terv  </t>
  </si>
  <si>
    <t xml:space="preserve">2016.  évi működési célú és egyéb kiadások feladatonként </t>
  </si>
  <si>
    <t>Megnevezés (a  nyugdíjminimum mértéke a 2016. évre vonatkozik)</t>
  </si>
  <si>
    <t xml:space="preserve"> /2015. (.) önkormányzati rendelet 2/2. melléklete</t>
  </si>
  <si>
    <t>Hévíz város HÉSZ (Hübner)</t>
  </si>
  <si>
    <t>1/3. melléklet a.../201... (…...)  rendelethez</t>
  </si>
  <si>
    <t>2016. évi várható bevétel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</si>
  <si>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</si>
  <si>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</si>
  <si>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</si>
  <si>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</si>
  <si>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</si>
  <si>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</si>
  <si>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</si>
  <si>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</si>
  <si>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</si>
  <si>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</si>
  <si>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</si>
  <si>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</si>
  <si>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</si>
  <si>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</si>
  <si>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</si>
  <si>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Hévíz forrástó helye a világban tanulmány kutatási dokumentáció készítése </t>
  </si>
  <si>
    <t xml:space="preserve">Zala Megyei Önkormányzat Zalavári park működési támogatása </t>
  </si>
  <si>
    <t xml:space="preserve">DRV-nek pénzeszköz átadás </t>
  </si>
  <si>
    <t xml:space="preserve">      Hévízi Területfejlesztési Társuláshoz tartozó önkormányzatoktól szoc. ellátásra 2011-2013 évi tartozások </t>
  </si>
  <si>
    <t xml:space="preserve">      - Felsőpáhok Község Önkormányzata </t>
  </si>
  <si>
    <t xml:space="preserve">      - Sármellék Község Önkormányzata</t>
  </si>
  <si>
    <t>Értékhatár alatti szellemi termék adó nyomtatv. program v.</t>
  </si>
  <si>
    <t xml:space="preserve">Beruházásokra </t>
  </si>
  <si>
    <t>új induló</t>
  </si>
  <si>
    <t>Hévízi Turisztikai Nonprofit Kft</t>
  </si>
  <si>
    <t xml:space="preserve">Új Színpad Kulturális Egyesület </t>
  </si>
  <si>
    <t xml:space="preserve">Hévízi Szobakiadók Szövetsége </t>
  </si>
  <si>
    <t>Hévíz Sportkör TAO pályázat működési célú önrésze</t>
  </si>
  <si>
    <t xml:space="preserve">Hévízi Tiszta Forrás Dalkör </t>
  </si>
  <si>
    <t>Termál Út Kis-Balaton Kerékpáros Egyesület</t>
  </si>
  <si>
    <t>Csokonai Vitéz Mihály Irodalmi és Művészeti  Társaság</t>
  </si>
  <si>
    <t xml:space="preserve">Magyar Máltai Szeretetszolgálat támogató szolgálat támogatása 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</si>
  <si>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</si>
  <si>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</si>
  <si>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</si>
  <si>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</si>
  <si>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</si>
  <si>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 xml:space="preserve">Kötelezettségek a tartalék terhére 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</si>
  <si>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</si>
  <si>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</si>
  <si>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</si>
  <si>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</si>
  <si>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</si>
  <si>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</si>
  <si>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</si>
  <si>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</si>
  <si>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</si>
  <si>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</si>
  <si>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</si>
  <si>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</si>
  <si>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</si>
  <si>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</si>
  <si>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</si>
  <si>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</si>
  <si>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</si>
  <si>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</si>
  <si>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</si>
  <si>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</si>
  <si>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</si>
  <si>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</si>
  <si>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</si>
  <si>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</si>
  <si>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</si>
  <si>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</si>
  <si>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</si>
  <si>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</si>
  <si>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</si>
  <si>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</si>
  <si>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</si>
  <si>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</si>
  <si>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</si>
  <si>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</si>
  <si>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</si>
  <si>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</si>
  <si>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</si>
  <si>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</si>
  <si>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</si>
  <si>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</si>
  <si>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</si>
  <si>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</si>
  <si>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</si>
  <si>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</si>
  <si>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</si>
  <si>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</si>
  <si>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</si>
  <si>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</si>
  <si>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</si>
  <si>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</si>
  <si>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</si>
  <si>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</si>
  <si>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</si>
  <si>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</si>
  <si>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</si>
  <si>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</si>
  <si>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</si>
  <si>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</si>
  <si>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</si>
  <si>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</si>
  <si>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</si>
  <si>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</si>
  <si>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</si>
  <si>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</si>
  <si>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</si>
  <si>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</si>
  <si>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</si>
  <si>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</si>
  <si>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</si>
  <si>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</si>
  <si>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</si>
  <si>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</si>
  <si>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</si>
  <si>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</si>
  <si>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</si>
  <si>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</si>
  <si>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</si>
  <si>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</si>
  <si>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</si>
  <si>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</si>
  <si>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</si>
  <si>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</si>
  <si>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</si>
  <si>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</si>
  <si>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</si>
  <si>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</si>
  <si>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</si>
  <si>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</si>
  <si>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</si>
  <si>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</si>
  <si>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</si>
  <si>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</si>
  <si>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</si>
  <si>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</si>
  <si>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</si>
  <si>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</si>
  <si>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</si>
  <si>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</si>
  <si>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</si>
  <si>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</si>
  <si>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</si>
  <si>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</si>
  <si>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</si>
  <si>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</si>
  <si>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</si>
  <si>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</si>
  <si>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</si>
  <si>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</si>
  <si>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</si>
  <si>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</si>
  <si>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</si>
  <si>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</si>
  <si>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</si>
  <si>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</si>
  <si>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</si>
  <si>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</si>
  <si>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</si>
  <si>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</si>
  <si>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</si>
  <si>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</si>
  <si>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Hévízi Rendőrörs térfigyelő rendszer üzemeltetéséhez pénzeszk. átadás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</si>
  <si>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</si>
  <si>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</si>
  <si>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</si>
  <si>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</si>
  <si>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</si>
  <si>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</si>
  <si>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</si>
  <si>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</si>
  <si>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</si>
  <si>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</si>
  <si>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</si>
  <si>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</si>
  <si>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</si>
  <si>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</si>
  <si>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</si>
  <si>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</si>
  <si>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</si>
  <si>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</si>
  <si>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</si>
  <si>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</si>
  <si>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</si>
  <si>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</si>
  <si>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</si>
  <si>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</si>
  <si>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</si>
  <si>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</si>
  <si>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</si>
  <si>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</si>
  <si>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</si>
  <si>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</si>
  <si>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</si>
  <si>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</si>
  <si>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</si>
  <si>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</si>
  <si>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</si>
  <si>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</si>
  <si>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</si>
  <si>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</si>
  <si>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</si>
  <si>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</si>
  <si>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</si>
  <si>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</si>
  <si>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</si>
  <si>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</si>
  <si>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</si>
  <si>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</si>
  <si>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</si>
  <si>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</si>
  <si>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</si>
  <si>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</si>
  <si>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</si>
  <si>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</si>
  <si>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</si>
  <si>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</si>
  <si>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</si>
  <si>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</si>
  <si>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</si>
  <si>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</si>
  <si>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</si>
  <si>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</si>
  <si>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</si>
  <si>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</si>
  <si>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</si>
  <si>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</si>
  <si>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</si>
  <si>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</si>
  <si>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</si>
  <si>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</si>
  <si>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</si>
  <si>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</si>
  <si>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</si>
  <si>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</si>
  <si>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</si>
  <si>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</si>
  <si>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</si>
  <si>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</si>
  <si>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</si>
  <si>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</si>
  <si>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</si>
  <si>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</si>
  <si>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</si>
  <si>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</si>
  <si>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</si>
  <si>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</si>
  <si>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</si>
  <si>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</si>
  <si>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</si>
  <si>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</si>
  <si>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</si>
  <si>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</si>
  <si>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</si>
  <si>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</si>
  <si>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</si>
  <si>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</si>
  <si>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</si>
  <si>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</si>
  <si>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</si>
  <si>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</si>
  <si>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</si>
  <si>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</si>
  <si>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</si>
  <si>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</si>
  <si>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</si>
  <si>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</si>
  <si>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</si>
  <si>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</si>
  <si>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</si>
  <si>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</si>
  <si>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</si>
  <si>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</si>
  <si>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</si>
  <si>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</si>
  <si>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</si>
  <si>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</si>
  <si>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</si>
  <si>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</si>
  <si>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</si>
  <si>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</si>
  <si>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</si>
  <si>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</si>
  <si>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</si>
  <si>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áthózódó</t>
  </si>
  <si>
    <t>Hévízi Polgármesteri Hivatal épület</t>
  </si>
  <si>
    <t>Egyéb tárgyi eszköz beszerzés</t>
  </si>
  <si>
    <t>Eszközbeszerzés</t>
  </si>
  <si>
    <t xml:space="preserve">Értékhatár alatti eszközök beszerzése </t>
  </si>
  <si>
    <t xml:space="preserve">Informatikai eszközök cseréje </t>
  </si>
  <si>
    <t>Fogorvosi kezelőegység cseréje</t>
  </si>
  <si>
    <t xml:space="preserve">Költségvetési  szerveknél foglalkoztatottak 2015. dec. bérkompenzációja </t>
  </si>
  <si>
    <t xml:space="preserve">                                                                    2016. évi bérkompenzáció</t>
  </si>
  <si>
    <t xml:space="preserve">Informatikai eszközök </t>
  </si>
  <si>
    <t>Informatikai eszközök  kapcsolódó immateriális javak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</si>
  <si>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</si>
  <si>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</si>
  <si>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</si>
  <si>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</si>
  <si>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</si>
  <si>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</si>
  <si>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</si>
  <si>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</si>
  <si>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</si>
  <si>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 xml:space="preserve">2016.  évi előirányzat </t>
  </si>
  <si>
    <t xml:space="preserve">Hévíz TV Nonprofit Kft tőke emelése  </t>
  </si>
  <si>
    <t>Gyógyszertámogatás</t>
  </si>
  <si>
    <t>Lakhatási támogatás</t>
  </si>
  <si>
    <t>Diferenciált 600-1000,- Ft/m2/év</t>
  </si>
  <si>
    <t>Hrsz 022/52 termőföld megvásárlása</t>
  </si>
  <si>
    <t>Fortuna utca és Dombi sétány felújítása</t>
  </si>
  <si>
    <t>Kisfaludy utca déli felének felújítása</t>
  </si>
  <si>
    <t>Árpád utca déli szakasz felújítás</t>
  </si>
  <si>
    <t>Sugár utca déli oldal járda felújítás</t>
  </si>
  <si>
    <t>2016. évi  engedélyezett létszámkeret</t>
  </si>
  <si>
    <t>Települési támogatás</t>
  </si>
  <si>
    <t>0</t>
  </si>
  <si>
    <t xml:space="preserve">2016. évi előirányzat összesen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</si>
  <si>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</si>
  <si>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</si>
  <si>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</si>
  <si>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</si>
  <si>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</si>
  <si>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</si>
  <si>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</si>
  <si>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</si>
  <si>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Jelzőrendszeres házi segítségnyújtás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</si>
  <si>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</si>
  <si>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</si>
  <si>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</si>
  <si>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</si>
  <si>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</si>
  <si>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</si>
  <si>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</si>
  <si>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</si>
  <si>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</si>
  <si>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</si>
  <si>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</si>
  <si>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</si>
  <si>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</si>
  <si>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</si>
  <si>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</si>
  <si>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Egyéb sajátos bevétel összesen:</t>
  </si>
  <si>
    <t>Sajátos közhatalmi bevételek mindösszesen:</t>
  </si>
  <si>
    <t>H</t>
  </si>
  <si>
    <t>Köztemetés</t>
  </si>
  <si>
    <t>Házi segítségnyújtás</t>
  </si>
  <si>
    <t>Működési c. kiadások össz.:</t>
  </si>
  <si>
    <t>Összesen:</t>
  </si>
  <si>
    <t>Rászorultságtól függő term.  ellátások</t>
  </si>
  <si>
    <t>Nyári gyerekétkeztetés</t>
  </si>
  <si>
    <t>Mindösszesen:</t>
  </si>
  <si>
    <t>Ellátottak támogatása</t>
  </si>
  <si>
    <t>Hévíz Hazavár Ösztöndíj 1/2011.(I.26.) Ör.alapján</t>
  </si>
  <si>
    <t>Rendszeres pénzbeli ellátás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</si>
  <si>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</si>
  <si>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</si>
  <si>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</si>
  <si>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</si>
  <si>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</si>
  <si>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</si>
  <si>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</si>
  <si>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</si>
  <si>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</si>
  <si>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</si>
  <si>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</si>
  <si>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</si>
  <si>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</si>
  <si>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</si>
  <si>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</si>
  <si>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</si>
  <si>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</si>
  <si>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</si>
  <si>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</si>
  <si>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</si>
  <si>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</si>
  <si>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</si>
  <si>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</si>
  <si>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</si>
  <si>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</si>
  <si>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</si>
  <si>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</si>
  <si>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</si>
  <si>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</si>
  <si>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</si>
  <si>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</si>
  <si>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</si>
  <si>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</si>
  <si>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</si>
  <si>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</si>
  <si>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</si>
  <si>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</si>
  <si>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</si>
  <si>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</si>
  <si>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</si>
  <si>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</si>
  <si>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</si>
  <si>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</si>
  <si>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</si>
  <si>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</si>
  <si>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</si>
  <si>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</si>
  <si>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</si>
  <si>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</si>
  <si>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</si>
  <si>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</si>
  <si>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</si>
  <si>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</si>
  <si>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</si>
  <si>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</si>
  <si>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</si>
  <si>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</si>
  <si>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</si>
  <si>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</si>
  <si>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</si>
  <si>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</si>
  <si>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</si>
  <si>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</si>
  <si>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</si>
  <si>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</si>
  <si>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</si>
  <si>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</si>
  <si>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5</t>
  </si>
  <si>
    <t>2</t>
  </si>
  <si>
    <t>7</t>
  </si>
  <si>
    <t>Polgármesteri Hivatal összesen:</t>
  </si>
  <si>
    <t>GAMESZ</t>
  </si>
  <si>
    <t>Konyha</t>
  </si>
  <si>
    <t>Kisegítő mezőgazd.szolg.</t>
  </si>
  <si>
    <t xml:space="preserve">Gazdasági szervezet (könyvelés) </t>
  </si>
  <si>
    <t>Karbantartó részleg</t>
  </si>
  <si>
    <t>Köztemető</t>
  </si>
  <si>
    <t>Köztisztasági tevékenység</t>
  </si>
  <si>
    <t>Orvosi ügyeleti szolgálat</t>
  </si>
  <si>
    <t xml:space="preserve">Belső ellenőr </t>
  </si>
  <si>
    <t xml:space="preserve">Oktatási intézmények tech.csoportvezetője </t>
  </si>
  <si>
    <t xml:space="preserve">Ált iskola technikai személyzete </t>
  </si>
  <si>
    <t xml:space="preserve">Gimnázium technikai személyzete </t>
  </si>
  <si>
    <t>Takarítónő, mosónő</t>
  </si>
  <si>
    <t>GAMESZ összesen:</t>
  </si>
  <si>
    <t xml:space="preserve">Teréz Anya Szociális Integrált Intézmény**  </t>
  </si>
  <si>
    <t>Nappali szociális ellátás</t>
  </si>
  <si>
    <t>Ápolás, gondozás, otthoni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</si>
  <si>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</si>
  <si>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</si>
  <si>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</si>
  <si>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</si>
  <si>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</si>
  <si>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r>
      <t>Felhalmozási kölcsön nyújtás</t>
    </r>
    <r>
      <rPr>
        <sz val="8"/>
        <color indexed="8"/>
        <rFont val="Times New Roman"/>
        <family val="1"/>
        <charset val="238"/>
      </rPr>
      <t>a</t>
    </r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</si>
  <si>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</si>
  <si>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</si>
  <si>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</si>
  <si>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</si>
  <si>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</si>
  <si>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</si>
  <si>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</si>
  <si>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</si>
  <si>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</si>
  <si>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</si>
  <si>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 xml:space="preserve">Hévíz Turizmus Marketing Egyesület </t>
  </si>
  <si>
    <t>Egyéb szálláshelyek minőségfejlesztésitámogatása Hévíz Turizmus Marketing Egyesület 315/2015. (XI. 26.) Kt hat.</t>
  </si>
  <si>
    <t xml:space="preserve">           8.1.3.1.  előző évi felhalmozási költségvetési maradvány igénybevétele </t>
  </si>
  <si>
    <t xml:space="preserve">Működési többlet terhére felhalmozás kiadások finanszírozása </t>
  </si>
  <si>
    <t xml:space="preserve">           tágy évi működési többlet terhére felhalmozás kiadások finanszírozása </t>
  </si>
  <si>
    <t>Család- és Gyermekjóléti Szolgálat</t>
  </si>
  <si>
    <t>2015. évi pénzügyi mérleg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</si>
  <si>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vállalkozásoktól</t>
    </r>
  </si>
  <si>
    <t xml:space="preserve"> Egregy temetőkápolna állagmegóvási munkái (csapadékvíz elvezetés, kerítés építés, ravatalozó bontása.) </t>
  </si>
  <si>
    <t xml:space="preserve">Balassi- Madách - Kisfaludy utcák csapadékvíz elvezési rendszer javítása 
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</si>
  <si>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</si>
  <si>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</si>
  <si>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</si>
  <si>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</si>
  <si>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</si>
  <si>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</si>
  <si>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</si>
  <si>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</si>
  <si>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 xml:space="preserve">Rendezvények gazdasági ügyintézője </t>
  </si>
  <si>
    <t>Gazdasági ügyintéző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</si>
  <si>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</si>
  <si>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</si>
  <si>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</si>
  <si>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</si>
  <si>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</si>
  <si>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</si>
  <si>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</si>
  <si>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</si>
  <si>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</si>
  <si>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</si>
  <si>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</si>
  <si>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</si>
  <si>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</si>
  <si>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</si>
  <si>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</si>
  <si>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Nagyprojekt alap önrész tartalék </t>
  </si>
  <si>
    <t>Hévíz 2102. hrsz-ú terület megvásárlása</t>
  </si>
  <si>
    <t>Fénymásoló 2. emelet</t>
  </si>
  <si>
    <t xml:space="preserve">V. Teréz Anya Szociális Integrált Intézmény </t>
  </si>
  <si>
    <t xml:space="preserve">előirányzat felhasználási ütemterv a 2016. évi  költségvetési rendelethez </t>
  </si>
  <si>
    <t>2017.</t>
  </si>
  <si>
    <t>2018.</t>
  </si>
  <si>
    <t>Hévíz-Keszthely között helyi adóból  (15%)</t>
  </si>
  <si>
    <t>Hévíz-Alsópáhok között helyi adóból (20%)</t>
  </si>
  <si>
    <t xml:space="preserve">Karsádi és Fia Bt - Főépítészi tevékenység 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</si>
  <si>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</si>
  <si>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</si>
  <si>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</si>
  <si>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</si>
  <si>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TDM Egyesület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</si>
  <si>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</si>
  <si>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</si>
  <si>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</si>
  <si>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</si>
  <si>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</si>
  <si>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</si>
  <si>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</si>
  <si>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</si>
  <si>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</si>
  <si>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</si>
  <si>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</si>
  <si>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</si>
  <si>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</si>
  <si>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</si>
  <si>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</si>
  <si>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</si>
  <si>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</si>
  <si>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</si>
  <si>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</si>
  <si>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</si>
  <si>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</si>
  <si>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</si>
  <si>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</si>
  <si>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</si>
  <si>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</si>
  <si>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</si>
  <si>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 II.1.(4)2 óvodapedagógusok átlagbérének és közterheinek pótlólagos összege 2016/2017. tanévre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</si>
  <si>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</si>
  <si>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</si>
  <si>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</si>
  <si>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</si>
  <si>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</si>
  <si>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</si>
  <si>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</si>
  <si>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</si>
  <si>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</si>
  <si>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</si>
  <si>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</si>
  <si>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</si>
  <si>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</si>
  <si>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</si>
  <si>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</si>
  <si>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</si>
  <si>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</si>
  <si>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</si>
  <si>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</si>
  <si>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</si>
  <si>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</si>
  <si>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</si>
  <si>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</si>
  <si>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</si>
  <si>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</si>
  <si>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</si>
  <si>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</si>
  <si>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</si>
  <si>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</si>
  <si>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</si>
  <si>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</si>
  <si>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</si>
  <si>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</si>
  <si>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</si>
  <si>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Felhalmozási beszerzések</t>
  </si>
  <si>
    <t>Halottashűtő</t>
  </si>
  <si>
    <t>102280 Hebi üzemeltetés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</si>
  <si>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</si>
  <si>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</si>
  <si>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</si>
  <si>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</si>
  <si>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Térségi Sport és rendezvénycsarnok építése, közmű kialakítása</t>
  </si>
  <si>
    <t>előző évi működési kv maradvány terhére felhalmozás finanszírozása</t>
  </si>
  <si>
    <t>az önkormányzat 2016. évi  működési állami támogatásai</t>
  </si>
  <si>
    <t xml:space="preserve"> II.2.(1) 1 óvodaműködtetési támogatás 8 hó (gyermekek nev.a napi 8 órát  nem éri el)</t>
  </si>
  <si>
    <t xml:space="preserve"> II.2.(2) 1 óvodaműködtetési támogatás 8 hó (gyermekek nev. a napi 8 órát eléri vagy meghaladja)</t>
  </si>
  <si>
    <t xml:space="preserve"> II.2.(1) 2 óvodaműködtetési támogatás 4 hó (gyermekek nev. a napi 8 órát  nem éri el)</t>
  </si>
  <si>
    <t xml:space="preserve"> II.2.(2) 1 óvodaműködtetési támogatás 4 hó (gyerm.nev.a napi 8 órát eléri vagy meghaladja)</t>
  </si>
  <si>
    <t>III. 3. a) Család- és gyermekjóléti szolgálat</t>
  </si>
  <si>
    <t>III. 3. c). Szociális étkeztetés</t>
  </si>
  <si>
    <t xml:space="preserve">III. 3. d) Házi segítségnyújtás  </t>
  </si>
  <si>
    <t>III. 3. f) Időskorúak nappali intézményi  ellátása</t>
  </si>
  <si>
    <t>III. 3. j) Gyermekek napközbeni ellátása</t>
  </si>
  <si>
    <t>Települési támogatások</t>
  </si>
  <si>
    <t>Ápolási támogatás</t>
  </si>
  <si>
    <t>Természetbeni ellátások összesen:</t>
  </si>
  <si>
    <t xml:space="preserve">  ellátottak 2016. évi pénzbeli juttatásai </t>
  </si>
  <si>
    <t xml:space="preserve">IV. Gróf  I. Festetics György Művelődési Központ, Városi Könyvtár és Muzeális Gyűjtemény </t>
  </si>
  <si>
    <t xml:space="preserve">ellátottak 2016. évi  pénzbeli juttatásai </t>
  </si>
  <si>
    <t xml:space="preserve">         8.1.3.1.  előző évi költségvetési maradvány  igénybevétele (B8131) (Adósságkonszolidáció pályázat maradványa 112.000 e Ft)</t>
  </si>
  <si>
    <t>Jogvitás esetre kötelezettségvállalás</t>
  </si>
  <si>
    <t>Hévízi Római Katolikus Egyházközösség Egregyi templom hangosítás és kivetítési fejlesztés támogatása</t>
  </si>
  <si>
    <t>2/2016. (I.29) önkormányzati rendelet  1/3. melléklete</t>
  </si>
  <si>
    <t>2/2016. (I.29) önkormányzati rendelet 4.  melléklete</t>
  </si>
  <si>
    <t xml:space="preserve">  2/2016. (I.29) önkormányzati rendelet 6. melléklete</t>
  </si>
  <si>
    <t>Működési célú költségvetési tám. és kiegészítő támogatások</t>
  </si>
  <si>
    <t>Dunántúli Református Egyházkerület Pápa</t>
  </si>
  <si>
    <t>Működési célú pénzeszköz átvétel Áht-n kívülről:</t>
  </si>
  <si>
    <t>Működési célú pénzeszköz átvétel Áht-n kívülről összesen:</t>
  </si>
  <si>
    <t>Gépjármű értékesítés</t>
  </si>
  <si>
    <t>Polgármesteri Hivatal napelemes kiakítása (KEOP-4.10.0/N/2014-2014-0334)</t>
  </si>
  <si>
    <t>Happy Dixieland Band Baráti Kör Egyesület</t>
  </si>
  <si>
    <t>Buszpályaudvar áttelepítése a város dél-nyugati részébe (projektterv,engedélyes terv, pályázati kiviteli terv+közbesz lebony.és projekt szakértői díj)</t>
  </si>
  <si>
    <t>Hévízi piac terr. Infrastruktúra fejl. TOP-1.1.3-15. (programterv, engedélyes terv, pályázati kivitelki terv)</t>
  </si>
  <si>
    <t xml:space="preserve">   Hévízi piac területének infrastruktúra fejlesztése TOP-1.1.3-15. pályázati önerő</t>
  </si>
  <si>
    <t xml:space="preserve">   MLSZ Országos Pályaépítési program: 1 db élőfüves nagypálya és 1 db műfüves félpálya pályázati önerő</t>
  </si>
  <si>
    <t xml:space="preserve">   Hévízi Sportkör 2016. évi TAO pályázat felhalmozási önrész</t>
  </si>
  <si>
    <t xml:space="preserve">   Hévízi Sportkör 2016. évi TAO pályázat működési önrész</t>
  </si>
  <si>
    <t>Kötelezettségek a nagyprojekt alap terhére:</t>
  </si>
  <si>
    <t>Kötelezettségek az általános tartalék terhére:</t>
  </si>
  <si>
    <t>1022088 Műfüves félpálya</t>
  </si>
  <si>
    <t>1022089 Élőfüves nagypálya</t>
  </si>
  <si>
    <t>Elszámolásból származóbevétel</t>
  </si>
  <si>
    <t>"Európa a polgárokért" pályázat előlege</t>
  </si>
  <si>
    <t>Elkülönített állami pénzalaptóÍpénzeszköz átvétel</t>
  </si>
  <si>
    <t xml:space="preserve">     Zm-i Kormányhivatal  Münkaügyi Központtól</t>
  </si>
  <si>
    <t>Hévíz Város Önkormányzat egyéb működési célútámogatások bevételei Áht-n belülről összesen:</t>
  </si>
  <si>
    <t>Gr. I. Festetics György Művelődési Központ</t>
  </si>
  <si>
    <t>Bakony Erdő Zrt</t>
  </si>
  <si>
    <t>Gr. I. Festetics György Művelődési Központ működési célú pénzeszköz átvétel összesen:</t>
  </si>
  <si>
    <t>Felhalmozási célú támogatások Áht-n belülről</t>
  </si>
  <si>
    <t>Bibó I. Gimnázium és szakk. épületenergetikai korszerűsítés KEOP-5.5.0/B/12-2013-0116</t>
  </si>
  <si>
    <t>Illyés Gy . Ált. Iskola épületenergetikai korszerűsítése KEOP-5.7.0/15-2015-0077</t>
  </si>
  <si>
    <t>Polgármesteri Hivatal mindösszesen:</t>
  </si>
  <si>
    <t>Hévíz Város Önkormányzat és intézményei mindösszesen</t>
  </si>
  <si>
    <t>Zm-i Kasztrófavédelmi Igazgatóság</t>
  </si>
  <si>
    <t>Pro Minoritate Alapítvány (Csángó Bál támogatása +Bálványosi Szabadegyetem)</t>
  </si>
  <si>
    <t xml:space="preserve">Hévízi Evangélikus és Református Templomépítő Alapítvány </t>
  </si>
  <si>
    <t>Keszthelyi Vendéglátó, Idegenforgalmi Ker. Szakképző Iskola és Kollégium Idegenforgalmi Jó Tanulásért Alapítvány</t>
  </si>
  <si>
    <t>Keszthelyi Kiscápák Sport Egyesület</t>
  </si>
  <si>
    <t>Ranolder János Római Katolikus Általános Iskola</t>
  </si>
  <si>
    <t>Zalaegerszeg Mentőállomásért Alapítvány</t>
  </si>
  <si>
    <t xml:space="preserve">Hosszúföldek sportcsarnok beruh.kapcs. Előzetes környezetvédelmi hatástanulmány </t>
  </si>
  <si>
    <t>Hévíz Város településfejlesztéási koncepció áthúzódó kötelezettségvállalás</t>
  </si>
  <si>
    <t>Hévíz Város rendezőterv módosítás (Jókaiés Attila u.)</t>
  </si>
  <si>
    <t>Kisfaludy utca Ny-i oldali járda rekonstrukció</t>
  </si>
  <si>
    <t>Hévíz Honvéd utcai idősek bentlakásos otthon 10 db fürdőszoba felújítása</t>
  </si>
  <si>
    <t>Rózsaköz és Kossuth L. u 7. társasház területét érintő betonlépcső felújítás</t>
  </si>
  <si>
    <t>2016. június 5-i vis maior esemény miatti felújítások</t>
  </si>
  <si>
    <t>Egészségügyi Központ fejléesztése TOP-4.1-15</t>
  </si>
  <si>
    <t>Lőtér területének fejlesztése TOP-2.1.1-15. - Barna mező -(programterv, engedélyes terv, pályázati kivitelki terv)</t>
  </si>
  <si>
    <t>Játszótér fejlesztés garanciális visszatartás kifizetése</t>
  </si>
  <si>
    <t>Rákóczi  és Erzsébet királyné utca út- és járda garanciális felülvizsgálat műszaki ellenőri feledatok</t>
  </si>
  <si>
    <t>Nagyparkoló zölterületének és közlekedésiter-nek megújítása TOP-2.1.2-15. - Zöld város - (programterv, engedélyes terv, pályázati kivitelki terv)</t>
  </si>
  <si>
    <t>Dunántúli Református Egyházkerület</t>
  </si>
  <si>
    <t xml:space="preserve">Hévíz Tv Nonprofit Kft </t>
  </si>
  <si>
    <t>Hévíz Turizmus Egyesület</t>
  </si>
  <si>
    <t xml:space="preserve">Egyéb tárgyi eszköz beszerzés </t>
  </si>
  <si>
    <t>Walkie-talkie</t>
  </si>
  <si>
    <t>Számítógépek programszervezők részére</t>
  </si>
  <si>
    <t>Tintasugaras nyomtató könyvtárba</t>
  </si>
  <si>
    <t>2 db étel-ital automata beszerzés</t>
  </si>
  <si>
    <t>"Kutúrbarangolás Hévízen" TOP-1.2.1-15 (Kálvária)</t>
  </si>
  <si>
    <t>103302/101150, 101231 Áplolási támogatás</t>
  </si>
  <si>
    <t>103302 Gyógyszertámogatás</t>
  </si>
  <si>
    <t>103302 Települési Támogatás (születési, temetési, méltányossági)</t>
  </si>
  <si>
    <t>103302 Lakhatási támogatás</t>
  </si>
  <si>
    <t>103302 köztemmetés</t>
  </si>
  <si>
    <t>103302 Hévíz Hazavár ösztöndíj és útiköltség támogatás</t>
  </si>
  <si>
    <t>103302 Nyári gyermekétkeztetés</t>
  </si>
  <si>
    <t>103302 Szociális célú tüzifa</t>
  </si>
  <si>
    <t>102210 Termelői piac fejlesztés TOP-1.1.3-15</t>
  </si>
  <si>
    <t>102211 Zöld város kialakítás TOP-2.1.2-15</t>
  </si>
  <si>
    <t>102212 Egregyi Szabadidő tér TOP-2.1.1-15</t>
  </si>
  <si>
    <t>102213 "Kultúrbarangolás Hévízen" TOP-1.2.1-15</t>
  </si>
  <si>
    <t>103508 Jelző rendszeres házi segitségnyújtás</t>
  </si>
  <si>
    <t>103302 Szemmelweis utcai tűzkárosultak</t>
  </si>
  <si>
    <t>108926 Ált isk. nyári napközi o. ellátás</t>
  </si>
  <si>
    <t>108708 Történelmi helyek</t>
  </si>
  <si>
    <t>108905 "Európa a polgárokért"</t>
  </si>
  <si>
    <t>1022086 Kisfaludy - Árpád - sugár u. felújítás</t>
  </si>
  <si>
    <t>1022087 Fortuna utca - Dombi stny felújítás</t>
  </si>
  <si>
    <t>102291 Árpádkori templom állagmegóvás</t>
  </si>
  <si>
    <t>1022082 Közlekedés fejlesztés  TOP-3.1.1-15</t>
  </si>
  <si>
    <t>1022083 Gyógyhelyi  főtér kialakítása</t>
  </si>
  <si>
    <t>1022007 Egregyi projekt kivitelezése</t>
  </si>
  <si>
    <t>1022039 Orvosi ügyelet átalakítása</t>
  </si>
  <si>
    <t>1022080 Naperőmű telepítés</t>
  </si>
  <si>
    <t>1022081 Egregyi ingatlanok értékesítésae</t>
  </si>
  <si>
    <t>1022084 022/52. hrsz-ú ingatlan sport c. fejlesztése</t>
  </si>
  <si>
    <t>102217 2016. június 5-i vis maior káresemény</t>
  </si>
  <si>
    <t xml:space="preserve">         8.1.3.2  előző évi vállalkozási maradvány igénybevétele (B8132)</t>
  </si>
  <si>
    <t xml:space="preserve">         8.1.3.2  előző évi vállalkozási maradvány igénybevétele (B8132) </t>
  </si>
  <si>
    <t xml:space="preserve">           8.1.3.2  előző évi vállalkozási maradvány igénybevétele </t>
  </si>
  <si>
    <t xml:space="preserve">         8.1.3.2  előző évi vállalkozási maradvány igénybevétele </t>
  </si>
  <si>
    <t>2. Gr. I. Festetics Gy Műv Közp</t>
  </si>
  <si>
    <t>Illyés Gyula Általános Iskola Gondnoki lakás fűtéskorszerűsítés, leválasztás</t>
  </si>
  <si>
    <t xml:space="preserve">26. </t>
  </si>
  <si>
    <t xml:space="preserve">Nagyműfüves focipálya betonfalának védő gumi borítása </t>
  </si>
  <si>
    <t>Aquamarin Kft</t>
  </si>
  <si>
    <t>Nemzeti Választási Iroda</t>
  </si>
  <si>
    <t>Polgármesteri Hivatal mindösszesen</t>
  </si>
  <si>
    <t>Hévíz Sportkör visszatérítendő támogatás</t>
  </si>
  <si>
    <t>Hévíz Tv épületének felújítása</t>
  </si>
  <si>
    <t xml:space="preserve">27. </t>
  </si>
  <si>
    <t>Pilóta nélküli légi jármű (drón)</t>
  </si>
  <si>
    <t>6</t>
  </si>
  <si>
    <t>Hévíz Sportkör (Center pálya NB III-as előírásoknak megfeleltetés)</t>
  </si>
  <si>
    <t xml:space="preserve">Jégpályára pénzautomata </t>
  </si>
  <si>
    <t>MTD vontatható gyepszellőztető berendezés</t>
  </si>
  <si>
    <t>HECT 260 szóró kocsi</t>
  </si>
  <si>
    <t>TASZII beruházás összesen:</t>
  </si>
  <si>
    <t>Beruházások:</t>
  </si>
  <si>
    <t>Felújítások:</t>
  </si>
  <si>
    <t>Fogorvosi kezelőegység felújítása</t>
  </si>
  <si>
    <t>TASZII felújítás összesen:</t>
  </si>
  <si>
    <t>Tavirózsa - Korányi utcák közötti járda és lépcső garanciális visszatartás kifizetése</t>
  </si>
  <si>
    <t>Szociális nyári tábor és gyermekétkeztetés</t>
  </si>
  <si>
    <t>102220 1089/2. 1403/2. és 978. hrsz ingatlanok társasházzá alakítása</t>
  </si>
  <si>
    <t>102221 "Szemlélet formáló programokHévízen" KEHOP-5.4.1.</t>
  </si>
  <si>
    <t>108707/083030 Folyóirat, idősz. kiad.(HÉVÍZ)</t>
  </si>
  <si>
    <t>108927 Szociális nyári tábor és gyermekétk.</t>
  </si>
  <si>
    <t>-1</t>
  </si>
  <si>
    <t>11</t>
  </si>
  <si>
    <t>Romkert gondnok</t>
  </si>
  <si>
    <t xml:space="preserve">28. </t>
  </si>
  <si>
    <t>Sport infrastruktúra fejlesztési program önerő</t>
  </si>
  <si>
    <t>ASP pályázat működési támogatása</t>
  </si>
  <si>
    <t xml:space="preserve">      Zm-i Kormányhivatal Családtámogatási és Társadalombiztosítási Főosztály.  </t>
  </si>
  <si>
    <t>Hévízi Sportkör</t>
  </si>
  <si>
    <t>Keszthelyi Járási Bíróság</t>
  </si>
  <si>
    <t>Magyar Díszkert Szövetség</t>
  </si>
  <si>
    <t>Működési célú átvett pénzeszköz Áht-n kívülről:</t>
  </si>
  <si>
    <t>Felhalmozási támogatások államháztartáson belülről:</t>
  </si>
  <si>
    <t xml:space="preserve">Közművelődési érdekeltségnövelő támogatás </t>
  </si>
  <si>
    <t>Adósságkonszolidációban nem részesült települési önk. támogatása</t>
  </si>
  <si>
    <t>Rosszcsont Alapítvány</t>
  </si>
  <si>
    <t>Hévíz, Zrínyi u . 99-179. házszám közötti szakasz út, közmű, járda és zöldfelület felújítás (terv készítés)</t>
  </si>
  <si>
    <t>Nyírfa utcai projekt (tervezés díja és kivitelezési munkák) (önkormányzati saját forrása + adósságkoszolidációs pályázati támogatás)</t>
  </si>
  <si>
    <t>Nagyparkoló tér T. jelű belterületi út építése, forgalomtechnika (+ adósságkonszolidációs pályázati projekt)</t>
  </si>
  <si>
    <t xml:space="preserve">29. </t>
  </si>
  <si>
    <t xml:space="preserve">30. </t>
  </si>
  <si>
    <t>TASZII Vörösmarty u. 38. alatti épület átalakítás I. és II. ütem</t>
  </si>
  <si>
    <t>"Kultúrbarangolás Hévízen" projekt tervdokumentáció</t>
  </si>
  <si>
    <t>Fortuna utca felújítás során ingatlantulajdonosok helyett - műszaki szükségességből elvégzett - ivóvíz csatlakozások kiépítése</t>
  </si>
  <si>
    <t>Térfigyelő kamera rendszer</t>
  </si>
  <si>
    <t>Hévízi Illyés Gyula Általános Iskola kazáncsere és Sportcsarnok gáz almérő beépítése</t>
  </si>
  <si>
    <t>8</t>
  </si>
  <si>
    <t>Számítógép szerverek váratlan meghibásodása miatti beszerzés</t>
  </si>
  <si>
    <t>4 db nyomtató (ASP rendszerhez csatlakozás projekt)</t>
  </si>
  <si>
    <t>1 db multifunkciós nyomtató  (ASP rendszerhez csatlakozás projekt)</t>
  </si>
  <si>
    <t>4 db laptop  (ASP rendszerhez csatlakozás projekt)</t>
  </si>
  <si>
    <t>43 db kártyaolvasó  (ASP rendszerhez csatlakozás projekt)</t>
  </si>
  <si>
    <t>HEBI rendszerhez informatikai eszközbeszerzés</t>
  </si>
  <si>
    <t>9</t>
  </si>
  <si>
    <t>2 db Applepad drónhoz</t>
  </si>
  <si>
    <t>Billenős platós kisteherautó</t>
  </si>
  <si>
    <t xml:space="preserve">7 db külső merevlemez Toshiba OCZ </t>
  </si>
  <si>
    <t>Múzeumi kiállítási tárgyak</t>
  </si>
  <si>
    <t xml:space="preserve">Mozi szék </t>
  </si>
  <si>
    <t>Személygépkocsi vásárlás</t>
  </si>
  <si>
    <t>64.</t>
  </si>
  <si>
    <t>65.</t>
  </si>
  <si>
    <t>102360 ASP rendszerhez csatlakozás</t>
  </si>
  <si>
    <t>102350 Drón beszerzés</t>
  </si>
  <si>
    <t xml:space="preserve">       2.2. Egyéb felhalmozási célú támogatások államháztartáson belülről (B25)</t>
  </si>
  <si>
    <t xml:space="preserve">       2.1. Önkormányzatok felhalmozási támogatásai (B21)</t>
  </si>
  <si>
    <t xml:space="preserve">      2.1. Önkormányzatok felhalmozási támogatásai (B21)</t>
  </si>
  <si>
    <t xml:space="preserve">      2.2. Egyéb felhalmozási célú támogatások államháztartáson belülről (B25)</t>
  </si>
  <si>
    <t xml:space="preserve">          1.6.  Egyéb működési célú támogatások bevételei államh. belül (B16)</t>
  </si>
  <si>
    <t xml:space="preserve">        2.1. Önkormányzatok felhalmozási támogatásai (B21)</t>
  </si>
  <si>
    <t xml:space="preserve">        2.2. Egyéb felhalmozási célú támogatások államháztartáson belülről (B25)</t>
  </si>
  <si>
    <t>Térfigyelő kamerarendszer erősáramú tervezése</t>
  </si>
  <si>
    <t>működési célú támogatások államháztartáson belülről és kívülről</t>
  </si>
  <si>
    <t>2016. évi teljesítás</t>
  </si>
  <si>
    <t>Teljesítés %-a</t>
  </si>
  <si>
    <t xml:space="preserve">Teljesítés összesen </t>
  </si>
  <si>
    <t>Teljesítés összesen</t>
  </si>
  <si>
    <t>Gr. I. Festetics Gy Művelődési Központ összesen</t>
  </si>
  <si>
    <t>2016. évi módosított előirányzat</t>
  </si>
  <si>
    <t>2016. évi teljesítés</t>
  </si>
  <si>
    <t>Ingatlanok és kapcsolódó vagyoni értékű jogok és üzemeltetésre átadott ingatlanok kimutatása</t>
  </si>
  <si>
    <t xml:space="preserve">Főkönyvi szám </t>
  </si>
  <si>
    <t>Bruttó érték (Ft)</t>
  </si>
  <si>
    <t>Nettó érték (Ft)</t>
  </si>
  <si>
    <t>Önkormányzat</t>
  </si>
  <si>
    <t>Kizárólagos önkormányzati tulajdonban lévő</t>
  </si>
  <si>
    <t xml:space="preserve">Földterületek  </t>
  </si>
  <si>
    <t>Telkek</t>
  </si>
  <si>
    <t>Épületek</t>
  </si>
  <si>
    <t>Egyéb építmények</t>
  </si>
  <si>
    <t>Épületek - műemlék jellegű</t>
  </si>
  <si>
    <t>Ingatlanhoz kapcsolódó vagyoni értékű jogok</t>
  </si>
  <si>
    <t>Nemzetgazdasági szempontból kiemelt jelentőségű</t>
  </si>
  <si>
    <t>Forgalomképtelen ingatlanok</t>
  </si>
  <si>
    <t>Ingatlan vagyonkataszter</t>
  </si>
  <si>
    <t>Eltérés</t>
  </si>
  <si>
    <t xml:space="preserve">Földterületek (korlátozottan forgalomképes) </t>
  </si>
  <si>
    <t>Telkek (korlátozottan forgalomképes)</t>
  </si>
  <si>
    <t xml:space="preserve">Épületek (korlátozottan forgalomképes) </t>
  </si>
  <si>
    <t>Egyéb építmények (korlátozottan forgalomképes)</t>
  </si>
  <si>
    <t>Korl.fk. ingatlanhoz kapcsolódó vagyoni értékű jogok</t>
  </si>
  <si>
    <t>Korlátozottan forgalomképes ingatlanok</t>
  </si>
  <si>
    <t>Üzemeltetésre, kezelésre átadott ingatlanok</t>
  </si>
  <si>
    <t>Korlátozottan forgalomképes ingatlanok összesen:</t>
  </si>
  <si>
    <t>Földterületek (forgalomképes)</t>
  </si>
  <si>
    <t>Telkek (forgalomképes)</t>
  </si>
  <si>
    <t xml:space="preserve">Épületek (forgalomképes) </t>
  </si>
  <si>
    <t>Egyéb építmények (forgalomképes)</t>
  </si>
  <si>
    <t>Erdő (forgalomképes)</t>
  </si>
  <si>
    <t>Épületek - Idegen tulajdon</t>
  </si>
  <si>
    <t>Egyéb építmények - Idegen tulajdon</t>
  </si>
  <si>
    <t>Forgalomképes ingatlanok</t>
  </si>
  <si>
    <t>Földterületek (forgalomképes) - stratégiai vagyon</t>
  </si>
  <si>
    <t>Telkek (forgalomképes) - stratégia vagyon</t>
  </si>
  <si>
    <t>Épületek (forgalomképes) - stratégiai vagyon</t>
  </si>
  <si>
    <t>Egyéb építmények (forgalomképes) - stratégiai vagyon</t>
  </si>
  <si>
    <t>Ingatlanhoz kapcsolódó vagyoni értékű jogok (forgalomképes) -stratégiai vagyon</t>
  </si>
  <si>
    <t>Stratégiai vagyon</t>
  </si>
  <si>
    <t>Forgalomképes ingatlanok összesen</t>
  </si>
  <si>
    <t>Önkormányzat ingatlanok és kapcsolódó vagyoni értékű jogok és üzemeltetésre átadott ingatlanok összesen:</t>
  </si>
  <si>
    <t>Dr. Moll K. téri öntözőrendszer</t>
  </si>
  <si>
    <t>Ingatlanvagyon kataszter</t>
  </si>
  <si>
    <t>Hévíz Város Önkormányzat ingatlanok és kapcsolódó vagyoni értékű jogok és üzemeltetésre átadott ingatlanok összesen:</t>
  </si>
  <si>
    <t>2016. évi zárszámadási rendelet</t>
  </si>
  <si>
    <t>2016. december 31.</t>
  </si>
  <si>
    <t>forgalomképes és stratégiai ingatlan vagyon és kapcsolódó vagyoni értékű jogok</t>
  </si>
  <si>
    <t>ezer Ft-ban</t>
  </si>
  <si>
    <t>Hrsz.</t>
  </si>
  <si>
    <t>Utca, hsz</t>
  </si>
  <si>
    <t>Bruttó érték</t>
  </si>
  <si>
    <t>Nettó érték</t>
  </si>
  <si>
    <t xml:space="preserve">Forgalomképes vagyon </t>
  </si>
  <si>
    <t>016/34</t>
  </si>
  <si>
    <t>Szántó</t>
  </si>
  <si>
    <t>külterület</t>
  </si>
  <si>
    <t>018/10</t>
  </si>
  <si>
    <t>018/9</t>
  </si>
  <si>
    <t>022/13</t>
  </si>
  <si>
    <t>022/4</t>
  </si>
  <si>
    <t>022/53</t>
  </si>
  <si>
    <t>022/9</t>
  </si>
  <si>
    <t>033</t>
  </si>
  <si>
    <t>041</t>
  </si>
  <si>
    <t>062/1</t>
  </si>
  <si>
    <t>Erdő</t>
  </si>
  <si>
    <t>064/7</t>
  </si>
  <si>
    <t>07/2</t>
  </si>
  <si>
    <t>Széchenyi u.</t>
  </si>
  <si>
    <t>070/112</t>
  </si>
  <si>
    <t>Hévízi gyep</t>
  </si>
  <si>
    <t>072/188</t>
  </si>
  <si>
    <t>072/3</t>
  </si>
  <si>
    <t>1055/38</t>
  </si>
  <si>
    <t>Beépített terület</t>
  </si>
  <si>
    <t>Tavirózsa u. 2/a</t>
  </si>
  <si>
    <t>1069/2/A</t>
  </si>
  <si>
    <t>Társasház 2 db lakás</t>
  </si>
  <si>
    <t>Kossuth L. u. 7.</t>
  </si>
  <si>
    <t>1069/5/A/1</t>
  </si>
  <si>
    <t xml:space="preserve">Lakás </t>
  </si>
  <si>
    <t>Kossuth L. u. 5.</t>
  </si>
  <si>
    <t>1069/5/A/2</t>
  </si>
  <si>
    <t>Üzlet</t>
  </si>
  <si>
    <t>1069/5/A/3</t>
  </si>
  <si>
    <t>110/2</t>
  </si>
  <si>
    <t>Beépítetlen terület</t>
  </si>
  <si>
    <t>Attila u.</t>
  </si>
  <si>
    <t>1391/1</t>
  </si>
  <si>
    <t>Ady E. u.</t>
  </si>
  <si>
    <t>1403/1</t>
  </si>
  <si>
    <t>Bibó I. iskola épülete</t>
  </si>
  <si>
    <t>Vörösmarty u. 25.</t>
  </si>
  <si>
    <t>Bibó I. iskola épület alatti földterület</t>
  </si>
  <si>
    <t>1455/52</t>
  </si>
  <si>
    <t>Semmelweis u.</t>
  </si>
  <si>
    <t>1455/54</t>
  </si>
  <si>
    <t>1455/72</t>
  </si>
  <si>
    <t>Dr. Korányi u.</t>
  </si>
  <si>
    <t>1455/87</t>
  </si>
  <si>
    <t>Közterület</t>
  </si>
  <si>
    <t>Névtelen u.</t>
  </si>
  <si>
    <t>1455/88</t>
  </si>
  <si>
    <t>1455/89</t>
  </si>
  <si>
    <t>1455/90</t>
  </si>
  <si>
    <t>1455/91</t>
  </si>
  <si>
    <t>1455/92</t>
  </si>
  <si>
    <t>2063</t>
  </si>
  <si>
    <t>Gyep</t>
  </si>
  <si>
    <t>265/4</t>
  </si>
  <si>
    <t>Bartók B. u.</t>
  </si>
  <si>
    <t>492/6</t>
  </si>
  <si>
    <t xml:space="preserve">Effinger K. u. </t>
  </si>
  <si>
    <t>495/3</t>
  </si>
  <si>
    <t>Fecske u.</t>
  </si>
  <si>
    <t>57/2</t>
  </si>
  <si>
    <t>Zrínyi u. 148.</t>
  </si>
  <si>
    <t>904/2</t>
  </si>
  <si>
    <t>Attila u. 8.</t>
  </si>
  <si>
    <t>904/3</t>
  </si>
  <si>
    <t>Jókai u.</t>
  </si>
  <si>
    <t>904/4</t>
  </si>
  <si>
    <t>492</t>
  </si>
  <si>
    <t>Móricz Zs. u. parkoló</t>
  </si>
  <si>
    <t>Móricz Zs. u.</t>
  </si>
  <si>
    <t>934/3</t>
  </si>
  <si>
    <t>Kerékpárút</t>
  </si>
  <si>
    <t>999</t>
  </si>
  <si>
    <t>Rendőrörs</t>
  </si>
  <si>
    <t>Erzsébet k.né u. 5.</t>
  </si>
  <si>
    <t>Ady u. gyalogátkelőhely (Tó D-i bejárat)</t>
  </si>
  <si>
    <t>Ady u. gyalogátkelőhely (Vörösmarty u.)</t>
  </si>
  <si>
    <t>Piac térburkolata</t>
  </si>
  <si>
    <t>Piac - tolókapu</t>
  </si>
  <si>
    <t>Piac - főkapu</t>
  </si>
  <si>
    <t>Piac - járdaburkolat</t>
  </si>
  <si>
    <t>Piac épülete</t>
  </si>
  <si>
    <t>Terminál épületen takarófal (Reptér)</t>
  </si>
  <si>
    <t>Kerékpáros dokkoló rendszer (HEBI)</t>
  </si>
  <si>
    <t>Forgalomképes vagyon összesen:</t>
  </si>
  <si>
    <t>011</t>
  </si>
  <si>
    <t>Gamesz kertészet</t>
  </si>
  <si>
    <t>1006</t>
  </si>
  <si>
    <t>Lakóház, udvar, gazdi ép.</t>
  </si>
  <si>
    <t>Rákóczi u. 2.</t>
  </si>
  <si>
    <t>1070</t>
  </si>
  <si>
    <t>Bibó AGSZ kollégiuma</t>
  </si>
  <si>
    <t>Rózsa-köz 7.</t>
  </si>
  <si>
    <t>1091</t>
  </si>
  <si>
    <t>Víztorony</t>
  </si>
  <si>
    <t>Széchenyi u. 27.</t>
  </si>
  <si>
    <t>1093/A</t>
  </si>
  <si>
    <t>Hévízi Televízió</t>
  </si>
  <si>
    <t>Széchenyi u. 29.</t>
  </si>
  <si>
    <t>118/2</t>
  </si>
  <si>
    <t>É-i szabadidőkp.</t>
  </si>
  <si>
    <t>1300</t>
  </si>
  <si>
    <t>Sziráky-ház</t>
  </si>
  <si>
    <t>Vörösmarty u. 38.</t>
  </si>
  <si>
    <t>1455/94</t>
  </si>
  <si>
    <t>Kossuth L. utcai foghíj</t>
  </si>
  <si>
    <t xml:space="preserve">Kossuth L. u. </t>
  </si>
  <si>
    <t>66.</t>
  </si>
  <si>
    <t>1455/97</t>
  </si>
  <si>
    <t xml:space="preserve">Tavirózsa u. </t>
  </si>
  <si>
    <t>67.</t>
  </si>
  <si>
    <t>1517</t>
  </si>
  <si>
    <t>Beépítetlen terület (Honvéd szanatórium)</t>
  </si>
  <si>
    <t>Ifj. Reischl V.u.</t>
  </si>
  <si>
    <t>68.</t>
  </si>
  <si>
    <t>1627/5</t>
  </si>
  <si>
    <t>Rudi-köz</t>
  </si>
  <si>
    <t>69.</t>
  </si>
  <si>
    <t>1627/7</t>
  </si>
  <si>
    <t>70.</t>
  </si>
  <si>
    <t>1627/8</t>
  </si>
  <si>
    <t>71.</t>
  </si>
  <si>
    <t>67/11</t>
  </si>
  <si>
    <t>Egregyi múzeum</t>
  </si>
  <si>
    <t>Attila u. 123.</t>
  </si>
  <si>
    <t>72.</t>
  </si>
  <si>
    <t>67/13</t>
  </si>
  <si>
    <t>Beépítetlen terület (Jézus szíve templom)</t>
  </si>
  <si>
    <t>73.</t>
  </si>
  <si>
    <t>67/15</t>
  </si>
  <si>
    <t>Dísz tér</t>
  </si>
  <si>
    <t>Zrínyi u. 130/B</t>
  </si>
  <si>
    <t>74.</t>
  </si>
  <si>
    <t>67/16</t>
  </si>
  <si>
    <t>Gamesz telephely</t>
  </si>
  <si>
    <t>75.</t>
  </si>
  <si>
    <t>964/9</t>
  </si>
  <si>
    <t>Nyilvános WC</t>
  </si>
  <si>
    <t>Kölcsey u.</t>
  </si>
  <si>
    <t>76.</t>
  </si>
  <si>
    <t>978</t>
  </si>
  <si>
    <t>Rózsakert</t>
  </si>
  <si>
    <t>Rákóczi u. 17.</t>
  </si>
  <si>
    <t>77.</t>
  </si>
  <si>
    <t>984</t>
  </si>
  <si>
    <t>Deák téri Galéria földje</t>
  </si>
  <si>
    <t>Rákóczi u. 17-19.</t>
  </si>
  <si>
    <t>78.</t>
  </si>
  <si>
    <t>Stratégiai vagyon összesen:</t>
  </si>
  <si>
    <t>79.</t>
  </si>
  <si>
    <t>Forgalomképes és stratégiai ingatlanvagyon összesen:</t>
  </si>
  <si>
    <t>80.</t>
  </si>
  <si>
    <t>Ingatlanv.-kataszter nyilvántartása szerinti forgalomképes vagyon:</t>
  </si>
  <si>
    <t>81.</t>
  </si>
  <si>
    <t>Ingatlanvagyon-katasztertől való eltérés:</t>
  </si>
  <si>
    <t>82.</t>
  </si>
  <si>
    <t>83.</t>
  </si>
  <si>
    <t>Öntözőrendszer</t>
  </si>
  <si>
    <t>Dr. Moll Károly tér</t>
  </si>
  <si>
    <t>84.</t>
  </si>
  <si>
    <t>Gamesz és önállóan gazdálkodó intézmények összesen:</t>
  </si>
  <si>
    <t>85.</t>
  </si>
  <si>
    <t>Önkormányzat forgalomképes és stratégiai ingatlanvagyon összesen:</t>
  </si>
  <si>
    <t>Mennyiség (db)</t>
  </si>
  <si>
    <t>Vagyoni értékű jogok</t>
  </si>
  <si>
    <t xml:space="preserve">Szellemi termékek </t>
  </si>
  <si>
    <t>Immateriális javak összesen:</t>
  </si>
  <si>
    <t>Ingatlanok és kapcsolódó vagyoni értékű jogok</t>
  </si>
  <si>
    <t>Gépek, berendezések, felszerelések, járművek</t>
  </si>
  <si>
    <t>Beruházások, felújítások</t>
  </si>
  <si>
    <t>Tárgyi eszközök összesen:</t>
  </si>
  <si>
    <t>Teréz Anya Szociális Integrált Intézmény</t>
  </si>
  <si>
    <t>Brunszvik Teréz Napköziotthonos Óvoda</t>
  </si>
  <si>
    <t>Gróf I. Festetics György Művelődési Központ</t>
  </si>
  <si>
    <t>befektetett pénzügyi eszközök, készletek, követelések és értékpapírok állományának és</t>
  </si>
  <si>
    <t>értékvesztésének alakulása</t>
  </si>
  <si>
    <t>Nyitó adatok</t>
  </si>
  <si>
    <t>Tárgyévben elszámolt értékvesztés</t>
  </si>
  <si>
    <t>Tárgyévben kivezetett értékvesztés</t>
  </si>
  <si>
    <t>Záró adatok</t>
  </si>
  <si>
    <t>Bekerülési érték</t>
  </si>
  <si>
    <t>Elszámolt értékvesztés nyitó értéke</t>
  </si>
  <si>
    <t>Értékvesztés záró értéke</t>
  </si>
  <si>
    <t>Könyv szerinti érték</t>
  </si>
  <si>
    <t>Adott előlegek</t>
  </si>
  <si>
    <t>Tartós részesedések</t>
  </si>
  <si>
    <t>Tartós hitelviszonyt megtestesítő értékpapírok</t>
  </si>
  <si>
    <t>Készletek</t>
  </si>
  <si>
    <t>Lekötött bankbetétek</t>
  </si>
  <si>
    <t>Kincstáron kívüli forintszámlák</t>
  </si>
  <si>
    <t>Kincstáron kívüli devizaszámlák</t>
  </si>
  <si>
    <t>Követelések a követelés jellegű sajátos elszámolások kivételével</t>
  </si>
  <si>
    <t>Nem tartós részesedések</t>
  </si>
  <si>
    <t>Forgatási célú hitelviszonyt megtestesítő értékpapírok</t>
  </si>
  <si>
    <t>2016. évi zárszámadás</t>
  </si>
  <si>
    <t>2016. évi zárszámadás felhalmozási bevételek</t>
  </si>
  <si>
    <t>2016.  évi egyéb működési célú támogatások ÁHT-én beülre és  és működési támogatások ÁHT-n kívülre</t>
  </si>
  <si>
    <t>Társadalmi szervek támogatása polgármesteri keret terhére</t>
  </si>
  <si>
    <t>Eredeti előirányzat</t>
  </si>
  <si>
    <t>Felhasznált előirányzat</t>
  </si>
  <si>
    <t>Előirányzat maradvány</t>
  </si>
  <si>
    <t>Támogatott megnevezése ill. számlakibocsátó megnevezése</t>
  </si>
  <si>
    <t>Támogatás célja</t>
  </si>
  <si>
    <t>Támogatás összege</t>
  </si>
  <si>
    <t>Csokonai Vitéz Mihály Irodalmi és Művészeti Társaság</t>
  </si>
  <si>
    <t>Polgármesteri keretből összes pénzeszköz átadás</t>
  </si>
  <si>
    <t>Zborai Gyula (a Hévíz Sportkör igazolt asztali teniszezője)</t>
  </si>
  <si>
    <t xml:space="preserve">Működési kiadások támogatása (sporteszközök, sportruházat kiadásai pályabérleti díjak, edzőtáborozás kiadásai, hirdetés és reklám kiadásai stb..) </t>
  </si>
  <si>
    <t xml:space="preserve">Kisebbségekért - Pro Minoritate Alapítvány </t>
  </si>
  <si>
    <t>XXVII. Bálványosi Nyári Szabadegyetem és Diáktábor kiadásaihoz hozzájárulás</t>
  </si>
  <si>
    <t>Ranolder János Római Katolikus Általános Iskola Keszthely</t>
  </si>
  <si>
    <t xml:space="preserve"> Veszprém Főegyházmegye hittanos találkozó szervezésének támogatása</t>
  </si>
  <si>
    <t>"Illyés-díj" pénzbeli jutalom kiegészítése (megosztott díjazás miatt)</t>
  </si>
  <si>
    <t xml:space="preserve">Díjhoz járó pénzjutalm nettó összege 25 ezer Ft, a számfejtett bruttó összeg 30 ezer Ft. Önkormányzatot terhelő közteher 8 ezer Ft. </t>
  </si>
  <si>
    <t>2016. Rió de Janeiroban megrendezett paraolimpiai tornára való felkészüléhez sportszerek beszerzése, edzőtáborok és utazás kiadásaihoz hozzájárulás nettó 200 ezer Ft, a számfejtett bruttóösszeg 232 ezer Ft. Magán személy részére történt kifizetést terhelő, önkormányzat által fizetendő járulék 56 ezer Ft</t>
  </si>
  <si>
    <t>Újkori Középiskolások Ünnepségek Alapítvány által rendezett Ünnepség díjazottjainak pénzjutalmához hozzájárulás</t>
  </si>
  <si>
    <t>2 fő részéer a pénzjutalom nettó összege 50 ezer Ft; számfejtett bruttó összeg 59 ezer Ft. Pénzjutalmat terhelő járulék teher 16 ezer Ft</t>
  </si>
  <si>
    <t xml:space="preserve">Tesco Globál Áruházak  </t>
  </si>
  <si>
    <t>Önkéntes Tüzoltók részére 10 db ajándék utalvány 50 ezer Ft. Azt terhelő EHO és SZJA teher 25 ezer Ft</t>
  </si>
  <si>
    <t>Zobori Kalandozoo Kft.</t>
  </si>
  <si>
    <t>Illyés Gy. Ált. Isk. 97 fő felső tagozatos diákja részére belépőjegy a Zalaszabari élménypark területére 330 ezer Ft. Az önkormányzat által fizetendő EHO és SZJA összege 165 ezer Ft.</t>
  </si>
  <si>
    <t xml:space="preserve">Zalaegerszeg Mentőállomásért Alapítvány </t>
  </si>
  <si>
    <t>Az csíksomlyói pünkösdi búcsú szent egészségügyi ellátást biztosító mentősökszállás élelmezés és útiköltség kiadásaihoz hozzájárulás</t>
  </si>
  <si>
    <t>Helikon Könyvkereskedelmi Kft.</t>
  </si>
  <si>
    <t>Keszthelyi kórház dolgozóinak juliálisához hozzájárulás, könyvutalvány formájában bruttó érték: 51 ezer Ft. A reprezentációnak számító kiadást terhelő EHO és SZJA teher 25 ezer Ft.</t>
  </si>
  <si>
    <t>Zala Megyei Katasztrófa védelmi Igazgatóság</t>
  </si>
  <si>
    <t xml:space="preserve">Keszthelyi Katasztrófavédelmi Kirtendeltség támogatása </t>
  </si>
  <si>
    <t>Támogatás</t>
  </si>
  <si>
    <t xml:space="preserve"> Csokonai Vitéz Mihály Irodalmi és Művészeti Társaság 70 fős  "polgármesteri" fogadásának kiadása 199 ezer Ft. Reprezentációt terhelő EHO és SZJA  100 ezer Ft</t>
  </si>
  <si>
    <t>Hozzájárulás a "erdélyi Árvácskák" hévízi fellépésének finanszírozása</t>
  </si>
  <si>
    <t xml:space="preserve">Türje Bt </t>
  </si>
  <si>
    <t xml:space="preserve">Kép + keret vásárlás </t>
  </si>
  <si>
    <t xml:space="preserve">Pannon Írók Társasága </t>
  </si>
  <si>
    <t>Támogatási szerződés a "Keszthelyi Helikon Gróf Festetics György helye a magyar művelődéstörténetben" című könyv megjelentetési kiadásaira</t>
  </si>
  <si>
    <t>SPAR Keszthely</t>
  </si>
  <si>
    <t>Magyar Máltai Szeretet Szolgálat keszthelyi csoportja által szervezett gyűjtéshez vásárolt élelmiszerek  vásárlása 50 ezer Ft. Reprezentációt terhelő Szja és Eho teher 25 ezer Ft</t>
  </si>
  <si>
    <t xml:space="preserve">Rosszcsont Alapítvány </t>
  </si>
  <si>
    <t xml:space="preserve">Támogatás </t>
  </si>
  <si>
    <t>2015. évi tény</t>
  </si>
  <si>
    <t>2016. évi tény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</si>
  <si>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3 099 adótárgy, 275 470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vonatkozásában</t>
    </r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</si>
  <si>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25%, 315 db adóalany esetén</t>
    </r>
  </si>
  <si>
    <t>Pannonírók Társasága</t>
  </si>
  <si>
    <t xml:space="preserve">    4. Működési bevétel</t>
  </si>
  <si>
    <t xml:space="preserve">    5. Felhalmozási bevételek (B5)</t>
  </si>
  <si>
    <t xml:space="preserve">      6. Működési célú átvett pénzeszközök (B6)</t>
  </si>
  <si>
    <t xml:space="preserve">      7. Felhalmozási célú átvett pénzeszközök (B7) </t>
  </si>
  <si>
    <t>ASP rendszerhez való kötelező  csatlakozás felhalmozási támogatása</t>
  </si>
  <si>
    <t>Önkormányzat, Polgármesteri Hivatal és intézményenkénti maradvány kimutatása</t>
  </si>
  <si>
    <t>Eszközök</t>
  </si>
  <si>
    <t xml:space="preserve">Hévíz Város Önkormány-zata </t>
  </si>
  <si>
    <t>Polgármest. Hivatal</t>
  </si>
  <si>
    <t>Brunszvik</t>
  </si>
  <si>
    <t>Festetics Művelődési Központ</t>
  </si>
  <si>
    <t>TASZII</t>
  </si>
  <si>
    <t>GAMESZ és int. ö.:</t>
  </si>
  <si>
    <t>Mindössz.</t>
  </si>
  <si>
    <t>01. Alaptevékenység költségvetési bevételei</t>
  </si>
  <si>
    <t>02. Alaptevékenység költségvetési kiadásai</t>
  </si>
  <si>
    <t>I. Alaptevékenység költségvetési egyenlege (=01-02)</t>
  </si>
  <si>
    <t>03. Alaptevékenység finanszírozási bevételei</t>
  </si>
  <si>
    <t>04. Alaptevékenység finanszírozási kiadásai</t>
  </si>
  <si>
    <t>II. Alaptevékenység finanszírozási egyenlege (=03-04)</t>
  </si>
  <si>
    <t>A) Alaptevékenység maradványa (=±I±II)</t>
  </si>
  <si>
    <t>05 Vállalkozási tevékenység költségvetési bevételei</t>
  </si>
  <si>
    <t>06 Vállalkozási tevékenység költségvetési kiadásai</t>
  </si>
  <si>
    <t>III. Vállalkozási tevékenység költségvetési egyenlege (=05-06)</t>
  </si>
  <si>
    <t>07 Vállalkozási tevékenység finanszírozási bevételei</t>
  </si>
  <si>
    <t>08 Vállalkozási tevékenység finanszírozási kiadásai</t>
  </si>
  <si>
    <t>IV. Vállalkozási tevékenység finanszírozási egyenlege (=07-08)</t>
  </si>
  <si>
    <t>B) Vállalkozási tevékenység maradványa (=±III±IV)</t>
  </si>
  <si>
    <t>C) 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</si>
  <si>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</si>
  <si>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</si>
  <si>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(=B*0,1)</t>
  </si>
  <si>
    <t>G) Vállalkozási tevékenység felhasználható maradványa (=B-F)</t>
  </si>
  <si>
    <t>Önkormányzat, Polgármesteri Hivatal és intézményenkénti eredménykimutatása</t>
  </si>
  <si>
    <t>01. Közhatalmi eredményszemléletű bevételek</t>
  </si>
  <si>
    <t>02. Eszközök és szolgáltatások értékesítése nettó eredményszemléletű bevételei</t>
  </si>
  <si>
    <t>03 Tevékenység egyéb nettó eredményszemléletű bevételei</t>
  </si>
  <si>
    <t>I.  Tevékenység nettó eredményszemléletű bevétele (01+02+03)</t>
  </si>
  <si>
    <t>04. Saját termelésű készletek állományváltozása</t>
  </si>
  <si>
    <t>05. Saját előállítású eszközök aktivált értéke</t>
  </si>
  <si>
    <t>II. Aktivált saját teljesítmények értéke (=±04+05)</t>
  </si>
  <si>
    <t>06. Központi működési célú támogatások eredményszemléletű bevételei</t>
  </si>
  <si>
    <t>07. Egyéb működési célú támogatások eredményszemléletű bevételei</t>
  </si>
  <si>
    <t>08. Felhalmozási célú támogatások eredményszemléletű bevételei</t>
  </si>
  <si>
    <t>09. Különféle egyéb eredményszemléletű bevételek</t>
  </si>
  <si>
    <t>III. Egyéb eredményszemléletű bevételek (=06+07+08+09)</t>
  </si>
  <si>
    <t>10. Anyagköltség</t>
  </si>
  <si>
    <t>11. Igénybe vett szolgáltatások értéke</t>
  </si>
  <si>
    <t>12. Eladott áruk beszerzési értéke</t>
  </si>
  <si>
    <t>13. Eladott (közvetített) szolgáltatások értéke</t>
  </si>
  <si>
    <t>IV. Anyagjellegű ráfordítások (=10+11+12+13)</t>
  </si>
  <si>
    <t>14. Bérköltség</t>
  </si>
  <si>
    <t>15. Személyi jellegű egyéb kifizetések</t>
  </si>
  <si>
    <t>16. Bérjárulékok</t>
  </si>
  <si>
    <t>V. Személyi jellegű ráfordítások (=14+15+16)</t>
  </si>
  <si>
    <t>VI. Értékcsökkenési leírás</t>
  </si>
  <si>
    <t>VII. Egyéb ráfordítások</t>
  </si>
  <si>
    <t>A) TEVÉKENYSÉGEK EREDMÉNYE (=I±II+III-IV-V-VI-VII)</t>
  </si>
  <si>
    <t>17. Kapott (járó) osztalék és részesedés</t>
  </si>
  <si>
    <t>18. Részesedésekből származó eredményszemléletű bevételek, árfolyamnyereségek</t>
  </si>
  <si>
    <t>19. Befektetett pénzügyi eszközökből származó eredményszemléletű bevételek, árfolyamnyereségek</t>
  </si>
  <si>
    <t>20. Egyéb kapott (járó) kamatok és kamatjellegű eredményszemléletű bevételek</t>
  </si>
  <si>
    <t>21.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</si>
  <si>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</si>
  <si>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</si>
  <si>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VIII. Pénzügyi műveletek eredményszemléletű bevételei (=17+18+19+20+21)</t>
  </si>
  <si>
    <t>22. Részesedésekből származó ráfordítások, árfolyamveszteségek</t>
  </si>
  <si>
    <t>23. Befektetett pénzügyi eszközökből (értékpapírokból, kölcsönökből) származó ráfordítások, árfolyamveszteségek</t>
  </si>
  <si>
    <t>24. Fizetendő kamatok és kamatjellegű ráfordítások</t>
  </si>
  <si>
    <t>25.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</si>
  <si>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</si>
  <si>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</si>
  <si>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26.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</si>
  <si>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</si>
  <si>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</si>
  <si>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IX. Pénzügyi műveletek ráfordításai (=22+23+24+25+26)</t>
  </si>
  <si>
    <t>B) PÉNZÜGYI MŰVELETEK EREDMÉNYE (=VIII-IX)</t>
  </si>
  <si>
    <t>C) MÉRLEG SZERINTI EREDMÉNY (=±A±B)</t>
  </si>
  <si>
    <t xml:space="preserve">  ... /2017. (…....) önkormányzati rendelet .... melléklete </t>
  </si>
  <si>
    <t>Hitelállomány 2016. 01. 01. napján</t>
  </si>
  <si>
    <t>Nyújtott hitel</t>
  </si>
  <si>
    <t>Törlesztés</t>
  </si>
  <si>
    <t>Záróállomány 2016. 12.31. napján</t>
  </si>
  <si>
    <t xml:space="preserve">vagyonmérlege </t>
  </si>
  <si>
    <t>2016. december hó 31.</t>
  </si>
  <si>
    <t xml:space="preserve">                                                                                                      e Ft                                                                                                </t>
  </si>
  <si>
    <t>GAMESZ és intézményei</t>
  </si>
  <si>
    <t>Változás %-ban</t>
  </si>
  <si>
    <t>Előző év</t>
  </si>
  <si>
    <t>Tárgy év</t>
  </si>
  <si>
    <t>ESZKÖZÖK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</si>
  <si>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</si>
  <si>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</si>
  <si>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</si>
  <si>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</si>
  <si>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</si>
  <si>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</si>
  <si>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</si>
  <si>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</si>
  <si>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</si>
  <si>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(=A/II/1+...+A/II/5)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</si>
  <si>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</si>
  <si>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</si>
  <si>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</si>
  <si>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 (=A/III/1+A/III/2+A/III/3)</t>
  </si>
  <si>
    <t>A/IV/1 Koncesszióba, vagyonkezelésbe adott eszközök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</si>
  <si>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</si>
  <si>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</si>
  <si>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</si>
  <si>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</si>
  <si>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</si>
  <si>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</si>
  <si>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</si>
  <si>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</si>
  <si>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</si>
  <si>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</si>
  <si>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</si>
  <si>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</si>
  <si>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</si>
  <si>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</si>
  <si>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</si>
  <si>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(=C/I/1+C/I/2)</t>
  </si>
  <si>
    <t>C/II/1 Forintpénztár</t>
  </si>
  <si>
    <t>C/II/2 Valutapénztár</t>
  </si>
  <si>
    <t>C/II/3 Betétkönyvek, csekkek, elektonikus pénzeszközök</t>
  </si>
  <si>
    <t>C/II Pénztárak, csekkek, betétkönyvek 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</si>
  <si>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</si>
  <si>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</si>
  <si>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</si>
  <si>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</si>
  <si>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</si>
  <si>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</si>
  <si>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</si>
  <si>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</t>
  </si>
  <si>
    <t>D/I/2 Költségvetési évben esedékes követelések felhalmozási célú támogatások bevételeire államháztartáson belülről</t>
  </si>
  <si>
    <t>D/I/3 Költségvetési évben esedékes követelések közhatalmi bevételre</t>
  </si>
  <si>
    <t>D/I/4 Költségvetési évben esedékes követelések működési bevételre</t>
  </si>
  <si>
    <t>D/I/5 Költségvetési évben esedékes követelések felhalmozási bevételre</t>
  </si>
  <si>
    <t xml:space="preserve">D/I/6 Költségvetési évben esedékes követelések működési célú átvett pénzeszközre </t>
  </si>
  <si>
    <t xml:space="preserve">D/I/7 Költségvetési évben esedékes követelések felhalmozási célú átvett pénzeszközre </t>
  </si>
  <si>
    <t>D/I/8 Költségvetési évben esedékes követelések finanszírozási bevételekre</t>
  </si>
  <si>
    <t>D/I Költségvetési évben esedékes követelések (=D/I/1+…+D/I/8)</t>
  </si>
  <si>
    <t>D/II/1 Költségvetési évet követően esedékes követelések működési célú támogatások bevételeire államháztartáson belülről</t>
  </si>
  <si>
    <t>D/II/2 Költségvetési évet követően esedékes követelések felhalmozási célú támogatások bevételeire államháztartáson belülről</t>
  </si>
  <si>
    <t>D/II/3 Költségvetési évet követően esedékes követelések közhatalmi bevételre</t>
  </si>
  <si>
    <t>D/II/4 Költségvetési évet követően esedékes követelések működési bevételre</t>
  </si>
  <si>
    <t>D/II/5 Költségvetési évet követően esedékes követelések felhalmozási bevételre</t>
  </si>
  <si>
    <t>D/II/6 Költségvetési évet követően esedékes követelések működési célú átvett pénzeszközre</t>
  </si>
  <si>
    <t xml:space="preserve">D/II/7 Költségvetési évet követően esedékes követelések felhalmozási célú átvett pénzeszközre </t>
  </si>
  <si>
    <t>D/II/8 Költségvetési évet követően esedékes követelések finanszírozási bevételekre</t>
  </si>
  <si>
    <t>D/II Költségvetési évet követően esedékes követelések (=D/II/1+…+D/II/8)</t>
  </si>
  <si>
    <t>D/III/1 Adott előlegek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</si>
  <si>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</si>
  <si>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</si>
  <si>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</si>
  <si>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</si>
  <si>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</si>
  <si>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</si>
  <si>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Gazdasági társaság alapítása, jegyzett tőkéjének emelése esetén a társaságnak ténylegesen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</si>
  <si>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</si>
  <si>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</si>
  <si>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</si>
  <si>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</si>
  <si>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</si>
  <si>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</si>
  <si>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</si>
  <si>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</si>
  <si>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</si>
  <si>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</si>
  <si>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</si>
  <si>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</si>
  <si>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kp-hely. fiz. eszk. nem min. eszk. elszám.</t>
  </si>
  <si>
    <t>E/III Egyéb sajátos eszközoldali elszámolások (=E/III/1+E/III/2)</t>
  </si>
  <si>
    <t>E) EGYÉB SAJÁTOS ELSZÁMOLÁSOK (=E/I+E/II+E/III)</t>
  </si>
  <si>
    <t>F/1 Eredményszemléletű bevételek aktív időbeli elhatárolása</t>
  </si>
  <si>
    <t>86.</t>
  </si>
  <si>
    <t>F/2 Költségek, ráfordítások aktív időbeli elhatárolása</t>
  </si>
  <si>
    <t>87.</t>
  </si>
  <si>
    <t>F/3 Halasztott ráfordítások</t>
  </si>
  <si>
    <t>88.</t>
  </si>
  <si>
    <t>F) AKTÍV IDŐBELI ELHATÁROLÁSOK (=F/1+F/2+F/3)</t>
  </si>
  <si>
    <t>89.</t>
  </si>
  <si>
    <t>ESZKÖZÖK ÖSSZESEN (=A+B+C+D+E+F)</t>
  </si>
  <si>
    <t>90.</t>
  </si>
  <si>
    <t>FORRÁSOK</t>
  </si>
  <si>
    <t>91.</t>
  </si>
  <si>
    <t>G/I Nemzeti vagyon induláskori értéke</t>
  </si>
  <si>
    <t>92.</t>
  </si>
  <si>
    <t>G/II Nemzeti vagyon változásai</t>
  </si>
  <si>
    <t>93.</t>
  </si>
  <si>
    <t>G/III/1 Megszűnés miatt átvett lekötött betétek könyv szerinti értéke és változása</t>
  </si>
  <si>
    <t>94.</t>
  </si>
  <si>
    <t>G/III/2 Megszűnés miatt átvett egyéb pénzeszközök könyv szerinti értéke és változása</t>
  </si>
  <si>
    <t>95.</t>
  </si>
  <si>
    <t>G/III/3 Pénzeszközön kívüli egyéb eszközök induláskori értéke és változásai</t>
  </si>
  <si>
    <t>96.</t>
  </si>
  <si>
    <t>G/III Egyéb eszközök induláskori értéke és változásai (=G/III/1+G/III/2+G/III/3)</t>
  </si>
  <si>
    <t>97.</t>
  </si>
  <si>
    <t>G/IV Felhalmozott eredmény</t>
  </si>
  <si>
    <t>98.</t>
  </si>
  <si>
    <t>G/V Eszközök értékhelyesbítésének forrása</t>
  </si>
  <si>
    <t>99.</t>
  </si>
  <si>
    <t>G/VI Mérleg szerinti eredmény</t>
  </si>
  <si>
    <t>100.</t>
  </si>
  <si>
    <t>G) SAJÁT TŐKE (=G/I+…+G/VI)</t>
  </si>
  <si>
    <t>101.</t>
  </si>
  <si>
    <t>H/I/1 Költségvetési évben esedékes kötelezettségek személyi juttatásokra</t>
  </si>
  <si>
    <t>102.</t>
  </si>
  <si>
    <t>H/I/2 Költségvetési évben esedékes kötelezettségek munkaadókat terhelő járulékokra és szociális hozzájárulási adóra</t>
  </si>
  <si>
    <t>103.</t>
  </si>
  <si>
    <t>H/I/3 Költségvetési évben esedékes kötelezettségek dologi kiadásokra</t>
  </si>
  <si>
    <t>104.</t>
  </si>
  <si>
    <t>H/I/4 Költségvetési évben esedékes kötelezettségek ellátottak pénzbeli juttatásaira</t>
  </si>
  <si>
    <t>105.</t>
  </si>
  <si>
    <t xml:space="preserve">H/I/5 Költségvetési évben esedékes kötelezettségek egyéb működési célú kiadásokra </t>
  </si>
  <si>
    <t>106.</t>
  </si>
  <si>
    <t>H/I/6 Költségvetési évben esedékes kötelezettségek beruházásokra</t>
  </si>
  <si>
    <t>107.</t>
  </si>
  <si>
    <t>H/I/7 Költségvetési évben esedékes kötelezettségek felújításokra</t>
  </si>
  <si>
    <t>108.</t>
  </si>
  <si>
    <t>H/I/8 Költségvetési évben esedékes kötelezettségek egyéb felhalmozási célú kiadásokra</t>
  </si>
  <si>
    <t>109.</t>
  </si>
  <si>
    <t>H/I/9 Költségvetési évben esedékes kötelezettségek finanszírozási kiadásokra</t>
  </si>
  <si>
    <t>110.</t>
  </si>
  <si>
    <t>H/I Költségvetési évben esedékes kötelezettségek (=H/I/1+…H/I/9)</t>
  </si>
  <si>
    <t>111.</t>
  </si>
  <si>
    <t>H/II/1 Költségvetési évet követően esedékes kötelezettségek személyi juttatásokra</t>
  </si>
  <si>
    <t>112.</t>
  </si>
  <si>
    <t>H/II/2 Költségvetési évet követően esedékes kötelezettségek munkaadókat terhelő járulékokra és szociális hozzájárulási adóra</t>
  </si>
  <si>
    <t>113.</t>
  </si>
  <si>
    <t>H/II/3 Költségvetési évet követően esedékes kötelezettségek dologi kiadásokra</t>
  </si>
  <si>
    <t>114.</t>
  </si>
  <si>
    <t>H/II/4 Költségvetési évet követően esedékes kötelezettségek ellátottak pénzbeli juttatásaira</t>
  </si>
  <si>
    <t>115.</t>
  </si>
  <si>
    <t>H/II/5 Költségvetési évet követően esedékes kötelezettségek egyéb működési célú kiadásokra</t>
  </si>
  <si>
    <t>116.</t>
  </si>
  <si>
    <t>H/II/6 Költségvetési évet követően esedékes kötelezettségek beruházásokra</t>
  </si>
  <si>
    <t>117.</t>
  </si>
  <si>
    <t>H/II/7 Költségvetési évet követően esedékes kötelezettségek felújításokra</t>
  </si>
  <si>
    <t>118.</t>
  </si>
  <si>
    <t>H/II/8 Költségvetési évet követően esedékes kötelezettségek egyéb felhalmozási célú kiadásokra</t>
  </si>
  <si>
    <t>119.</t>
  </si>
  <si>
    <t xml:space="preserve">H/II/9 Költségvetési évet követően esedékes kötelezettségek finanszírozási kiadásokra </t>
  </si>
  <si>
    <t>120.</t>
  </si>
  <si>
    <t>H/II Költségvetési évet követően esedékes kötelezettségek (=H/II/1+…H/II/9)</t>
  </si>
  <si>
    <t>121.</t>
  </si>
  <si>
    <t>H/III/1 Kapott előlegek</t>
  </si>
  <si>
    <t>122.</t>
  </si>
  <si>
    <t>H/III/2 Továbbadási célból folyósított támogatások, ellátások elszámolása</t>
  </si>
  <si>
    <t>123.</t>
  </si>
  <si>
    <t>H/III/3 Más szervezetet megillető bevételek elszámolása</t>
  </si>
  <si>
    <t>124.</t>
  </si>
  <si>
    <t>H/III/4 Forgótőke elszámolása (Kincstár)</t>
  </si>
  <si>
    <t>125.</t>
  </si>
  <si>
    <t>H/III/5 Vagyonkezelésbe vett eszközökkel kapcsolatos visszapótlási kötelezettség elszámolása</t>
  </si>
  <si>
    <t>126.</t>
  </si>
  <si>
    <t>H/III/6 Nem társadalombiztosítás pénzügyi alapjait terhelő kifizetett ellátások megtérítésének elszámolása</t>
  </si>
  <si>
    <t>127.</t>
  </si>
  <si>
    <t>H/III/7 Munkáltató által korengedményes nyugdíjhoz megfizetett hozzájárulás elszámolása</t>
  </si>
  <si>
    <t>128.</t>
  </si>
  <si>
    <t>H/III/8 Letétre, megőrzésre, fedezetkezelésre átvett pénzeszközök, biztosítékok</t>
  </si>
  <si>
    <t>129.</t>
  </si>
  <si>
    <t>H/III/9 Nemzetközi támogatási programok pénzeszközei</t>
  </si>
  <si>
    <t>130.</t>
  </si>
  <si>
    <t>H/III/10 Államadósság Kezelő Központ Zrt.-nél elhelyezett fedezeti betétek</t>
  </si>
  <si>
    <t>131.</t>
  </si>
  <si>
    <t>H/III Kötelezettség jellegű sajátos elszámolások (=H)/III/1+…+H)/III/10)</t>
  </si>
  <si>
    <t>132.</t>
  </si>
  <si>
    <t>H) KÖTELEZETTSÉGEK (=H/I+H/II+H/III)</t>
  </si>
  <si>
    <t>133.</t>
  </si>
  <si>
    <t>I) KINCSTÁRI SZÁMLAVEZETÉSSEL KAPCSOLATOS ELSZÁMOLÁSOK</t>
  </si>
  <si>
    <t>134.</t>
  </si>
  <si>
    <t>J/1 Eredményszemléletű bevételek passzív időbeli elhatárolása</t>
  </si>
  <si>
    <t>135.</t>
  </si>
  <si>
    <t>J/2 Költségek, ráfordítások passzív időbeli elhatárolása</t>
  </si>
  <si>
    <t>136.</t>
  </si>
  <si>
    <t>J/3 Halasztott eredményszemléletű bevételek</t>
  </si>
  <si>
    <t>137.</t>
  </si>
  <si>
    <t>J) PASSZÍV IDŐBELI ELHATÁROLÁSOK (=J/1+J/2+J/3)</t>
  </si>
  <si>
    <t>138.</t>
  </si>
  <si>
    <t>FORRÁSOK ÖSSZESEN (=G+H+I+J+K)</t>
  </si>
  <si>
    <t>Üzemeltetésre, kezelésre átadott ingatlanok (épületek)</t>
  </si>
  <si>
    <t>e Ft-ban</t>
  </si>
  <si>
    <t>022/52</t>
  </si>
  <si>
    <t>Befejezetlen beruházások állománya</t>
  </si>
  <si>
    <t>Ft</t>
  </si>
  <si>
    <t>Ssz.</t>
  </si>
  <si>
    <t>Főkönyvi/nytsz.</t>
  </si>
  <si>
    <t>Nyitó</t>
  </si>
  <si>
    <t>Növekedés</t>
  </si>
  <si>
    <t>Csökkenés</t>
  </si>
  <si>
    <t>Záró</t>
  </si>
  <si>
    <t>Önkormányzat:</t>
  </si>
  <si>
    <t>Befejezetlen ingatlan beruházások</t>
  </si>
  <si>
    <t>Előző évekről áthúzódó</t>
  </si>
  <si>
    <t>1511/000003</t>
  </si>
  <si>
    <t>Árpádkori templom állagmegóvása</t>
  </si>
  <si>
    <t>1511/000004</t>
  </si>
  <si>
    <t>Autóbuszpályaudvar építés eng. és kiviteli terv</t>
  </si>
  <si>
    <t>1511/000005</t>
  </si>
  <si>
    <t>Büki u. szennyvízátemelő átfordítás eng. terve</t>
  </si>
  <si>
    <t>1511/000006</t>
  </si>
  <si>
    <t>Nagyparkoló rekonstrukció engedélyezési terve</t>
  </si>
  <si>
    <t>1511/000007</t>
  </si>
  <si>
    <t>Dr. Babócsay u. szennyvíz - tereprendezés</t>
  </si>
  <si>
    <t>1511/000008</t>
  </si>
  <si>
    <t>Csokonai u. szennyvíz</t>
  </si>
  <si>
    <t>1511/000009</t>
  </si>
  <si>
    <t>Bibó AGSZ kollégium építés eng. és kivit. terv</t>
  </si>
  <si>
    <t>1511/000010</t>
  </si>
  <si>
    <t>Bibó AGSZ akadálymentesítése</t>
  </si>
  <si>
    <t>1511/000011</t>
  </si>
  <si>
    <t>I.Gy. Általános és Művészeti Iskola akadálymentesítése</t>
  </si>
  <si>
    <t>1511/000012</t>
  </si>
  <si>
    <t>I.Gy. Ált. és Műv. Iskola tornacsarnok akadálymentesítése</t>
  </si>
  <si>
    <t>1511/000017</t>
  </si>
  <si>
    <t>Élményfürdő tanulmányterv</t>
  </si>
  <si>
    <t>1511/000018</t>
  </si>
  <si>
    <t>Aquamarin élményfürdő eng. és kivitelezési terv</t>
  </si>
  <si>
    <t>1511/000019</t>
  </si>
  <si>
    <t>Autóbusz-pályaudvar útép. eng. eljárási díj</t>
  </si>
  <si>
    <t>1511/000020</t>
  </si>
  <si>
    <t>Autóbusz-pályaudvar csap.csat. lét. eng. eljárási díj</t>
  </si>
  <si>
    <t>1511/000024</t>
  </si>
  <si>
    <t>Park u. csapadékcsatorna eng. és kiviteli terv</t>
  </si>
  <si>
    <t>1511/000025</t>
  </si>
  <si>
    <t>Ady E. u. körforgalom engedélyezési terv</t>
  </si>
  <si>
    <t>1511/000026</t>
  </si>
  <si>
    <t>Petőfi S. u. csapadékcsatorna eng. és kivit. terv</t>
  </si>
  <si>
    <t>1511/000027</t>
  </si>
  <si>
    <t>Sugár-köz tűzoltószertárhoz  út engedélyezési terv</t>
  </si>
  <si>
    <t>1511/000028</t>
  </si>
  <si>
    <t>Gyalogos átkelőhely (Ady u.) létesítésének eng. terve</t>
  </si>
  <si>
    <t>1511/000029</t>
  </si>
  <si>
    <t>Óberekre csatlakozó csap.csat. eng. és kivit. terv</t>
  </si>
  <si>
    <t>1511/000030</t>
  </si>
  <si>
    <t>Park u. útburkolat felújítás engedélyezési terv</t>
  </si>
  <si>
    <t>1511/000032</t>
  </si>
  <si>
    <t>Nagyparkoló csapadékvíz elvezet. enged.</t>
  </si>
  <si>
    <t>1511/000033</t>
  </si>
  <si>
    <t>Dózsa Gy. u. járda engedélyterv, hatósági díj</t>
  </si>
  <si>
    <t>1511/000034</t>
  </si>
  <si>
    <t>Veres Péter u. járda engedélyterv, hatósági díj</t>
  </si>
  <si>
    <t>1511/000035</t>
  </si>
  <si>
    <t>Akác u. járda engedélyterv, hatósági díj</t>
  </si>
  <si>
    <t>1511/000036</t>
  </si>
  <si>
    <t>Budai N. A. u. járda engedélyterv, hatósági díj</t>
  </si>
  <si>
    <t>1511/000037</t>
  </si>
  <si>
    <t>565 Hrsz névtelen u. csapadékcsatorna</t>
  </si>
  <si>
    <t>1511/000038</t>
  </si>
  <si>
    <t>Bem József u. csapadékcsatorna</t>
  </si>
  <si>
    <t>1511/000039</t>
  </si>
  <si>
    <t>Fecske u. csapadékcsatorna</t>
  </si>
  <si>
    <t>1511/000040</t>
  </si>
  <si>
    <t>Vörösmarty u. csapadékcsatorna tervezési díja</t>
  </si>
  <si>
    <t>1511/000041</t>
  </si>
  <si>
    <t>Arany J. u. csapadékcsatorna tervezési díja</t>
  </si>
  <si>
    <t>1511/000042</t>
  </si>
  <si>
    <t>Árpád u. csapadékcsatorna tervezési díja</t>
  </si>
  <si>
    <t>1511/000043</t>
  </si>
  <si>
    <t>071 Hrsz közút csapadékcsatorna tervezési díja</t>
  </si>
  <si>
    <t>1511/000044</t>
  </si>
  <si>
    <t>Büki u. járda csapadékcsatornája - igazg.szolg. díj</t>
  </si>
  <si>
    <t>1511/000045</t>
  </si>
  <si>
    <t>Római u. járda beruházása</t>
  </si>
  <si>
    <t>1511/000047</t>
  </si>
  <si>
    <t>Vajda Á. utca  felújítása</t>
  </si>
  <si>
    <t>1511/000048</t>
  </si>
  <si>
    <t>Szabó L. utca felújítása</t>
  </si>
  <si>
    <t>1511/000049</t>
  </si>
  <si>
    <t xml:space="preserve">O21/2 Hrsz-ú külterületi út </t>
  </si>
  <si>
    <t>1511/000050</t>
  </si>
  <si>
    <t>2062 Hrsz-ú külterületi út</t>
  </si>
  <si>
    <t>1511/000051</t>
  </si>
  <si>
    <t>Földutak felújítása</t>
  </si>
  <si>
    <t>1511/000052</t>
  </si>
  <si>
    <t>Budai N. A. utca felújítása</t>
  </si>
  <si>
    <t>1511/000053</t>
  </si>
  <si>
    <t>Gersei-Pethő utca felújítása</t>
  </si>
  <si>
    <t>1511/000054</t>
  </si>
  <si>
    <t>Veres Péter utca felújítása</t>
  </si>
  <si>
    <t>1511/000056</t>
  </si>
  <si>
    <t>Kisfaludy S. utca felújítása</t>
  </si>
  <si>
    <t>1511/000057</t>
  </si>
  <si>
    <t>Dózsa Gy. utca felújítása</t>
  </si>
  <si>
    <t>1511/000059</t>
  </si>
  <si>
    <t>Déli elkerülő út</t>
  </si>
  <si>
    <t>1511/000064</t>
  </si>
  <si>
    <t>1295/4 Hrsz-ú közút megvásárlása</t>
  </si>
  <si>
    <t>1511/000001</t>
  </si>
  <si>
    <t>Nemesbüki bekötőút</t>
  </si>
  <si>
    <t>1511/000002</t>
  </si>
  <si>
    <t>Ady utcai körforgalom</t>
  </si>
  <si>
    <t>Polgármesteri Hivatal felújítása</t>
  </si>
  <si>
    <t>Árpád, Móricz Zs., Nagy I. és Vörösmarty utcák - közmű</t>
  </si>
  <si>
    <t>1511/000015</t>
  </si>
  <si>
    <t>Kerékpár forgalmi hálózat (Vörösmarty, Kossuth stb. utcák)</t>
  </si>
  <si>
    <t>1511/000016</t>
  </si>
  <si>
    <t>Illyés Gyula Általános Iskola tetőszerkezetének felújítása</t>
  </si>
  <si>
    <t>Sugár úti óvoda bővítés II. ütem</t>
  </si>
  <si>
    <t>Hosszúföldek külterület 022/53 felmérés</t>
  </si>
  <si>
    <t>1511/000014</t>
  </si>
  <si>
    <t>Tavirózsa utcai sétány és lelátó</t>
  </si>
  <si>
    <t>Kölcsey utcai járda és zöldfelület rendezés</t>
  </si>
  <si>
    <t>Turisztikai attrakciók és szolgáltatások fejlesztése Egregyen</t>
  </si>
  <si>
    <t>Vörösmarty-Csokonai u. sarokingatlanon parkolók kialakítása</t>
  </si>
  <si>
    <t>MLSZ pályák környezetének rendezése</t>
  </si>
  <si>
    <t>Fortuna utca felújítása</t>
  </si>
  <si>
    <t>Dombi sétány útfelújítási terv</t>
  </si>
  <si>
    <t>Nagyparkoló forgalmi rendjének áttervezése</t>
  </si>
  <si>
    <t>Árpád utca út- és járdafelújítás</t>
  </si>
  <si>
    <t>Vörösmarty utca járda és útfelújítás</t>
  </si>
  <si>
    <t>Sugár úti óvoda és bölcsőde csoportszoba bővítés terv</t>
  </si>
  <si>
    <t>1511/000021</t>
  </si>
  <si>
    <t>Fecske utca tervezése</t>
  </si>
  <si>
    <t>1511/000022</t>
  </si>
  <si>
    <t>Bem utca tervezése</t>
  </si>
  <si>
    <t>1511/000023</t>
  </si>
  <si>
    <t>Derűs utca tervezése</t>
  </si>
  <si>
    <t>Effinger K. utca tervezése</t>
  </si>
  <si>
    <t>Tölgyfa utca tervezése</t>
  </si>
  <si>
    <t>Deák téri üzletház tervrajza</t>
  </si>
  <si>
    <t>Észak-nyugati városrész felújítása, csapadékvízelvezetés tervezése</t>
  </si>
  <si>
    <t>Csokonai utca csapadék-, szennyvíz, út, járda és zöldfelület tervezése</t>
  </si>
  <si>
    <t>Honvéd utcai lépcsősor felújítási terve</t>
  </si>
  <si>
    <t>Fontana Filmszínház és Múzeum épületenergetikai korszerűsítése</t>
  </si>
  <si>
    <t>Dr. Korányi utcai lépcső és járda építése</t>
  </si>
  <si>
    <t>Szenior játszótér és környezetének kialakítása</t>
  </si>
  <si>
    <t>Rákóczi és Erzsébet kir.né útja járdaburkolat és útfelülvizsgálat</t>
  </si>
  <si>
    <t>Kiserőművi napelemes rendszer tervezése, engedélyezése</t>
  </si>
  <si>
    <t>2016. évi</t>
  </si>
  <si>
    <t>Polgármesteri Hivatal informatikai hálózat korszerűsítés</t>
  </si>
  <si>
    <t>Játszótér fejlesztés</t>
  </si>
  <si>
    <t>Nyírfa utca felújítása</t>
  </si>
  <si>
    <t>Gyógyhelyi főtér kialakítása</t>
  </si>
  <si>
    <t>Közlekedés fejlesztése, buszpályaudvar</t>
  </si>
  <si>
    <t>Orvosi rendelő, ügyelet átalakítása</t>
  </si>
  <si>
    <t>Kisfaludy, Árpád és Sugár utca felújítása</t>
  </si>
  <si>
    <t>Nagyparkoló zöldterületi rekonstrukciója</t>
  </si>
  <si>
    <t>Gondnoki lakás korszerűsítése</t>
  </si>
  <si>
    <t>Termelői piac fejlesztése</t>
  </si>
  <si>
    <t>Egregyi lőtér fejlesztése</t>
  </si>
  <si>
    <t>Turizmus fejlesztés, kultúrbarangolás</t>
  </si>
  <si>
    <t>1511/000013</t>
  </si>
  <si>
    <t>Fortuna utca 11 db ingatlanra ivóvíz bekötés</t>
  </si>
  <si>
    <t>Befejezetlen ingatlan beruházások összesen:</t>
  </si>
  <si>
    <t>Befejezetlen gép, berendezés, felszerelés beruházások</t>
  </si>
  <si>
    <t>1512/000004</t>
  </si>
  <si>
    <t>Szenior játszótér terelő oszlop</t>
  </si>
  <si>
    <t>1512/000007</t>
  </si>
  <si>
    <t>Térfigyelő kamerarendszer kialakítása</t>
  </si>
  <si>
    <t>Apple Ipad beszerzés drónhoz</t>
  </si>
  <si>
    <t>1512/000008</t>
  </si>
  <si>
    <t>Laptop beszerzése BicOa projekthez, Hebi üzemeltetés</t>
  </si>
  <si>
    <t>Befejezetlen gép, berendezés, felszerelés beruházások összesen</t>
  </si>
  <si>
    <t>Befejezetlen egyéb beruházások</t>
  </si>
  <si>
    <t>1519/000002</t>
  </si>
  <si>
    <t>Hévíz város településrendezési terv módosítása</t>
  </si>
  <si>
    <t>1519/000010</t>
  </si>
  <si>
    <t>Polgármesteri Hivatal előtti kertépítészeti terv</t>
  </si>
  <si>
    <t>1519/000001</t>
  </si>
  <si>
    <t>065 hrszú külterületi hévízi ingatlan tervezése</t>
  </si>
  <si>
    <t>Befejezetlen egyéb beruházások összesen</t>
  </si>
  <si>
    <t>Befejezetlen ingatlan fejújítások</t>
  </si>
  <si>
    <t>1521/000002</t>
  </si>
  <si>
    <t>TASZII 10 db fürdőszoba átalakítása</t>
  </si>
  <si>
    <t>1521/000005</t>
  </si>
  <si>
    <t>Rózsa köz lépcső és korlát felújítása</t>
  </si>
  <si>
    <t>1521/000006</t>
  </si>
  <si>
    <t>Vis maior károk helyre állítása</t>
  </si>
  <si>
    <t>1521/000009</t>
  </si>
  <si>
    <t>Kisfaludy utca nyugati oldali járda felújítása</t>
  </si>
  <si>
    <t>1521/000010</t>
  </si>
  <si>
    <t>Hévízi Televízió épületének felújítása</t>
  </si>
  <si>
    <t>Befejezetlen ingatlan felújítások összesen</t>
  </si>
  <si>
    <t>Önkormányzat befejezetlen beruházások, felújítások mindösszesen:</t>
  </si>
  <si>
    <t>Polgármesteri Hivatal:</t>
  </si>
  <si>
    <t>2012. évi</t>
  </si>
  <si>
    <t>1512/000003</t>
  </si>
  <si>
    <t>Polgármesteri Hivatal informatikai hálózat fejlesztéséhez eszközök</t>
  </si>
  <si>
    <t>Befejezetlen gép, berendezés, felszerelés beruházások összesen:</t>
  </si>
  <si>
    <t>Polgármesteri Hivatal befejezetlen beruházások mindösszesen:</t>
  </si>
  <si>
    <t>0-ra leírt, de még használatban lévő eszközök állománya</t>
  </si>
  <si>
    <r>
      <t xml:space="preserve">Önkormányzat 0-ra leírt, de még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</si>
  <si>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>Önkormányzat 0-ra leírt, de még használatban lévő eszközök</t>
    </r>
    <r>
      <rPr>
        <b/>
        <u/>
        <sz val="12"/>
        <rFont val="Times New Roman"/>
        <family val="1"/>
        <charset val="238"/>
      </rPr>
      <t xml:space="preserve"> 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</si>
  <si>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>Önkormányzat 0-ra leírt, de még használatban lévő eszközök</t>
    </r>
    <r>
      <rPr>
        <b/>
        <u/>
        <sz val="12"/>
        <rFont val="Times New Roman"/>
        <family val="1"/>
        <charset val="238"/>
      </rPr>
      <t xml:space="preserve"> nettó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</si>
  <si>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Polgármesteri Hivatal 0-ra leírt, de még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</si>
  <si>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>Polgármesteri Hivatal 0-ra leírt, de még használatban lévő eszközök</t>
    </r>
    <r>
      <rPr>
        <b/>
        <u/>
        <sz val="12"/>
        <rFont val="Times New Roman"/>
        <family val="1"/>
        <charset val="238"/>
      </rPr>
      <t xml:space="preserve"> 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</si>
  <si>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>Polgármesteri Hivatal 0-ra leírt, de még használatban lévő eszközök</t>
    </r>
    <r>
      <rPr>
        <b/>
        <u/>
        <sz val="12"/>
        <rFont val="Times New Roman"/>
        <family val="1"/>
        <charset val="238"/>
      </rPr>
      <t xml:space="preserve"> nettó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</si>
  <si>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GAMESZ  0-ra leírt, de még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</si>
  <si>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GAMESZ  0-ra leírt, de még használatban lévő eszközök </t>
    </r>
    <r>
      <rPr>
        <b/>
        <u/>
        <sz val="12"/>
        <rFont val="Times New Roman"/>
        <family val="1"/>
        <charset val="238"/>
      </rPr>
      <t>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</si>
  <si>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GAMESZ  0-ra leírt, de még használatban lévő eszközök </t>
    </r>
    <r>
      <rPr>
        <b/>
        <u/>
        <sz val="12"/>
        <rFont val="Times New Roman"/>
        <family val="1"/>
        <charset val="238"/>
      </rPr>
      <t>nettó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</si>
  <si>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TASZII  0-ra leírt, de még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</si>
  <si>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TASZII  0-ra leírt, de még használatban lévő </t>
    </r>
    <r>
      <rPr>
        <b/>
        <u/>
        <sz val="12"/>
        <rFont val="Times New Roman"/>
        <family val="1"/>
        <charset val="238"/>
      </rPr>
      <t xml:space="preserve">eszközök elszámolt értékcsökkenése </t>
    </r>
    <r>
      <rPr>
        <b/>
        <sz val="12"/>
        <rFont val="Times New Roman"/>
        <family val="1"/>
        <charset val="238"/>
      </rPr>
      <t>összesen:</t>
    </r>
  </si>
  <si>
    <r>
      <t xml:space="preserve">TASZII  0-ra leírt, de még használatban lévő </t>
    </r>
    <r>
      <rPr>
        <b/>
        <u/>
        <sz val="12"/>
        <rFont val="Times New Roman"/>
        <family val="1"/>
        <charset val="238"/>
      </rPr>
      <t>eszközök nettó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</si>
  <si>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Brunszvik Óvoda  0-ra leírt, de még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</si>
  <si>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Brunszvik Óvoda  0-ra leírt, de még használatban lévő </t>
    </r>
    <r>
      <rPr>
        <b/>
        <u/>
        <sz val="12"/>
        <rFont val="Times New Roman"/>
        <family val="1"/>
        <charset val="238"/>
      </rPr>
      <t>eszközök 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</si>
  <si>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Brunszvik Óvoda  0-ra leírt, de még használatban lévő </t>
    </r>
    <r>
      <rPr>
        <b/>
        <u/>
        <sz val="12"/>
        <rFont val="Times New Roman"/>
        <family val="1"/>
        <charset val="238"/>
      </rPr>
      <t>eszközök nettó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</si>
  <si>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</si>
  <si>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eszközök </t>
    </r>
    <r>
      <rPr>
        <b/>
        <u/>
        <sz val="12"/>
        <rFont val="Times New Roman"/>
        <family val="1"/>
        <charset val="238"/>
      </rPr>
      <t>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</si>
  <si>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eszközök </t>
    </r>
    <r>
      <rPr>
        <b/>
        <u/>
        <sz val="12"/>
        <rFont val="Times New Roman"/>
        <family val="1"/>
        <charset val="238"/>
      </rPr>
      <t>nettó értéke</t>
    </r>
    <r>
      <rPr>
        <b/>
        <sz val="12"/>
        <rFont val="Times New Roman"/>
        <family val="1"/>
        <charset val="238"/>
      </rPr>
      <t xml:space="preserve"> összesen:</t>
    </r>
  </si>
  <si>
    <t>tartós részesedések</t>
  </si>
  <si>
    <t>Bekerülési érték (névérték) (Ft)</t>
  </si>
  <si>
    <t>Előző években elszámolt értékvesztés</t>
  </si>
  <si>
    <t>Állományváltozás (+/-)</t>
  </si>
  <si>
    <t>Könyvszerinti érték (Ft)</t>
  </si>
  <si>
    <t>Összeg (e Ft)</t>
  </si>
  <si>
    <t>MVM OVIT Zrt.</t>
  </si>
  <si>
    <t>NHSZ ZÖLDFOK Zrt.</t>
  </si>
  <si>
    <t>Aquamarin Szállodaipari Kft. üzletrész (100 %)</t>
  </si>
  <si>
    <t>Hévízi Televízió Nonprofit Kft. üzletrész (100 %)</t>
  </si>
  <si>
    <t>Hévízi Turisztikai Nonprofit Kft. üzletrész (51 %)</t>
  </si>
  <si>
    <t>Hévíz-Balaton Airport Kft. üzletrész (100 %)</t>
  </si>
  <si>
    <t>Hévízi Kulturális Központ Nonprofit Kft. üzletrész (100 %)</t>
  </si>
  <si>
    <t>Héviz Város Önkormányzat</t>
  </si>
  <si>
    <t>Hévíz-Keszthely között helyi adóból (15%)</t>
  </si>
  <si>
    <t>20-00/35/1999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</si>
  <si>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</si>
  <si>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</si>
  <si>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</si>
  <si>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</si>
  <si>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</si>
  <si>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2644/2001</t>
  </si>
  <si>
    <t>DRV - Víz-, szennyvíz üzemeltetése</t>
  </si>
  <si>
    <t>Aegon Biztosító Zrt - Vagyonbiztosítás</t>
  </si>
  <si>
    <t>255/1999</t>
  </si>
  <si>
    <t>B-Modem Kft - közterületfigyelő rendszer üzemeltetése</t>
  </si>
  <si>
    <t>Társasház - Közös ktg, és biztosítási díj Kossuth u. 7.</t>
  </si>
  <si>
    <t>Társasház - Közös ktg. Kossuth u. 5.</t>
  </si>
  <si>
    <t>SZO/134-2/2011</t>
  </si>
  <si>
    <t xml:space="preserve">K&amp;H Bank - Széfbérlet </t>
  </si>
  <si>
    <t>183/2011. (VIII.11.) KT. hat.</t>
  </si>
  <si>
    <t>Kerékpárosbarát Települések Országos Szövetsége</t>
  </si>
  <si>
    <t>PMK/22-3/2012</t>
  </si>
  <si>
    <t>Cserna-Szabó András - Hévíz Folyóirat főszerkesztői helyettesi feladatok ellátása</t>
  </si>
  <si>
    <t>Szálinger Balázs - Hévíz Folyóirat főszerkesztői feladatok ellátása</t>
  </si>
  <si>
    <t>SZO/281-1/2012</t>
  </si>
  <si>
    <t>Dr Babocsay László - hatósági állatorvosi tevékenység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</si>
  <si>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</si>
  <si>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</si>
  <si>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</si>
  <si>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</si>
  <si>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</si>
  <si>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</si>
  <si>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Keszthelyi Vagyonvill Kft - Kormányablak tűzjelző távfelügyeleti díja</t>
  </si>
  <si>
    <t>KGO/266-2/2014</t>
  </si>
  <si>
    <t>Vagyonvill Keszthely Kft - Kormányablak tűzjelző berendezés karbantartási díja</t>
  </si>
  <si>
    <t>KGO/266-1/2014</t>
  </si>
  <si>
    <t>Vagyonvill Keszthely Kft - Kormányablak riasztó távfelügyeleti  díja</t>
  </si>
  <si>
    <t>KGO/263-5/2014</t>
  </si>
  <si>
    <t>CIG Pannónia Biztosító Zrt - HEBI biztosítása</t>
  </si>
  <si>
    <t>GAMESZ Hévíz - Kormányablak takarítása</t>
  </si>
  <si>
    <t>SZO/179-1/2012</t>
  </si>
  <si>
    <t>dr Gelencsér Anita - Parkolási Iroda bírságbehajtás</t>
  </si>
  <si>
    <t>VFO/522-14/2015</t>
  </si>
  <si>
    <t>LI-MAX Ingatlanhasznosító KFT-Bérleti szerződés (Hévíz, 1627/1/A/33. hrsz és 1627/1/A/56. hrsz.)</t>
  </si>
  <si>
    <t>Flavius Üzletház Társasház - közös ktg.</t>
  </si>
  <si>
    <t>KGO/99-33/2015</t>
  </si>
  <si>
    <t>Nordest Energy Kft - gázdíj (Önkormányzat)</t>
  </si>
  <si>
    <t>KGO/173-12/2015</t>
  </si>
  <si>
    <t>Webmark Europe Kft - honlapok (3db) üzemeltetése</t>
  </si>
  <si>
    <t>KGO/99-3/2015</t>
  </si>
  <si>
    <t>Sourcing Hungary Szolg. Kft - földgáz közbeszerzési eljárás lefolytatőása</t>
  </si>
  <si>
    <t>KGO/25-16/2015</t>
  </si>
  <si>
    <t>SZO/131-2/2015</t>
  </si>
  <si>
    <t>Dr Farkas és Társai Ügyvédi Iroda - jogi szolg.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</si>
  <si>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</si>
  <si>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</si>
  <si>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</si>
  <si>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</si>
  <si>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</si>
  <si>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</si>
  <si>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PMK/110-2/2015</t>
  </si>
  <si>
    <t>NetStandard Informatikai Kft - szerver üzemeltetés (hevizairport.hu)</t>
  </si>
  <si>
    <t>PMK/110-1/2014</t>
  </si>
  <si>
    <t>NetStandard Informatikai Kft - szerver üzemeltetés (heviz.hu)</t>
  </si>
  <si>
    <t>Kovácsné Peszmeg Zsuzsanna - nyomtatási kellékanyagok</t>
  </si>
  <si>
    <t>Németh Ferenc - műanyag pohár vásárlása</t>
  </si>
  <si>
    <t>SZO/131-1/2012</t>
  </si>
  <si>
    <t>Euro-Inford Iroda Kft - Parkoló Irodával kapcsolatos kötelezettségek</t>
  </si>
  <si>
    <t>KGO/210-5/2015</t>
  </si>
  <si>
    <t>Creativon Kft - Hévíz Folyóirat nyomdai előkészítő munkái</t>
  </si>
  <si>
    <t>KGO/215-2/2016</t>
  </si>
  <si>
    <t>KGO/210-12/2015</t>
  </si>
  <si>
    <t>Ziegler Nyomda Kft - Hévíz Folyóirat nyomdai munkái</t>
  </si>
  <si>
    <t>Öko-Grill Kft - Víz vásárlása</t>
  </si>
  <si>
    <t>Tavirózsa 38 Gyógyszertár - Társasházi vízdíj</t>
  </si>
  <si>
    <t>1/2016 (I.28.) KT. hat.</t>
  </si>
  <si>
    <t>TDM Egyesület - GINOP-1.3.4.-15 Turisztikai szervezetek (TDM) fejlesztése pályázat</t>
  </si>
  <si>
    <t>Generali Biztosító - Casco biztosítás (MRU-493)</t>
  </si>
  <si>
    <t>K&amp;H Biztosító Zrt. - Kötelező felelősségbiztosítás (MRU-493)</t>
  </si>
  <si>
    <t>Aegon Biztosító Zrt - Kötelező felelősségbiztosítás (MRU-493)</t>
  </si>
  <si>
    <t>Magyar Posta - Postaköltség</t>
  </si>
  <si>
    <t>PMK/20-4/2016</t>
  </si>
  <si>
    <t>TC Informatika Kft - IT rendszergazdai szolgáltatás</t>
  </si>
  <si>
    <t>K-0018511</t>
  </si>
  <si>
    <t>Invitel Távközlési Zrt - Internetdíj</t>
  </si>
  <si>
    <t>SZO/216/2016</t>
  </si>
  <si>
    <t xml:space="preserve">Szabó Béla Attila - Pályázati és projekt  szakmai koordinációs feladatok </t>
  </si>
  <si>
    <t>SZO/131-14/2015</t>
  </si>
  <si>
    <t>Dr. Farkas és Társai Ügyvédi Iroda Hévízi Kulturális Központ Nonprofit Kft. Alapítása</t>
  </si>
  <si>
    <t>KGO/91-6/2016</t>
  </si>
  <si>
    <t>Hübner Kft - Helyi építési szabályzat felülvizsgálata</t>
  </si>
  <si>
    <t>PMK/62-2/2016</t>
  </si>
  <si>
    <t>Tel-Info Bt - Nyugat-Balatoni Szuperinfó hirdetései</t>
  </si>
  <si>
    <t>KGO/51-1/2016</t>
  </si>
  <si>
    <t>Deák Ügyvédi Iroda - közbeszerzési eljárás lefolytatása (Útépítési munkák)</t>
  </si>
  <si>
    <t>KGO/57-13/2016</t>
  </si>
  <si>
    <t>Pannonway Építő Kft - Tervezési feladatok ellátása GINOP - 7.1.3.-2015</t>
  </si>
  <si>
    <t>KGO/57-16/2016</t>
  </si>
  <si>
    <t>Deák Ügyvédi Iroda - közbeszerzési eljárás lefolytatása (Gyógyhely fejlesztése)</t>
  </si>
  <si>
    <t>KGO/121-18/2016</t>
  </si>
  <si>
    <t>Pannonway Építő Kft - Műszaki ellenőri feladatok (Kisfaludy, Árpád és Sugár u.)</t>
  </si>
  <si>
    <t>KGO/121-17/2016</t>
  </si>
  <si>
    <t>Pannonway Építő Kft - Műszaki ellenőri feladatok (Fortuna u. és Dombi sétány)</t>
  </si>
  <si>
    <t>SZO/229-11/2016</t>
  </si>
  <si>
    <t>Schmidt Ádám és Társa Ügyvédi Iroda - Jogi tanácsadás (Hévíz-Keszthely-Alsópáhok)</t>
  </si>
  <si>
    <t>KGO/158-9/2016</t>
  </si>
  <si>
    <t>Mózer Tibor - Városi Egészségügyi Központ tervdokumentáció készítése</t>
  </si>
  <si>
    <t>KGO/7-7/2016</t>
  </si>
  <si>
    <t>Xellum Kft  - Szakértői feladatok (Hévíz-Balaton Airport)</t>
  </si>
  <si>
    <t>KGO/149-10/2016</t>
  </si>
  <si>
    <t>Pannonway Építő Kft - Buszpályaudvar tervdokumentáció készítése</t>
  </si>
  <si>
    <t>VFO/128-3/2016</t>
  </si>
  <si>
    <t>Csiha Elektrtonikai és Szoftverfejlesztő Kft - Nyomkövető üzemeltetési díja+karbantartási havi átalánydíj</t>
  </si>
  <si>
    <t>PMK/12-90/2015</t>
  </si>
  <si>
    <t>Repro-Art Studio Kft - Látogatói érmék tervezése és legyártása</t>
  </si>
  <si>
    <t>PMK/24-16/2016</t>
  </si>
  <si>
    <t>Simon Teodóra - Fotózási Feladatok</t>
  </si>
  <si>
    <t>PMK/23-3/2016</t>
  </si>
  <si>
    <t>Netstandard Informatikai Kft - heviz.hu üzemeltetése</t>
  </si>
  <si>
    <t>PMK/80-2/2016</t>
  </si>
  <si>
    <t>Pannon Lapok Társasága - hirdetés, reklám Hévíz-Balaton</t>
  </si>
  <si>
    <t>PMK/100-2/2016</t>
  </si>
  <si>
    <t>Keszthelyi Televízió Nonprofit Kft - hirdetés, reklám</t>
  </si>
  <si>
    <t>KGO/188-7/2016</t>
  </si>
  <si>
    <t>Agrolabor-Z Kft - Talajvédelmi terv készítése 022/52. hrsz.</t>
  </si>
  <si>
    <t>KGO/51-23/2016</t>
  </si>
  <si>
    <t>Strabag Általános Építő Kft - Fortuna u. és a Dombi sétány felújítási munkái</t>
  </si>
  <si>
    <t>KGO/192-9/2016</t>
  </si>
  <si>
    <t>Zala Art Építész Iroda Kft  - TOP 2.1.1-15 "Barnamezős területek rehab." pályázat engedélyezési terv elkészítése</t>
  </si>
  <si>
    <t>KGO/193-9/2016</t>
  </si>
  <si>
    <t>KDT Közműber Kft - TOP 1.1.3-15 Termelői piac tervezési feladatok elkészítése</t>
  </si>
  <si>
    <t>KGO/190-10/2016</t>
  </si>
  <si>
    <t>Hétfa Elemző Központ Kft - TOP 2.1.2-15 Zöld város kialakítása p. előkészítése</t>
  </si>
  <si>
    <t>KGO/109-19/2016</t>
  </si>
  <si>
    <t>Fitotron-System Kft - Kisfaludy, Árpád, Sugár u. felújítási munkái</t>
  </si>
  <si>
    <t>KGO/189-9/2016</t>
  </si>
  <si>
    <t>Webmark Europe Kft - Információs pontok kivitelezése és szerkesztése</t>
  </si>
  <si>
    <t>PMK/118-2/2016</t>
  </si>
  <si>
    <t>Zalatáj Kiadói Bt</t>
  </si>
  <si>
    <t>KGO/219-9/2016</t>
  </si>
  <si>
    <t>Hétfa Elemző Központ Kft - TOP 1.2.1-15 "Kultúrbarangolás Hévízen" p. előkészítése</t>
  </si>
  <si>
    <t>KGO/215-11/2016</t>
  </si>
  <si>
    <t>VFO/121-12/2016</t>
  </si>
  <si>
    <t>Néhor Szolg. Kft - Energetikai tanúsítvány készítése TOP 4.1.1-15</t>
  </si>
  <si>
    <t>PMK/30-1/2016</t>
  </si>
  <si>
    <t>Horváth Gyula - Konferálási feladatok</t>
  </si>
  <si>
    <t>KGO/220-9/2016</t>
  </si>
  <si>
    <t>Pikó Gábor - Engedélyezési tervdokumentáció készítése</t>
  </si>
  <si>
    <t>PMK/23-5/2016</t>
  </si>
  <si>
    <t>Netstandard Inf. Kft - hevizairport.hu üzemeltetése</t>
  </si>
  <si>
    <t>KGO/217-9/2016</t>
  </si>
  <si>
    <t>Hétfa Kutatóintézet Kft - Nemzetközi együttműködésben való részvétel</t>
  </si>
  <si>
    <t>PMK/109-1/2016</t>
  </si>
  <si>
    <t>Pannon Lapok Társasága - hirdetés, reklám Vén diák melléklet</t>
  </si>
  <si>
    <t>PMK/54-4/2016</t>
  </si>
  <si>
    <t>Pannon Lapok Társasága - hirdetés, reklám Hévízi Tavasz</t>
  </si>
  <si>
    <t>KGO/191-10/2016</t>
  </si>
  <si>
    <t>Hétfa Elemző Központ Kft - "Barnamezős területke rehab." pályázat előkészítése</t>
  </si>
  <si>
    <t>VFO/239-4/2016</t>
  </si>
  <si>
    <t>Tikk József EV - TASZII fürdőszoba felújítás (10 db)</t>
  </si>
  <si>
    <t>VFO/193-7/2016</t>
  </si>
  <si>
    <t>Geovíz Bt - Fortuna u. ivóvíz bekötési terv elkészítése</t>
  </si>
  <si>
    <t>VFO/517-4/2016</t>
  </si>
  <si>
    <t>Vi-Bold Neu Kft - párahűtő berendezések karbantartása (4 db)</t>
  </si>
  <si>
    <t>PMK/58-3/2016</t>
  </si>
  <si>
    <t>Cser Könyvkiadó Kft - Novelláskötet megjelentetése</t>
  </si>
  <si>
    <t>KGO/216-11/2016</t>
  </si>
  <si>
    <t>Fitotron-System Kft - Egregyi temetőkert csapadékvíz elvezetése, körbekerítése, ravatalozó bontása, díszvilágítás felújítása és tároló építése</t>
  </si>
  <si>
    <t>VFO/573-2/2016</t>
  </si>
  <si>
    <t>2016.06.05 rendkívűli esőzés káreseményhez kapcsolódó szakvélemény beavatkozási terv</t>
  </si>
  <si>
    <t>KGO/249-9/2016</t>
  </si>
  <si>
    <t>Varsás Kft. 022/53 hrsz alatti ingatlanra tervezett sportcsarnok építésével kapcsolatos előzetes környezetvédelmi hatástanulmány készítése</t>
  </si>
  <si>
    <t>VFO/573-3/2016</t>
  </si>
  <si>
    <t>Hévíz közterületein a 2016. június 5-i felhőszakadás okozta burkolati károk helyreállítási munkái</t>
  </si>
  <si>
    <t>SZO/121/2016</t>
  </si>
  <si>
    <t xml:space="preserve">Work Med 2000 Bt-Foglalkozás-egészségügyi szolgáltatás </t>
  </si>
  <si>
    <t>VFO/595-14/2016</t>
  </si>
  <si>
    <t>Hévíz, Madách u és Madách köz csapadékvíz elvezetési rendszerének javítása</t>
  </si>
  <si>
    <t>VFO/244-8/2016</t>
  </si>
  <si>
    <t>Hévíz Rózsa köz lépcső és korlát felújítása</t>
  </si>
  <si>
    <t>Tolmácsolási feladatok elltátása a lengyel testvérvárosban</t>
  </si>
  <si>
    <t>PMK/170-1/2016</t>
  </si>
  <si>
    <t>Flavius napok hirdetés a Zalai Hírlapban és online megjelenés</t>
  </si>
  <si>
    <t>PMK/174-1/2016</t>
  </si>
  <si>
    <t>Balatoni Krónika Régió térségi információs magazin különszámában hirdetés</t>
  </si>
  <si>
    <t>PMK/253-2/2015</t>
  </si>
  <si>
    <t>Balatoni Turisztikai Szolgálat Bt. - Balatontipp Régiókalauz internetes megjelenés</t>
  </si>
  <si>
    <t>PMK/72-2/2016</t>
  </si>
  <si>
    <t>ES Exkluzív Kft. - Hotelerogram c. havilapban hirdetés megjelentetése</t>
  </si>
  <si>
    <t>KGO/203-2/2016</t>
  </si>
  <si>
    <t>5481/2009</t>
  </si>
  <si>
    <t>Zala Megyei Kormányhivatal - Takarnet program használata, adatfirssítés 2016</t>
  </si>
  <si>
    <t>PMK/54-2/2016</t>
  </si>
  <si>
    <t>Babos Lajos - Happy Dixieland Band zeenszolgáltatás Újévköszöntő fogadásra</t>
  </si>
  <si>
    <t>PMK/24-1/2016</t>
  </si>
  <si>
    <t>Pezzetta Umberto ev - Hévíz karácsonyi fényeinek és haavs tájának fotózása</t>
  </si>
  <si>
    <t>SZO/45-4/2016</t>
  </si>
  <si>
    <t>Fehér István ingatlanvásárlás 022/52 Hrsz</t>
  </si>
  <si>
    <t>hevizbike.hu; hevizbelvaros.hu domain és tárhely szolgáltatás</t>
  </si>
  <si>
    <t>KGO/300-9/2013</t>
  </si>
  <si>
    <t>Hübner Kft. - Hévíz város település fejlesztési koncepciója</t>
  </si>
  <si>
    <t>VFO/388-3/2014</t>
  </si>
  <si>
    <t>Hübner Kft. - Jókai M., Attila utcák, Rudifürdő köz, illetve a Nagyparkoló által határolt területre vonatkozóan a településrendezési terv módosítása</t>
  </si>
  <si>
    <t>VFO/392-2/2014</t>
  </si>
  <si>
    <t>Nemzeti Mobilfizetési Zrt. - parkolás mobil fizetési rendszeren keresztül</t>
  </si>
  <si>
    <t>VFO/99-36/2015</t>
  </si>
  <si>
    <t>HEBI diszpécseri feladatok elltása - TDM Egyesület</t>
  </si>
  <si>
    <t>Balatoni Futár Bt. - Boldog Békeidők Hévíze rendezvényről hirdetés</t>
  </si>
  <si>
    <t>KGO/200-8/2015</t>
  </si>
  <si>
    <t>Hétfa Kutatóintézet Kft - Nemzetközi pályázatok előkészítésével kapcsolatos feladatok</t>
  </si>
  <si>
    <t>KGO/199-9/2015</t>
  </si>
  <si>
    <t>Il Caffe Kft. - Catering szolgáltatás</t>
  </si>
  <si>
    <t>KGO/225-10/2016</t>
  </si>
  <si>
    <t>KGO/18-4/2013</t>
  </si>
  <si>
    <t>Írók boltja Kft. - bizományosi keretszerződés Hévíz folyóirat</t>
  </si>
  <si>
    <t xml:space="preserve">határozatlan </t>
  </si>
  <si>
    <t>KGO/23-1/2015</t>
  </si>
  <si>
    <t>Magyar Természettudományi Társulat - A Hévízi forrásztó helye a világban kutatás</t>
  </si>
  <si>
    <t>SZO/95-11/2013</t>
  </si>
  <si>
    <t>Hévízgyógyfürdő kórház tulajdonában lévő nyilvános WC bérleti díja</t>
  </si>
  <si>
    <t>KGO/264-9/2016</t>
  </si>
  <si>
    <t>Fitotron System Kft Kisfaludy u. nyugati oldali járda felújítása</t>
  </si>
  <si>
    <t>PMK/187-1/2016</t>
  </si>
  <si>
    <t>Maraton Lapcsoport 2016.évi Hévízi Borünnep hirdetés helyi lapokban</t>
  </si>
  <si>
    <t>PMK/177-1/2017</t>
  </si>
  <si>
    <t>Pannon Lapok Társasága 2016. évi Hévízi Borünnep hirdetés Zalai Hírlap</t>
  </si>
  <si>
    <t>VFO/520-  /2016</t>
  </si>
  <si>
    <t>Profi Copy '99 Kft Nyírfa u. kiviteli terv útfelújításhoz</t>
  </si>
  <si>
    <t>139.</t>
  </si>
  <si>
    <t>NHKV Zrt. - hulladékgazdálkodási közszolgáltatás Rákóczi u. 2. TDM Egyesület</t>
  </si>
  <si>
    <t>140.</t>
  </si>
  <si>
    <t>SZO/465-2/2016</t>
  </si>
  <si>
    <t xml:space="preserve">Karsádi György János ev. - Főépítészi tevékenység </t>
  </si>
  <si>
    <t>141.</t>
  </si>
  <si>
    <t>VFO/128-6/2016</t>
  </si>
  <si>
    <t>Szente Zoltán ev. - HEBI kerékpárok javítása, karbantartása</t>
  </si>
  <si>
    <t>142.</t>
  </si>
  <si>
    <t>VFO/193-10/2016</t>
  </si>
  <si>
    <t>Strabag Általános Építő Kft - Fortuna utca 11 db ivóvíz bekötés</t>
  </si>
  <si>
    <t>143.</t>
  </si>
  <si>
    <t>PMK/122/2016</t>
  </si>
  <si>
    <t>TC Informatika Kft - térfigyelő kamerarendszer műszaki tervdok és erősáramú terv elk.</t>
  </si>
  <si>
    <t>144.</t>
  </si>
  <si>
    <t>VFO/223-12/2016</t>
  </si>
  <si>
    <t>Pannonway Épitő Kft.- Nagyparkoló zöldterületének rekonstrukciója kivit. dok. elkészités</t>
  </si>
  <si>
    <t>145.</t>
  </si>
  <si>
    <t>VFO/343-31/2016</t>
  </si>
  <si>
    <t>Strabag Általános Épitő Kft. - Fortuna utcai gyalogos védőkorlát épitése</t>
  </si>
  <si>
    <t>146.</t>
  </si>
  <si>
    <t>SZO/474-14/2016</t>
  </si>
  <si>
    <t>Dr. Farkas és Társai Ügyvédi Iroda - 1403/2 hrsz társasházzá alakítás</t>
  </si>
  <si>
    <t>147.</t>
  </si>
  <si>
    <t>SZO/474-13/2016</t>
  </si>
  <si>
    <t>Dr. Farkas és Társai Ügyvédi Iroda - 1089/2 hrsz társasházzá alakítás</t>
  </si>
  <si>
    <t>148.</t>
  </si>
  <si>
    <t>VFO/852-3/2016</t>
  </si>
  <si>
    <t>Strabag Általános Épitő Kft. - Kavicsozott közutak helyreállitása</t>
  </si>
  <si>
    <t>149.</t>
  </si>
  <si>
    <t>PMK/228-4/2016</t>
  </si>
  <si>
    <t>Hungarikus Programiroda Nonprofit Kft. - Megvalósithatósági tanulmány elkészités</t>
  </si>
  <si>
    <t>150.</t>
  </si>
  <si>
    <t>VFO/273-6/2016</t>
  </si>
  <si>
    <t>Tikk József EV - Hévizi TV épület felujitása</t>
  </si>
  <si>
    <t>151.</t>
  </si>
  <si>
    <t>SZO/22-9/2016</t>
  </si>
  <si>
    <t>Veszpréminé Turtsányi Valéria EV - közmüvelődési szakértői vélemény</t>
  </si>
  <si>
    <t>152.</t>
  </si>
  <si>
    <t>VFO/862-10/2016</t>
  </si>
  <si>
    <t>Thermo Kondi Kft. - Általános iskola szolgálati lakás épületgépészeti felujitása</t>
  </si>
  <si>
    <t>153.</t>
  </si>
  <si>
    <t>VFO/898-13/2016</t>
  </si>
  <si>
    <t>MORIARTY Mérnöki Tervező és Szolgáltató Kft. - Zrinyi u. felujitási tervdok.elkészités</t>
  </si>
  <si>
    <t>154.</t>
  </si>
  <si>
    <t>PMK/220/2016.</t>
  </si>
  <si>
    <t>Zsár Virág EV - Projekt menedzseri feladat Európa a Polgárokért program keretében</t>
  </si>
  <si>
    <t>155.</t>
  </si>
  <si>
    <t>SZO/181-28/2016</t>
  </si>
  <si>
    <t xml:space="preserve">Gazdasági Ellátó Szervezet Keszthely - gyepmesteri feladatok ellátása Héviz területén </t>
  </si>
  <si>
    <t>156.</t>
  </si>
  <si>
    <t>VFO/124-9/2016</t>
  </si>
  <si>
    <t>Tikk József EV - TASZII Vörösmarty u. 38-ban iroda kialakitási munkái</t>
  </si>
  <si>
    <t>157.</t>
  </si>
  <si>
    <t>PMK/222-8/2016</t>
  </si>
  <si>
    <t>Mike Friderika EV - Szakmai koordináció ellátása Európa a Polgárokért programban</t>
  </si>
  <si>
    <t>158.</t>
  </si>
  <si>
    <t>PMK/221-8/2016</t>
  </si>
  <si>
    <t>Borsos Endre László EV - háttér és zárótanulmány elkészitése Európa a Polgárokért prg</t>
  </si>
  <si>
    <t>159.</t>
  </si>
  <si>
    <t>VFO/719-7/2016</t>
  </si>
  <si>
    <t>Deák Ügyvédi Iroda - Széchenyi utca rekonstrukció tervdok. Elkészités - közbeszerz.elj.</t>
  </si>
  <si>
    <t>160.</t>
  </si>
  <si>
    <t>Önkormányzat összesen:</t>
  </si>
  <si>
    <t>161.</t>
  </si>
  <si>
    <t>162.</t>
  </si>
  <si>
    <t>82508/2005</t>
  </si>
  <si>
    <t xml:space="preserve">ÉMI-TÜV SÜD KFT - Lift időszakos felülvizsgálata </t>
  </si>
  <si>
    <t>163.</t>
  </si>
  <si>
    <t>KGO/134/2005</t>
  </si>
  <si>
    <t xml:space="preserve">Schindler Hungária Kft. - Lift karbantartás </t>
  </si>
  <si>
    <t>164.</t>
  </si>
  <si>
    <t>Zalaszám Informatika Kft - IRKA iratkezelő program karbantartása</t>
  </si>
  <si>
    <t>165.</t>
  </si>
  <si>
    <t>Zalaszám Informatika Kft - Költségvetési program karbantartása</t>
  </si>
  <si>
    <t>166.</t>
  </si>
  <si>
    <t>PMK/48-1/2011</t>
  </si>
  <si>
    <t>Zalaszám Informatika Kft - Hatósági program karbantartása</t>
  </si>
  <si>
    <t>167.</t>
  </si>
  <si>
    <t>SZO/242-1/2013</t>
  </si>
  <si>
    <t>Custodia '96 Bt - Munka- és tűzvédelmi tev. ellátása</t>
  </si>
  <si>
    <t>168.</t>
  </si>
  <si>
    <t>KGO/318-3/2012</t>
  </si>
  <si>
    <t>E-Szoftverfejlesztő Kft. E-Kata szoftver és ASP szolgáltatás</t>
  </si>
  <si>
    <t>169.</t>
  </si>
  <si>
    <t>7622-3/2008</t>
  </si>
  <si>
    <t xml:space="preserve">Magyar Telekom Nyrt - BDSL szolgáltatás </t>
  </si>
  <si>
    <t>170.</t>
  </si>
  <si>
    <t>GTS Hungary Kft - Internet szolgáltatás</t>
  </si>
  <si>
    <t>171.</t>
  </si>
  <si>
    <t>146-2/2009</t>
  </si>
  <si>
    <t>Vasi Nyugalom Személy- és Vagyonvédelmi Szolg. Kft - Portaszolgálat</t>
  </si>
  <si>
    <t>172.</t>
  </si>
  <si>
    <t>1643/2006</t>
  </si>
  <si>
    <t>Z-ROX Nyugat Kft  - Fénymásoló karbantartás</t>
  </si>
  <si>
    <t>173.</t>
  </si>
  <si>
    <t>HTO/2162-5/2013</t>
  </si>
  <si>
    <t>eKÖZIG Reg. Informatikai Szolg. Központ Zrt - Önkorm-i alapnyilv-i rendszer felhasználói jog</t>
  </si>
  <si>
    <t>174.</t>
  </si>
  <si>
    <t>PMK/27-77/2014</t>
  </si>
  <si>
    <t>TC Informatika Kft - IT rendszergazdai tev.</t>
  </si>
  <si>
    <t>175.</t>
  </si>
  <si>
    <t>VFO/166-4/2014</t>
  </si>
  <si>
    <t>Graphisoft SE - ArchiCAD program</t>
  </si>
  <si>
    <t>176.</t>
  </si>
  <si>
    <t>KGO/99-34/2015</t>
  </si>
  <si>
    <t>Nordest Energy Kft - Gázdíj (Polgármesteri Hivatal)</t>
  </si>
  <si>
    <t>177.</t>
  </si>
  <si>
    <t>HTO/1004-15/2013</t>
  </si>
  <si>
    <t>Jakabnet Szoftverház Kft - Szociálpolitikai program karbantartása</t>
  </si>
  <si>
    <t>178.</t>
  </si>
  <si>
    <t>KA-012/10</t>
  </si>
  <si>
    <t>Keszthelyi Vagyonvill Kft - Tűzjelző berendezés karbantartási díja</t>
  </si>
  <si>
    <t>179.</t>
  </si>
  <si>
    <t>KGO/203-1/2016</t>
  </si>
  <si>
    <t>Keszthelyi Vagyonvill Kft - Tűzjelző távfelügyeleti díja</t>
  </si>
  <si>
    <t>180.</t>
  </si>
  <si>
    <t>PMK/110-3/2010</t>
  </si>
  <si>
    <t>Keszthelyi Vagyonvill Kft - Riasztó távfelügyeleti díja</t>
  </si>
  <si>
    <t>181.</t>
  </si>
  <si>
    <t>Terc Kft - Építőipari költségvetés készítő program karbantartása</t>
  </si>
  <si>
    <t>182.</t>
  </si>
  <si>
    <t>KGO/202-9/2015</t>
  </si>
  <si>
    <t>Klíma Duó Bt - Klíma és légtechnikai berendezések karbantartása</t>
  </si>
  <si>
    <t>183.</t>
  </si>
  <si>
    <t>KGO/201-9/2015</t>
  </si>
  <si>
    <t>Németh Ferenc - Fénymásolópapír, háztartási papíráru beszerzése</t>
  </si>
  <si>
    <t>184.</t>
  </si>
  <si>
    <t>KGO/153-8/2015</t>
  </si>
  <si>
    <t>Kovácsné Peszmeg Zsuzsanna - Nyomtatási kellékanyagok</t>
  </si>
  <si>
    <t>185.</t>
  </si>
  <si>
    <t>KGO/253-1/2015</t>
  </si>
  <si>
    <t>KÖZ-PÉNZ Kft - Számviteli szaktanácsadás</t>
  </si>
  <si>
    <t>186.</t>
  </si>
  <si>
    <t>Clearwater Kft - Víz vásárlása</t>
  </si>
  <si>
    <t>187.</t>
  </si>
  <si>
    <t>Öko-Grill Kft</t>
  </si>
  <si>
    <t>188.</t>
  </si>
  <si>
    <t>Lindström Kft - szőnyeg bérleti díj</t>
  </si>
  <si>
    <t>189.</t>
  </si>
  <si>
    <t>052/2006</t>
  </si>
  <si>
    <t>New Konstruktív Kft - Tüzeléstechnikai szolgáltatás</t>
  </si>
  <si>
    <t>190.</t>
  </si>
  <si>
    <t>KGO/259-6/2014</t>
  </si>
  <si>
    <t>TC Informatika Kft - Információs rendszer biztonsági feladatok, szabályzatok elkészítése</t>
  </si>
  <si>
    <t>191.</t>
  </si>
  <si>
    <t>Németh Ferenc - Tisztítószer beszerzés</t>
  </si>
  <si>
    <t>192.</t>
  </si>
  <si>
    <t>193.</t>
  </si>
  <si>
    <t>Nemzeti Közszolgálati Egyetem - Kötelező továbbképzések költsége</t>
  </si>
  <si>
    <t>194.</t>
  </si>
  <si>
    <t>KGO/176-9/2016</t>
  </si>
  <si>
    <t>195.</t>
  </si>
  <si>
    <t>KGO/207-9/2016</t>
  </si>
  <si>
    <t>196.</t>
  </si>
  <si>
    <t>SZ-60/16</t>
  </si>
  <si>
    <t>Ritek Zrt - "5perc" ASP szolgáltatás</t>
  </si>
  <si>
    <t>197.</t>
  </si>
  <si>
    <t>KGO/150-12/2016</t>
  </si>
  <si>
    <t>Németh Ferenc - Fénymásolópapír beszerzés</t>
  </si>
  <si>
    <t>198.</t>
  </si>
  <si>
    <t>KGO/127-2/2016</t>
  </si>
  <si>
    <t>Tancsics Judit - Szabályzatok felülvizsgálata</t>
  </si>
  <si>
    <t>199.</t>
  </si>
  <si>
    <t>PMK/20-30/2016</t>
  </si>
  <si>
    <t>Wolters Kluwer Kft - Jogtár adatbázis frissítés</t>
  </si>
  <si>
    <t>200.</t>
  </si>
  <si>
    <t>Wolters Kluwer Kft - Új jogtár, HR, Adó és Iratmintatár előfizetés</t>
  </si>
  <si>
    <t>201.</t>
  </si>
  <si>
    <t>Wolters Kluwer Kft - Céginfó online előfizetés</t>
  </si>
  <si>
    <t>202.</t>
  </si>
  <si>
    <t>PMK/140-2/2016</t>
  </si>
  <si>
    <t>Magyar Telekom - Polc Trend (szerverhoszting)</t>
  </si>
  <si>
    <t>203.</t>
  </si>
  <si>
    <t>KGO/252-1/2016</t>
  </si>
  <si>
    <t>Köz-Pénz Kft - számviteli szaktanácsadás</t>
  </si>
  <si>
    <t>204.</t>
  </si>
  <si>
    <t>SZO/121-1/2016</t>
  </si>
  <si>
    <t>205.</t>
  </si>
  <si>
    <t>PMK/20-37/2016</t>
  </si>
  <si>
    <t>Z-ROX Nyugat Kft  - Fénymásoló karbantartás Xerox WC 5955</t>
  </si>
  <si>
    <t>206.</t>
  </si>
  <si>
    <t>K&amp;H Biztosító Zrt. - Kötelező felelősségbiztosítás (Robogók)</t>
  </si>
  <si>
    <t>207.</t>
  </si>
  <si>
    <t>Generali Biztosító - Casco biztosítás (NKD-199)</t>
  </si>
  <si>
    <t>208.</t>
  </si>
  <si>
    <t>Generali Biztosító - Casco biztosítás (BIT-869)</t>
  </si>
  <si>
    <t>209.</t>
  </si>
  <si>
    <t>Aegon Biztosító Zrt. - Kötelező felelősségbiztosítás (NKD-199)</t>
  </si>
  <si>
    <t>210.</t>
  </si>
  <si>
    <t>Uniqa Biztosító - Kötelező felelősségbiztosítás (BIT-869)</t>
  </si>
  <si>
    <t>211.</t>
  </si>
  <si>
    <t>KGO/150-13/2016</t>
  </si>
  <si>
    <t>Németh Ferenc - mosdóhigiéniai adagolók és töltetáru beszerzése</t>
  </si>
  <si>
    <t>212.</t>
  </si>
  <si>
    <t>HTO/414-4/2016</t>
  </si>
  <si>
    <t>Magyar Posta - Postaköltség Gyermekvédelmi Erzsébet utalványok</t>
  </si>
  <si>
    <t>213.</t>
  </si>
  <si>
    <t>PMK/20-76/2016</t>
  </si>
  <si>
    <t>214.</t>
  </si>
  <si>
    <t>62/2012. (XII.27.) ör rend. M. Közgy.</t>
  </si>
  <si>
    <t>Lángőr 94 Kft. - kémény ellenőrzés, kémény tisztítás, felülvizsgálat</t>
  </si>
  <si>
    <t>215.</t>
  </si>
  <si>
    <t>Erzsébet utalványforgalmazó Zrt. - Utalványok megrendelése</t>
  </si>
  <si>
    <t>216.</t>
  </si>
  <si>
    <t>Földmérési és távérzékelési Intézet - Takarnet, nem hiteles tul.lap</t>
  </si>
  <si>
    <t>217.</t>
  </si>
  <si>
    <t>218.</t>
  </si>
  <si>
    <t>Működési kiadás mindösszesen:</t>
  </si>
  <si>
    <t xml:space="preserve">  12/ 2017. (V. 25.) önkormányzati rendelet 1. melléklete  </t>
  </si>
  <si>
    <t xml:space="preserve"> 12/ 2017. (V. 25.) önkormányzati rendelet 1/1. melléklete</t>
  </si>
  <si>
    <t xml:space="preserve"> 12/ 2017. (V. 25.) önkormányzati rendelet 1/2. melléklete</t>
  </si>
  <si>
    <t xml:space="preserve"> 12/ 2017. (V. 25.) önkormányzati rendelet 1/3. melléklete </t>
  </si>
  <si>
    <t>12/ 2017. (V. 25.) önkormányzati rendelet 1/4. melléklete</t>
  </si>
  <si>
    <t xml:space="preserve"> 12/ 2017. (V. 25.) önkormányzati rendelet 1/5. melléklete</t>
  </si>
  <si>
    <t xml:space="preserve"> 12/ 2017. (V. 25.) önkormányzati rendelet 1/6. melléklete</t>
  </si>
  <si>
    <t xml:space="preserve"> 12/ 2017. (V. 25.) önkormányzati rendelet 1/7. melléklete</t>
  </si>
  <si>
    <t xml:space="preserve"> 12/ 2017. (V. 25.) önkormányzati rendelet 2/1. melléklete</t>
  </si>
  <si>
    <t xml:space="preserve"> 12/ 2017. (V. 25.) önkormányzati rendelet 2/1/1. melléklete</t>
  </si>
  <si>
    <t xml:space="preserve"> 12/ 2017. (V. 25.) önkormányzati rendelet 2/2. melléklete</t>
  </si>
  <si>
    <t xml:space="preserve"> 12/ 2017. (V. 25.) önkormányzati rendelet 2/3. melléklete</t>
  </si>
  <si>
    <t xml:space="preserve"> 12/ 2017. (V. 25.) önkormányzati rendelet 2/4. melléklete</t>
  </si>
  <si>
    <t>12/ 2017. (V. 25.) önkormányzati rendelet 2/5. melléklete</t>
  </si>
  <si>
    <t xml:space="preserve">12/ 2017. (V. 25.) önkormányzati rendelet 3/1. melléklete </t>
  </si>
  <si>
    <t>12/ 2017. (V. 25.) önkormányzati rendelet 3/2. melléklete</t>
  </si>
  <si>
    <t xml:space="preserve"> 12/ 2017. (V. 25.) önkormányzati rendelet 3/3. melléklete</t>
  </si>
  <si>
    <t xml:space="preserve">12/ 2017. (V. 25.) önkormányzati rendelet 3/4. melléklete  </t>
  </si>
  <si>
    <t>12/ 2017. (V. 25.) önkormányzati rendelet 4/1. melléklete</t>
  </si>
  <si>
    <t>12/ 2017. (V. 25.) önkormányzati rendelet 4/2. melléklete</t>
  </si>
  <si>
    <t>12/ 2017. (V. 25.) önkormányzati rendelet 5. melléklete</t>
  </si>
  <si>
    <t xml:space="preserve"> 12/ 2017. (V. 25.) önkormányzati rendelet 6. melléklete </t>
  </si>
  <si>
    <t xml:space="preserve">    12/ 2017. (V. 25.) rendelet 7/1. melléklete </t>
  </si>
  <si>
    <t>12/ 2017. (V. 25.) önkormányzati rendelet 7/2. melléklete</t>
  </si>
  <si>
    <t xml:space="preserve"> 12/ 2017. (V. 25.) önkormányzati rendelet 8. melléklete </t>
  </si>
  <si>
    <t xml:space="preserve"> 12/ 2017. (V. 25.) önkormányzati rendelet 9. melléklete </t>
  </si>
  <si>
    <t xml:space="preserve">  12/ 2017. (V. 25.) önkormányzati rendelet 9/a. melléklete </t>
  </si>
  <si>
    <t xml:space="preserve">  12/ 2017. (V. 25.) önkormányzati rendelet 9/b. melléklete </t>
  </si>
  <si>
    <t xml:space="preserve">  12/ 2017. (V. 25.) önkormányzati rendelet 9/c. melléklete </t>
  </si>
  <si>
    <t xml:space="preserve">     12/ 2017. (V. 25.) önkormányzati rendelet 9/d. melléklete </t>
  </si>
  <si>
    <t xml:space="preserve">     12/ 2017. (V. 25.) önkormányzati rendelet 10.  melléklete </t>
  </si>
  <si>
    <t xml:space="preserve">      12/ 2017. (V. 25.) önkormányzati rendelet 11. melléklete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</si>
</sst>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#,##0.0"/>
    <numFmt numFmtId="166" formatCode="m&quot;. &quot;d\.;@"/>
    <numFmt numFmtId="167" formatCode="0.0"/>
    <numFmt numFmtId="168" formatCode="#,##0.0000"/>
  </numFmts>
  <fonts count="148" x14ac:knownFonts="1"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i/>
      <sz val="7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u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i/>
      <sz val="9"/>
      <color indexed="10"/>
      <name val="Times New Roman"/>
      <family val="1"/>
      <charset val="238"/>
    </font>
    <font>
      <b/>
      <i/>
      <u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8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6" fillId="7" borderId="1" applyNumberFormat="0" applyAlignment="0" applyProtection="0"/>
    <xf numFmtId="0" fontId="69" fillId="22" borderId="7" applyNumberFormat="0" applyAlignment="0" applyProtection="0"/>
    <xf numFmtId="0" fontId="15" fillId="4" borderId="0" applyNumberFormat="0" applyBorder="0" applyAlignment="0" applyProtection="0"/>
    <xf numFmtId="0" fontId="17" fillId="20" borderId="8" applyNumberFormat="0" applyAlignment="0" applyProtection="0"/>
    <xf numFmtId="0" fontId="16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69" fillId="0" borderId="0"/>
    <xf numFmtId="0" fontId="117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0" fillId="0" borderId="0"/>
    <xf numFmtId="0" fontId="75" fillId="0" borderId="0"/>
    <xf numFmtId="0" fontId="21" fillId="0" borderId="0"/>
    <xf numFmtId="0" fontId="97" fillId="0" borderId="0"/>
    <xf numFmtId="0" fontId="20" fillId="0" borderId="0"/>
    <xf numFmtId="0" fontId="19" fillId="0" borderId="0"/>
    <xf numFmtId="0" fontId="69" fillId="22" borderId="7" applyNumberFormat="0" applyAlignment="0" applyProtection="0"/>
    <xf numFmtId="0" fontId="17" fillId="20" borderId="8" applyNumberFormat="0" applyAlignment="0" applyProtection="0"/>
    <xf numFmtId="0" fontId="22" fillId="0" borderId="9" applyNumberFormat="0" applyFill="0" applyAlignment="0" applyProtection="0"/>
    <xf numFmtId="0" fontId="5" fillId="3" borderId="0" applyNumberFormat="0" applyBorder="0" applyAlignment="0" applyProtection="0"/>
    <xf numFmtId="0" fontId="18" fillId="23" borderId="0" applyNumberFormat="0" applyBorder="0" applyAlignment="0" applyProtection="0"/>
    <xf numFmtId="0" fontId="7" fillId="20" borderId="1" applyNumberFormat="0" applyAlignment="0" applyProtection="0"/>
    <xf numFmtId="0" fontId="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" fillId="22" borderId="7" applyNumberFormat="0" applyAlignment="0" applyProtection="0"/>
    <xf numFmtId="0" fontId="2" fillId="0" borderId="0"/>
    <xf numFmtId="0" fontId="1" fillId="0" borderId="0"/>
    <xf numFmtId="0" fontId="2" fillId="22" borderId="7" applyNumberFormat="0" applyAlignment="0" applyProtection="0"/>
    <xf numFmtId="0" fontId="21" fillId="0" borderId="0"/>
  </cellStyleXfs>
  <cellXfs count="1901">
    <xf numFmtId="0" fontId="0" fillId="0" borderId="0" xfId="0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0" fontId="34" fillId="0" borderId="0" xfId="71" applyFont="1" applyAlignment="1">
      <alignment vertical="center"/>
    </xf>
    <xf numFmtId="0" fontId="34" fillId="0" borderId="0" xfId="71" applyFont="1" applyBorder="1" applyAlignment="1">
      <alignment vertical="center"/>
    </xf>
    <xf numFmtId="0" fontId="35" fillId="0" borderId="0" xfId="0" applyFont="1"/>
    <xf numFmtId="0" fontId="38" fillId="0" borderId="0" xfId="0" applyFont="1"/>
    <xf numFmtId="0" fontId="37" fillId="0" borderId="0" xfId="0" applyFont="1"/>
    <xf numFmtId="0" fontId="32" fillId="0" borderId="0" xfId="0" applyFont="1"/>
    <xf numFmtId="0" fontId="41" fillId="0" borderId="0" xfId="0" applyFont="1"/>
    <xf numFmtId="0" fontId="42" fillId="0" borderId="0" xfId="0" applyFont="1"/>
    <xf numFmtId="0" fontId="30" fillId="0" borderId="0" xfId="0" applyFont="1" applyAlignment="1">
      <alignment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29" fillId="0" borderId="0" xfId="0" applyFont="1" applyAlignment="1">
      <alignment horizontal="right"/>
    </xf>
    <xf numFmtId="0" fontId="48" fillId="0" borderId="0" xfId="0" applyFont="1"/>
    <xf numFmtId="0" fontId="46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1" fillId="0" borderId="0" xfId="0" applyFont="1"/>
    <xf numFmtId="0" fontId="46" fillId="0" borderId="0" xfId="0" applyFont="1" applyBorder="1" applyAlignment="1">
      <alignment horizontal="left" vertical="center"/>
    </xf>
    <xf numFmtId="0" fontId="45" fillId="0" borderId="0" xfId="0" applyFont="1" applyAlignment="1">
      <alignment wrapText="1"/>
    </xf>
    <xf numFmtId="3" fontId="45" fillId="0" borderId="0" xfId="0" applyNumberFormat="1" applyFont="1"/>
    <xf numFmtId="0" fontId="50" fillId="0" borderId="0" xfId="0" applyFont="1" applyFill="1" applyAlignment="1">
      <alignment wrapText="1"/>
    </xf>
    <xf numFmtId="3" fontId="46" fillId="0" borderId="0" xfId="0" applyNumberFormat="1" applyFont="1"/>
    <xf numFmtId="0" fontId="46" fillId="0" borderId="0" xfId="0" applyFont="1" applyAlignment="1">
      <alignment wrapText="1"/>
    </xf>
    <xf numFmtId="0" fontId="46" fillId="0" borderId="0" xfId="0" applyFont="1"/>
    <xf numFmtId="0" fontId="47" fillId="0" borderId="0" xfId="0" applyFont="1" applyAlignment="1">
      <alignment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Border="1"/>
    <xf numFmtId="0" fontId="55" fillId="0" borderId="0" xfId="0" applyFont="1" applyAlignment="1">
      <alignment horizontal="center"/>
    </xf>
    <xf numFmtId="0" fontId="21" fillId="0" borderId="12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55" fillId="0" borderId="0" xfId="0" applyFont="1"/>
    <xf numFmtId="3" fontId="21" fillId="0" borderId="0" xfId="0" applyNumberFormat="1" applyFont="1"/>
    <xf numFmtId="0" fontId="55" fillId="0" borderId="10" xfId="0" applyFont="1" applyBorder="1"/>
    <xf numFmtId="3" fontId="55" fillId="0" borderId="0" xfId="0" applyNumberFormat="1" applyFont="1"/>
    <xf numFmtId="3" fontId="55" fillId="0" borderId="0" xfId="0" applyNumberFormat="1" applyFont="1" applyBorder="1"/>
    <xf numFmtId="0" fontId="55" fillId="0" borderId="0" xfId="0" applyFont="1" applyBorder="1"/>
    <xf numFmtId="0" fontId="55" fillId="0" borderId="13" xfId="0" applyFont="1" applyBorder="1"/>
    <xf numFmtId="0" fontId="44" fillId="0" borderId="0" xfId="0" applyFont="1" applyAlignment="1">
      <alignment horizontal="center"/>
    </xf>
    <xf numFmtId="3" fontId="44" fillId="0" borderId="0" xfId="0" applyNumberFormat="1" applyFont="1"/>
    <xf numFmtId="0" fontId="56" fillId="0" borderId="0" xfId="0" applyFont="1" applyAlignment="1">
      <alignment wrapText="1"/>
    </xf>
    <xf numFmtId="0" fontId="56" fillId="0" borderId="0" xfId="0" applyFont="1"/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50" fillId="0" borderId="12" xfId="0" applyFont="1" applyBorder="1" applyAlignment="1">
      <alignment horizontal="center" wrapText="1"/>
    </xf>
    <xf numFmtId="166" fontId="30" fillId="0" borderId="12" xfId="0" applyNumberFormat="1" applyFont="1" applyBorder="1" applyAlignment="1">
      <alignment horizontal="center" vertical="center"/>
    </xf>
    <xf numFmtId="166" fontId="59" fillId="0" borderId="12" xfId="0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166" fontId="26" fillId="0" borderId="0" xfId="0" applyNumberFormat="1" applyFont="1" applyBorder="1" applyAlignment="1">
      <alignment horizontal="center" vertical="center"/>
    </xf>
    <xf numFmtId="0" fontId="50" fillId="24" borderId="12" xfId="0" applyFont="1" applyFill="1" applyBorder="1" applyAlignment="1">
      <alignment horizontal="left" vertical="center" wrapText="1"/>
    </xf>
    <xf numFmtId="49" fontId="50" fillId="24" borderId="12" xfId="0" applyNumberFormat="1" applyFont="1" applyFill="1" applyBorder="1" applyAlignment="1">
      <alignment horizontal="right" vertical="center"/>
    </xf>
    <xf numFmtId="49" fontId="26" fillId="0" borderId="0" xfId="0" applyNumberFormat="1" applyFont="1" applyBorder="1" applyAlignment="1">
      <alignment horizontal="center" vertical="center"/>
    </xf>
    <xf numFmtId="0" fontId="50" fillId="0" borderId="12" xfId="0" applyFont="1" applyBorder="1" applyAlignment="1">
      <alignment wrapText="1"/>
    </xf>
    <xf numFmtId="0" fontId="50" fillId="0" borderId="12" xfId="0" applyFont="1" applyBorder="1"/>
    <xf numFmtId="0" fontId="50" fillId="0" borderId="12" xfId="0" applyFont="1" applyBorder="1" applyAlignment="1">
      <alignment horizontal="right"/>
    </xf>
    <xf numFmtId="4" fontId="50" fillId="0" borderId="12" xfId="0" applyNumberFormat="1" applyFont="1" applyBorder="1" applyAlignment="1">
      <alignment horizontal="right"/>
    </xf>
    <xf numFmtId="167" fontId="50" fillId="0" borderId="12" xfId="0" applyNumberFormat="1" applyFont="1" applyBorder="1" applyAlignment="1">
      <alignment horizontal="right"/>
    </xf>
    <xf numFmtId="0" fontId="52" fillId="0" borderId="0" xfId="0" applyFont="1" applyBorder="1" applyAlignment="1">
      <alignment wrapText="1"/>
    </xf>
    <xf numFmtId="0" fontId="52" fillId="0" borderId="0" xfId="0" applyFont="1" applyBorder="1"/>
    <xf numFmtId="0" fontId="52" fillId="0" borderId="0" xfId="0" applyFont="1" applyBorder="1" applyAlignment="1">
      <alignment horizontal="right"/>
    </xf>
    <xf numFmtId="0" fontId="50" fillId="0" borderId="0" xfId="0" applyFont="1" applyBorder="1" applyAlignment="1">
      <alignment horizontal="right"/>
    </xf>
    <xf numFmtId="0" fontId="50" fillId="0" borderId="0" xfId="0" applyFont="1" applyBorder="1" applyAlignment="1"/>
    <xf numFmtId="0" fontId="50" fillId="0" borderId="14" xfId="0" applyFont="1" applyBorder="1" applyAlignment="1">
      <alignment wrapText="1"/>
    </xf>
    <xf numFmtId="0" fontId="50" fillId="0" borderId="14" xfId="0" applyFont="1" applyBorder="1"/>
    <xf numFmtId="0" fontId="50" fillId="0" borderId="14" xfId="0" applyFont="1" applyBorder="1" applyAlignment="1">
      <alignment horizontal="right"/>
    </xf>
    <xf numFmtId="0" fontId="56" fillId="0" borderId="14" xfId="0" applyFont="1" applyBorder="1" applyAlignment="1">
      <alignment horizontal="right"/>
    </xf>
    <xf numFmtId="0" fontId="50" fillId="0" borderId="14" xfId="0" applyFont="1" applyBorder="1" applyAlignment="1"/>
    <xf numFmtId="0" fontId="56" fillId="0" borderId="12" xfId="0" applyFont="1" applyBorder="1" applyAlignment="1">
      <alignment wrapText="1"/>
    </xf>
    <xf numFmtId="0" fontId="56" fillId="0" borderId="12" xfId="0" applyFont="1" applyBorder="1"/>
    <xf numFmtId="0" fontId="56" fillId="0" borderId="12" xfId="0" applyFont="1" applyBorder="1" applyAlignment="1">
      <alignment horizontal="right"/>
    </xf>
    <xf numFmtId="0" fontId="52" fillId="0" borderId="12" xfId="0" applyFont="1" applyBorder="1" applyAlignment="1">
      <alignment horizontal="right"/>
    </xf>
    <xf numFmtId="0" fontId="52" fillId="0" borderId="15" xfId="0" applyFont="1" applyBorder="1" applyAlignment="1">
      <alignment wrapText="1"/>
    </xf>
    <xf numFmtId="0" fontId="52" fillId="0" borderId="15" xfId="0" applyFont="1" applyBorder="1"/>
    <xf numFmtId="0" fontId="52" fillId="0" borderId="15" xfId="0" applyFont="1" applyBorder="1" applyAlignment="1">
      <alignment horizontal="right"/>
    </xf>
    <xf numFmtId="0" fontId="50" fillId="0" borderId="15" xfId="0" applyFont="1" applyBorder="1" applyAlignment="1">
      <alignment horizontal="right"/>
    </xf>
    <xf numFmtId="0" fontId="50" fillId="0" borderId="10" xfId="0" applyFont="1" applyBorder="1" applyAlignment="1">
      <alignment horizontal="right"/>
    </xf>
    <xf numFmtId="0" fontId="50" fillId="0" borderId="0" xfId="0" applyFont="1" applyBorder="1"/>
    <xf numFmtId="0" fontId="56" fillId="0" borderId="0" xfId="0" applyFont="1" applyBorder="1" applyAlignment="1">
      <alignment horizontal="right"/>
    </xf>
    <xf numFmtId="0" fontId="57" fillId="0" borderId="14" xfId="0" applyFont="1" applyBorder="1" applyAlignment="1">
      <alignment wrapText="1"/>
    </xf>
    <xf numFmtId="0" fontId="57" fillId="0" borderId="12" xfId="0" applyFont="1" applyBorder="1"/>
    <xf numFmtId="0" fontId="57" fillId="0" borderId="12" xfId="0" applyFont="1" applyBorder="1" applyAlignment="1">
      <alignment wrapText="1"/>
    </xf>
    <xf numFmtId="49" fontId="50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60" fillId="0" borderId="0" xfId="0" applyFont="1"/>
    <xf numFmtId="0" fontId="60" fillId="0" borderId="0" xfId="0" applyFont="1" applyBorder="1"/>
    <xf numFmtId="0" fontId="61" fillId="0" borderId="0" xfId="0" applyFont="1"/>
    <xf numFmtId="0" fontId="37" fillId="0" borderId="0" xfId="78" applyFont="1"/>
    <xf numFmtId="0" fontId="39" fillId="0" borderId="0" xfId="78" applyFont="1"/>
    <xf numFmtId="3" fontId="30" fillId="0" borderId="0" xfId="78" applyNumberFormat="1" applyFont="1"/>
    <xf numFmtId="3" fontId="37" fillId="0" borderId="0" xfId="78" applyNumberFormat="1" applyFont="1"/>
    <xf numFmtId="3" fontId="26" fillId="0" borderId="0" xfId="78" applyNumberFormat="1" applyFont="1" applyBorder="1" applyAlignment="1">
      <alignment horizontal="left" vertical="center" wrapText="1"/>
    </xf>
    <xf numFmtId="3" fontId="30" fillId="0" borderId="0" xfId="78" applyNumberFormat="1" applyFont="1" applyBorder="1"/>
    <xf numFmtId="3" fontId="26" fillId="0" borderId="0" xfId="78" applyNumberFormat="1" applyFont="1" applyBorder="1"/>
    <xf numFmtId="3" fontId="30" fillId="0" borderId="0" xfId="78" applyNumberFormat="1" applyFont="1" applyFill="1" applyBorder="1" applyAlignment="1">
      <alignment horizontal="left" vertical="center" wrapText="1"/>
    </xf>
    <xf numFmtId="3" fontId="26" fillId="0" borderId="18" xfId="78" applyNumberFormat="1" applyFont="1" applyFill="1" applyBorder="1" applyAlignment="1">
      <alignment horizontal="left" vertical="center" wrapText="1"/>
    </xf>
    <xf numFmtId="3" fontId="26" fillId="0" borderId="18" xfId="78" applyNumberFormat="1" applyFont="1" applyBorder="1"/>
    <xf numFmtId="3" fontId="32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3" fontId="30" fillId="0" borderId="0" xfId="78" applyNumberFormat="1" applyFont="1" applyFill="1" applyBorder="1"/>
    <xf numFmtId="3" fontId="26" fillId="0" borderId="0" xfId="78" applyNumberFormat="1" applyFont="1"/>
    <xf numFmtId="3" fontId="32" fillId="0" borderId="0" xfId="78" applyNumberFormat="1" applyFont="1"/>
    <xf numFmtId="3" fontId="32" fillId="0" borderId="0" xfId="78" applyNumberFormat="1" applyFont="1" applyFill="1" applyBorder="1" applyAlignment="1">
      <alignment horizontal="left" vertical="center" wrapText="1"/>
    </xf>
    <xf numFmtId="0" fontId="30" fillId="0" borderId="0" xfId="78" applyFont="1"/>
    <xf numFmtId="3" fontId="26" fillId="0" borderId="18" xfId="78" applyNumberFormat="1" applyFont="1" applyFill="1" applyBorder="1"/>
    <xf numFmtId="3" fontId="26" fillId="0" borderId="0" xfId="78" applyNumberFormat="1" applyFont="1" applyFill="1" applyBorder="1" applyAlignment="1">
      <alignment horizontal="left" vertical="center" wrapText="1"/>
    </xf>
    <xf numFmtId="3" fontId="26" fillId="0" borderId="0" xfId="78" applyNumberFormat="1" applyFont="1" applyFill="1" applyBorder="1"/>
    <xf numFmtId="0" fontId="62" fillId="0" borderId="0" xfId="78" applyFont="1"/>
    <xf numFmtId="3" fontId="30" fillId="0" borderId="0" xfId="0" applyNumberFormat="1" applyFont="1" applyFill="1" applyAlignment="1">
      <alignment wrapText="1"/>
    </xf>
    <xf numFmtId="3" fontId="32" fillId="0" borderId="0" xfId="78" applyNumberFormat="1" applyFont="1" applyBorder="1"/>
    <xf numFmtId="3" fontId="26" fillId="0" borderId="18" xfId="78" applyNumberFormat="1" applyFont="1" applyBorder="1" applyAlignment="1">
      <alignment horizontal="left" vertical="center" wrapText="1"/>
    </xf>
    <xf numFmtId="3" fontId="30" fillId="0" borderId="0" xfId="78" applyNumberFormat="1" applyFont="1" applyBorder="1" applyAlignment="1">
      <alignment horizontal="left" vertical="center" wrapText="1"/>
    </xf>
    <xf numFmtId="3" fontId="39" fillId="0" borderId="0" xfId="78" applyNumberFormat="1" applyFont="1" applyFill="1" applyBorder="1" applyAlignment="1">
      <alignment horizontal="left" vertical="center" wrapText="1"/>
    </xf>
    <xf numFmtId="0" fontId="63" fillId="0" borderId="0" xfId="78" applyFont="1"/>
    <xf numFmtId="3" fontId="64" fillId="0" borderId="0" xfId="78" applyNumberFormat="1" applyFont="1" applyBorder="1" applyAlignment="1">
      <alignment horizontal="left" vertical="center" wrapText="1"/>
    </xf>
    <xf numFmtId="0" fontId="32" fillId="0" borderId="0" xfId="78" applyFont="1"/>
    <xf numFmtId="3" fontId="30" fillId="0" borderId="18" xfId="78" applyNumberFormat="1" applyFont="1" applyBorder="1"/>
    <xf numFmtId="3" fontId="39" fillId="0" borderId="0" xfId="78" applyNumberFormat="1" applyFont="1"/>
    <xf numFmtId="3" fontId="62" fillId="0" borderId="0" xfId="78" applyNumberFormat="1" applyFont="1"/>
    <xf numFmtId="0" fontId="59" fillId="0" borderId="0" xfId="0" applyFont="1"/>
    <xf numFmtId="0" fontId="67" fillId="0" borderId="0" xfId="0" applyFont="1"/>
    <xf numFmtId="3" fontId="59" fillId="0" borderId="0" xfId="0" applyNumberFormat="1" applyFont="1"/>
    <xf numFmtId="3" fontId="59" fillId="0" borderId="0" xfId="0" applyNumberFormat="1" applyFont="1" applyBorder="1"/>
    <xf numFmtId="3" fontId="59" fillId="0" borderId="19" xfId="0" applyNumberFormat="1" applyFont="1" applyBorder="1"/>
    <xf numFmtId="0" fontId="66" fillId="0" borderId="0" xfId="0" applyFont="1"/>
    <xf numFmtId="0" fontId="37" fillId="0" borderId="0" xfId="0" applyFont="1" applyAlignment="1"/>
    <xf numFmtId="0" fontId="32" fillId="0" borderId="0" xfId="0" applyFont="1" applyAlignment="1">
      <alignment horizontal="center" vertical="center"/>
    </xf>
    <xf numFmtId="0" fontId="68" fillId="0" borderId="0" xfId="0" applyFont="1"/>
    <xf numFmtId="3" fontId="36" fillId="0" borderId="0" xfId="0" applyNumberFormat="1" applyFont="1" applyBorder="1"/>
    <xf numFmtId="3" fontId="66" fillId="0" borderId="0" xfId="0" applyNumberFormat="1" applyFont="1" applyBorder="1"/>
    <xf numFmtId="0" fontId="59" fillId="0" borderId="0" xfId="0" applyFont="1" applyBorder="1" applyAlignment="1">
      <alignment wrapText="1"/>
    </xf>
    <xf numFmtId="3" fontId="37" fillId="0" borderId="0" xfId="78" applyNumberFormat="1" applyFont="1" applyBorder="1"/>
    <xf numFmtId="3" fontId="70" fillId="0" borderId="0" xfId="0" applyNumberFormat="1" applyFont="1" applyBorder="1"/>
    <xf numFmtId="49" fontId="30" fillId="0" borderId="0" xfId="78" applyNumberFormat="1" applyFont="1" applyBorder="1" applyAlignment="1">
      <alignment horizontal="center" vertical="center" wrapText="1"/>
    </xf>
    <xf numFmtId="0" fontId="52" fillId="0" borderId="20" xfId="0" applyFont="1" applyBorder="1" applyAlignment="1">
      <alignment wrapText="1"/>
    </xf>
    <xf numFmtId="0" fontId="52" fillId="0" borderId="20" xfId="0" applyFont="1" applyBorder="1"/>
    <xf numFmtId="0" fontId="52" fillId="0" borderId="20" xfId="0" applyFont="1" applyBorder="1" applyAlignment="1">
      <alignment horizontal="right"/>
    </xf>
    <xf numFmtId="0" fontId="50" fillId="0" borderId="20" xfId="0" applyFont="1" applyBorder="1" applyAlignment="1">
      <alignment horizontal="right"/>
    </xf>
    <xf numFmtId="3" fontId="71" fillId="0" borderId="12" xfId="0" applyNumberFormat="1" applyFont="1" applyBorder="1" applyAlignment="1">
      <alignment horizontal="center" vertical="center" wrapText="1"/>
    </xf>
    <xf numFmtId="3" fontId="59" fillId="0" borderId="0" xfId="0" applyNumberFormat="1" applyFont="1" applyAlignment="1">
      <alignment wrapText="1"/>
    </xf>
    <xf numFmtId="3" fontId="59" fillId="0" borderId="0" xfId="0" applyNumberFormat="1" applyFont="1" applyBorder="1" applyAlignment="1">
      <alignment wrapText="1"/>
    </xf>
    <xf numFmtId="3" fontId="66" fillId="0" borderId="21" xfId="0" applyNumberFormat="1" applyFont="1" applyBorder="1"/>
    <xf numFmtId="3" fontId="59" fillId="0" borderId="22" xfId="0" applyNumberFormat="1" applyFont="1" applyBorder="1"/>
    <xf numFmtId="3" fontId="66" fillId="0" borderId="22" xfId="0" applyNumberFormat="1" applyFont="1" applyBorder="1"/>
    <xf numFmtId="3" fontId="26" fillId="0" borderId="23" xfId="78" applyNumberFormat="1" applyFont="1" applyBorder="1" applyAlignment="1">
      <alignment horizontal="center" vertical="center"/>
    </xf>
    <xf numFmtId="3" fontId="26" fillId="0" borderId="19" xfId="78" applyNumberFormat="1" applyFont="1" applyBorder="1" applyAlignment="1">
      <alignment horizontal="center" vertical="center"/>
    </xf>
    <xf numFmtId="0" fontId="27" fillId="0" borderId="0" xfId="0" applyFont="1"/>
    <xf numFmtId="0" fontId="31" fillId="0" borderId="0" xfId="0" applyFont="1" applyBorder="1" applyAlignment="1">
      <alignment horizontal="center"/>
    </xf>
    <xf numFmtId="3" fontId="58" fillId="0" borderId="0" xfId="0" applyNumberFormat="1" applyFont="1"/>
    <xf numFmtId="0" fontId="31" fillId="0" borderId="0" xfId="0" applyFont="1" applyAlignment="1">
      <alignment wrapText="1"/>
    </xf>
    <xf numFmtId="0" fontId="58" fillId="0" borderId="0" xfId="0" applyFont="1" applyAlignment="1">
      <alignment wrapText="1"/>
    </xf>
    <xf numFmtId="3" fontId="33" fillId="0" borderId="0" xfId="0" applyNumberFormat="1" applyFont="1"/>
    <xf numFmtId="0" fontId="58" fillId="0" borderId="0" xfId="0" applyFont="1" applyAlignment="1">
      <alignment horizontal="left" wrapText="1"/>
    </xf>
    <xf numFmtId="0" fontId="58" fillId="0" borderId="0" xfId="0" applyFont="1" applyBorder="1" applyAlignment="1">
      <alignment wrapText="1"/>
    </xf>
    <xf numFmtId="3" fontId="58" fillId="0" borderId="0" xfId="0" applyNumberFormat="1" applyFont="1" applyBorder="1"/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58" fillId="0" borderId="0" xfId="0" applyFont="1" applyBorder="1" applyAlignment="1">
      <alignment horizontal="left" wrapText="1"/>
    </xf>
    <xf numFmtId="0" fontId="31" fillId="0" borderId="0" xfId="0" applyFont="1" applyBorder="1" applyAlignment="1">
      <alignment horizontal="left" wrapText="1"/>
    </xf>
    <xf numFmtId="0" fontId="74" fillId="0" borderId="0" xfId="0" applyFont="1"/>
    <xf numFmtId="0" fontId="58" fillId="0" borderId="0" xfId="0" applyFont="1" applyAlignment="1"/>
    <xf numFmtId="3" fontId="58" fillId="0" borderId="0" xfId="0" applyNumberFormat="1" applyFont="1" applyAlignment="1"/>
    <xf numFmtId="0" fontId="33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73" fillId="0" borderId="0" xfId="0" applyFont="1" applyBorder="1" applyAlignment="1">
      <alignment vertical="center" wrapText="1"/>
    </xf>
    <xf numFmtId="3" fontId="31" fillId="0" borderId="24" xfId="0" applyNumberFormat="1" applyFont="1" applyBorder="1" applyAlignment="1">
      <alignment horizontal="center" vertical="center" wrapText="1"/>
    </xf>
    <xf numFmtId="3" fontId="58" fillId="0" borderId="25" xfId="0" applyNumberFormat="1" applyFont="1" applyBorder="1" applyAlignment="1">
      <alignment horizontal="center" vertical="center" wrapText="1"/>
    </xf>
    <xf numFmtId="3" fontId="58" fillId="0" borderId="26" xfId="0" applyNumberFormat="1" applyFont="1" applyBorder="1"/>
    <xf numFmtId="3" fontId="31" fillId="0" borderId="26" xfId="0" applyNumberFormat="1" applyFont="1" applyBorder="1"/>
    <xf numFmtId="3" fontId="58" fillId="0" borderId="25" xfId="0" applyNumberFormat="1" applyFont="1" applyBorder="1"/>
    <xf numFmtId="3" fontId="63" fillId="0" borderId="0" xfId="78" applyNumberFormat="1" applyFont="1"/>
    <xf numFmtId="3" fontId="26" fillId="0" borderId="27" xfId="78" applyNumberFormat="1" applyFont="1" applyBorder="1"/>
    <xf numFmtId="0" fontId="26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0" fillId="0" borderId="0" xfId="0" applyFont="1"/>
    <xf numFmtId="3" fontId="30" fillId="0" borderId="0" xfId="0" applyNumberFormat="1" applyFont="1"/>
    <xf numFmtId="3" fontId="36" fillId="0" borderId="0" xfId="0" applyNumberFormat="1" applyFont="1" applyAlignment="1">
      <alignment horizontal="right"/>
    </xf>
    <xf numFmtId="0" fontId="30" fillId="0" borderId="0" xfId="0" applyFont="1" applyAlignment="1"/>
    <xf numFmtId="0" fontId="26" fillId="0" borderId="28" xfId="0" applyFont="1" applyBorder="1" applyAlignment="1">
      <alignment horizontal="center" vertical="center"/>
    </xf>
    <xf numFmtId="3" fontId="71" fillId="0" borderId="29" xfId="0" applyNumberFormat="1" applyFont="1" applyBorder="1" applyAlignment="1">
      <alignment horizontal="center" vertical="center" wrapText="1"/>
    </xf>
    <xf numFmtId="3" fontId="26" fillId="0" borderId="3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66" fillId="0" borderId="15" xfId="0" applyFont="1" applyBorder="1"/>
    <xf numFmtId="3" fontId="26" fillId="0" borderId="15" xfId="0" applyNumberFormat="1" applyFont="1" applyBorder="1"/>
    <xf numFmtId="0" fontId="59" fillId="0" borderId="0" xfId="0" applyFont="1" applyBorder="1"/>
    <xf numFmtId="3" fontId="59" fillId="0" borderId="0" xfId="74" applyNumberFormat="1" applyFont="1" applyBorder="1"/>
    <xf numFmtId="3" fontId="30" fillId="0" borderId="0" xfId="0" applyNumberFormat="1" applyFont="1" applyBorder="1"/>
    <xf numFmtId="0" fontId="65" fillId="0" borderId="0" xfId="0" applyFont="1" applyBorder="1"/>
    <xf numFmtId="3" fontId="30" fillId="0" borderId="22" xfId="0" applyNumberFormat="1" applyFont="1" applyBorder="1"/>
    <xf numFmtId="3" fontId="36" fillId="0" borderId="22" xfId="0" applyNumberFormat="1" applyFont="1" applyBorder="1"/>
    <xf numFmtId="3" fontId="26" fillId="0" borderId="0" xfId="0" applyNumberFormat="1" applyFont="1" applyBorder="1"/>
    <xf numFmtId="0" fontId="36" fillId="0" borderId="0" xfId="0" applyFont="1"/>
    <xf numFmtId="0" fontId="70" fillId="0" borderId="0" xfId="0" applyFont="1" applyBorder="1"/>
    <xf numFmtId="3" fontId="70" fillId="0" borderId="22" xfId="0" applyNumberFormat="1" applyFont="1" applyBorder="1"/>
    <xf numFmtId="3" fontId="40" fillId="0" borderId="0" xfId="0" applyNumberFormat="1" applyFont="1" applyBorder="1"/>
    <xf numFmtId="0" fontId="26" fillId="0" borderId="0" xfId="0" applyFont="1" applyBorder="1"/>
    <xf numFmtId="3" fontId="26" fillId="0" borderId="22" xfId="0" applyNumberFormat="1" applyFont="1" applyBorder="1"/>
    <xf numFmtId="0" fontId="30" fillId="0" borderId="0" xfId="0" applyFont="1" applyBorder="1"/>
    <xf numFmtId="3" fontId="59" fillId="0" borderId="22" xfId="0" applyNumberFormat="1" applyFont="1" applyBorder="1" applyAlignment="1">
      <alignment wrapText="1"/>
    </xf>
    <xf numFmtId="3" fontId="26" fillId="0" borderId="0" xfId="0" applyNumberFormat="1" applyFont="1"/>
    <xf numFmtId="0" fontId="26" fillId="0" borderId="0" xfId="0" applyFont="1"/>
    <xf numFmtId="0" fontId="30" fillId="0" borderId="22" xfId="0" applyFont="1" applyBorder="1"/>
    <xf numFmtId="3" fontId="66" fillId="0" borderId="0" xfId="0" applyNumberFormat="1" applyFont="1" applyBorder="1" applyAlignment="1">
      <alignment wrapText="1"/>
    </xf>
    <xf numFmtId="0" fontId="26" fillId="0" borderId="13" xfId="0" applyFont="1" applyBorder="1"/>
    <xf numFmtId="3" fontId="26" fillId="0" borderId="31" xfId="0" applyNumberFormat="1" applyFont="1" applyBorder="1"/>
    <xf numFmtId="3" fontId="26" fillId="0" borderId="18" xfId="0" applyNumberFormat="1" applyFont="1" applyBorder="1"/>
    <xf numFmtId="0" fontId="26" fillId="0" borderId="0" xfId="0" applyFont="1" applyAlignment="1">
      <alignment horizontal="center" vertical="center"/>
    </xf>
    <xf numFmtId="0" fontId="40" fillId="0" borderId="0" xfId="0" applyFont="1"/>
    <xf numFmtId="3" fontId="65" fillId="0" borderId="0" xfId="74" applyNumberFormat="1" applyFont="1" applyBorder="1"/>
    <xf numFmtId="3" fontId="32" fillId="0" borderId="0" xfId="0" applyNumberFormat="1" applyFont="1"/>
    <xf numFmtId="0" fontId="37" fillId="0" borderId="22" xfId="0" applyFont="1" applyBorder="1"/>
    <xf numFmtId="0" fontId="37" fillId="0" borderId="33" xfId="0" applyFont="1" applyBorder="1"/>
    <xf numFmtId="0" fontId="58" fillId="0" borderId="0" xfId="71" applyFont="1" applyAlignment="1">
      <alignment vertical="center"/>
    </xf>
    <xf numFmtId="3" fontId="77" fillId="0" borderId="34" xfId="71" applyNumberFormat="1" applyFont="1" applyFill="1" applyBorder="1" applyAlignment="1">
      <alignment horizontal="center" vertical="center" wrapText="1"/>
    </xf>
    <xf numFmtId="0" fontId="58" fillId="0" borderId="24" xfId="7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3" fontId="58" fillId="0" borderId="0" xfId="71" applyNumberFormat="1" applyFont="1" applyAlignment="1">
      <alignment vertical="center"/>
    </xf>
    <xf numFmtId="0" fontId="78" fillId="0" borderId="0" xfId="0" applyFont="1"/>
    <xf numFmtId="0" fontId="30" fillId="0" borderId="0" xfId="0" applyFont="1" applyAlignment="1">
      <alignment horizontal="right"/>
    </xf>
    <xf numFmtId="3" fontId="66" fillId="0" borderId="12" xfId="0" applyNumberFormat="1" applyFont="1" applyBorder="1" applyAlignment="1">
      <alignment horizontal="center" vertical="center" wrapText="1"/>
    </xf>
    <xf numFmtId="0" fontId="79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/>
    </xf>
    <xf numFmtId="0" fontId="79" fillId="0" borderId="0" xfId="0" applyFont="1"/>
    <xf numFmtId="0" fontId="26" fillId="0" borderId="0" xfId="0" applyFont="1" applyAlignment="1">
      <alignment horizontal="left"/>
    </xf>
    <xf numFmtId="0" fontId="26" fillId="0" borderId="35" xfId="0" applyFont="1" applyBorder="1"/>
    <xf numFmtId="3" fontId="26" fillId="0" borderId="35" xfId="0" applyNumberFormat="1" applyFont="1" applyBorder="1"/>
    <xf numFmtId="0" fontId="81" fillId="0" borderId="0" xfId="0" applyFont="1" applyBorder="1" applyAlignment="1">
      <alignment horizontal="left" vertical="center" wrapText="1"/>
    </xf>
    <xf numFmtId="3" fontId="36" fillId="0" borderId="0" xfId="0" applyNumberFormat="1" applyFont="1"/>
    <xf numFmtId="0" fontId="26" fillId="0" borderId="0" xfId="0" applyFont="1" applyAlignment="1">
      <alignment horizontal="left" wrapText="1"/>
    </xf>
    <xf numFmtId="0" fontId="82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82" fillId="0" borderId="0" xfId="0" applyFont="1" applyAlignment="1">
      <alignment wrapText="1"/>
    </xf>
    <xf numFmtId="0" fontId="30" fillId="0" borderId="0" xfId="0" applyFont="1" applyBorder="1" applyAlignment="1">
      <alignment wrapText="1"/>
    </xf>
    <xf numFmtId="0" fontId="59" fillId="0" borderId="0" xfId="0" applyFont="1" applyAlignment="1">
      <alignment horizontal="right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center"/>
    </xf>
    <xf numFmtId="3" fontId="66" fillId="0" borderId="0" xfId="0" applyNumberFormat="1" applyFont="1" applyAlignment="1">
      <alignment horizontal="center"/>
    </xf>
    <xf numFmtId="3" fontId="66" fillId="0" borderId="36" xfId="0" applyNumberFormat="1" applyFont="1" applyBorder="1" applyAlignment="1">
      <alignment horizontal="center" vertical="center"/>
    </xf>
    <xf numFmtId="3" fontId="66" fillId="0" borderId="37" xfId="0" applyNumberFormat="1" applyFont="1" applyBorder="1" applyAlignment="1">
      <alignment horizontal="center" vertical="center" wrapText="1"/>
    </xf>
    <xf numFmtId="3" fontId="66" fillId="0" borderId="38" xfId="0" applyNumberFormat="1" applyFont="1" applyBorder="1" applyAlignment="1">
      <alignment horizontal="center" vertical="center" wrapText="1"/>
    </xf>
    <xf numFmtId="0" fontId="59" fillId="0" borderId="23" xfId="0" applyFont="1" applyBorder="1" applyAlignment="1">
      <alignment horizontal="right"/>
    </xf>
    <xf numFmtId="0" fontId="59" fillId="0" borderId="0" xfId="0" applyFont="1" applyFill="1" applyBorder="1"/>
    <xf numFmtId="3" fontId="59" fillId="0" borderId="39" xfId="0" applyNumberFormat="1" applyFont="1" applyFill="1" applyBorder="1"/>
    <xf numFmtId="3" fontId="59" fillId="0" borderId="19" xfId="0" applyNumberFormat="1" applyFont="1" applyFill="1" applyBorder="1"/>
    <xf numFmtId="3" fontId="59" fillId="0" borderId="0" xfId="0" applyNumberFormat="1" applyFont="1" applyFill="1" applyBorder="1"/>
    <xf numFmtId="3" fontId="66" fillId="0" borderId="23" xfId="0" applyNumberFormat="1" applyFont="1" applyBorder="1"/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66" fillId="0" borderId="0" xfId="0" applyNumberFormat="1" applyFont="1"/>
    <xf numFmtId="3" fontId="59" fillId="0" borderId="22" xfId="0" applyNumberFormat="1" applyFont="1" applyFill="1" applyBorder="1"/>
    <xf numFmtId="0" fontId="59" fillId="0" borderId="40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3" fontId="31" fillId="0" borderId="12" xfId="0" applyNumberFormat="1" applyFont="1" applyBorder="1" applyAlignment="1">
      <alignment horizontal="center" vertical="center" wrapText="1"/>
    </xf>
    <xf numFmtId="0" fontId="83" fillId="0" borderId="0" xfId="0" applyFont="1"/>
    <xf numFmtId="0" fontId="25" fillId="0" borderId="0" xfId="0" applyFont="1"/>
    <xf numFmtId="0" fontId="23" fillId="0" borderId="19" xfId="0" applyFont="1" applyBorder="1"/>
    <xf numFmtId="3" fontId="23" fillId="0" borderId="0" xfId="0" applyNumberFormat="1" applyFont="1" applyBorder="1"/>
    <xf numFmtId="0" fontId="23" fillId="0" borderId="0" xfId="0" applyFont="1" applyBorder="1"/>
    <xf numFmtId="3" fontId="23" fillId="0" borderId="19" xfId="0" applyNumberFormat="1" applyFont="1" applyBorder="1"/>
    <xf numFmtId="9" fontId="23" fillId="0" borderId="0" xfId="0" applyNumberFormat="1" applyFont="1" applyBorder="1" applyAlignment="1">
      <alignment horizontal="left"/>
    </xf>
    <xf numFmtId="3" fontId="25" fillId="0" borderId="19" xfId="0" applyNumberFormat="1" applyFont="1" applyBorder="1"/>
    <xf numFmtId="3" fontId="25" fillId="0" borderId="0" xfId="0" applyNumberFormat="1" applyFont="1" applyBorder="1"/>
    <xf numFmtId="10" fontId="23" fillId="0" borderId="0" xfId="0" applyNumberFormat="1" applyFont="1" applyBorder="1"/>
    <xf numFmtId="0" fontId="23" fillId="0" borderId="0" xfId="0" applyFont="1" applyAlignment="1">
      <alignment wrapText="1"/>
    </xf>
    <xf numFmtId="0" fontId="23" fillId="0" borderId="0" xfId="0" applyFont="1" applyAlignment="1">
      <alignment vertical="top"/>
    </xf>
    <xf numFmtId="10" fontId="23" fillId="0" borderId="0" xfId="0" applyNumberFormat="1" applyFont="1" applyBorder="1" applyAlignment="1">
      <alignment wrapText="1"/>
    </xf>
    <xf numFmtId="3" fontId="23" fillId="0" borderId="0" xfId="0" applyNumberFormat="1" applyFont="1"/>
    <xf numFmtId="3" fontId="59" fillId="0" borderId="0" xfId="0" applyNumberFormat="1" applyFont="1" applyBorder="1" applyAlignment="1">
      <alignment horizontal="right" vertical="center" wrapText="1"/>
    </xf>
    <xf numFmtId="3" fontId="65" fillId="0" borderId="22" xfId="0" applyNumberFormat="1" applyFont="1" applyBorder="1"/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3" fontId="26" fillId="0" borderId="41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5" fillId="0" borderId="26" xfId="0" applyFont="1" applyBorder="1"/>
    <xf numFmtId="0" fontId="45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3" fontId="45" fillId="0" borderId="26" xfId="0" applyNumberFormat="1" applyFont="1" applyBorder="1"/>
    <xf numFmtId="0" fontId="45" fillId="0" borderId="42" xfId="0" applyFont="1" applyBorder="1"/>
    <xf numFmtId="0" fontId="46" fillId="0" borderId="0" xfId="0" applyFont="1" applyAlignment="1">
      <alignment horizontal="left"/>
    </xf>
    <xf numFmtId="3" fontId="46" fillId="0" borderId="26" xfId="0" applyNumberFormat="1" applyFont="1" applyBorder="1"/>
    <xf numFmtId="0" fontId="45" fillId="0" borderId="0" xfId="0" applyFont="1" applyAlignment="1"/>
    <xf numFmtId="0" fontId="45" fillId="0" borderId="0" xfId="0" applyFont="1" applyBorder="1" applyAlignment="1"/>
    <xf numFmtId="0" fontId="45" fillId="0" borderId="43" xfId="0" applyFont="1" applyBorder="1"/>
    <xf numFmtId="0" fontId="45" fillId="0" borderId="43" xfId="0" applyFont="1" applyBorder="1" applyAlignment="1">
      <alignment wrapText="1"/>
    </xf>
    <xf numFmtId="0" fontId="46" fillId="0" borderId="43" xfId="0" applyFont="1" applyBorder="1"/>
    <xf numFmtId="0" fontId="46" fillId="0" borderId="43" xfId="0" applyFont="1" applyBorder="1" applyAlignment="1">
      <alignment wrapText="1"/>
    </xf>
    <xf numFmtId="0" fontId="49" fillId="0" borderId="0" xfId="0" applyFont="1" applyAlignment="1">
      <alignment wrapText="1"/>
    </xf>
    <xf numFmtId="3" fontId="49" fillId="0" borderId="26" xfId="0" applyNumberFormat="1" applyFont="1" applyBorder="1"/>
    <xf numFmtId="0" fontId="25" fillId="0" borderId="0" xfId="0" applyFont="1" applyAlignment="1">
      <alignment horizontal="center" wrapText="1"/>
    </xf>
    <xf numFmtId="0" fontId="23" fillId="0" borderId="44" xfId="0" applyFont="1" applyBorder="1"/>
    <xf numFmtId="0" fontId="23" fillId="0" borderId="45" xfId="0" applyFont="1" applyBorder="1"/>
    <xf numFmtId="0" fontId="23" fillId="0" borderId="26" xfId="0" applyFont="1" applyBorder="1"/>
    <xf numFmtId="0" fontId="25" fillId="0" borderId="0" xfId="0" applyFont="1" applyAlignment="1"/>
    <xf numFmtId="0" fontId="23" fillId="0" borderId="22" xfId="0" applyFont="1" applyBorder="1"/>
    <xf numFmtId="3" fontId="23" fillId="0" borderId="22" xfId="0" applyNumberFormat="1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wrapText="1"/>
    </xf>
    <xf numFmtId="3" fontId="25" fillId="0" borderId="22" xfId="0" applyNumberFormat="1" applyFont="1" applyBorder="1"/>
    <xf numFmtId="3" fontId="25" fillId="0" borderId="26" xfId="0" applyNumberFormat="1" applyFont="1" applyBorder="1"/>
    <xf numFmtId="3" fontId="24" fillId="0" borderId="0" xfId="0" applyNumberFormat="1" applyFont="1"/>
    <xf numFmtId="3" fontId="69" fillId="0" borderId="0" xfId="0" applyNumberFormat="1" applyFont="1"/>
    <xf numFmtId="3" fontId="24" fillId="0" borderId="0" xfId="0" applyNumberFormat="1" applyFont="1" applyBorder="1"/>
    <xf numFmtId="3" fontId="27" fillId="0" borderId="10" xfId="0" applyNumberFormat="1" applyFont="1" applyBorder="1"/>
    <xf numFmtId="3" fontId="27" fillId="0" borderId="28" xfId="0" applyNumberFormat="1" applyFont="1" applyBorder="1"/>
    <xf numFmtId="3" fontId="27" fillId="0" borderId="0" xfId="0" applyNumberFormat="1" applyFont="1"/>
    <xf numFmtId="3" fontId="27" fillId="0" borderId="0" xfId="0" applyNumberFormat="1" applyFont="1" applyBorder="1"/>
    <xf numFmtId="3" fontId="27" fillId="0" borderId="18" xfId="0" applyNumberFormat="1" applyFont="1" applyBorder="1"/>
    <xf numFmtId="3" fontId="27" fillId="0" borderId="32" xfId="0" applyNumberFormat="1" applyFont="1" applyBorder="1"/>
    <xf numFmtId="3" fontId="84" fillId="0" borderId="0" xfId="0" applyNumberFormat="1" applyFont="1"/>
    <xf numFmtId="0" fontId="39" fillId="0" borderId="0" xfId="78" applyFont="1" applyAlignment="1">
      <alignment horizontal="center" vertical="center"/>
    </xf>
    <xf numFmtId="0" fontId="85" fillId="0" borderId="0" xfId="0" applyFont="1"/>
    <xf numFmtId="167" fontId="56" fillId="0" borderId="12" xfId="0" applyNumberFormat="1" applyFont="1" applyBorder="1" applyAlignment="1">
      <alignment horizontal="right"/>
    </xf>
    <xf numFmtId="165" fontId="50" fillId="0" borderId="12" xfId="0" applyNumberFormat="1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23" fillId="0" borderId="0" xfId="0" applyFont="1" applyBorder="1" applyAlignment="1">
      <alignment horizontal="center"/>
    </xf>
    <xf numFmtId="4" fontId="50" fillId="0" borderId="0" xfId="0" applyNumberFormat="1" applyFont="1" applyBorder="1" applyAlignment="1">
      <alignment horizontal="right"/>
    </xf>
    <xf numFmtId="0" fontId="56" fillId="0" borderId="24" xfId="0" applyFont="1" applyBorder="1" applyAlignment="1">
      <alignment wrapText="1"/>
    </xf>
    <xf numFmtId="0" fontId="50" fillId="0" borderId="24" xfId="0" applyFont="1" applyBorder="1"/>
    <xf numFmtId="0" fontId="52" fillId="0" borderId="24" xfId="0" applyFont="1" applyBorder="1" applyAlignment="1">
      <alignment horizontal="right"/>
    </xf>
    <xf numFmtId="0" fontId="56" fillId="0" borderId="24" xfId="0" applyFont="1" applyBorder="1" applyAlignment="1">
      <alignment horizontal="right"/>
    </xf>
    <xf numFmtId="0" fontId="50" fillId="0" borderId="24" xfId="0" applyFont="1" applyBorder="1" applyAlignment="1">
      <alignment horizontal="right"/>
    </xf>
    <xf numFmtId="0" fontId="50" fillId="0" borderId="0" xfId="0" applyFont="1" applyBorder="1" applyAlignment="1">
      <alignment shrinkToFit="1"/>
    </xf>
    <xf numFmtId="0" fontId="56" fillId="0" borderId="24" xfId="0" applyFont="1" applyBorder="1"/>
    <xf numFmtId="0" fontId="57" fillId="0" borderId="24" xfId="0" applyFont="1" applyBorder="1" applyAlignment="1">
      <alignment horizontal="right"/>
    </xf>
    <xf numFmtId="3" fontId="30" fillId="0" borderId="0" xfId="78" applyNumberFormat="1" applyFont="1" applyBorder="1" applyAlignment="1">
      <alignment horizontal="center" vertical="center" wrapText="1"/>
    </xf>
    <xf numFmtId="3" fontId="60" fillId="0" borderId="0" xfId="0" applyNumberFormat="1" applyFont="1" applyBorder="1"/>
    <xf numFmtId="3" fontId="77" fillId="0" borderId="46" xfId="71" applyNumberFormat="1" applyFont="1" applyFill="1" applyBorder="1" applyAlignment="1">
      <alignment horizontal="center" vertical="center" wrapText="1"/>
    </xf>
    <xf numFmtId="3" fontId="77" fillId="0" borderId="47" xfId="71" applyNumberFormat="1" applyFont="1" applyFill="1" applyBorder="1" applyAlignment="1">
      <alignment horizontal="center" vertical="center" wrapText="1"/>
    </xf>
    <xf numFmtId="3" fontId="33" fillId="0" borderId="0" xfId="71" applyNumberFormat="1" applyFont="1" applyAlignment="1">
      <alignment vertical="center"/>
    </xf>
    <xf numFmtId="3" fontId="24" fillId="0" borderId="24" xfId="75" applyNumberFormat="1" applyFont="1" applyBorder="1" applyAlignment="1">
      <alignment vertical="center"/>
    </xf>
    <xf numFmtId="3" fontId="37" fillId="0" borderId="0" xfId="0" applyNumberFormat="1" applyFont="1"/>
    <xf numFmtId="0" fontId="37" fillId="0" borderId="0" xfId="0" applyFont="1" applyBorder="1"/>
    <xf numFmtId="3" fontId="37" fillId="0" borderId="0" xfId="0" applyNumberFormat="1" applyFont="1" applyBorder="1"/>
    <xf numFmtId="0" fontId="72" fillId="0" borderId="0" xfId="0" applyFont="1" applyBorder="1" applyAlignment="1">
      <alignment horizontal="right"/>
    </xf>
    <xf numFmtId="0" fontId="33" fillId="0" borderId="0" xfId="0" applyFont="1" applyAlignment="1"/>
    <xf numFmtId="3" fontId="67" fillId="0" borderId="0" xfId="0" applyNumberFormat="1" applyFont="1"/>
    <xf numFmtId="3" fontId="60" fillId="0" borderId="0" xfId="0" applyNumberFormat="1" applyFont="1"/>
    <xf numFmtId="3" fontId="61" fillId="0" borderId="0" xfId="0" applyNumberFormat="1" applyFont="1"/>
    <xf numFmtId="3" fontId="76" fillId="0" borderId="0" xfId="0" applyNumberFormat="1" applyFont="1"/>
    <xf numFmtId="3" fontId="25" fillId="0" borderId="0" xfId="0" applyNumberFormat="1" applyFont="1"/>
    <xf numFmtId="3" fontId="80" fillId="0" borderId="0" xfId="0" applyNumberFormat="1" applyFont="1" applyAlignment="1"/>
    <xf numFmtId="0" fontId="46" fillId="0" borderId="27" xfId="0" applyFont="1" applyBorder="1"/>
    <xf numFmtId="0" fontId="46" fillId="0" borderId="27" xfId="0" applyFont="1" applyBorder="1" applyAlignment="1">
      <alignment wrapText="1"/>
    </xf>
    <xf numFmtId="0" fontId="26" fillId="0" borderId="48" xfId="0" applyFont="1" applyBorder="1"/>
    <xf numFmtId="3" fontId="26" fillId="0" borderId="49" xfId="0" applyNumberFormat="1" applyFont="1" applyBorder="1"/>
    <xf numFmtId="3" fontId="26" fillId="0" borderId="27" xfId="0" applyNumberFormat="1" applyFont="1" applyBorder="1"/>
    <xf numFmtId="0" fontId="32" fillId="0" borderId="0" xfId="0" applyFont="1" applyAlignment="1">
      <alignment horizontal="center" vertical="center" wrapText="1"/>
    </xf>
    <xf numFmtId="3" fontId="59" fillId="0" borderId="36" xfId="0" applyNumberFormat="1" applyFont="1" applyBorder="1" applyAlignment="1">
      <alignment horizontal="center" vertical="center"/>
    </xf>
    <xf numFmtId="3" fontId="61" fillId="0" borderId="35" xfId="0" applyNumberFormat="1" applyFont="1" applyBorder="1"/>
    <xf numFmtId="0" fontId="86" fillId="0" borderId="0" xfId="0" applyFont="1"/>
    <xf numFmtId="3" fontId="66" fillId="0" borderId="50" xfId="0" applyNumberFormat="1" applyFont="1" applyBorder="1" applyAlignment="1">
      <alignment horizontal="center" vertical="center" wrapText="1"/>
    </xf>
    <xf numFmtId="3" fontId="66" fillId="0" borderId="51" xfId="0" applyNumberFormat="1" applyFont="1" applyBorder="1" applyAlignment="1">
      <alignment horizontal="center" vertical="center"/>
    </xf>
    <xf numFmtId="3" fontId="66" fillId="0" borderId="52" xfId="0" applyNumberFormat="1" applyFont="1" applyBorder="1" applyAlignment="1">
      <alignment horizontal="center" vertical="center" wrapText="1"/>
    </xf>
    <xf numFmtId="3" fontId="66" fillId="0" borderId="53" xfId="0" applyNumberFormat="1" applyFont="1" applyBorder="1" applyAlignment="1">
      <alignment horizontal="center" vertical="center" wrapText="1"/>
    </xf>
    <xf numFmtId="3" fontId="59" fillId="0" borderId="0" xfId="0" applyNumberFormat="1" applyFont="1" applyAlignment="1">
      <alignment horizontal="right"/>
    </xf>
    <xf numFmtId="3" fontId="66" fillId="0" borderId="54" xfId="0" applyNumberFormat="1" applyFont="1" applyBorder="1" applyAlignment="1">
      <alignment horizontal="center" vertical="center" wrapText="1"/>
    </xf>
    <xf numFmtId="3" fontId="66" fillId="0" borderId="44" xfId="0" applyNumberFormat="1" applyFont="1" applyBorder="1" applyAlignment="1">
      <alignment horizontal="center" vertical="center" wrapText="1"/>
    </xf>
    <xf numFmtId="3" fontId="59" fillId="0" borderId="55" xfId="0" applyNumberFormat="1" applyFont="1" applyBorder="1" applyAlignment="1">
      <alignment horizontal="right" vertical="center" wrapText="1"/>
    </xf>
    <xf numFmtId="3" fontId="66" fillId="0" borderId="56" xfId="0" applyNumberFormat="1" applyFont="1" applyBorder="1" applyAlignment="1">
      <alignment horizontal="right" vertical="center" wrapText="1"/>
    </xf>
    <xf numFmtId="3" fontId="60" fillId="0" borderId="0" xfId="0" applyNumberFormat="1" applyFont="1" applyBorder="1" applyAlignment="1">
      <alignment horizontal="right"/>
    </xf>
    <xf numFmtId="3" fontId="60" fillId="0" borderId="57" xfId="0" applyNumberFormat="1" applyFont="1" applyBorder="1" applyAlignment="1">
      <alignment horizontal="right"/>
    </xf>
    <xf numFmtId="3" fontId="61" fillId="0" borderId="58" xfId="0" applyNumberFormat="1" applyFont="1" applyBorder="1"/>
    <xf numFmtId="3" fontId="26" fillId="0" borderId="0" xfId="78" applyNumberFormat="1" applyFont="1" applyBorder="1" applyAlignment="1">
      <alignment horizontal="center" vertical="center" wrapText="1"/>
    </xf>
    <xf numFmtId="3" fontId="26" fillId="0" borderId="13" xfId="78" applyNumberFormat="1" applyFont="1" applyBorder="1" applyAlignment="1">
      <alignment horizontal="center" vertical="center" wrapText="1"/>
    </xf>
    <xf numFmtId="49" fontId="26" fillId="0" borderId="0" xfId="78" applyNumberFormat="1" applyFont="1" applyBorder="1" applyAlignment="1">
      <alignment horizontal="center" vertical="center" wrapText="1"/>
    </xf>
    <xf numFmtId="49" fontId="26" fillId="0" borderId="13" xfId="78" applyNumberFormat="1" applyFont="1" applyBorder="1" applyAlignment="1">
      <alignment horizontal="center" vertical="center" wrapText="1"/>
    </xf>
    <xf numFmtId="49" fontId="30" fillId="0" borderId="0" xfId="78" applyNumberFormat="1" applyFont="1" applyAlignment="1">
      <alignment horizontal="center" vertical="center" wrapText="1"/>
    </xf>
    <xf numFmtId="0" fontId="87" fillId="0" borderId="0" xfId="0" applyFont="1"/>
    <xf numFmtId="0" fontId="23" fillId="0" borderId="0" xfId="0" applyFont="1" applyBorder="1" applyAlignment="1">
      <alignment wrapText="1"/>
    </xf>
    <xf numFmtId="3" fontId="26" fillId="0" borderId="59" xfId="0" applyNumberFormat="1" applyFont="1" applyBorder="1"/>
    <xf numFmtId="3" fontId="26" fillId="0" borderId="60" xfId="0" applyNumberFormat="1" applyFont="1" applyBorder="1"/>
    <xf numFmtId="0" fontId="30" fillId="0" borderId="0" xfId="0" applyFont="1" applyAlignment="1">
      <alignment horizontal="center" vertical="center"/>
    </xf>
    <xf numFmtId="3" fontId="66" fillId="0" borderId="43" xfId="0" applyNumberFormat="1" applyFont="1" applyBorder="1"/>
    <xf numFmtId="3" fontId="29" fillId="0" borderId="0" xfId="0" applyNumberFormat="1" applyFont="1" applyAlignment="1">
      <alignment horizontal="right"/>
    </xf>
    <xf numFmtId="0" fontId="26" fillId="0" borderId="61" xfId="0" applyFont="1" applyBorder="1"/>
    <xf numFmtId="0" fontId="26" fillId="0" borderId="43" xfId="0" applyFont="1" applyBorder="1"/>
    <xf numFmtId="10" fontId="24" fillId="0" borderId="0" xfId="0" applyNumberFormat="1" applyFont="1" applyBorder="1"/>
    <xf numFmtId="3" fontId="24" fillId="0" borderId="19" xfId="0" applyNumberFormat="1" applyFont="1" applyBorder="1"/>
    <xf numFmtId="3" fontId="26" fillId="0" borderId="23" xfId="78" applyNumberFormat="1" applyFont="1" applyBorder="1" applyAlignment="1">
      <alignment horizontal="center" vertical="center" wrapText="1"/>
    </xf>
    <xf numFmtId="0" fontId="30" fillId="0" borderId="0" xfId="78" applyFont="1" applyAlignment="1">
      <alignment wrapText="1"/>
    </xf>
    <xf numFmtId="3" fontId="30" fillId="0" borderId="0" xfId="78" applyNumberFormat="1" applyFont="1" applyAlignment="1">
      <alignment wrapText="1"/>
    </xf>
    <xf numFmtId="0" fontId="58" fillId="0" borderId="0" xfId="0" applyFont="1" applyBorder="1" applyAlignment="1">
      <alignment vertical="center" wrapText="1"/>
    </xf>
    <xf numFmtId="3" fontId="58" fillId="0" borderId="26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/>
    </xf>
    <xf numFmtId="0" fontId="0" fillId="0" borderId="60" xfId="0" applyBorder="1" applyAlignment="1"/>
    <xf numFmtId="0" fontId="88" fillId="0" borderId="0" xfId="0" applyFont="1"/>
    <xf numFmtId="0" fontId="92" fillId="0" borderId="0" xfId="0" applyFont="1"/>
    <xf numFmtId="0" fontId="92" fillId="0" borderId="0" xfId="0" applyFont="1" applyAlignment="1">
      <alignment horizontal="right"/>
    </xf>
    <xf numFmtId="0" fontId="93" fillId="0" borderId="62" xfId="0" applyFont="1" applyBorder="1" applyAlignment="1">
      <alignment horizontal="center"/>
    </xf>
    <xf numFmtId="3" fontId="94" fillId="0" borderId="28" xfId="0" applyNumberFormat="1" applyFont="1" applyBorder="1" applyAlignment="1">
      <alignment horizontal="center" vertical="center" wrapText="1"/>
    </xf>
    <xf numFmtId="3" fontId="94" fillId="0" borderId="29" xfId="0" applyNumberFormat="1" applyFont="1" applyBorder="1" applyAlignment="1">
      <alignment horizontal="center" vertical="center" wrapText="1"/>
    </xf>
    <xf numFmtId="3" fontId="94" fillId="0" borderId="12" xfId="0" applyNumberFormat="1" applyFont="1" applyBorder="1" applyAlignment="1">
      <alignment horizontal="center" vertical="center" wrapText="1"/>
    </xf>
    <xf numFmtId="0" fontId="95" fillId="0" borderId="0" xfId="0" applyFont="1"/>
    <xf numFmtId="0" fontId="92" fillId="0" borderId="0" xfId="0" applyFont="1" applyBorder="1"/>
    <xf numFmtId="0" fontId="93" fillId="0" borderId="0" xfId="0" applyFont="1"/>
    <xf numFmtId="3" fontId="93" fillId="0" borderId="0" xfId="0" applyNumberFormat="1" applyFont="1"/>
    <xf numFmtId="3" fontId="92" fillId="0" borderId="0" xfId="0" applyNumberFormat="1" applyFont="1"/>
    <xf numFmtId="3" fontId="66" fillId="0" borderId="63" xfId="0" applyNumberFormat="1" applyFont="1" applyFill="1" applyBorder="1"/>
    <xf numFmtId="3" fontId="66" fillId="0" borderId="64" xfId="0" applyNumberFormat="1" applyFont="1" applyBorder="1"/>
    <xf numFmtId="3" fontId="41" fillId="0" borderId="0" xfId="0" applyNumberFormat="1" applyFont="1" applyAlignment="1">
      <alignment horizontal="right"/>
    </xf>
    <xf numFmtId="3" fontId="60" fillId="0" borderId="0" xfId="74" applyNumberFormat="1" applyFont="1" applyBorder="1"/>
    <xf numFmtId="3" fontId="41" fillId="0" borderId="0" xfId="0" applyNumberFormat="1" applyFont="1" applyBorder="1"/>
    <xf numFmtId="3" fontId="68" fillId="0" borderId="0" xfId="0" applyNumberFormat="1" applyFont="1" applyBorder="1"/>
    <xf numFmtId="3" fontId="32" fillId="0" borderId="0" xfId="0" applyNumberFormat="1" applyFont="1" applyBorder="1"/>
    <xf numFmtId="3" fontId="32" fillId="0" borderId="15" xfId="0" applyNumberFormat="1" applyFont="1" applyBorder="1"/>
    <xf numFmtId="3" fontId="32" fillId="0" borderId="65" xfId="0" applyNumberFormat="1" applyFont="1" applyBorder="1"/>
    <xf numFmtId="3" fontId="32" fillId="0" borderId="66" xfId="0" applyNumberFormat="1" applyFont="1" applyBorder="1"/>
    <xf numFmtId="3" fontId="43" fillId="0" borderId="0" xfId="0" applyNumberFormat="1" applyFont="1"/>
    <xf numFmtId="0" fontId="45" fillId="0" borderId="0" xfId="73" applyFont="1"/>
    <xf numFmtId="0" fontId="21" fillId="0" borderId="0" xfId="73" applyFont="1"/>
    <xf numFmtId="0" fontId="46" fillId="0" borderId="0" xfId="73" applyFont="1"/>
    <xf numFmtId="0" fontId="55" fillId="0" borderId="0" xfId="73" applyFont="1"/>
    <xf numFmtId="0" fontId="53" fillId="0" borderId="0" xfId="73" applyFont="1"/>
    <xf numFmtId="0" fontId="24" fillId="0" borderId="0" xfId="77" applyFont="1"/>
    <xf numFmtId="0" fontId="21" fillId="0" borderId="0" xfId="77" applyFont="1"/>
    <xf numFmtId="0" fontId="55" fillId="0" borderId="0" xfId="77" applyFont="1"/>
    <xf numFmtId="0" fontId="21" fillId="0" borderId="0" xfId="77" applyFont="1" applyAlignment="1">
      <alignment horizontal="center"/>
    </xf>
    <xf numFmtId="0" fontId="44" fillId="0" borderId="0" xfId="77" applyFont="1"/>
    <xf numFmtId="0" fontId="86" fillId="0" borderId="0" xfId="77" applyFont="1"/>
    <xf numFmtId="0" fontId="44" fillId="0" borderId="0" xfId="73" applyFont="1"/>
    <xf numFmtId="3" fontId="44" fillId="0" borderId="0" xfId="73" applyNumberFormat="1" applyFont="1"/>
    <xf numFmtId="0" fontId="98" fillId="0" borderId="0" xfId="77" applyFont="1"/>
    <xf numFmtId="3" fontId="21" fillId="0" borderId="0" xfId="77" applyNumberFormat="1" applyFont="1"/>
    <xf numFmtId="0" fontId="21" fillId="0" borderId="0" xfId="77" applyFont="1" applyAlignment="1">
      <alignment horizontal="right"/>
    </xf>
    <xf numFmtId="0" fontId="54" fillId="0" borderId="0" xfId="77" applyFont="1"/>
    <xf numFmtId="3" fontId="54" fillId="0" borderId="0" xfId="77" applyNumberFormat="1" applyFont="1"/>
    <xf numFmtId="3" fontId="54" fillId="0" borderId="0" xfId="77" applyNumberFormat="1" applyFont="1" applyAlignment="1">
      <alignment horizontal="right"/>
    </xf>
    <xf numFmtId="0" fontId="54" fillId="0" borderId="0" xfId="77" applyFont="1" applyAlignment="1">
      <alignment horizontal="right"/>
    </xf>
    <xf numFmtId="9" fontId="54" fillId="0" borderId="0" xfId="77" applyNumberFormat="1" applyFont="1" applyAlignment="1">
      <alignment horizontal="right"/>
    </xf>
    <xf numFmtId="3" fontId="55" fillId="0" borderId="0" xfId="77" applyNumberFormat="1" applyFont="1"/>
    <xf numFmtId="0" fontId="55" fillId="0" borderId="0" xfId="77" applyFont="1" applyAlignment="1">
      <alignment horizontal="right"/>
    </xf>
    <xf numFmtId="3" fontId="86" fillId="0" borderId="0" xfId="0" applyNumberFormat="1" applyFont="1"/>
    <xf numFmtId="3" fontId="27" fillId="0" borderId="0" xfId="0" applyNumberFormat="1" applyFont="1" applyAlignment="1">
      <alignment horizontal="center"/>
    </xf>
    <xf numFmtId="3" fontId="27" fillId="0" borderId="12" xfId="0" applyNumberFormat="1" applyFont="1" applyBorder="1" applyAlignment="1">
      <alignment horizontal="center"/>
    </xf>
    <xf numFmtId="3" fontId="24" fillId="0" borderId="12" xfId="0" applyNumberFormat="1" applyFont="1" applyBorder="1" applyAlignment="1">
      <alignment horizontal="center"/>
    </xf>
    <xf numFmtId="0" fontId="101" fillId="0" borderId="0" xfId="72" applyFont="1" applyAlignment="1"/>
    <xf numFmtId="0" fontId="101" fillId="0" borderId="0" xfId="72" applyFont="1" applyAlignment="1">
      <alignment horizontal="center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21" fillId="0" borderId="0" xfId="72" applyFont="1" applyAlignment="1"/>
    <xf numFmtId="0" fontId="21" fillId="0" borderId="0" xfId="72" applyFont="1" applyAlignment="1">
      <alignment wrapText="1"/>
    </xf>
    <xf numFmtId="0" fontId="21" fillId="0" borderId="0" xfId="72" applyFont="1" applyBorder="1" applyAlignment="1"/>
    <xf numFmtId="0" fontId="21" fillId="0" borderId="0" xfId="72" applyFont="1" applyBorder="1" applyAlignment="1" applyProtection="1">
      <alignment wrapText="1"/>
      <protection locked="0"/>
    </xf>
    <xf numFmtId="0" fontId="54" fillId="0" borderId="0" xfId="72" applyFont="1" applyBorder="1" applyAlignment="1"/>
    <xf numFmtId="0" fontId="54" fillId="0" borderId="0" xfId="72" applyFont="1" applyBorder="1" applyAlignment="1" applyProtection="1">
      <alignment wrapText="1"/>
      <protection locked="0"/>
    </xf>
    <xf numFmtId="3" fontId="99" fillId="0" borderId="0" xfId="72" applyNumberFormat="1" applyFont="1" applyAlignment="1"/>
    <xf numFmtId="0" fontId="99" fillId="0" borderId="0" xfId="72" applyFont="1" applyBorder="1" applyAlignment="1">
      <alignment horizontal="center"/>
    </xf>
    <xf numFmtId="0" fontId="99" fillId="0" borderId="0" xfId="72" applyFont="1" applyAlignment="1">
      <alignment horizontal="left"/>
    </xf>
    <xf numFmtId="0" fontId="99" fillId="0" borderId="0" xfId="72" applyFont="1" applyAlignment="1"/>
    <xf numFmtId="14" fontId="99" fillId="0" borderId="0" xfId="72" applyNumberFormat="1" applyFont="1" applyAlignment="1">
      <alignment horizontal="right"/>
    </xf>
    <xf numFmtId="0" fontId="99" fillId="0" borderId="0" xfId="72" applyFont="1" applyBorder="1" applyAlignment="1">
      <alignment horizontal="left"/>
    </xf>
    <xf numFmtId="0" fontId="99" fillId="0" borderId="0" xfId="72" applyFont="1" applyBorder="1" applyAlignment="1">
      <alignment horizontal="left" wrapText="1"/>
    </xf>
    <xf numFmtId="14" fontId="99" fillId="0" borderId="0" xfId="72" applyNumberFormat="1" applyFont="1" applyBorder="1" applyAlignment="1">
      <alignment horizontal="right"/>
    </xf>
    <xf numFmtId="0" fontId="99" fillId="0" borderId="0" xfId="72" applyFont="1" applyBorder="1" applyAlignment="1">
      <alignment horizontal="right"/>
    </xf>
    <xf numFmtId="14" fontId="99" fillId="0" borderId="0" xfId="72" applyNumberFormat="1" applyFont="1" applyBorder="1" applyAlignment="1" applyProtection="1">
      <alignment horizontal="left"/>
      <protection locked="0"/>
    </xf>
    <xf numFmtId="0" fontId="99" fillId="0" borderId="0" xfId="72" applyFont="1" applyBorder="1" applyAlignment="1" applyProtection="1">
      <alignment horizontal="left" wrapText="1"/>
      <protection locked="0"/>
    </xf>
    <xf numFmtId="14" fontId="99" fillId="0" borderId="0" xfId="72" applyNumberFormat="1" applyFont="1" applyBorder="1" applyAlignment="1" applyProtection="1">
      <alignment horizontal="right"/>
      <protection locked="0"/>
    </xf>
    <xf numFmtId="1" fontId="99" fillId="0" borderId="0" xfId="72" applyNumberFormat="1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protection locked="0"/>
    </xf>
    <xf numFmtId="1" fontId="54" fillId="0" borderId="0" xfId="72" applyNumberFormat="1" applyFont="1" applyBorder="1" applyAlignment="1" applyProtection="1">
      <protection locked="0"/>
    </xf>
    <xf numFmtId="0" fontId="54" fillId="0" borderId="0" xfId="72" applyFont="1" applyBorder="1" applyAlignment="1" applyProtection="1">
      <alignment horizontal="right" wrapText="1"/>
      <protection locked="0"/>
    </xf>
    <xf numFmtId="3" fontId="99" fillId="0" borderId="0" xfId="72" applyNumberFormat="1" applyFont="1" applyAlignment="1">
      <alignment horizontal="center"/>
    </xf>
    <xf numFmtId="0" fontId="21" fillId="0" borderId="0" xfId="72" applyFont="1" applyAlignment="1">
      <alignment horizontal="right" wrapText="1"/>
    </xf>
    <xf numFmtId="0" fontId="99" fillId="0" borderId="0" xfId="72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alignment horizontal="right" wrapText="1"/>
      <protection locked="0"/>
    </xf>
    <xf numFmtId="1" fontId="21" fillId="0" borderId="0" xfId="72" applyNumberFormat="1" applyFont="1" applyBorder="1" applyAlignment="1" applyProtection="1">
      <protection locked="0"/>
    </xf>
    <xf numFmtId="0" fontId="21" fillId="0" borderId="0" xfId="72" applyFont="1" applyBorder="1" applyAlignment="1" applyProtection="1">
      <alignment horizontal="right" wrapText="1"/>
      <protection locked="0"/>
    </xf>
    <xf numFmtId="0" fontId="99" fillId="0" borderId="0" xfId="72" applyFont="1"/>
    <xf numFmtId="0" fontId="99" fillId="0" borderId="0" xfId="72" applyFont="1" applyAlignment="1">
      <alignment horizontal="left" wrapText="1"/>
    </xf>
    <xf numFmtId="0" fontId="99" fillId="0" borderId="0" xfId="72" applyFont="1" applyAlignment="1">
      <alignment wrapText="1"/>
    </xf>
    <xf numFmtId="0" fontId="99" fillId="0" borderId="0" xfId="72" applyFont="1" applyAlignment="1">
      <alignment horizontal="right" wrapText="1"/>
    </xf>
    <xf numFmtId="3" fontId="99" fillId="0" borderId="0" xfId="72" applyNumberFormat="1" applyFont="1" applyAlignment="1">
      <alignment wrapText="1"/>
    </xf>
    <xf numFmtId="0" fontId="99" fillId="0" borderId="0" xfId="72" applyFont="1" applyBorder="1" applyAlignment="1">
      <alignment wrapText="1"/>
    </xf>
    <xf numFmtId="0" fontId="99" fillId="0" borderId="0" xfId="72" applyFont="1" applyBorder="1" applyAlignment="1"/>
    <xf numFmtId="0" fontId="21" fillId="0" borderId="0" xfId="72" applyFont="1" applyBorder="1" applyAlignment="1">
      <alignment horizontal="right" wrapText="1"/>
    </xf>
    <xf numFmtId="0" fontId="21" fillId="0" borderId="0" xfId="72" applyFont="1" applyBorder="1" applyAlignment="1">
      <alignment wrapText="1"/>
    </xf>
    <xf numFmtId="1" fontId="99" fillId="0" borderId="0" xfId="72" applyNumberFormat="1" applyFont="1"/>
    <xf numFmtId="0" fontId="55" fillId="0" borderId="0" xfId="72" applyFont="1" applyBorder="1" applyAlignment="1"/>
    <xf numFmtId="0" fontId="55" fillId="0" borderId="0" xfId="72" applyFont="1" applyAlignment="1"/>
    <xf numFmtId="49" fontId="101" fillId="0" borderId="24" xfId="72" applyNumberFormat="1" applyFont="1" applyBorder="1" applyAlignment="1">
      <alignment horizontal="center"/>
    </xf>
    <xf numFmtId="0" fontId="101" fillId="0" borderId="24" xfId="72" applyFont="1" applyBorder="1" applyAlignment="1"/>
    <xf numFmtId="49" fontId="55" fillId="0" borderId="0" xfId="72" applyNumberFormat="1" applyFont="1" applyBorder="1" applyAlignment="1">
      <alignment horizontal="center"/>
    </xf>
    <xf numFmtId="0" fontId="101" fillId="0" borderId="0" xfId="72" applyFont="1" applyAlignment="1">
      <alignment horizontal="left"/>
    </xf>
    <xf numFmtId="0" fontId="101" fillId="0" borderId="0" xfId="72" applyFont="1" applyBorder="1" applyAlignment="1">
      <alignment horizontal="center"/>
    </xf>
    <xf numFmtId="0" fontId="101" fillId="0" borderId="0" xfId="72" applyFont="1" applyBorder="1" applyAlignment="1">
      <alignment horizontal="right"/>
    </xf>
    <xf numFmtId="0" fontId="102" fillId="0" borderId="0" xfId="72" applyFont="1" applyBorder="1" applyAlignment="1">
      <alignment horizontal="left"/>
    </xf>
    <xf numFmtId="3" fontId="101" fillId="0" borderId="24" xfId="72" applyNumberFormat="1" applyFont="1" applyBorder="1" applyAlignment="1"/>
    <xf numFmtId="3" fontId="106" fillId="0" borderId="0" xfId="0" applyNumberFormat="1" applyFont="1"/>
    <xf numFmtId="3" fontId="59" fillId="0" borderId="67" xfId="74" applyNumberFormat="1" applyFont="1" applyBorder="1"/>
    <xf numFmtId="3" fontId="36" fillId="0" borderId="67" xfId="0" applyNumberFormat="1" applyFont="1" applyBorder="1"/>
    <xf numFmtId="3" fontId="30" fillId="0" borderId="67" xfId="0" applyNumberFormat="1" applyFont="1" applyBorder="1"/>
    <xf numFmtId="3" fontId="32" fillId="0" borderId="67" xfId="0" applyNumberFormat="1" applyFont="1" applyBorder="1"/>
    <xf numFmtId="3" fontId="40" fillId="0" borderId="67" xfId="0" applyNumberFormat="1" applyFont="1" applyBorder="1"/>
    <xf numFmtId="3" fontId="26" fillId="0" borderId="67" xfId="0" applyNumberFormat="1" applyFont="1" applyBorder="1"/>
    <xf numFmtId="0" fontId="26" fillId="0" borderId="67" xfId="0" applyFont="1" applyBorder="1"/>
    <xf numFmtId="3" fontId="30" fillId="0" borderId="68" xfId="0" applyNumberFormat="1" applyFont="1" applyBorder="1"/>
    <xf numFmtId="3" fontId="30" fillId="0" borderId="69" xfId="0" applyNumberFormat="1" applyFont="1" applyBorder="1"/>
    <xf numFmtId="3" fontId="59" fillId="0" borderId="67" xfId="0" applyNumberFormat="1" applyFont="1" applyBorder="1"/>
    <xf numFmtId="3" fontId="26" fillId="0" borderId="68" xfId="0" applyNumberFormat="1" applyFont="1" applyBorder="1"/>
    <xf numFmtId="3" fontId="30" fillId="0" borderId="70" xfId="0" applyNumberFormat="1" applyFont="1" applyBorder="1"/>
    <xf numFmtId="0" fontId="36" fillId="0" borderId="67" xfId="0" applyFont="1" applyBorder="1"/>
    <xf numFmtId="3" fontId="36" fillId="0" borderId="69" xfId="0" applyNumberFormat="1" applyFont="1" applyBorder="1"/>
    <xf numFmtId="0" fontId="26" fillId="0" borderId="27" xfId="0" applyFont="1" applyBorder="1" applyAlignment="1">
      <alignment wrapText="1"/>
    </xf>
    <xf numFmtId="3" fontId="26" fillId="0" borderId="71" xfId="0" applyNumberFormat="1" applyFont="1" applyBorder="1"/>
    <xf numFmtId="0" fontId="55" fillId="0" borderId="24" xfId="73" applyFont="1" applyBorder="1" applyAlignment="1">
      <alignment horizontal="center"/>
    </xf>
    <xf numFmtId="0" fontId="55" fillId="0" borderId="24" xfId="73" applyFont="1" applyBorder="1" applyAlignment="1">
      <alignment horizontal="center" vertical="center" wrapText="1"/>
    </xf>
    <xf numFmtId="0" fontId="21" fillId="0" borderId="0" xfId="73" applyFont="1" applyAlignment="1">
      <alignment horizontal="center"/>
    </xf>
    <xf numFmtId="0" fontId="21" fillId="0" borderId="0" xfId="73" applyFont="1" applyAlignment="1">
      <alignment horizontal="center" vertical="center"/>
    </xf>
    <xf numFmtId="0" fontId="103" fillId="0" borderId="0" xfId="73" applyFont="1" applyAlignment="1">
      <alignment wrapText="1"/>
    </xf>
    <xf numFmtId="3" fontId="21" fillId="0" borderId="0" xfId="73" applyNumberFormat="1" applyFont="1" applyAlignment="1">
      <alignment vertical="center"/>
    </xf>
    <xf numFmtId="3" fontId="21" fillId="0" borderId="0" xfId="73" applyNumberFormat="1" applyFont="1"/>
    <xf numFmtId="0" fontId="105" fillId="0" borderId="0" xfId="73" applyFont="1" applyAlignment="1">
      <alignment wrapText="1"/>
    </xf>
    <xf numFmtId="3" fontId="21" fillId="0" borderId="0" xfId="73" applyNumberFormat="1" applyFont="1" applyAlignment="1">
      <alignment horizontal="right" vertical="center"/>
    </xf>
    <xf numFmtId="0" fontId="21" fillId="0" borderId="0" xfId="73" applyFont="1" applyAlignment="1">
      <alignment wrapText="1"/>
    </xf>
    <xf numFmtId="0" fontId="99" fillId="0" borderId="0" xfId="73" applyFont="1"/>
    <xf numFmtId="3" fontId="55" fillId="0" borderId="0" xfId="73" applyNumberFormat="1" applyFont="1"/>
    <xf numFmtId="3" fontId="37" fillId="0" borderId="69" xfId="0" applyNumberFormat="1" applyFont="1" applyBorder="1"/>
    <xf numFmtId="3" fontId="60" fillId="0" borderId="67" xfId="74" applyNumberFormat="1" applyFont="1" applyBorder="1"/>
    <xf numFmtId="3" fontId="60" fillId="0" borderId="67" xfId="0" applyNumberFormat="1" applyFont="1" applyBorder="1"/>
    <xf numFmtId="3" fontId="37" fillId="0" borderId="67" xfId="0" applyNumberFormat="1" applyFont="1" applyBorder="1"/>
    <xf numFmtId="3" fontId="41" fillId="0" borderId="67" xfId="0" applyNumberFormat="1" applyFont="1" applyBorder="1"/>
    <xf numFmtId="3" fontId="68" fillId="0" borderId="67" xfId="0" applyNumberFormat="1" applyFont="1" applyBorder="1"/>
    <xf numFmtId="0" fontId="32" fillId="0" borderId="67" xfId="0" applyFont="1" applyBorder="1"/>
    <xf numFmtId="3" fontId="32" fillId="0" borderId="68" xfId="0" applyNumberFormat="1" applyFont="1" applyBorder="1"/>
    <xf numFmtId="0" fontId="23" fillId="0" borderId="69" xfId="0" applyFont="1" applyBorder="1"/>
    <xf numFmtId="3" fontId="23" fillId="0" borderId="67" xfId="0" applyNumberFormat="1" applyFont="1" applyBorder="1"/>
    <xf numFmtId="3" fontId="25" fillId="0" borderId="67" xfId="0" applyNumberFormat="1" applyFont="1" applyBorder="1"/>
    <xf numFmtId="3" fontId="24" fillId="0" borderId="67" xfId="0" applyNumberFormat="1" applyFont="1" applyBorder="1"/>
    <xf numFmtId="0" fontId="21" fillId="0" borderId="24" xfId="0" applyFont="1" applyBorder="1"/>
    <xf numFmtId="165" fontId="50" fillId="0" borderId="10" xfId="0" applyNumberFormat="1" applyFont="1" applyBorder="1" applyAlignment="1">
      <alignment horizontal="right"/>
    </xf>
    <xf numFmtId="0" fontId="50" fillId="0" borderId="12" xfId="0" applyNumberFormat="1" applyFont="1" applyBorder="1" applyAlignment="1">
      <alignment horizontal="right"/>
    </xf>
    <xf numFmtId="0" fontId="26" fillId="0" borderId="0" xfId="0" applyFont="1" applyFill="1" applyBorder="1"/>
    <xf numFmtId="3" fontId="31" fillId="0" borderId="35" xfId="0" applyNumberFormat="1" applyFont="1" applyBorder="1"/>
    <xf numFmtId="3" fontId="31" fillId="0" borderId="58" xfId="0" applyNumberFormat="1" applyFont="1" applyBorder="1"/>
    <xf numFmtId="3" fontId="30" fillId="0" borderId="0" xfId="78" applyNumberFormat="1" applyFont="1" applyFill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3" fontId="37" fillId="0" borderId="0" xfId="78" applyNumberFormat="1" applyFont="1" applyAlignment="1">
      <alignment vertical="center"/>
    </xf>
    <xf numFmtId="3" fontId="26" fillId="0" borderId="0" xfId="78" applyNumberFormat="1" applyFont="1" applyBorder="1" applyAlignment="1">
      <alignment vertical="center"/>
    </xf>
    <xf numFmtId="3" fontId="26" fillId="0" borderId="27" xfId="78" applyNumberFormat="1" applyFont="1" applyBorder="1" applyAlignment="1">
      <alignment horizontal="left" vertical="center" wrapText="1"/>
    </xf>
    <xf numFmtId="3" fontId="26" fillId="0" borderId="43" xfId="78" applyNumberFormat="1" applyFont="1" applyBorder="1" applyAlignment="1">
      <alignment horizontal="left" vertical="center" wrapText="1"/>
    </xf>
    <xf numFmtId="49" fontId="26" fillId="0" borderId="43" xfId="78" applyNumberFormat="1" applyFont="1" applyBorder="1" applyAlignment="1">
      <alignment horizontal="center" vertical="center" wrapText="1"/>
    </xf>
    <xf numFmtId="3" fontId="30" fillId="0" borderId="43" xfId="78" applyNumberFormat="1" applyFont="1" applyBorder="1" applyAlignment="1">
      <alignment horizontal="left" vertical="center" wrapText="1"/>
    </xf>
    <xf numFmtId="49" fontId="30" fillId="0" borderId="27" xfId="78" applyNumberFormat="1" applyFont="1" applyBorder="1" applyAlignment="1">
      <alignment horizontal="center" vertical="center" wrapText="1"/>
    </xf>
    <xf numFmtId="3" fontId="26" fillId="0" borderId="31" xfId="78" applyNumberFormat="1" applyFont="1" applyFill="1" applyBorder="1" applyAlignment="1">
      <alignment horizontal="left" vertical="center" wrapText="1"/>
    </xf>
    <xf numFmtId="3" fontId="26" fillId="0" borderId="73" xfId="78" applyNumberFormat="1" applyFont="1" applyBorder="1" applyAlignment="1">
      <alignment horizontal="left" vertical="center" wrapText="1"/>
    </xf>
    <xf numFmtId="49" fontId="30" fillId="0" borderId="43" xfId="78" applyNumberFormat="1" applyFont="1" applyBorder="1" applyAlignment="1">
      <alignment horizontal="center" vertical="center" wrapText="1"/>
    </xf>
    <xf numFmtId="49" fontId="26" fillId="0" borderId="27" xfId="78" applyNumberFormat="1" applyFont="1" applyBorder="1" applyAlignment="1">
      <alignment horizontal="center" vertical="center" wrapText="1"/>
    </xf>
    <xf numFmtId="3" fontId="30" fillId="0" borderId="27" xfId="78" applyNumberFormat="1" applyFont="1" applyBorder="1" applyAlignment="1">
      <alignment horizontal="center" vertical="center" wrapText="1"/>
    </xf>
    <xf numFmtId="3" fontId="26" fillId="0" borderId="43" xfId="78" applyNumberFormat="1" applyFont="1" applyBorder="1"/>
    <xf numFmtId="3" fontId="37" fillId="0" borderId="43" xfId="78" applyNumberFormat="1" applyFont="1" applyBorder="1"/>
    <xf numFmtId="3" fontId="26" fillId="0" borderId="74" xfId="78" applyNumberFormat="1" applyFont="1" applyBorder="1"/>
    <xf numFmtId="3" fontId="26" fillId="0" borderId="75" xfId="78" applyNumberFormat="1" applyFont="1" applyBorder="1"/>
    <xf numFmtId="3" fontId="46" fillId="0" borderId="24" xfId="0" applyNumberFormat="1" applyFont="1" applyBorder="1" applyAlignment="1">
      <alignment horizontal="center" vertical="center"/>
    </xf>
    <xf numFmtId="0" fontId="46" fillId="0" borderId="24" xfId="0" applyFont="1" applyBorder="1" applyAlignment="1">
      <alignment horizontal="center"/>
    </xf>
    <xf numFmtId="3" fontId="55" fillId="0" borderId="24" xfId="0" applyNumberFormat="1" applyFont="1" applyBorder="1"/>
    <xf numFmtId="0" fontId="55" fillId="0" borderId="24" xfId="0" applyFont="1" applyBorder="1"/>
    <xf numFmtId="3" fontId="60" fillId="0" borderId="19" xfId="0" applyNumberFormat="1" applyFont="1" applyBorder="1"/>
    <xf numFmtId="3" fontId="60" fillId="0" borderId="19" xfId="0" applyNumberFormat="1" applyFont="1" applyFill="1" applyBorder="1"/>
    <xf numFmtId="3" fontId="60" fillId="0" borderId="22" xfId="0" applyNumberFormat="1" applyFont="1" applyBorder="1"/>
    <xf numFmtId="3" fontId="60" fillId="0" borderId="0" xfId="0" applyNumberFormat="1" applyFont="1" applyFill="1" applyBorder="1"/>
    <xf numFmtId="3" fontId="61" fillId="0" borderId="73" xfId="0" applyNumberFormat="1" applyFont="1" applyBorder="1"/>
    <xf numFmtId="3" fontId="66" fillId="0" borderId="76" xfId="0" applyNumberFormat="1" applyFont="1" applyBorder="1" applyAlignment="1">
      <alignment horizontal="right" vertical="center" wrapText="1"/>
    </xf>
    <xf numFmtId="3" fontId="66" fillId="0" borderId="77" xfId="0" applyNumberFormat="1" applyFont="1" applyBorder="1" applyAlignment="1">
      <alignment horizontal="center" vertical="center" wrapText="1"/>
    </xf>
    <xf numFmtId="3" fontId="26" fillId="0" borderId="65" xfId="0" applyNumberFormat="1" applyFont="1" applyBorder="1"/>
    <xf numFmtId="3" fontId="32" fillId="0" borderId="78" xfId="0" applyNumberFormat="1" applyFont="1" applyBorder="1"/>
    <xf numFmtId="0" fontId="26" fillId="0" borderId="27" xfId="0" applyFont="1" applyBorder="1"/>
    <xf numFmtId="3" fontId="32" fillId="0" borderId="71" xfId="0" applyNumberFormat="1" applyFont="1" applyBorder="1"/>
    <xf numFmtId="3" fontId="32" fillId="0" borderId="18" xfId="0" applyNumberFormat="1" applyFont="1" applyBorder="1"/>
    <xf numFmtId="3" fontId="66" fillId="0" borderId="60" xfId="0" applyNumberFormat="1" applyFont="1" applyBorder="1"/>
    <xf numFmtId="0" fontId="50" fillId="0" borderId="28" xfId="0" applyNumberFormat="1" applyFont="1" applyBorder="1" applyAlignment="1">
      <alignment horizontal="right"/>
    </xf>
    <xf numFmtId="49" fontId="50" fillId="0" borderId="0" xfId="0" applyNumberFormat="1" applyFont="1" applyBorder="1" applyAlignment="1">
      <alignment horizontal="right"/>
    </xf>
    <xf numFmtId="0" fontId="44" fillId="0" borderId="0" xfId="0" applyFont="1" applyBorder="1"/>
    <xf numFmtId="167" fontId="50" fillId="24" borderId="12" xfId="0" applyNumberFormat="1" applyFont="1" applyFill="1" applyBorder="1" applyAlignment="1">
      <alignment horizontal="right" vertical="center"/>
    </xf>
    <xf numFmtId="1" fontId="50" fillId="0" borderId="12" xfId="0" applyNumberFormat="1" applyFont="1" applyBorder="1" applyAlignment="1">
      <alignment horizontal="right"/>
    </xf>
    <xf numFmtId="0" fontId="32" fillId="0" borderId="22" xfId="0" applyFont="1" applyBorder="1"/>
    <xf numFmtId="3" fontId="30" fillId="0" borderId="43" xfId="78" applyNumberFormat="1" applyFont="1" applyBorder="1"/>
    <xf numFmtId="3" fontId="32" fillId="0" borderId="0" xfId="78" applyNumberFormat="1" applyFont="1" applyBorder="1" applyAlignment="1">
      <alignment vertical="center"/>
    </xf>
    <xf numFmtId="3" fontId="37" fillId="0" borderId="0" xfId="78" applyNumberFormat="1" applyFont="1" applyBorder="1" applyAlignment="1">
      <alignment vertical="center"/>
    </xf>
    <xf numFmtId="3" fontId="30" fillId="0" borderId="0" xfId="78" applyNumberFormat="1" applyFont="1" applyAlignment="1">
      <alignment vertical="center"/>
    </xf>
    <xf numFmtId="3" fontId="26" fillId="0" borderId="18" xfId="78" applyNumberFormat="1" applyFont="1" applyBorder="1" applyAlignment="1">
      <alignment vertical="center"/>
    </xf>
    <xf numFmtId="0" fontId="59" fillId="0" borderId="0" xfId="0" applyFont="1" applyBorder="1" applyAlignment="1">
      <alignment horizontal="left"/>
    </xf>
    <xf numFmtId="3" fontId="59" fillId="0" borderId="22" xfId="0" applyNumberFormat="1" applyFont="1" applyBorder="1" applyAlignment="1">
      <alignment horizontal="right" wrapText="1"/>
    </xf>
    <xf numFmtId="3" fontId="59" fillId="0" borderId="0" xfId="0" applyNumberFormat="1" applyFont="1" applyBorder="1" applyAlignment="1"/>
    <xf numFmtId="0" fontId="66" fillId="0" borderId="48" xfId="0" applyFont="1" applyFill="1" applyBorder="1" applyAlignment="1"/>
    <xf numFmtId="3" fontId="59" fillId="0" borderId="79" xfId="0" applyNumberFormat="1" applyFont="1" applyFill="1" applyBorder="1"/>
    <xf numFmtId="3" fontId="59" fillId="0" borderId="67" xfId="0" applyNumberFormat="1" applyFont="1" applyBorder="1" applyAlignment="1">
      <alignment horizontal="center" vertical="center" wrapText="1"/>
    </xf>
    <xf numFmtId="3" fontId="66" fillId="0" borderId="67" xfId="0" applyNumberFormat="1" applyFont="1" applyBorder="1"/>
    <xf numFmtId="3" fontId="61" fillId="0" borderId="67" xfId="0" applyNumberFormat="1" applyFont="1" applyBorder="1"/>
    <xf numFmtId="3" fontId="66" fillId="0" borderId="80" xfId="0" applyNumberFormat="1" applyFont="1" applyFill="1" applyBorder="1"/>
    <xf numFmtId="3" fontId="36" fillId="0" borderId="0" xfId="74" applyNumberFormat="1" applyFont="1" applyBorder="1"/>
    <xf numFmtId="3" fontId="66" fillId="0" borderId="57" xfId="0" applyNumberFormat="1" applyFont="1" applyBorder="1" applyAlignment="1">
      <alignment horizontal="right" vertical="center" wrapText="1"/>
    </xf>
    <xf numFmtId="0" fontId="66" fillId="0" borderId="81" xfId="0" applyFont="1" applyFill="1" applyBorder="1" applyAlignment="1"/>
    <xf numFmtId="3" fontId="66" fillId="0" borderId="49" xfId="0" applyNumberFormat="1" applyFont="1" applyFill="1" applyBorder="1"/>
    <xf numFmtId="3" fontId="66" fillId="0" borderId="63" xfId="0" applyNumberFormat="1" applyFont="1" applyBorder="1"/>
    <xf numFmtId="3" fontId="66" fillId="0" borderId="82" xfId="0" applyNumberFormat="1" applyFont="1" applyBorder="1"/>
    <xf numFmtId="3" fontId="66" fillId="0" borderId="83" xfId="0" applyNumberFormat="1" applyFont="1" applyBorder="1"/>
    <xf numFmtId="3" fontId="66" fillId="0" borderId="67" xfId="0" applyNumberFormat="1" applyFont="1" applyBorder="1" applyAlignment="1">
      <alignment horizontal="right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Border="1" applyAlignment="1">
      <alignment horizontal="right"/>
    </xf>
    <xf numFmtId="3" fontId="30" fillId="0" borderId="67" xfId="74" applyNumberFormat="1" applyFont="1" applyBorder="1"/>
    <xf numFmtId="3" fontId="95" fillId="0" borderId="0" xfId="0" applyNumberFormat="1" applyFont="1"/>
    <xf numFmtId="3" fontId="95" fillId="0" borderId="22" xfId="0" applyNumberFormat="1" applyFont="1" applyBorder="1"/>
    <xf numFmtId="0" fontId="59" fillId="0" borderId="22" xfId="0" applyFont="1" applyBorder="1"/>
    <xf numFmtId="0" fontId="95" fillId="0" borderId="0" xfId="0" applyFont="1" applyBorder="1"/>
    <xf numFmtId="165" fontId="50" fillId="0" borderId="28" xfId="0" applyNumberFormat="1" applyFont="1" applyBorder="1" applyAlignment="1">
      <alignment horizontal="right"/>
    </xf>
    <xf numFmtId="0" fontId="64" fillId="0" borderId="0" xfId="0" applyFont="1" applyAlignment="1">
      <alignment wrapText="1"/>
    </xf>
    <xf numFmtId="0" fontId="41" fillId="0" borderId="22" xfId="0" applyFont="1" applyBorder="1"/>
    <xf numFmtId="3" fontId="61" fillId="0" borderId="63" xfId="0" applyNumberFormat="1" applyFont="1" applyFill="1" applyBorder="1"/>
    <xf numFmtId="3" fontId="61" fillId="0" borderId="82" xfId="0" applyNumberFormat="1" applyFont="1" applyFill="1" applyBorder="1"/>
    <xf numFmtId="3" fontId="58" fillId="0" borderId="0" xfId="71" applyNumberFormat="1" applyFont="1" applyAlignment="1">
      <alignment horizontal="right" vertical="center"/>
    </xf>
    <xf numFmtId="0" fontId="34" fillId="0" borderId="24" xfId="71" applyFont="1" applyBorder="1" applyAlignment="1">
      <alignment vertical="center"/>
    </xf>
    <xf numFmtId="4" fontId="33" fillId="0" borderId="24" xfId="71" applyNumberFormat="1" applyFont="1" applyBorder="1" applyAlignment="1">
      <alignment vertical="center"/>
    </xf>
    <xf numFmtId="3" fontId="33" fillId="0" borderId="24" xfId="71" applyNumberFormat="1" applyFont="1" applyBorder="1" applyAlignment="1">
      <alignment vertical="center"/>
    </xf>
    <xf numFmtId="3" fontId="24" fillId="0" borderId="24" xfId="71" applyNumberFormat="1" applyFont="1" applyFill="1" applyBorder="1" applyAlignment="1">
      <alignment vertical="center"/>
    </xf>
    <xf numFmtId="4" fontId="24" fillId="0" borderId="24" xfId="71" applyNumberFormat="1" applyFont="1" applyFill="1" applyBorder="1" applyAlignment="1">
      <alignment vertical="center"/>
    </xf>
    <xf numFmtId="3" fontId="37" fillId="0" borderId="24" xfId="71" applyNumberFormat="1" applyFont="1" applyFill="1" applyBorder="1" applyAlignment="1">
      <alignment vertical="center" wrapText="1"/>
    </xf>
    <xf numFmtId="0" fontId="33" fillId="0" borderId="24" xfId="71" applyFont="1" applyBorder="1" applyAlignment="1">
      <alignment vertical="center"/>
    </xf>
    <xf numFmtId="165" fontId="24" fillId="0" borderId="24" xfId="71" applyNumberFormat="1" applyFont="1" applyFill="1" applyBorder="1" applyAlignment="1">
      <alignment vertical="center"/>
    </xf>
    <xf numFmtId="165" fontId="24" fillId="0" borderId="24" xfId="71" applyNumberFormat="1" applyFont="1" applyFill="1" applyBorder="1" applyAlignment="1">
      <alignment horizontal="right" vertical="center"/>
    </xf>
    <xf numFmtId="0" fontId="112" fillId="0" borderId="0" xfId="0" applyFont="1"/>
    <xf numFmtId="0" fontId="2" fillId="0" borderId="0" xfId="70" applyAlignment="1">
      <alignment vertical="center"/>
    </xf>
    <xf numFmtId="0" fontId="31" fillId="0" borderId="85" xfId="71" applyFont="1" applyBorder="1" applyAlignment="1">
      <alignment vertical="center"/>
    </xf>
    <xf numFmtId="3" fontId="23" fillId="0" borderId="85" xfId="71" applyNumberFormat="1" applyFont="1" applyFill="1" applyBorder="1" applyAlignment="1">
      <alignment vertical="center"/>
    </xf>
    <xf numFmtId="0" fontId="34" fillId="0" borderId="85" xfId="71" applyFont="1" applyBorder="1" applyAlignment="1">
      <alignment vertical="center"/>
    </xf>
    <xf numFmtId="3" fontId="26" fillId="0" borderId="86" xfId="0" applyNumberFormat="1" applyFont="1" applyFill="1" applyBorder="1"/>
    <xf numFmtId="3" fontId="26" fillId="0" borderId="0" xfId="0" applyNumberFormat="1" applyFont="1" applyFill="1"/>
    <xf numFmtId="3" fontId="59" fillId="0" borderId="0" xfId="0" applyNumberFormat="1" applyFont="1" applyBorder="1" applyAlignment="1">
      <alignment horizontal="right"/>
    </xf>
    <xf numFmtId="0" fontId="59" fillId="0" borderId="76" xfId="0" applyFont="1" applyBorder="1"/>
    <xf numFmtId="0" fontId="59" fillId="0" borderId="67" xfId="0" applyFont="1" applyBorder="1"/>
    <xf numFmtId="0" fontId="59" fillId="0" borderId="70" xfId="0" applyFont="1" applyBorder="1"/>
    <xf numFmtId="3" fontId="66" fillId="0" borderId="70" xfId="0" applyNumberFormat="1" applyFont="1" applyBorder="1" applyAlignment="1">
      <alignment horizontal="right"/>
    </xf>
    <xf numFmtId="3" fontId="112" fillId="0" borderId="0" xfId="0" applyNumberFormat="1" applyFont="1"/>
    <xf numFmtId="3" fontId="113" fillId="0" borderId="0" xfId="0" applyNumberFormat="1" applyFont="1"/>
    <xf numFmtId="0" fontId="112" fillId="0" borderId="0" xfId="0" applyFont="1" applyBorder="1"/>
    <xf numFmtId="0" fontId="113" fillId="0" borderId="0" xfId="0" applyFont="1"/>
    <xf numFmtId="3" fontId="95" fillId="0" borderId="0" xfId="0" applyNumberFormat="1" applyFont="1" applyAlignment="1">
      <alignment wrapText="1"/>
    </xf>
    <xf numFmtId="0" fontId="30" fillId="0" borderId="0" xfId="0" applyFont="1" applyFill="1"/>
    <xf numFmtId="3" fontId="26" fillId="0" borderId="67" xfId="0" applyNumberFormat="1" applyFont="1" applyFill="1" applyBorder="1"/>
    <xf numFmtId="3" fontId="26" fillId="0" borderId="0" xfId="78" applyNumberFormat="1" applyFont="1" applyBorder="1" applyAlignment="1">
      <alignment horizontal="center" wrapText="1"/>
    </xf>
    <xf numFmtId="0" fontId="110" fillId="0" borderId="0" xfId="0" applyFont="1" applyFill="1"/>
    <xf numFmtId="10" fontId="24" fillId="0" borderId="0" xfId="0" applyNumberFormat="1" applyFont="1" applyFill="1" applyBorder="1" applyAlignment="1">
      <alignment horizontal="left"/>
    </xf>
    <xf numFmtId="3" fontId="27" fillId="0" borderId="19" xfId="0" applyNumberFormat="1" applyFont="1" applyBorder="1"/>
    <xf numFmtId="3" fontId="27" fillId="0" borderId="67" xfId="0" applyNumberFormat="1" applyFont="1" applyBorder="1"/>
    <xf numFmtId="0" fontId="23" fillId="0" borderId="67" xfId="0" applyFont="1" applyFill="1" applyBorder="1" applyAlignment="1">
      <alignment wrapText="1"/>
    </xf>
    <xf numFmtId="0" fontId="92" fillId="0" borderId="0" xfId="0" applyFont="1" applyFill="1"/>
    <xf numFmtId="0" fontId="88" fillId="0" borderId="0" xfId="0" applyFont="1" applyFill="1"/>
    <xf numFmtId="3" fontId="23" fillId="0" borderId="26" xfId="0" applyNumberFormat="1" applyFont="1" applyFill="1" applyBorder="1"/>
    <xf numFmtId="3" fontId="25" fillId="0" borderId="26" xfId="0" applyNumberFormat="1" applyFont="1" applyFill="1" applyBorder="1"/>
    <xf numFmtId="3" fontId="60" fillId="0" borderId="19" xfId="0" applyNumberFormat="1" applyFont="1" applyBorder="1" applyAlignment="1">
      <alignment horizontal="right" wrapText="1"/>
    </xf>
    <xf numFmtId="0" fontId="45" fillId="0" borderId="0" xfId="0" applyFont="1" applyFill="1" applyBorder="1" applyAlignment="1">
      <alignment horizontal="left" wrapText="1"/>
    </xf>
    <xf numFmtId="0" fontId="45" fillId="0" borderId="0" xfId="0" applyFont="1" applyBorder="1"/>
    <xf numFmtId="0" fontId="56" fillId="0" borderId="10" xfId="0" applyFont="1" applyBorder="1" applyAlignment="1">
      <alignment horizontal="right"/>
    </xf>
    <xf numFmtId="167" fontId="21" fillId="0" borderId="0" xfId="0" applyNumberFormat="1" applyFont="1"/>
    <xf numFmtId="0" fontId="50" fillId="0" borderId="24" xfId="0" applyFont="1" applyFill="1" applyBorder="1" applyAlignment="1">
      <alignment horizontal="right"/>
    </xf>
    <xf numFmtId="167" fontId="50" fillId="0" borderId="12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3" fontId="65" fillId="0" borderId="0" xfId="0" applyNumberFormat="1" applyFont="1" applyBorder="1"/>
    <xf numFmtId="0" fontId="34" fillId="0" borderId="22" xfId="71" applyFont="1" applyBorder="1" applyAlignment="1">
      <alignment vertical="center"/>
    </xf>
    <xf numFmtId="0" fontId="2" fillId="0" borderId="22" xfId="70" applyBorder="1" applyAlignment="1">
      <alignment vertical="center"/>
    </xf>
    <xf numFmtId="0" fontId="34" fillId="0" borderId="22" xfId="71" applyFont="1" applyBorder="1" applyAlignment="1">
      <alignment vertical="center" wrapText="1"/>
    </xf>
    <xf numFmtId="0" fontId="107" fillId="0" borderId="22" xfId="71" applyFont="1" applyBorder="1" applyAlignment="1">
      <alignment horizontal="center" vertical="center" wrapText="1"/>
    </xf>
    <xf numFmtId="0" fontId="35" fillId="0" borderId="22" xfId="70" applyFont="1" applyBorder="1" applyAlignment="1">
      <alignment vertical="center" wrapText="1"/>
    </xf>
    <xf numFmtId="0" fontId="2" fillId="0" borderId="22" xfId="70" applyBorder="1" applyAlignment="1">
      <alignment vertical="center" wrapText="1"/>
    </xf>
    <xf numFmtId="0" fontId="108" fillId="0" borderId="22" xfId="71" applyFont="1" applyBorder="1" applyAlignment="1">
      <alignment vertical="center" wrapText="1"/>
    </xf>
    <xf numFmtId="0" fontId="35" fillId="0" borderId="22" xfId="0" applyFont="1" applyBorder="1"/>
    <xf numFmtId="0" fontId="38" fillId="0" borderId="22" xfId="0" applyFont="1" applyBorder="1"/>
    <xf numFmtId="0" fontId="41" fillId="0" borderId="0" xfId="0" applyFont="1" applyBorder="1"/>
    <xf numFmtId="0" fontId="42" fillId="0" borderId="22" xfId="0" applyFont="1" applyBorder="1"/>
    <xf numFmtId="0" fontId="39" fillId="0" borderId="22" xfId="78" applyFont="1" applyBorder="1"/>
    <xf numFmtId="0" fontId="62" fillId="0" borderId="22" xfId="78" applyFont="1" applyBorder="1"/>
    <xf numFmtId="0" fontId="37" fillId="0" borderId="22" xfId="78" applyFont="1" applyBorder="1"/>
    <xf numFmtId="0" fontId="63" fillId="0" borderId="22" xfId="78" applyFont="1" applyBorder="1"/>
    <xf numFmtId="0" fontId="32" fillId="0" borderId="22" xfId="78" applyFont="1" applyBorder="1"/>
    <xf numFmtId="3" fontId="37" fillId="0" borderId="22" xfId="0" applyNumberFormat="1" applyFont="1" applyBorder="1"/>
    <xf numFmtId="0" fontId="32" fillId="0" borderId="22" xfId="0" applyFont="1" applyBorder="1" applyAlignment="1">
      <alignment horizontal="center" vertical="center"/>
    </xf>
    <xf numFmtId="0" fontId="68" fillId="0" borderId="22" xfId="0" applyFont="1" applyBorder="1"/>
    <xf numFmtId="0" fontId="32" fillId="0" borderId="22" xfId="0" applyFont="1" applyBorder="1" applyAlignment="1">
      <alignment horizontal="center" vertical="center" wrapText="1"/>
    </xf>
    <xf numFmtId="0" fontId="37" fillId="0" borderId="0" xfId="78" applyFont="1" applyBorder="1"/>
    <xf numFmtId="3" fontId="39" fillId="0" borderId="0" xfId="78" applyNumberFormat="1" applyFont="1" applyBorder="1"/>
    <xf numFmtId="3" fontId="62" fillId="0" borderId="0" xfId="78" applyNumberFormat="1" applyFont="1" applyBorder="1"/>
    <xf numFmtId="3" fontId="87" fillId="0" borderId="0" xfId="78" applyNumberFormat="1" applyFont="1" applyBorder="1"/>
    <xf numFmtId="3" fontId="71" fillId="0" borderId="87" xfId="0" applyNumberFormat="1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/>
    </xf>
    <xf numFmtId="0" fontId="66" fillId="0" borderId="88" xfId="0" applyFont="1" applyBorder="1"/>
    <xf numFmtId="3" fontId="26" fillId="0" borderId="88" xfId="0" applyNumberFormat="1" applyFont="1" applyBorder="1"/>
    <xf numFmtId="3" fontId="45" fillId="0" borderId="45" xfId="0" applyNumberFormat="1" applyFont="1" applyBorder="1"/>
    <xf numFmtId="3" fontId="44" fillId="0" borderId="88" xfId="0" applyNumberFormat="1" applyFont="1" applyBorder="1"/>
    <xf numFmtId="0" fontId="44" fillId="0" borderId="89" xfId="0" applyFont="1" applyBorder="1"/>
    <xf numFmtId="3" fontId="45" fillId="0" borderId="22" xfId="0" applyNumberFormat="1" applyFont="1" applyBorder="1"/>
    <xf numFmtId="3" fontId="44" fillId="0" borderId="0" xfId="0" applyNumberFormat="1" applyFont="1" applyBorder="1"/>
    <xf numFmtId="0" fontId="44" fillId="0" borderId="67" xfId="0" applyFont="1" applyBorder="1"/>
    <xf numFmtId="3" fontId="45" fillId="0" borderId="0" xfId="0" applyNumberFormat="1" applyFont="1" applyBorder="1"/>
    <xf numFmtId="3" fontId="55" fillId="0" borderId="67" xfId="0" applyNumberFormat="1" applyFont="1" applyBorder="1"/>
    <xf numFmtId="3" fontId="21" fillId="0" borderId="0" xfId="0" applyNumberFormat="1" applyFont="1" applyBorder="1"/>
    <xf numFmtId="3" fontId="45" fillId="0" borderId="0" xfId="0" applyNumberFormat="1" applyFont="1" applyBorder="1" applyAlignment="1">
      <alignment vertical="center"/>
    </xf>
    <xf numFmtId="3" fontId="55" fillId="0" borderId="67" xfId="0" applyNumberFormat="1" applyFont="1" applyBorder="1" applyAlignment="1">
      <alignment vertical="center"/>
    </xf>
    <xf numFmtId="3" fontId="46" fillId="0" borderId="22" xfId="0" applyNumberFormat="1" applyFont="1" applyBorder="1"/>
    <xf numFmtId="3" fontId="46" fillId="0" borderId="0" xfId="0" applyNumberFormat="1" applyFont="1" applyBorder="1"/>
    <xf numFmtId="3" fontId="43" fillId="0" borderId="0" xfId="0" applyNumberFormat="1" applyFont="1" applyBorder="1"/>
    <xf numFmtId="0" fontId="55" fillId="0" borderId="67" xfId="0" applyFont="1" applyBorder="1"/>
    <xf numFmtId="0" fontId="21" fillId="0" borderId="67" xfId="0" applyFont="1" applyBorder="1"/>
    <xf numFmtId="3" fontId="21" fillId="0" borderId="67" xfId="0" applyNumberFormat="1" applyFont="1" applyBorder="1"/>
    <xf numFmtId="3" fontId="45" fillId="0" borderId="22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21" fillId="0" borderId="67" xfId="0" applyNumberFormat="1" applyFont="1" applyBorder="1" applyAlignment="1">
      <alignment vertical="center"/>
    </xf>
    <xf numFmtId="3" fontId="46" fillId="0" borderId="67" xfId="0" applyNumberFormat="1" applyFont="1" applyBorder="1"/>
    <xf numFmtId="0" fontId="32" fillId="0" borderId="0" xfId="78" applyFont="1" applyBorder="1"/>
    <xf numFmtId="0" fontId="40" fillId="0" borderId="0" xfId="0" applyFont="1" applyBorder="1"/>
    <xf numFmtId="0" fontId="58" fillId="0" borderId="0" xfId="0" applyFont="1" applyAlignment="1">
      <alignment horizontal="center" vertical="center"/>
    </xf>
    <xf numFmtId="0" fontId="50" fillId="0" borderId="0" xfId="0" applyFont="1" applyBorder="1" applyAlignment="1">
      <alignment horizontal="center" wrapText="1"/>
    </xf>
    <xf numFmtId="0" fontId="50" fillId="0" borderId="0" xfId="0" applyNumberFormat="1" applyFont="1" applyBorder="1" applyAlignment="1">
      <alignment horizontal="right"/>
    </xf>
    <xf numFmtId="0" fontId="33" fillId="0" borderId="0" xfId="0" applyFont="1" applyBorder="1" applyAlignment="1">
      <alignment wrapText="1"/>
    </xf>
    <xf numFmtId="3" fontId="33" fillId="0" borderId="0" xfId="0" applyNumberFormat="1" applyFont="1" applyBorder="1"/>
    <xf numFmtId="3" fontId="33" fillId="0" borderId="26" xfId="0" applyNumberFormat="1" applyFont="1" applyBorder="1"/>
    <xf numFmtId="3" fontId="61" fillId="0" borderId="0" xfId="0" applyNumberFormat="1" applyFont="1" applyBorder="1"/>
    <xf numFmtId="0" fontId="30" fillId="0" borderId="0" xfId="78" applyFont="1" applyAlignment="1">
      <alignment vertical="center"/>
    </xf>
    <xf numFmtId="0" fontId="30" fillId="0" borderId="0" xfId="78" applyFont="1" applyAlignment="1">
      <alignment vertical="center" wrapText="1"/>
    </xf>
    <xf numFmtId="0" fontId="50" fillId="0" borderId="24" xfId="0" applyFont="1" applyBorder="1" applyAlignment="1">
      <alignment wrapText="1"/>
    </xf>
    <xf numFmtId="0" fontId="56" fillId="0" borderId="15" xfId="0" applyFont="1" applyBorder="1" applyAlignment="1">
      <alignment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6" fillId="0" borderId="20" xfId="0" applyFont="1" applyBorder="1" applyAlignment="1">
      <alignment horizontal="right"/>
    </xf>
    <xf numFmtId="4" fontId="50" fillId="0" borderId="20" xfId="0" applyNumberFormat="1" applyFont="1" applyBorder="1" applyAlignment="1">
      <alignment horizontal="right"/>
    </xf>
    <xf numFmtId="1" fontId="50" fillId="0" borderId="24" xfId="0" applyNumberFormat="1" applyFont="1" applyBorder="1" applyAlignment="1">
      <alignment horizontal="right"/>
    </xf>
    <xf numFmtId="0" fontId="57" fillId="0" borderId="15" xfId="0" applyFont="1" applyBorder="1" applyAlignment="1">
      <alignment wrapText="1"/>
    </xf>
    <xf numFmtId="3" fontId="118" fillId="0" borderId="24" xfId="71" applyNumberFormat="1" applyFont="1" applyBorder="1" applyAlignment="1">
      <alignment vertical="center"/>
    </xf>
    <xf numFmtId="3" fontId="111" fillId="0" borderId="35" xfId="0" applyNumberFormat="1" applyFont="1" applyBorder="1"/>
    <xf numFmtId="3" fontId="21" fillId="0" borderId="22" xfId="0" applyNumberFormat="1" applyFont="1" applyBorder="1" applyAlignment="1">
      <alignment horizontal="right" vertical="center"/>
    </xf>
    <xf numFmtId="3" fontId="32" fillId="0" borderId="80" xfId="0" applyNumberFormat="1" applyFont="1" applyFill="1" applyBorder="1"/>
    <xf numFmtId="3" fontId="66" fillId="0" borderId="70" xfId="0" applyNumberFormat="1" applyFont="1" applyBorder="1"/>
    <xf numFmtId="0" fontId="0" fillId="0" borderId="0" xfId="0" applyAlignment="1">
      <alignment horizontal="center"/>
    </xf>
    <xf numFmtId="0" fontId="56" fillId="0" borderId="0" xfId="72" applyFont="1" applyAlignment="1">
      <alignment horizontal="center"/>
    </xf>
    <xf numFmtId="0" fontId="50" fillId="0" borderId="24" xfId="72" applyFont="1" applyBorder="1" applyAlignment="1">
      <alignment horizontal="center"/>
    </xf>
    <xf numFmtId="0" fontId="50" fillId="0" borderId="24" xfId="72" applyFont="1" applyFill="1" applyBorder="1" applyAlignment="1">
      <alignment horizontal="center"/>
    </xf>
    <xf numFmtId="0" fontId="50" fillId="0" borderId="24" xfId="72" applyFont="1" applyBorder="1" applyAlignment="1"/>
    <xf numFmtId="0" fontId="0" fillId="0" borderId="85" xfId="0" applyBorder="1"/>
    <xf numFmtId="49" fontId="101" fillId="0" borderId="24" xfId="72" applyNumberFormat="1" applyFont="1" applyFill="1" applyBorder="1" applyAlignment="1">
      <alignment horizontal="center"/>
    </xf>
    <xf numFmtId="0" fontId="120" fillId="0" borderId="24" xfId="0" applyFont="1" applyBorder="1" applyAlignment="1">
      <alignment horizontal="center"/>
    </xf>
    <xf numFmtId="0" fontId="56" fillId="0" borderId="0" xfId="72" applyFont="1" applyBorder="1" applyAlignment="1">
      <alignment horizontal="center"/>
    </xf>
    <xf numFmtId="0" fontId="50" fillId="0" borderId="0" xfId="72" applyFont="1" applyAlignment="1">
      <alignment horizontal="left"/>
    </xf>
    <xf numFmtId="0" fontId="50" fillId="0" borderId="0" xfId="72" applyFont="1" applyBorder="1" applyAlignment="1">
      <alignment horizontal="center"/>
    </xf>
    <xf numFmtId="0" fontId="56" fillId="0" borderId="0" xfId="72" applyFont="1" applyFill="1" applyBorder="1" applyAlignment="1">
      <alignment horizontal="center"/>
    </xf>
    <xf numFmtId="0" fontId="56" fillId="0" borderId="0" xfId="72" applyFont="1" applyFill="1" applyAlignment="1">
      <alignment horizontal="center"/>
    </xf>
    <xf numFmtId="0" fontId="56" fillId="0" borderId="0" xfId="72" applyFont="1" applyFill="1" applyAlignment="1">
      <alignment horizontal="left"/>
    </xf>
    <xf numFmtId="0" fontId="56" fillId="0" borderId="0" xfId="72" applyFont="1" applyFill="1" applyAlignment="1"/>
    <xf numFmtId="3" fontId="56" fillId="0" borderId="0" xfId="72" applyNumberFormat="1" applyFont="1" applyFill="1" applyAlignment="1"/>
    <xf numFmtId="14" fontId="56" fillId="0" borderId="0" xfId="72" applyNumberFormat="1" applyFont="1" applyFill="1" applyBorder="1" applyAlignment="1" applyProtection="1">
      <alignment horizontal="left"/>
      <protection locked="0"/>
    </xf>
    <xf numFmtId="14" fontId="56" fillId="0" borderId="0" xfId="72" applyNumberFormat="1" applyFont="1" applyFill="1" applyBorder="1" applyAlignment="1" applyProtection="1">
      <alignment horizontal="center"/>
      <protection locked="0"/>
    </xf>
    <xf numFmtId="0" fontId="56" fillId="0" borderId="0" xfId="72" applyFont="1" applyFill="1" applyBorder="1" applyAlignment="1" applyProtection="1">
      <alignment horizontal="left" wrapText="1"/>
      <protection locked="0"/>
    </xf>
    <xf numFmtId="3" fontId="56" fillId="0" borderId="0" xfId="72" applyNumberFormat="1" applyFont="1" applyFill="1" applyBorder="1" applyAlignment="1" applyProtection="1">
      <alignment wrapText="1"/>
      <protection locked="0"/>
    </xf>
    <xf numFmtId="3" fontId="121" fillId="0" borderId="0" xfId="0" applyNumberFormat="1" applyFont="1" applyFill="1"/>
    <xf numFmtId="14" fontId="99" fillId="0" borderId="0" xfId="72" applyNumberFormat="1" applyFont="1" applyFill="1" applyBorder="1" applyAlignment="1" applyProtection="1">
      <alignment horizontal="left"/>
      <protection locked="0"/>
    </xf>
    <xf numFmtId="14" fontId="99" fillId="0" borderId="0" xfId="72" applyNumberFormat="1" applyFont="1" applyFill="1" applyBorder="1" applyAlignment="1" applyProtection="1">
      <alignment horizontal="center"/>
      <protection locked="0"/>
    </xf>
    <xf numFmtId="3" fontId="99" fillId="0" borderId="0" xfId="0" applyNumberFormat="1" applyFont="1" applyFill="1"/>
    <xf numFmtId="3" fontId="99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2" fillId="0" borderId="0" xfId="0" applyFont="1" applyFill="1" applyAlignment="1">
      <alignment horizontal="center"/>
    </xf>
    <xf numFmtId="0" fontId="122" fillId="0" borderId="0" xfId="0" applyFont="1" applyFill="1"/>
    <xf numFmtId="14" fontId="12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3" fontId="123" fillId="0" borderId="0" xfId="0" applyNumberFormat="1" applyFont="1" applyFill="1"/>
    <xf numFmtId="3" fontId="120" fillId="0" borderId="0" xfId="0" applyNumberFormat="1" applyFont="1" applyFill="1"/>
    <xf numFmtId="0" fontId="33" fillId="0" borderId="24" xfId="71" applyFont="1" applyBorder="1" applyAlignment="1">
      <alignment vertical="center" wrapText="1"/>
    </xf>
    <xf numFmtId="2" fontId="24" fillId="0" borderId="24" xfId="71" applyNumberFormat="1" applyFont="1" applyFill="1" applyBorder="1" applyAlignment="1">
      <alignment vertical="center"/>
    </xf>
    <xf numFmtId="3" fontId="24" fillId="0" borderId="24" xfId="71" applyNumberFormat="1" applyFont="1" applyFill="1" applyBorder="1" applyAlignment="1">
      <alignment vertical="center" shrinkToFit="1"/>
    </xf>
    <xf numFmtId="3" fontId="119" fillId="0" borderId="24" xfId="71" applyNumberFormat="1" applyFont="1" applyFill="1" applyBorder="1" applyAlignment="1">
      <alignment vertical="center"/>
    </xf>
    <xf numFmtId="3" fontId="119" fillId="0" borderId="24" xfId="71" applyNumberFormat="1" applyFont="1" applyFill="1" applyBorder="1" applyAlignment="1">
      <alignment horizontal="right" vertical="center"/>
    </xf>
    <xf numFmtId="3" fontId="24" fillId="0" borderId="24" xfId="71" applyNumberFormat="1" applyFont="1" applyFill="1" applyBorder="1" applyAlignment="1">
      <alignment horizontal="right" vertical="center"/>
    </xf>
    <xf numFmtId="3" fontId="124" fillId="0" borderId="24" xfId="71" applyNumberFormat="1" applyFont="1" applyFill="1" applyBorder="1" applyAlignment="1">
      <alignment vertical="center"/>
    </xf>
    <xf numFmtId="0" fontId="118" fillId="0" borderId="24" xfId="71" applyFont="1" applyBorder="1" applyAlignment="1">
      <alignment vertical="center"/>
    </xf>
    <xf numFmtId="4" fontId="118" fillId="0" borderId="24" xfId="71" applyNumberFormat="1" applyFont="1" applyBorder="1" applyAlignment="1">
      <alignment vertical="center"/>
    </xf>
    <xf numFmtId="3" fontId="34" fillId="0" borderId="0" xfId="71" applyNumberFormat="1" applyFont="1" applyAlignment="1">
      <alignment vertical="center"/>
    </xf>
    <xf numFmtId="0" fontId="111" fillId="0" borderId="24" xfId="71" applyFont="1" applyBorder="1" applyAlignment="1">
      <alignment vertical="center"/>
    </xf>
    <xf numFmtId="167" fontId="33" fillId="0" borderId="24" xfId="71" applyNumberFormat="1" applyFont="1" applyBorder="1" applyAlignment="1">
      <alignment vertical="center"/>
    </xf>
    <xf numFmtId="4" fontId="119" fillId="0" borderId="24" xfId="71" applyNumberFormat="1" applyFont="1" applyFill="1" applyBorder="1" applyAlignment="1">
      <alignment vertical="center"/>
    </xf>
    <xf numFmtId="3" fontId="125" fillId="0" borderId="24" xfId="71" applyNumberFormat="1" applyFont="1" applyFill="1" applyBorder="1" applyAlignment="1">
      <alignment vertical="center" wrapText="1"/>
    </xf>
    <xf numFmtId="0" fontId="118" fillId="0" borderId="24" xfId="71" applyFont="1" applyBorder="1" applyAlignment="1">
      <alignment vertical="center" wrapText="1"/>
    </xf>
    <xf numFmtId="3" fontId="37" fillId="0" borderId="24" xfId="71" applyNumberFormat="1" applyFont="1" applyFill="1" applyBorder="1" applyAlignment="1">
      <alignment vertical="center" shrinkToFit="1"/>
    </xf>
    <xf numFmtId="164" fontId="119" fillId="0" borderId="24" xfId="71" applyNumberFormat="1" applyFont="1" applyFill="1" applyBorder="1" applyAlignment="1">
      <alignment vertical="center"/>
    </xf>
    <xf numFmtId="165" fontId="119" fillId="0" borderId="24" xfId="71" applyNumberFormat="1" applyFont="1" applyFill="1" applyBorder="1" applyAlignment="1">
      <alignment vertical="center"/>
    </xf>
    <xf numFmtId="168" fontId="119" fillId="0" borderId="24" xfId="71" applyNumberFormat="1" applyFont="1" applyFill="1" applyBorder="1" applyAlignment="1">
      <alignment vertical="center"/>
    </xf>
    <xf numFmtId="3" fontId="119" fillId="0" borderId="24" xfId="71" applyNumberFormat="1" applyFont="1" applyBorder="1" applyAlignment="1">
      <alignment vertical="center"/>
    </xf>
    <xf numFmtId="3" fontId="119" fillId="0" borderId="24" xfId="71" applyNumberFormat="1" applyFont="1" applyBorder="1" applyAlignment="1">
      <alignment horizontal="right" vertical="center"/>
    </xf>
    <xf numFmtId="165" fontId="119" fillId="0" borderId="24" xfId="71" applyNumberFormat="1" applyFont="1" applyBorder="1" applyAlignment="1">
      <alignment vertical="center"/>
    </xf>
    <xf numFmtId="0" fontId="126" fillId="0" borderId="24" xfId="75" applyFont="1" applyBorder="1" applyAlignment="1">
      <alignment vertical="center"/>
    </xf>
    <xf numFmtId="3" fontId="119" fillId="0" borderId="24" xfId="75" applyNumberFormat="1" applyFont="1" applyBorder="1" applyAlignment="1">
      <alignment vertical="center"/>
    </xf>
    <xf numFmtId="0" fontId="111" fillId="0" borderId="24" xfId="71" applyFont="1" applyBorder="1" applyAlignment="1">
      <alignment vertical="center" wrapText="1"/>
    </xf>
    <xf numFmtId="9" fontId="119" fillId="0" borderId="24" xfId="71" applyNumberFormat="1" applyFont="1" applyFill="1" applyBorder="1" applyAlignment="1">
      <alignment vertical="center"/>
    </xf>
    <xf numFmtId="0" fontId="111" fillId="0" borderId="90" xfId="71" applyFont="1" applyFill="1" applyBorder="1" applyAlignment="1">
      <alignment vertical="center"/>
    </xf>
    <xf numFmtId="3" fontId="127" fillId="0" borderId="63" xfId="71" applyNumberFormat="1" applyFont="1" applyFill="1" applyBorder="1" applyAlignment="1">
      <alignment vertical="center"/>
    </xf>
    <xf numFmtId="3" fontId="127" fillId="0" borderId="82" xfId="71" applyNumberFormat="1" applyFont="1" applyFill="1" applyBorder="1" applyAlignment="1">
      <alignment vertical="center"/>
    </xf>
    <xf numFmtId="3" fontId="127" fillId="0" borderId="35" xfId="71" applyNumberFormat="1" applyFont="1" applyFill="1" applyBorder="1" applyAlignment="1">
      <alignment vertical="center"/>
    </xf>
    <xf numFmtId="3" fontId="34" fillId="0" borderId="0" xfId="71" applyNumberFormat="1" applyFont="1" applyBorder="1" applyAlignment="1">
      <alignment vertical="center"/>
    </xf>
    <xf numFmtId="0" fontId="50" fillId="0" borderId="91" xfId="0" applyFont="1" applyBorder="1"/>
    <xf numFmtId="0" fontId="52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right"/>
    </xf>
    <xf numFmtId="0" fontId="50" fillId="0" borderId="91" xfId="0" applyFont="1" applyBorder="1" applyAlignment="1">
      <alignment horizontal="right"/>
    </xf>
    <xf numFmtId="4" fontId="50" fillId="0" borderId="91" xfId="0" applyNumberFormat="1" applyFont="1" applyBorder="1" applyAlignment="1">
      <alignment horizontal="right"/>
    </xf>
    <xf numFmtId="0" fontId="50" fillId="0" borderId="92" xfId="0" applyFont="1" applyBorder="1" applyAlignment="1">
      <alignment shrinkToFit="1"/>
    </xf>
    <xf numFmtId="0" fontId="56" fillId="0" borderId="93" xfId="0" applyFont="1" applyBorder="1"/>
    <xf numFmtId="0" fontId="57" fillId="0" borderId="93" xfId="0" applyFont="1" applyBorder="1" applyAlignment="1">
      <alignment horizontal="right"/>
    </xf>
    <xf numFmtId="0" fontId="56" fillId="0" borderId="93" xfId="0" applyFont="1" applyBorder="1" applyAlignment="1">
      <alignment horizontal="right"/>
    </xf>
    <xf numFmtId="0" fontId="50" fillId="0" borderId="93" xfId="0" applyFont="1" applyBorder="1" applyAlignment="1">
      <alignment horizontal="right"/>
    </xf>
    <xf numFmtId="0" fontId="21" fillId="0" borderId="93" xfId="0" applyFont="1" applyBorder="1"/>
    <xf numFmtId="0" fontId="50" fillId="0" borderId="94" xfId="0" applyFont="1" applyFill="1" applyBorder="1" applyAlignment="1">
      <alignment horizontal="right"/>
    </xf>
    <xf numFmtId="14" fontId="122" fillId="0" borderId="0" xfId="0" applyNumberFormat="1" applyFont="1" applyFill="1" applyAlignment="1">
      <alignment horizontal="center"/>
    </xf>
    <xf numFmtId="3" fontId="46" fillId="0" borderId="95" xfId="0" applyNumberFormat="1" applyFont="1" applyBorder="1"/>
    <xf numFmtId="3" fontId="46" fillId="0" borderId="35" xfId="0" applyNumberFormat="1" applyFont="1" applyBorder="1"/>
    <xf numFmtId="3" fontId="46" fillId="0" borderId="58" xfId="0" applyNumberFormat="1" applyFont="1" applyBorder="1"/>
    <xf numFmtId="3" fontId="25" fillId="0" borderId="75" xfId="0" applyNumberFormat="1" applyFont="1" applyBorder="1"/>
    <xf numFmtId="3" fontId="25" fillId="0" borderId="58" xfId="0" applyNumberFormat="1" applyFont="1" applyFill="1" applyBorder="1"/>
    <xf numFmtId="0" fontId="45" fillId="0" borderId="0" xfId="0" applyFont="1" applyBorder="1" applyAlignment="1">
      <alignment horizontal="left"/>
    </xf>
    <xf numFmtId="0" fontId="128" fillId="0" borderId="0" xfId="0" applyFont="1" applyFill="1"/>
    <xf numFmtId="0" fontId="121" fillId="0" borderId="0" xfId="0" applyFont="1" applyFill="1"/>
    <xf numFmtId="0" fontId="116" fillId="0" borderId="0" xfId="0" applyFont="1" applyFill="1"/>
    <xf numFmtId="166" fontId="26" fillId="0" borderId="12" xfId="0" applyNumberFormat="1" applyFont="1" applyBorder="1" applyAlignment="1">
      <alignment horizontal="center" vertical="center"/>
    </xf>
    <xf numFmtId="49" fontId="50" fillId="0" borderId="28" xfId="0" applyNumberFormat="1" applyFont="1" applyBorder="1" applyAlignment="1">
      <alignment horizontal="right"/>
    </xf>
    <xf numFmtId="3" fontId="30" fillId="0" borderId="0" xfId="0" applyNumberFormat="1" applyFont="1" applyAlignment="1">
      <alignment vertical="center"/>
    </xf>
    <xf numFmtId="3" fontId="30" fillId="0" borderId="67" xfId="0" applyNumberFormat="1" applyFont="1" applyBorder="1" applyAlignment="1">
      <alignment vertical="center"/>
    </xf>
    <xf numFmtId="0" fontId="41" fillId="0" borderId="67" xfId="0" applyFont="1" applyBorder="1"/>
    <xf numFmtId="0" fontId="37" fillId="0" borderId="67" xfId="0" applyFont="1" applyBorder="1"/>
    <xf numFmtId="3" fontId="26" fillId="0" borderId="0" xfId="78" applyNumberFormat="1" applyFont="1" applyAlignment="1">
      <alignment vertical="center"/>
    </xf>
    <xf numFmtId="3" fontId="26" fillId="0" borderId="73" xfId="78" applyNumberFormat="1" applyFont="1" applyBorder="1"/>
    <xf numFmtId="3" fontId="89" fillId="0" borderId="0" xfId="78" applyNumberFormat="1" applyFont="1" applyBorder="1" applyAlignment="1">
      <alignment vertical="center"/>
    </xf>
    <xf numFmtId="3" fontId="90" fillId="0" borderId="0" xfId="78" applyNumberFormat="1" applyFont="1" applyBorder="1" applyAlignment="1">
      <alignment vertical="center"/>
    </xf>
    <xf numFmtId="3" fontId="89" fillId="0" borderId="0" xfId="78" applyNumberFormat="1" applyFont="1" applyAlignment="1">
      <alignment vertical="center"/>
    </xf>
    <xf numFmtId="0" fontId="43" fillId="0" borderId="0" xfId="0" applyFont="1" applyBorder="1"/>
    <xf numFmtId="0" fontId="36" fillId="0" borderId="0" xfId="0" applyFont="1" applyAlignment="1">
      <alignment wrapText="1"/>
    </xf>
    <xf numFmtId="3" fontId="26" fillId="0" borderId="0" xfId="0" applyNumberFormat="1" applyFont="1" applyBorder="1" applyAlignment="1">
      <alignment vertical="center"/>
    </xf>
    <xf numFmtId="3" fontId="40" fillId="0" borderId="0" xfId="0" applyNumberFormat="1" applyFont="1"/>
    <xf numFmtId="3" fontId="26" fillId="0" borderId="0" xfId="0" applyNumberFormat="1" applyFont="1" applyAlignment="1">
      <alignment vertical="center"/>
    </xf>
    <xf numFmtId="0" fontId="37" fillId="0" borderId="0" xfId="0" applyFont="1" applyAlignment="1">
      <alignment horizontal="center"/>
    </xf>
    <xf numFmtId="0" fontId="64" fillId="0" borderId="0" xfId="0" applyFont="1" applyBorder="1" applyAlignment="1">
      <alignment wrapText="1"/>
    </xf>
    <xf numFmtId="0" fontId="36" fillId="0" borderId="76" xfId="0" applyFont="1" applyBorder="1"/>
    <xf numFmtId="0" fontId="30" fillId="0" borderId="67" xfId="0" applyFont="1" applyBorder="1"/>
    <xf numFmtId="0" fontId="26" fillId="0" borderId="75" xfId="0" applyFont="1" applyBorder="1" applyAlignment="1">
      <alignment wrapText="1"/>
    </xf>
    <xf numFmtId="0" fontId="37" fillId="0" borderId="9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37" fillId="0" borderId="67" xfId="0" applyFont="1" applyBorder="1" applyAlignment="1">
      <alignment horizontal="center" vertical="center"/>
    </xf>
    <xf numFmtId="3" fontId="31" fillId="0" borderId="0" xfId="0" applyNumberFormat="1" applyFont="1"/>
    <xf numFmtId="3" fontId="39" fillId="0" borderId="0" xfId="78" applyNumberFormat="1" applyFont="1" applyAlignment="1">
      <alignment vertical="center"/>
    </xf>
    <xf numFmtId="3" fontId="30" fillId="0" borderId="0" xfId="78" applyNumberFormat="1" applyFont="1" applyBorder="1" applyAlignment="1"/>
    <xf numFmtId="3" fontId="32" fillId="0" borderId="0" xfId="78" applyNumberFormat="1" applyFont="1" applyBorder="1" applyAlignment="1"/>
    <xf numFmtId="3" fontId="30" fillId="0" borderId="0" xfId="78" applyNumberFormat="1" applyFont="1" applyAlignment="1"/>
    <xf numFmtId="3" fontId="30" fillId="0" borderId="0" xfId="78" applyNumberFormat="1" applyFont="1" applyFill="1" applyBorder="1" applyAlignment="1"/>
    <xf numFmtId="3" fontId="60" fillId="0" borderId="0" xfId="0" applyNumberFormat="1" applyFont="1" applyBorder="1" applyAlignment="1">
      <alignment vertical="center"/>
    </xf>
    <xf numFmtId="3" fontId="60" fillId="0" borderId="67" xfId="0" applyNumberFormat="1" applyFont="1" applyBorder="1" applyAlignment="1">
      <alignment vertical="center"/>
    </xf>
    <xf numFmtId="3" fontId="60" fillId="0" borderId="0" xfId="0" applyNumberFormat="1" applyFont="1" applyAlignment="1">
      <alignment vertical="center"/>
    </xf>
    <xf numFmtId="0" fontId="59" fillId="0" borderId="0" xfId="0" applyNumberFormat="1" applyFont="1" applyBorder="1" applyAlignment="1">
      <alignment horizontal="center" textRotation="91"/>
    </xf>
    <xf numFmtId="0" fontId="59" fillId="0" borderId="0" xfId="0" applyNumberFormat="1" applyFont="1" applyBorder="1" applyAlignment="1">
      <alignment horizontal="center" vertical="center" textRotation="91"/>
    </xf>
    <xf numFmtId="3" fontId="32" fillId="0" borderId="35" xfId="0" applyNumberFormat="1" applyFont="1" applyBorder="1"/>
    <xf numFmtId="0" fontId="30" fillId="0" borderId="0" xfId="0" applyFont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3" fontId="23" fillId="0" borderId="67" xfId="0" applyNumberFormat="1" applyFont="1" applyFill="1" applyBorder="1"/>
    <xf numFmtId="3" fontId="59" fillId="0" borderId="0" xfId="0" applyNumberFormat="1" applyFont="1" applyFill="1"/>
    <xf numFmtId="3" fontId="58" fillId="0" borderId="26" xfId="0" applyNumberFormat="1" applyFont="1" applyFill="1" applyBorder="1"/>
    <xf numFmtId="3" fontId="58" fillId="0" borderId="0" xfId="0" applyNumberFormat="1" applyFont="1" applyFill="1" applyBorder="1"/>
    <xf numFmtId="3" fontId="37" fillId="0" borderId="0" xfId="78" applyNumberFormat="1" applyFont="1" applyFill="1" applyBorder="1" applyAlignment="1">
      <alignment vertical="center"/>
    </xf>
    <xf numFmtId="3" fontId="32" fillId="0" borderId="0" xfId="78" applyNumberFormat="1" applyFont="1" applyFill="1" applyBorder="1" applyAlignment="1">
      <alignment vertical="center"/>
    </xf>
    <xf numFmtId="3" fontId="30" fillId="0" borderId="0" xfId="78" applyNumberFormat="1" applyFont="1" applyFill="1" applyAlignment="1">
      <alignment vertical="center"/>
    </xf>
    <xf numFmtId="3" fontId="26" fillId="0" borderId="0" xfId="78" applyNumberFormat="1" applyFont="1" applyFill="1" applyAlignment="1">
      <alignment vertical="center"/>
    </xf>
    <xf numFmtId="3" fontId="37" fillId="0" borderId="0" xfId="78" applyNumberFormat="1" applyFont="1" applyFill="1" applyAlignment="1">
      <alignment vertical="center"/>
    </xf>
    <xf numFmtId="3" fontId="21" fillId="0" borderId="22" xfId="0" applyNumberFormat="1" applyFont="1" applyFill="1" applyBorder="1" applyAlignment="1">
      <alignment horizontal="right" vertical="center"/>
    </xf>
    <xf numFmtId="3" fontId="45" fillId="0" borderId="0" xfId="0" applyNumberFormat="1" applyFont="1" applyFill="1" applyBorder="1" applyAlignment="1">
      <alignment vertical="center"/>
    </xf>
    <xf numFmtId="3" fontId="55" fillId="0" borderId="67" xfId="0" applyNumberFormat="1" applyFont="1" applyFill="1" applyBorder="1" applyAlignment="1">
      <alignment vertical="center"/>
    </xf>
    <xf numFmtId="3" fontId="60" fillId="25" borderId="0" xfId="0" applyNumberFormat="1" applyFont="1" applyFill="1"/>
    <xf numFmtId="3" fontId="60" fillId="25" borderId="67" xfId="0" applyNumberFormat="1" applyFont="1" applyFill="1" applyBorder="1"/>
    <xf numFmtId="49" fontId="30" fillId="0" borderId="0" xfId="78" applyNumberFormat="1" applyFont="1" applyBorder="1" applyAlignment="1">
      <alignment horizontal="center" wrapText="1"/>
    </xf>
    <xf numFmtId="3" fontId="26" fillId="0" borderId="0" xfId="78" applyNumberFormat="1" applyFont="1" applyBorder="1" applyAlignment="1"/>
    <xf numFmtId="3" fontId="26" fillId="0" borderId="27" xfId="78" applyNumberFormat="1" applyFont="1" applyBorder="1" applyAlignment="1">
      <alignment vertical="center"/>
    </xf>
    <xf numFmtId="3" fontId="36" fillId="0" borderId="0" xfId="78" applyNumberFormat="1" applyFont="1" applyBorder="1" applyAlignment="1">
      <alignment horizontal="left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3" fontId="66" fillId="0" borderId="19" xfId="0" applyNumberFormat="1" applyFont="1" applyBorder="1" applyAlignment="1">
      <alignment horizontal="center" vertical="center" wrapText="1"/>
    </xf>
    <xf numFmtId="3" fontId="66" fillId="0" borderId="69" xfId="0" applyNumberFormat="1" applyFont="1" applyBorder="1" applyAlignment="1">
      <alignment horizontal="center" vertical="center" wrapText="1"/>
    </xf>
    <xf numFmtId="3" fontId="66" fillId="0" borderId="67" xfId="0" applyNumberFormat="1" applyFont="1" applyBorder="1" applyAlignment="1">
      <alignment horizontal="center" vertical="center" wrapText="1"/>
    </xf>
    <xf numFmtId="3" fontId="59" fillId="0" borderId="22" xfId="0" applyNumberFormat="1" applyFont="1" applyBorder="1" applyAlignment="1">
      <alignment horizontal="left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vertical="center"/>
    </xf>
    <xf numFmtId="3" fontId="59" fillId="0" borderId="67" xfId="0" applyNumberFormat="1" applyFont="1" applyFill="1" applyBorder="1"/>
    <xf numFmtId="3" fontId="59" fillId="0" borderId="19" xfId="0" applyNumberFormat="1" applyFont="1" applyBorder="1" applyAlignment="1">
      <alignment vertical="center"/>
    </xf>
    <xf numFmtId="3" fontId="59" fillId="0" borderId="67" xfId="0" applyNumberFormat="1" applyFont="1" applyBorder="1" applyAlignment="1">
      <alignment vertical="center"/>
    </xf>
    <xf numFmtId="3" fontId="59" fillId="0" borderId="22" xfId="0" applyNumberFormat="1" applyFont="1" applyBorder="1" applyAlignment="1">
      <alignment horizontal="right" vertical="center" wrapText="1"/>
    </xf>
    <xf numFmtId="3" fontId="66" fillId="0" borderId="68" xfId="0" applyNumberFormat="1" applyFont="1" applyBorder="1"/>
    <xf numFmtId="3" fontId="26" fillId="0" borderId="67" xfId="0" applyNumberFormat="1" applyFont="1" applyBorder="1" applyAlignment="1">
      <alignment vertical="center"/>
    </xf>
    <xf numFmtId="0" fontId="37" fillId="0" borderId="0" xfId="78" applyFont="1" applyAlignment="1">
      <alignment vertical="center" wrapText="1"/>
    </xf>
    <xf numFmtId="3" fontId="32" fillId="0" borderId="0" xfId="78" applyNumberFormat="1" applyFont="1" applyFill="1" applyAlignment="1">
      <alignment vertical="center"/>
    </xf>
    <xf numFmtId="49" fontId="37" fillId="0" borderId="0" xfId="78" applyNumberFormat="1" applyFont="1" applyBorder="1" applyAlignment="1">
      <alignment horizontal="center" vertical="center" wrapText="1"/>
    </xf>
    <xf numFmtId="3" fontId="30" fillId="0" borderId="0" xfId="0" applyNumberFormat="1" applyFont="1" applyFill="1" applyAlignment="1">
      <alignment vertical="center" wrapText="1"/>
    </xf>
    <xf numFmtId="3" fontId="37" fillId="0" borderId="0" xfId="78" applyNumberFormat="1" applyFont="1" applyAlignment="1"/>
    <xf numFmtId="3" fontId="32" fillId="0" borderId="0" xfId="78" applyNumberFormat="1" applyFont="1" applyAlignment="1"/>
    <xf numFmtId="3" fontId="37" fillId="0" borderId="0" xfId="78" applyNumberFormat="1" applyFont="1" applyBorder="1" applyAlignment="1"/>
    <xf numFmtId="3" fontId="36" fillId="0" borderId="0" xfId="78" applyNumberFormat="1" applyFont="1" applyBorder="1"/>
    <xf numFmtId="0" fontId="21" fillId="0" borderId="0" xfId="0" applyFont="1" applyAlignment="1">
      <alignment wrapText="1"/>
    </xf>
    <xf numFmtId="0" fontId="21" fillId="0" borderId="48" xfId="0" applyFont="1" applyBorder="1" applyAlignment="1">
      <alignment horizontal="center"/>
    </xf>
    <xf numFmtId="3" fontId="46" fillId="0" borderId="75" xfId="0" applyNumberFormat="1" applyFont="1" applyBorder="1"/>
    <xf numFmtId="3" fontId="46" fillId="0" borderId="27" xfId="0" applyNumberFormat="1" applyFont="1" applyBorder="1"/>
    <xf numFmtId="3" fontId="46" fillId="0" borderId="86" xfId="0" applyNumberFormat="1" applyFont="1" applyBorder="1"/>
    <xf numFmtId="0" fontId="50" fillId="0" borderId="27" xfId="0" applyFont="1" applyFill="1" applyBorder="1" applyAlignment="1">
      <alignment wrapText="1"/>
    </xf>
    <xf numFmtId="3" fontId="55" fillId="0" borderId="86" xfId="0" applyNumberFormat="1" applyFont="1" applyBorder="1"/>
    <xf numFmtId="3" fontId="37" fillId="25" borderId="0" xfId="0" applyNumberFormat="1" applyFont="1" applyFill="1" applyBorder="1"/>
    <xf numFmtId="3" fontId="37" fillId="25" borderId="67" xfId="0" applyNumberFormat="1" applyFont="1" applyFill="1" applyBorder="1"/>
    <xf numFmtId="3" fontId="37" fillId="25" borderId="0" xfId="0" applyNumberFormat="1" applyFont="1" applyFill="1"/>
    <xf numFmtId="3" fontId="66" fillId="0" borderId="12" xfId="0" applyNumberFormat="1" applyFont="1" applyBorder="1" applyAlignment="1">
      <alignment horizontal="center" vertical="center" wrapText="1"/>
    </xf>
    <xf numFmtId="3" fontId="66" fillId="0" borderId="28" xfId="0" applyNumberFormat="1" applyFont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65" xfId="0" applyNumberFormat="1" applyFont="1" applyFill="1" applyBorder="1"/>
    <xf numFmtId="3" fontId="66" fillId="0" borderId="12" xfId="0" applyNumberFormat="1" applyFont="1" applyBorder="1" applyAlignment="1">
      <alignment horizontal="center" vertical="center" wrapText="1"/>
    </xf>
    <xf numFmtId="3" fontId="66" fillId="0" borderId="28" xfId="0" applyNumberFormat="1" applyFont="1" applyBorder="1" applyAlignment="1">
      <alignment horizontal="center" vertical="center" wrapText="1"/>
    </xf>
    <xf numFmtId="0" fontId="30" fillId="0" borderId="69" xfId="0" applyFont="1" applyBorder="1"/>
    <xf numFmtId="0" fontId="40" fillId="0" borderId="67" xfId="0" applyFont="1" applyBorder="1"/>
    <xf numFmtId="0" fontId="30" fillId="0" borderId="25" xfId="0" applyFont="1" applyBorder="1"/>
    <xf numFmtId="3" fontId="26" fillId="0" borderId="69" xfId="0" applyNumberFormat="1" applyFont="1" applyBorder="1"/>
    <xf numFmtId="3" fontId="65" fillId="0" borderId="67" xfId="0" applyNumberFormat="1" applyFont="1" applyBorder="1"/>
    <xf numFmtId="3" fontId="59" fillId="0" borderId="67" xfId="0" applyNumberFormat="1" applyFont="1" applyBorder="1" applyAlignment="1">
      <alignment wrapText="1"/>
    </xf>
    <xf numFmtId="3" fontId="26" fillId="0" borderId="58" xfId="0" applyNumberFormat="1" applyFont="1" applyFill="1" applyBorder="1"/>
    <xf numFmtId="3" fontId="26" fillId="0" borderId="83" xfId="0" applyNumberFormat="1" applyFont="1" applyFill="1" applyBorder="1"/>
    <xf numFmtId="3" fontId="26" fillId="0" borderId="55" xfId="0" applyNumberFormat="1" applyFont="1" applyBorder="1"/>
    <xf numFmtId="3" fontId="106" fillId="0" borderId="0" xfId="0" applyNumberFormat="1" applyFont="1" applyBorder="1"/>
    <xf numFmtId="0" fontId="30" fillId="0" borderId="89" xfId="0" applyFont="1" applyBorder="1"/>
    <xf numFmtId="3" fontId="65" fillId="0" borderId="67" xfId="74" applyNumberFormat="1" applyFont="1" applyBorder="1"/>
    <xf numFmtId="3" fontId="70" fillId="0" borderId="67" xfId="0" applyNumberFormat="1" applyFont="1" applyBorder="1"/>
    <xf numFmtId="3" fontId="71" fillId="0" borderId="28" xfId="0" applyNumberFormat="1" applyFont="1" applyBorder="1" applyAlignment="1">
      <alignment horizontal="center" vertical="center" wrapText="1"/>
    </xf>
    <xf numFmtId="3" fontId="71" fillId="0" borderId="127" xfId="0" applyNumberFormat="1" applyFont="1" applyBorder="1" applyAlignment="1">
      <alignment horizontal="center" vertical="center" wrapText="1"/>
    </xf>
    <xf numFmtId="3" fontId="26" fillId="0" borderId="89" xfId="0" applyNumberFormat="1" applyFont="1" applyBorder="1"/>
    <xf numFmtId="0" fontId="26" fillId="0" borderId="73" xfId="0" applyFont="1" applyBorder="1"/>
    <xf numFmtId="3" fontId="26" fillId="0" borderId="73" xfId="0" applyNumberFormat="1" applyFont="1" applyBorder="1"/>
    <xf numFmtId="3" fontId="26" fillId="0" borderId="18" xfId="0" applyNumberFormat="1" applyFont="1" applyFill="1" applyBorder="1"/>
    <xf numFmtId="3" fontId="71" fillId="0" borderId="128" xfId="0" applyNumberFormat="1" applyFont="1" applyBorder="1" applyAlignment="1">
      <alignment horizontal="center" vertical="center" wrapText="1"/>
    </xf>
    <xf numFmtId="3" fontId="26" fillId="0" borderId="86" xfId="0" applyNumberFormat="1" applyFont="1" applyBorder="1"/>
    <xf numFmtId="3" fontId="26" fillId="0" borderId="129" xfId="0" applyNumberFormat="1" applyFont="1" applyFill="1" applyBorder="1"/>
    <xf numFmtId="3" fontId="68" fillId="0" borderId="0" xfId="0" applyNumberFormat="1" applyFont="1"/>
    <xf numFmtId="0" fontId="37" fillId="0" borderId="69" xfId="0" applyFont="1" applyBorder="1"/>
    <xf numFmtId="0" fontId="68" fillId="0" borderId="67" xfId="0" applyFont="1" applyBorder="1"/>
    <xf numFmtId="0" fontId="37" fillId="0" borderId="70" xfId="0" applyFont="1" applyBorder="1"/>
    <xf numFmtId="3" fontId="66" fillId="0" borderId="29" xfId="0" applyNumberFormat="1" applyFont="1" applyBorder="1" applyAlignment="1">
      <alignment horizontal="center" vertical="center" wrapText="1"/>
    </xf>
    <xf numFmtId="0" fontId="35" fillId="0" borderId="69" xfId="0" applyFont="1" applyBorder="1"/>
    <xf numFmtId="0" fontId="35" fillId="0" borderId="67" xfId="0" applyFont="1" applyBorder="1"/>
    <xf numFmtId="3" fontId="26" fillId="0" borderId="75" xfId="0" applyNumberFormat="1" applyFont="1" applyBorder="1"/>
    <xf numFmtId="3" fontId="38" fillId="0" borderId="67" xfId="0" applyNumberFormat="1" applyFont="1" applyBorder="1"/>
    <xf numFmtId="3" fontId="35" fillId="0" borderId="67" xfId="0" applyNumberFormat="1" applyFont="1" applyBorder="1"/>
    <xf numFmtId="0" fontId="35" fillId="0" borderId="0" xfId="0" applyFont="1" applyBorder="1"/>
    <xf numFmtId="0" fontId="36" fillId="0" borderId="0" xfId="0" applyFont="1" applyBorder="1" applyAlignment="1"/>
    <xf numFmtId="3" fontId="66" fillId="0" borderId="84" xfId="0" applyNumberFormat="1" applyFont="1" applyBorder="1" applyAlignment="1">
      <alignment horizontal="center" vertical="center" wrapText="1"/>
    </xf>
    <xf numFmtId="0" fontId="37" fillId="0" borderId="43" xfId="0" applyFont="1" applyBorder="1"/>
    <xf numFmtId="0" fontId="32" fillId="0" borderId="75" xfId="0" applyFont="1" applyBorder="1"/>
    <xf numFmtId="0" fontId="32" fillId="0" borderId="27" xfId="0" applyFont="1" applyBorder="1"/>
    <xf numFmtId="0" fontId="32" fillId="0" borderId="73" xfId="0" applyFont="1" applyBorder="1"/>
    <xf numFmtId="0" fontId="37" fillId="0" borderId="76" xfId="0" applyFont="1" applyBorder="1"/>
    <xf numFmtId="3" fontId="118" fillId="0" borderId="26" xfId="0" applyNumberFormat="1" applyFont="1" applyBorder="1"/>
    <xf numFmtId="3" fontId="118" fillId="0" borderId="0" xfId="0" applyNumberFormat="1" applyFont="1" applyBorder="1"/>
    <xf numFmtId="3" fontId="31" fillId="0" borderId="67" xfId="0" applyNumberFormat="1" applyFont="1" applyBorder="1"/>
    <xf numFmtId="3" fontId="31" fillId="0" borderId="22" xfId="0" applyNumberFormat="1" applyFont="1" applyBorder="1"/>
    <xf numFmtId="0" fontId="42" fillId="0" borderId="0" xfId="0" applyFont="1" applyBorder="1"/>
    <xf numFmtId="0" fontId="31" fillId="0" borderId="95" xfId="0" applyFont="1" applyBorder="1" applyAlignment="1">
      <alignment wrapText="1"/>
    </xf>
    <xf numFmtId="0" fontId="42" fillId="0" borderId="67" xfId="0" applyFont="1" applyBorder="1"/>
    <xf numFmtId="0" fontId="42" fillId="0" borderId="69" xfId="0" applyFont="1" applyBorder="1"/>
    <xf numFmtId="0" fontId="42" fillId="0" borderId="70" xfId="0" applyFont="1" applyBorder="1"/>
    <xf numFmtId="3" fontId="26" fillId="0" borderId="118" xfId="78" applyNumberFormat="1" applyFont="1" applyBorder="1" applyAlignment="1">
      <alignment horizontal="center" vertical="center" wrapText="1"/>
    </xf>
    <xf numFmtId="3" fontId="26" fillId="0" borderId="118" xfId="78" applyNumberFormat="1" applyFont="1" applyBorder="1" applyAlignment="1">
      <alignment horizontal="center" vertical="center"/>
    </xf>
    <xf numFmtId="3" fontId="26" fillId="0" borderId="114" xfId="78" applyNumberFormat="1" applyFont="1" applyBorder="1" applyAlignment="1">
      <alignment horizontal="center" vertical="center"/>
    </xf>
    <xf numFmtId="3" fontId="26" fillId="0" borderId="132" xfId="78" applyNumberFormat="1" applyFont="1" applyBorder="1" applyAlignment="1">
      <alignment horizontal="center" vertical="center"/>
    </xf>
    <xf numFmtId="0" fontId="39" fillId="0" borderId="0" xfId="78" applyFont="1" applyBorder="1"/>
    <xf numFmtId="0" fontId="39" fillId="0" borderId="57" xfId="78" applyFont="1" applyBorder="1"/>
    <xf numFmtId="0" fontId="37" fillId="0" borderId="43" xfId="78" applyFont="1" applyBorder="1"/>
    <xf numFmtId="0" fontId="37" fillId="0" borderId="138" xfId="78" applyFont="1" applyBorder="1"/>
    <xf numFmtId="0" fontId="37" fillId="0" borderId="55" xfId="78" applyFont="1" applyBorder="1" applyAlignment="1">
      <alignment horizontal="center" vertical="center" wrapText="1"/>
    </xf>
    <xf numFmtId="0" fontId="37" fillId="0" borderId="56" xfId="78" applyFont="1" applyBorder="1" applyAlignment="1">
      <alignment horizontal="center" vertical="center" wrapText="1"/>
    </xf>
    <xf numFmtId="3" fontId="42" fillId="0" borderId="89" xfId="0" applyNumberFormat="1" applyFont="1" applyBorder="1"/>
    <xf numFmtId="3" fontId="42" fillId="0" borderId="67" xfId="0" applyNumberFormat="1" applyFont="1" applyBorder="1"/>
    <xf numFmtId="3" fontId="38" fillId="0" borderId="86" xfId="0" applyNumberFormat="1" applyFont="1" applyBorder="1"/>
    <xf numFmtId="0" fontId="32" fillId="0" borderId="139" xfId="78" applyFont="1" applyBorder="1"/>
    <xf numFmtId="0" fontId="37" fillId="0" borderId="33" xfId="78" applyFont="1" applyBorder="1"/>
    <xf numFmtId="3" fontId="26" fillId="0" borderId="71" xfId="78" applyNumberFormat="1" applyFont="1" applyBorder="1"/>
    <xf numFmtId="0" fontId="39" fillId="0" borderId="76" xfId="78" applyFont="1" applyBorder="1"/>
    <xf numFmtId="0" fontId="39" fillId="0" borderId="67" xfId="78" applyFont="1" applyBorder="1"/>
    <xf numFmtId="3" fontId="37" fillId="0" borderId="67" xfId="78" applyNumberFormat="1" applyFont="1" applyBorder="1"/>
    <xf numFmtId="3" fontId="37" fillId="0" borderId="70" xfId="78" applyNumberFormat="1" applyFont="1" applyBorder="1"/>
    <xf numFmtId="3" fontId="39" fillId="0" borderId="76" xfId="78" applyNumberFormat="1" applyFont="1" applyBorder="1"/>
    <xf numFmtId="3" fontId="39" fillId="0" borderId="67" xfId="78" applyNumberFormat="1" applyFont="1" applyBorder="1"/>
    <xf numFmtId="3" fontId="30" fillId="0" borderId="67" xfId="78" applyNumberFormat="1" applyFont="1" applyBorder="1"/>
    <xf numFmtId="3" fontId="30" fillId="0" borderId="70" xfId="78" applyNumberFormat="1" applyFont="1" applyBorder="1"/>
    <xf numFmtId="3" fontId="30" fillId="0" borderId="73" xfId="78" applyNumberFormat="1" applyFont="1" applyBorder="1"/>
    <xf numFmtId="3" fontId="30" fillId="0" borderId="76" xfId="78" applyNumberFormat="1" applyFont="1" applyBorder="1"/>
    <xf numFmtId="3" fontId="36" fillId="0" borderId="67" xfId="78" applyNumberFormat="1" applyFont="1" applyBorder="1"/>
    <xf numFmtId="0" fontId="37" fillId="0" borderId="130" xfId="78" applyFont="1" applyBorder="1"/>
    <xf numFmtId="0" fontId="37" fillId="0" borderId="67" xfId="78" applyFont="1" applyBorder="1"/>
    <xf numFmtId="0" fontId="62" fillId="0" borderId="67" xfId="78" applyFont="1" applyBorder="1"/>
    <xf numFmtId="0" fontId="37" fillId="0" borderId="70" xfId="78" applyFont="1" applyBorder="1"/>
    <xf numFmtId="0" fontId="63" fillId="0" borderId="67" xfId="78" applyFont="1" applyBorder="1"/>
    <xf numFmtId="0" fontId="32" fillId="0" borderId="67" xfId="78" applyFont="1" applyBorder="1"/>
    <xf numFmtId="3" fontId="26" fillId="0" borderId="71" xfId="78" applyNumberFormat="1" applyFont="1" applyBorder="1" applyAlignment="1">
      <alignment vertical="center"/>
    </xf>
    <xf numFmtId="3" fontId="26" fillId="0" borderId="73" xfId="78" applyNumberFormat="1" applyFont="1" applyBorder="1" applyAlignment="1">
      <alignment vertical="center"/>
    </xf>
    <xf numFmtId="3" fontId="32" fillId="0" borderId="73" xfId="78" applyNumberFormat="1" applyFont="1" applyBorder="1"/>
    <xf numFmtId="3" fontId="32" fillId="0" borderId="76" xfId="78" applyNumberFormat="1" applyFont="1" applyBorder="1"/>
    <xf numFmtId="3" fontId="26" fillId="0" borderId="76" xfId="78" applyNumberFormat="1" applyFont="1" applyBorder="1"/>
    <xf numFmtId="3" fontId="26" fillId="0" borderId="67" xfId="78" applyNumberFormat="1" applyFont="1" applyBorder="1"/>
    <xf numFmtId="3" fontId="36" fillId="0" borderId="67" xfId="74" applyNumberFormat="1" applyFont="1" applyBorder="1"/>
    <xf numFmtId="3" fontId="26" fillId="0" borderId="25" xfId="0" applyNumberFormat="1" applyFont="1" applyBorder="1"/>
    <xf numFmtId="3" fontId="32" fillId="0" borderId="73" xfId="0" applyNumberFormat="1" applyFont="1" applyFill="1" applyBorder="1"/>
    <xf numFmtId="3" fontId="32" fillId="0" borderId="83" xfId="0" applyNumberFormat="1" applyFont="1" applyFill="1" applyBorder="1"/>
    <xf numFmtId="3" fontId="32" fillId="0" borderId="58" xfId="0" applyNumberFormat="1" applyFont="1" applyFill="1" applyBorder="1"/>
    <xf numFmtId="3" fontId="41" fillId="0" borderId="0" xfId="0" applyNumberFormat="1" applyFont="1"/>
    <xf numFmtId="3" fontId="26" fillId="0" borderId="70" xfId="0" applyNumberFormat="1" applyFont="1" applyBorder="1"/>
    <xf numFmtId="3" fontId="71" fillId="0" borderId="84" xfId="0" applyNumberFormat="1" applyFont="1" applyBorder="1" applyAlignment="1">
      <alignment horizontal="center" vertical="center" wrapText="1"/>
    </xf>
    <xf numFmtId="0" fontId="37" fillId="0" borderId="89" xfId="0" applyFont="1" applyBorder="1"/>
    <xf numFmtId="3" fontId="32" fillId="0" borderId="81" xfId="0" applyNumberFormat="1" applyFont="1" applyBorder="1"/>
    <xf numFmtId="3" fontId="129" fillId="0" borderId="0" xfId="74" applyNumberFormat="1" applyFont="1" applyBorder="1"/>
    <xf numFmtId="3" fontId="40" fillId="0" borderId="22" xfId="0" applyNumberFormat="1" applyFont="1" applyBorder="1"/>
    <xf numFmtId="3" fontId="59" fillId="0" borderId="86" xfId="0" applyNumberFormat="1" applyFont="1" applyBorder="1"/>
    <xf numFmtId="3" fontId="66" fillId="0" borderId="67" xfId="0" applyNumberFormat="1" applyFont="1" applyBorder="1" applyAlignment="1">
      <alignment wrapText="1"/>
    </xf>
    <xf numFmtId="3" fontId="129" fillId="0" borderId="67" xfId="74" applyNumberFormat="1" applyFont="1" applyBorder="1"/>
    <xf numFmtId="3" fontId="26" fillId="0" borderId="48" xfId="0" applyNumberFormat="1" applyFont="1" applyBorder="1"/>
    <xf numFmtId="0" fontId="24" fillId="0" borderId="0" xfId="0" applyFont="1" applyBorder="1"/>
    <xf numFmtId="0" fontId="24" fillId="0" borderId="69" xfId="0" applyFont="1" applyBorder="1"/>
    <xf numFmtId="0" fontId="24" fillId="0" borderId="89" xfId="0" applyFont="1" applyBorder="1"/>
    <xf numFmtId="0" fontId="25" fillId="0" borderId="90" xfId="0" applyFont="1" applyBorder="1"/>
    <xf numFmtId="0" fontId="23" fillId="0" borderId="63" xfId="0" applyFont="1" applyBorder="1"/>
    <xf numFmtId="3" fontId="25" fillId="0" borderId="63" xfId="0" applyNumberFormat="1" applyFont="1" applyFill="1" applyBorder="1"/>
    <xf numFmtId="3" fontId="60" fillId="25" borderId="0" xfId="0" applyNumberFormat="1" applyFont="1" applyFill="1" applyBorder="1"/>
    <xf numFmtId="3" fontId="94" fillId="0" borderId="40" xfId="0" applyNumberFormat="1" applyFont="1" applyBorder="1" applyAlignment="1">
      <alignment horizontal="center" vertical="center" wrapText="1"/>
    </xf>
    <xf numFmtId="3" fontId="66" fillId="0" borderId="15" xfId="0" applyNumberFormat="1" applyFont="1" applyBorder="1" applyAlignment="1">
      <alignment horizontal="center" vertical="center" wrapText="1"/>
    </xf>
    <xf numFmtId="3" fontId="93" fillId="0" borderId="19" xfId="0" applyNumberFormat="1" applyFont="1" applyBorder="1" applyAlignment="1">
      <alignment vertical="center"/>
    </xf>
    <xf numFmtId="3" fontId="93" fillId="0" borderId="0" xfId="0" applyNumberFormat="1" applyFont="1" applyBorder="1"/>
    <xf numFmtId="0" fontId="92" fillId="0" borderId="22" xfId="0" applyFont="1" applyBorder="1"/>
    <xf numFmtId="0" fontId="95" fillId="0" borderId="22" xfId="0" applyFont="1" applyBorder="1"/>
    <xf numFmtId="0" fontId="92" fillId="0" borderId="22" xfId="0" applyFont="1" applyFill="1" applyBorder="1"/>
    <xf numFmtId="3" fontId="92" fillId="0" borderId="0" xfId="0" applyNumberFormat="1" applyFont="1" applyBorder="1"/>
    <xf numFmtId="3" fontId="61" fillId="0" borderId="35" xfId="0" applyNumberFormat="1" applyFont="1" applyBorder="1" applyAlignment="1">
      <alignment vertical="center"/>
    </xf>
    <xf numFmtId="3" fontId="95" fillId="0" borderId="0" xfId="0" applyNumberFormat="1" applyFont="1" applyAlignment="1">
      <alignment vertical="center"/>
    </xf>
    <xf numFmtId="3" fontId="92" fillId="0" borderId="43" xfId="0" applyNumberFormat="1" applyFont="1" applyBorder="1" applyAlignment="1">
      <alignment vertical="center"/>
    </xf>
    <xf numFmtId="3" fontId="92" fillId="0" borderId="70" xfId="0" applyNumberFormat="1" applyFont="1" applyBorder="1" applyAlignment="1">
      <alignment vertical="center"/>
    </xf>
    <xf numFmtId="3" fontId="92" fillId="0" borderId="73" xfId="0" applyNumberFormat="1" applyFont="1" applyBorder="1" applyAlignment="1">
      <alignment vertical="center"/>
    </xf>
    <xf numFmtId="0" fontId="55" fillId="0" borderId="24" xfId="0" applyFont="1" applyBorder="1" applyAlignment="1">
      <alignment horizontal="center"/>
    </xf>
    <xf numFmtId="0" fontId="21" fillId="0" borderId="143" xfId="0" applyFont="1" applyBorder="1"/>
    <xf numFmtId="0" fontId="21" fillId="0" borderId="26" xfId="0" applyFont="1" applyBorder="1"/>
    <xf numFmtId="3" fontId="49" fillId="0" borderId="67" xfId="0" applyNumberFormat="1" applyFont="1" applyBorder="1"/>
    <xf numFmtId="0" fontId="21" fillId="0" borderId="89" xfId="0" applyFont="1" applyBorder="1"/>
    <xf numFmtId="0" fontId="21" fillId="0" borderId="42" xfId="0" applyFont="1" applyBorder="1"/>
    <xf numFmtId="0" fontId="21" fillId="0" borderId="70" xfId="0" applyFont="1" applyBorder="1"/>
    <xf numFmtId="3" fontId="21" fillId="0" borderId="70" xfId="0" applyNumberFormat="1" applyFont="1" applyBorder="1"/>
    <xf numFmtId="3" fontId="53" fillId="0" borderId="67" xfId="0" applyNumberFormat="1" applyFont="1" applyBorder="1"/>
    <xf numFmtId="3" fontId="55" fillId="0" borderId="81" xfId="0" applyNumberFormat="1" applyFont="1" applyBorder="1"/>
    <xf numFmtId="3" fontId="25" fillId="0" borderId="86" xfId="0" applyNumberFormat="1" applyFont="1" applyFill="1" applyBorder="1"/>
    <xf numFmtId="0" fontId="24" fillId="0" borderId="143" xfId="0" applyFont="1" applyBorder="1"/>
    <xf numFmtId="3" fontId="25" fillId="0" borderId="35" xfId="0" applyNumberFormat="1" applyFont="1" applyFill="1" applyBorder="1"/>
    <xf numFmtId="3" fontId="24" fillId="0" borderId="26" xfId="0" applyNumberFormat="1" applyFont="1" applyBorder="1"/>
    <xf numFmtId="3" fontId="41" fillId="0" borderId="22" xfId="0" applyNumberFormat="1" applyFont="1" applyBorder="1"/>
    <xf numFmtId="3" fontId="68" fillId="0" borderId="22" xfId="0" applyNumberFormat="1" applyFont="1" applyBorder="1"/>
    <xf numFmtId="3" fontId="32" fillId="0" borderId="22" xfId="0" applyNumberFormat="1" applyFont="1" applyBorder="1"/>
    <xf numFmtId="3" fontId="37" fillId="0" borderId="42" xfId="0" applyNumberFormat="1" applyFont="1" applyBorder="1"/>
    <xf numFmtId="3" fontId="26" fillId="0" borderId="81" xfId="0" applyNumberFormat="1" applyFont="1" applyBorder="1"/>
    <xf numFmtId="3" fontId="32" fillId="0" borderId="27" xfId="0" applyNumberFormat="1" applyFont="1" applyBorder="1"/>
    <xf numFmtId="3" fontId="59" fillId="0" borderId="26" xfId="74" applyNumberFormat="1" applyFont="1" applyBorder="1"/>
    <xf numFmtId="3" fontId="26" fillId="0" borderId="129" xfId="0" applyNumberFormat="1" applyFont="1" applyBorder="1"/>
    <xf numFmtId="3" fontId="26" fillId="0" borderId="144" xfId="0" applyNumberFormat="1" applyFont="1" applyBorder="1"/>
    <xf numFmtId="3" fontId="26" fillId="0" borderId="145" xfId="0" applyNumberFormat="1" applyFont="1" applyBorder="1"/>
    <xf numFmtId="3" fontId="32" fillId="0" borderId="146" xfId="0" applyNumberFormat="1" applyFont="1" applyBorder="1"/>
    <xf numFmtId="3" fontId="32" fillId="0" borderId="129" xfId="0" applyNumberFormat="1" applyFont="1" applyBorder="1"/>
    <xf numFmtId="3" fontId="32" fillId="0" borderId="60" xfId="0" applyNumberFormat="1" applyFont="1" applyBorder="1"/>
    <xf numFmtId="3" fontId="37" fillId="0" borderId="43" xfId="0" applyNumberFormat="1" applyFont="1" applyBorder="1"/>
    <xf numFmtId="3" fontId="66" fillId="0" borderId="42" xfId="0" applyNumberFormat="1" applyFont="1" applyBorder="1"/>
    <xf numFmtId="3" fontId="66" fillId="0" borderId="86" xfId="0" applyNumberFormat="1" applyFont="1" applyBorder="1"/>
    <xf numFmtId="3" fontId="26" fillId="0" borderId="147" xfId="0" applyNumberFormat="1" applyFont="1" applyBorder="1"/>
    <xf numFmtId="0" fontId="37" fillId="0" borderId="148" xfId="0" applyFont="1" applyBorder="1"/>
    <xf numFmtId="3" fontId="59" fillId="0" borderId="22" xfId="74" applyNumberFormat="1" applyFont="1" applyBorder="1"/>
    <xf numFmtId="3" fontId="59" fillId="0" borderId="22" xfId="0" applyNumberFormat="1" applyFont="1" applyBorder="1" applyAlignment="1">
      <alignment vertical="center"/>
    </xf>
    <xf numFmtId="3" fontId="65" fillId="0" borderId="22" xfId="74" applyNumberFormat="1" applyFont="1" applyBorder="1"/>
    <xf numFmtId="3" fontId="37" fillId="0" borderId="0" xfId="0" applyNumberFormat="1" applyFont="1" applyFill="1" applyBorder="1"/>
    <xf numFmtId="3" fontId="37" fillId="0" borderId="22" xfId="0" applyNumberFormat="1" applyFont="1" applyFill="1" applyBorder="1"/>
    <xf numFmtId="3" fontId="66" fillId="0" borderId="81" xfId="0" applyNumberFormat="1" applyFont="1" applyBorder="1"/>
    <xf numFmtId="3" fontId="26" fillId="0" borderId="66" xfId="0" applyNumberFormat="1" applyFont="1" applyFill="1" applyBorder="1"/>
    <xf numFmtId="3" fontId="26" fillId="0" borderId="146" xfId="0" applyNumberFormat="1" applyFont="1" applyFill="1" applyBorder="1"/>
    <xf numFmtId="3" fontId="26" fillId="0" borderId="95" xfId="0" applyNumberFormat="1" applyFont="1" applyFill="1" applyBorder="1"/>
    <xf numFmtId="3" fontId="61" fillId="0" borderId="22" xfId="0" applyNumberFormat="1" applyFont="1" applyBorder="1"/>
    <xf numFmtId="3" fontId="26" fillId="0" borderId="146" xfId="0" applyNumberFormat="1" applyFont="1" applyBorder="1"/>
    <xf numFmtId="3" fontId="26" fillId="0" borderId="22" xfId="0" applyNumberFormat="1" applyFont="1" applyFill="1" applyBorder="1"/>
    <xf numFmtId="0" fontId="30" fillId="0" borderId="0" xfId="0" applyFont="1" applyBorder="1" applyAlignment="1"/>
    <xf numFmtId="3" fontId="32" fillId="0" borderId="86" xfId="0" applyNumberFormat="1" applyFont="1" applyBorder="1"/>
    <xf numFmtId="3" fontId="65" fillId="0" borderId="0" xfId="0" applyNumberFormat="1" applyFont="1"/>
    <xf numFmtId="0" fontId="24" fillId="0" borderId="0" xfId="0" applyFont="1" applyAlignment="1">
      <alignment horizontal="center"/>
    </xf>
    <xf numFmtId="3" fontId="27" fillId="0" borderId="81" xfId="0" applyNumberFormat="1" applyFont="1" applyBorder="1"/>
    <xf numFmtId="0" fontId="23" fillId="0" borderId="95" xfId="0" applyFont="1" applyBorder="1" applyAlignment="1">
      <alignment horizontal="center"/>
    </xf>
    <xf numFmtId="0" fontId="130" fillId="0" borderId="0" xfId="0" applyFont="1" applyAlignment="1"/>
    <xf numFmtId="0" fontId="132" fillId="0" borderId="0" xfId="89" applyFont="1" applyAlignment="1" applyProtection="1">
      <alignment horizontal="center"/>
    </xf>
    <xf numFmtId="0" fontId="111" fillId="0" borderId="24" xfId="0" applyFont="1" applyBorder="1" applyAlignment="1">
      <alignment horizontal="center"/>
    </xf>
    <xf numFmtId="0" fontId="133" fillId="0" borderId="91" xfId="0" applyFont="1" applyBorder="1" applyAlignment="1">
      <alignment horizontal="center" vertical="center" wrapText="1"/>
    </xf>
    <xf numFmtId="0" fontId="111" fillId="0" borderId="24" xfId="0" applyFont="1" applyBorder="1" applyAlignment="1">
      <alignment horizontal="center" vertical="center"/>
    </xf>
    <xf numFmtId="0" fontId="130" fillId="0" borderId="0" xfId="0" applyFont="1" applyAlignment="1">
      <alignment horizontal="center" vertical="center"/>
    </xf>
    <xf numFmtId="0" fontId="133" fillId="0" borderId="0" xfId="0" applyFont="1" applyBorder="1" applyAlignment="1">
      <alignment horizontal="center" vertical="center" wrapText="1"/>
    </xf>
    <xf numFmtId="0" fontId="1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132" fillId="0" borderId="0" xfId="0" applyFont="1" applyBorder="1" applyAlignment="1">
      <alignment horizontal="left" vertical="center"/>
    </xf>
    <xf numFmtId="0" fontId="130" fillId="0" borderId="0" xfId="0" applyFont="1" applyBorder="1" applyAlignment="1">
      <alignment horizontal="left" vertical="center"/>
    </xf>
    <xf numFmtId="3" fontId="118" fillId="0" borderId="0" xfId="0" applyNumberFormat="1" applyFont="1"/>
    <xf numFmtId="0" fontId="33" fillId="0" borderId="0" xfId="0" applyFont="1" applyBorder="1"/>
    <xf numFmtId="0" fontId="130" fillId="0" borderId="0" xfId="0" applyFont="1" applyBorder="1"/>
    <xf numFmtId="0" fontId="111" fillId="0" borderId="0" xfId="0" applyFont="1" applyBorder="1" applyAlignment="1">
      <alignment horizontal="left" vertical="center"/>
    </xf>
    <xf numFmtId="3" fontId="111" fillId="0" borderId="0" xfId="0" applyNumberFormat="1" applyFont="1" applyBorder="1" applyAlignment="1">
      <alignment horizontal="right" vertical="center"/>
    </xf>
    <xf numFmtId="3" fontId="134" fillId="0" borderId="0" xfId="0" applyNumberFormat="1" applyFont="1" applyBorder="1" applyAlignment="1">
      <alignment horizontal="right" vertical="center"/>
    </xf>
    <xf numFmtId="3" fontId="135" fillId="0" borderId="0" xfId="0" applyNumberFormat="1" applyFont="1" applyBorder="1" applyAlignment="1">
      <alignment horizontal="right" vertical="center"/>
    </xf>
    <xf numFmtId="0" fontId="74" fillId="0" borderId="0" xfId="0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3" fontId="111" fillId="0" borderId="0" xfId="0" applyNumberFormat="1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30" fillId="0" borderId="0" xfId="0" applyFont="1"/>
    <xf numFmtId="3" fontId="130" fillId="0" borderId="0" xfId="0" applyNumberFormat="1" applyFont="1"/>
    <xf numFmtId="0" fontId="111" fillId="0" borderId="0" xfId="0" applyFont="1"/>
    <xf numFmtId="3" fontId="111" fillId="0" borderId="0" xfId="0" applyNumberFormat="1" applyFont="1"/>
    <xf numFmtId="0" fontId="133" fillId="0" borderId="0" xfId="0" applyFont="1"/>
    <xf numFmtId="0" fontId="74" fillId="0" borderId="0" xfId="0" applyFont="1" applyBorder="1"/>
    <xf numFmtId="3" fontId="74" fillId="0" borderId="0" xfId="0" applyNumberFormat="1" applyFont="1" applyBorder="1"/>
    <xf numFmtId="3" fontId="133" fillId="0" borderId="0" xfId="0" applyNumberFormat="1" applyFont="1"/>
    <xf numFmtId="0" fontId="135" fillId="0" borderId="0" xfId="0" applyFont="1"/>
    <xf numFmtId="3" fontId="74" fillId="0" borderId="0" xfId="0" applyNumberFormat="1" applyFont="1"/>
    <xf numFmtId="0" fontId="33" fillId="0" borderId="0" xfId="0" applyFont="1" applyAlignment="1">
      <alignment horizontal="center"/>
    </xf>
    <xf numFmtId="0" fontId="111" fillId="0" borderId="0" xfId="0" applyFont="1" applyAlignment="1">
      <alignment wrapText="1"/>
    </xf>
    <xf numFmtId="0" fontId="132" fillId="0" borderId="0" xfId="0" applyFont="1"/>
    <xf numFmtId="3" fontId="111" fillId="0" borderId="0" xfId="0" applyNumberFormat="1" applyFont="1" applyBorder="1"/>
    <xf numFmtId="0" fontId="74" fillId="0" borderId="0" xfId="0" applyFont="1" applyAlignment="1">
      <alignment horizontal="right"/>
    </xf>
    <xf numFmtId="0" fontId="28" fillId="0" borderId="0" xfId="0" applyFont="1" applyAlignment="1"/>
    <xf numFmtId="0" fontId="27" fillId="0" borderId="24" xfId="0" applyFont="1" applyBorder="1" applyAlignment="1">
      <alignment horizontal="center"/>
    </xf>
    <xf numFmtId="0" fontId="27" fillId="0" borderId="24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/>
    <xf numFmtId="0" fontId="24" fillId="0" borderId="0" xfId="0" applyFont="1" applyAlignment="1">
      <alignment horizontal="right"/>
    </xf>
    <xf numFmtId="49" fontId="24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8" fillId="0" borderId="0" xfId="0" applyFont="1"/>
    <xf numFmtId="3" fontId="24" fillId="0" borderId="0" xfId="0" applyNumberFormat="1" applyFont="1" applyAlignment="1">
      <alignment horizontal="right"/>
    </xf>
    <xf numFmtId="0" fontId="137" fillId="0" borderId="0" xfId="0" applyFont="1"/>
    <xf numFmtId="0" fontId="119" fillId="0" borderId="0" xfId="0" applyFont="1" applyAlignment="1">
      <alignment horizontal="center"/>
    </xf>
    <xf numFmtId="0" fontId="138" fillId="0" borderId="0" xfId="0" applyFont="1"/>
    <xf numFmtId="0" fontId="139" fillId="0" borderId="0" xfId="0" applyFont="1"/>
    <xf numFmtId="49" fontId="119" fillId="0" borderId="0" xfId="0" applyNumberFormat="1" applyFont="1" applyAlignment="1">
      <alignment horizontal="right"/>
    </xf>
    <xf numFmtId="0" fontId="137" fillId="0" borderId="0" xfId="0" applyFont="1" applyAlignment="1"/>
    <xf numFmtId="3" fontId="137" fillId="0" borderId="0" xfId="0" applyNumberFormat="1" applyFont="1" applyAlignment="1">
      <alignment horizontal="right"/>
    </xf>
    <xf numFmtId="0" fontId="24" fillId="0" borderId="0" xfId="0" applyFont="1" applyAlignment="1"/>
    <xf numFmtId="49" fontId="86" fillId="0" borderId="0" xfId="0" applyNumberFormat="1" applyFont="1" applyAlignment="1">
      <alignment horizontal="right"/>
    </xf>
    <xf numFmtId="3" fontId="137" fillId="0" borderId="0" xfId="0" applyNumberFormat="1" applyFont="1"/>
    <xf numFmtId="0" fontId="27" fillId="0" borderId="0" xfId="0" applyFont="1" applyAlignment="1"/>
    <xf numFmtId="0" fontId="27" fillId="0" borderId="0" xfId="0" applyFont="1" applyBorder="1" applyAlignment="1">
      <alignment vertical="center"/>
    </xf>
    <xf numFmtId="3" fontId="27" fillId="0" borderId="0" xfId="0" applyNumberFormat="1" applyFont="1" applyBorder="1" applyAlignment="1">
      <alignment horizontal="right" vertical="center" wrapText="1"/>
    </xf>
    <xf numFmtId="3" fontId="27" fillId="0" borderId="0" xfId="0" applyNumberFormat="1" applyFont="1" applyAlignment="1">
      <alignment horizontal="left"/>
    </xf>
    <xf numFmtId="0" fontId="110" fillId="0" borderId="0" xfId="0" applyFont="1" applyAlignment="1"/>
    <xf numFmtId="0" fontId="37" fillId="0" borderId="0" xfId="90" applyFont="1" applyAlignment="1"/>
    <xf numFmtId="0" fontId="54" fillId="0" borderId="0" xfId="0" applyFont="1" applyAlignment="1">
      <alignment horizontal="right"/>
    </xf>
    <xf numFmtId="0" fontId="54" fillId="0" borderId="0" xfId="0" applyFont="1" applyAlignment="1"/>
    <xf numFmtId="0" fontId="14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55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140" fillId="0" borderId="0" xfId="0" applyFont="1" applyAlignment="1">
      <alignment horizontal="center"/>
    </xf>
    <xf numFmtId="3" fontId="55" fillId="0" borderId="0" xfId="0" applyNumberFormat="1" applyFont="1" applyBorder="1" applyAlignment="1">
      <alignment vertical="center"/>
    </xf>
    <xf numFmtId="0" fontId="86" fillId="0" borderId="0" xfId="90" applyFont="1" applyAlignment="1"/>
    <xf numFmtId="0" fontId="27" fillId="0" borderId="0" xfId="0" applyFont="1" applyAlignment="1">
      <alignment horizontal="left"/>
    </xf>
    <xf numFmtId="0" fontId="28" fillId="0" borderId="0" xfId="0" applyFont="1" applyFill="1" applyAlignment="1"/>
    <xf numFmtId="0" fontId="137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84" fillId="0" borderId="0" xfId="0" applyFont="1"/>
    <xf numFmtId="0" fontId="24" fillId="0" borderId="0" xfId="0" applyFont="1" applyBorder="1" applyAlignment="1">
      <alignment vertical="center"/>
    </xf>
    <xf numFmtId="0" fontId="24" fillId="0" borderId="88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3" fontId="24" fillId="0" borderId="88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vertical="center" wrapText="1"/>
    </xf>
    <xf numFmtId="3" fontId="24" fillId="0" borderId="0" xfId="0" applyNumberFormat="1" applyFont="1" applyBorder="1" applyAlignment="1">
      <alignment horizontal="right" vertical="center"/>
    </xf>
    <xf numFmtId="3" fontId="24" fillId="0" borderId="0" xfId="0" applyNumberFormat="1" applyFont="1" applyBorder="1" applyAlignment="1">
      <alignment horizontal="right"/>
    </xf>
    <xf numFmtId="0" fontId="27" fillId="0" borderId="0" xfId="0" applyFont="1" applyBorder="1" applyAlignment="1">
      <alignment vertical="center" wrapText="1"/>
    </xf>
    <xf numFmtId="0" fontId="84" fillId="0" borderId="0" xfId="0" applyFont="1" applyBorder="1" applyAlignment="1">
      <alignment vertical="center"/>
    </xf>
    <xf numFmtId="3" fontId="27" fillId="0" borderId="0" xfId="0" applyNumberFormat="1" applyFont="1" applyAlignment="1">
      <alignment horizontal="right"/>
    </xf>
    <xf numFmtId="3" fontId="38" fillId="0" borderId="0" xfId="0" applyNumberFormat="1" applyFont="1"/>
    <xf numFmtId="3" fontId="37" fillId="0" borderId="35" xfId="0" applyNumberFormat="1" applyFont="1" applyBorder="1"/>
    <xf numFmtId="3" fontId="37" fillId="0" borderId="73" xfId="0" applyNumberFormat="1" applyFont="1" applyBorder="1"/>
    <xf numFmtId="3" fontId="32" fillId="0" borderId="73" xfId="0" applyNumberFormat="1" applyFont="1" applyBorder="1"/>
    <xf numFmtId="3" fontId="27" fillId="0" borderId="86" xfId="0" applyNumberFormat="1" applyFont="1" applyBorder="1"/>
    <xf numFmtId="3" fontId="86" fillId="0" borderId="0" xfId="0" applyNumberFormat="1" applyFont="1" applyBorder="1"/>
    <xf numFmtId="0" fontId="46" fillId="0" borderId="24" xfId="73" applyFont="1" applyBorder="1" applyAlignment="1">
      <alignment horizontal="center"/>
    </xf>
    <xf numFmtId="0" fontId="46" fillId="0" borderId="24" xfId="73" applyFont="1" applyBorder="1" applyAlignment="1">
      <alignment horizontal="center" wrapText="1"/>
    </xf>
    <xf numFmtId="3" fontId="45" fillId="0" borderId="0" xfId="73" applyNumberFormat="1" applyFont="1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3" fontId="38" fillId="0" borderId="0" xfId="0" applyNumberFormat="1" applyFont="1" applyAlignment="1">
      <alignment vertical="center"/>
    </xf>
    <xf numFmtId="3" fontId="32" fillId="0" borderId="22" xfId="78" applyNumberFormat="1" applyFont="1" applyBorder="1"/>
    <xf numFmtId="0" fontId="37" fillId="0" borderId="0" xfId="0" applyFont="1"/>
    <xf numFmtId="0" fontId="32" fillId="0" borderId="0" xfId="0" applyFont="1"/>
    <xf numFmtId="0" fontId="59" fillId="0" borderId="0" xfId="0" applyFont="1"/>
    <xf numFmtId="3" fontId="59" fillId="0" borderId="0" xfId="0" applyNumberFormat="1" applyFont="1"/>
    <xf numFmtId="3" fontId="59" fillId="0" borderId="0" xfId="0" applyNumberFormat="1" applyFont="1" applyBorder="1"/>
    <xf numFmtId="0" fontId="37" fillId="0" borderId="0" xfId="0" applyFont="1" applyAlignment="1"/>
    <xf numFmtId="3" fontId="66" fillId="0" borderId="0" xfId="0" applyNumberFormat="1" applyFont="1" applyBorder="1"/>
    <xf numFmtId="0" fontId="59" fillId="0" borderId="0" xfId="0" applyFont="1" applyBorder="1" applyAlignment="1">
      <alignment wrapText="1"/>
    </xf>
    <xf numFmtId="3" fontId="70" fillId="0" borderId="0" xfId="0" applyNumberFormat="1" applyFont="1" applyBorder="1"/>
    <xf numFmtId="3" fontId="71" fillId="0" borderId="12" xfId="0" applyNumberFormat="1" applyFont="1" applyBorder="1" applyAlignment="1">
      <alignment horizontal="center" vertical="center" wrapText="1"/>
    </xf>
    <xf numFmtId="3" fontId="59" fillId="0" borderId="0" xfId="0" applyNumberFormat="1" applyFont="1" applyAlignment="1">
      <alignment wrapText="1"/>
    </xf>
    <xf numFmtId="3" fontId="66" fillId="0" borderId="21" xfId="0" applyNumberFormat="1" applyFont="1" applyBorder="1"/>
    <xf numFmtId="3" fontId="59" fillId="0" borderId="22" xfId="0" applyNumberFormat="1" applyFont="1" applyBorder="1"/>
    <xf numFmtId="3" fontId="66" fillId="0" borderId="22" xfId="0" applyNumberFormat="1" applyFont="1" applyBorder="1"/>
    <xf numFmtId="0" fontId="30" fillId="0" borderId="0" xfId="0" applyFont="1"/>
    <xf numFmtId="3" fontId="30" fillId="0" borderId="0" xfId="0" applyNumberFormat="1" applyFont="1"/>
    <xf numFmtId="0" fontId="30" fillId="0" borderId="0" xfId="0" applyFont="1" applyAlignment="1"/>
    <xf numFmtId="3" fontId="26" fillId="0" borderId="3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66" fillId="0" borderId="15" xfId="0" applyFont="1" applyBorder="1"/>
    <xf numFmtId="3" fontId="26" fillId="0" borderId="15" xfId="0" applyNumberFormat="1" applyFont="1" applyBorder="1"/>
    <xf numFmtId="0" fontId="59" fillId="0" borderId="0" xfId="0" applyFont="1" applyBorder="1"/>
    <xf numFmtId="3" fontId="59" fillId="0" borderId="0" xfId="74" applyNumberFormat="1" applyFont="1" applyBorder="1"/>
    <xf numFmtId="3" fontId="30" fillId="0" borderId="0" xfId="0" applyNumberFormat="1" applyFont="1" applyBorder="1"/>
    <xf numFmtId="0" fontId="65" fillId="0" borderId="0" xfId="0" applyFont="1" applyBorder="1"/>
    <xf numFmtId="3" fontId="30" fillId="0" borderId="22" xfId="0" applyNumberFormat="1" applyFont="1" applyBorder="1"/>
    <xf numFmtId="3" fontId="36" fillId="0" borderId="22" xfId="0" applyNumberFormat="1" applyFont="1" applyBorder="1"/>
    <xf numFmtId="3" fontId="26" fillId="0" borderId="0" xfId="0" applyNumberFormat="1" applyFont="1" applyBorder="1"/>
    <xf numFmtId="0" fontId="36" fillId="0" borderId="0" xfId="0" applyFont="1"/>
    <xf numFmtId="0" fontId="70" fillId="0" borderId="0" xfId="0" applyFont="1" applyBorder="1"/>
    <xf numFmtId="3" fontId="70" fillId="0" borderId="22" xfId="0" applyNumberFormat="1" applyFont="1" applyBorder="1"/>
    <xf numFmtId="3" fontId="40" fillId="0" borderId="0" xfId="0" applyNumberFormat="1" applyFont="1" applyBorder="1"/>
    <xf numFmtId="0" fontId="26" fillId="0" borderId="0" xfId="0" applyFont="1" applyBorder="1"/>
    <xf numFmtId="3" fontId="26" fillId="0" borderId="22" xfId="0" applyNumberFormat="1" applyFont="1" applyBorder="1"/>
    <xf numFmtId="0" fontId="30" fillId="0" borderId="0" xfId="0" applyFont="1" applyBorder="1"/>
    <xf numFmtId="3" fontId="59" fillId="0" borderId="22" xfId="0" applyNumberFormat="1" applyFont="1" applyBorder="1" applyAlignment="1">
      <alignment wrapText="1"/>
    </xf>
    <xf numFmtId="3" fontId="26" fillId="0" borderId="0" xfId="0" applyNumberFormat="1" applyFont="1"/>
    <xf numFmtId="0" fontId="26" fillId="0" borderId="0" xfId="0" applyFont="1"/>
    <xf numFmtId="3" fontId="66" fillId="0" borderId="0" xfId="0" applyNumberFormat="1" applyFont="1" applyBorder="1" applyAlignment="1">
      <alignment wrapText="1"/>
    </xf>
    <xf numFmtId="3" fontId="65" fillId="0" borderId="0" xfId="74" applyNumberFormat="1" applyFont="1" applyBorder="1"/>
    <xf numFmtId="3" fontId="32" fillId="0" borderId="0" xfId="0" applyNumberFormat="1" applyFont="1"/>
    <xf numFmtId="0" fontId="37" fillId="0" borderId="22" xfId="0" applyFont="1" applyBorder="1"/>
    <xf numFmtId="3" fontId="26" fillId="0" borderId="35" xfId="0" applyNumberFormat="1" applyFont="1" applyBorder="1"/>
    <xf numFmtId="3" fontId="60" fillId="0" borderId="0" xfId="0" applyNumberFormat="1" applyFont="1" applyBorder="1"/>
    <xf numFmtId="3" fontId="37" fillId="0" borderId="0" xfId="0" applyNumberFormat="1" applyFont="1"/>
    <xf numFmtId="0" fontId="37" fillId="0" borderId="0" xfId="0" applyFont="1" applyBorder="1"/>
    <xf numFmtId="3" fontId="37" fillId="0" borderId="0" xfId="0" applyNumberFormat="1" applyFont="1" applyBorder="1"/>
    <xf numFmtId="3" fontId="60" fillId="0" borderId="0" xfId="0" applyNumberFormat="1" applyFont="1"/>
    <xf numFmtId="0" fontId="26" fillId="0" borderId="48" xfId="0" applyFont="1" applyBorder="1"/>
    <xf numFmtId="3" fontId="26" fillId="0" borderId="49" xfId="0" applyNumberFormat="1" applyFont="1" applyBorder="1"/>
    <xf numFmtId="3" fontId="26" fillId="0" borderId="27" xfId="0" applyNumberFormat="1" applyFont="1" applyBorder="1"/>
    <xf numFmtId="0" fontId="26" fillId="0" borderId="28" xfId="0" applyFont="1" applyBorder="1" applyAlignment="1">
      <alignment horizontal="center" vertical="center" wrapText="1"/>
    </xf>
    <xf numFmtId="3" fontId="41" fillId="0" borderId="0" xfId="0" applyNumberFormat="1" applyFont="1" applyAlignment="1">
      <alignment horizontal="right"/>
    </xf>
    <xf numFmtId="3" fontId="41" fillId="0" borderId="0" xfId="0" applyNumberFormat="1" applyFont="1" applyBorder="1"/>
    <xf numFmtId="3" fontId="68" fillId="0" borderId="0" xfId="0" applyNumberFormat="1" applyFont="1" applyBorder="1"/>
    <xf numFmtId="3" fontId="32" fillId="0" borderId="0" xfId="0" applyNumberFormat="1" applyFont="1" applyBorder="1"/>
    <xf numFmtId="3" fontId="32" fillId="0" borderId="15" xfId="0" applyNumberFormat="1" applyFont="1" applyBorder="1"/>
    <xf numFmtId="3" fontId="59" fillId="0" borderId="67" xfId="74" applyNumberFormat="1" applyFont="1" applyBorder="1"/>
    <xf numFmtId="3" fontId="30" fillId="0" borderId="67" xfId="0" applyNumberFormat="1" applyFont="1" applyBorder="1"/>
    <xf numFmtId="3" fontId="32" fillId="0" borderId="67" xfId="0" applyNumberFormat="1" applyFont="1" applyBorder="1"/>
    <xf numFmtId="3" fontId="40" fillId="0" borderId="67" xfId="0" applyNumberFormat="1" applyFont="1" applyBorder="1"/>
    <xf numFmtId="3" fontId="26" fillId="0" borderId="67" xfId="0" applyNumberFormat="1" applyFont="1" applyBorder="1"/>
    <xf numFmtId="3" fontId="59" fillId="0" borderId="67" xfId="0" applyNumberFormat="1" applyFont="1" applyBorder="1"/>
    <xf numFmtId="3" fontId="37" fillId="0" borderId="69" xfId="0" applyNumberFormat="1" applyFont="1" applyBorder="1"/>
    <xf numFmtId="3" fontId="60" fillId="0" borderId="67" xfId="74" applyNumberFormat="1" applyFont="1" applyBorder="1"/>
    <xf numFmtId="3" fontId="60" fillId="0" borderId="67" xfId="0" applyNumberFormat="1" applyFont="1" applyBorder="1"/>
    <xf numFmtId="3" fontId="37" fillId="0" borderId="67" xfId="0" applyNumberFormat="1" applyFont="1" applyBorder="1"/>
    <xf numFmtId="3" fontId="41" fillId="0" borderId="67" xfId="0" applyNumberFormat="1" applyFont="1" applyBorder="1"/>
    <xf numFmtId="3" fontId="68" fillId="0" borderId="67" xfId="0" applyNumberFormat="1" applyFont="1" applyBorder="1"/>
    <xf numFmtId="0" fontId="32" fillId="0" borderId="67" xfId="0" applyFont="1" applyBorder="1"/>
    <xf numFmtId="0" fontId="32" fillId="0" borderId="22" xfId="0" applyFont="1" applyBorder="1"/>
    <xf numFmtId="3" fontId="66" fillId="0" borderId="67" xfId="0" applyNumberFormat="1" applyFont="1" applyBorder="1"/>
    <xf numFmtId="3" fontId="95" fillId="0" borderId="0" xfId="0" applyNumberFormat="1" applyFont="1"/>
    <xf numFmtId="3" fontId="95" fillId="0" borderId="22" xfId="0" applyNumberFormat="1" applyFont="1" applyBorder="1"/>
    <xf numFmtId="0" fontId="59" fillId="0" borderId="22" xfId="0" applyFont="1" applyBorder="1"/>
    <xf numFmtId="3" fontId="37" fillId="0" borderId="22" xfId="0" applyNumberFormat="1" applyFont="1" applyBorder="1"/>
    <xf numFmtId="0" fontId="68" fillId="0" borderId="22" xfId="0" applyFont="1" applyBorder="1"/>
    <xf numFmtId="0" fontId="32" fillId="0" borderId="22" xfId="0" applyFont="1" applyBorder="1" applyAlignment="1">
      <alignment horizontal="center" vertical="center" wrapText="1"/>
    </xf>
    <xf numFmtId="0" fontId="37" fillId="0" borderId="67" xfId="0" applyFont="1" applyBorder="1"/>
    <xf numFmtId="3" fontId="32" fillId="0" borderId="35" xfId="0" applyNumberFormat="1" applyFont="1" applyBorder="1"/>
    <xf numFmtId="3" fontId="32" fillId="0" borderId="75" xfId="0" applyNumberFormat="1" applyFont="1" applyBorder="1"/>
    <xf numFmtId="3" fontId="32" fillId="0" borderId="58" xfId="0" applyNumberFormat="1" applyFont="1" applyBorder="1"/>
    <xf numFmtId="0" fontId="30" fillId="0" borderId="0" xfId="0" applyFont="1" applyBorder="1" applyAlignment="1">
      <alignment horizontal="center"/>
    </xf>
    <xf numFmtId="3" fontId="26" fillId="0" borderId="69" xfId="0" applyNumberFormat="1" applyFont="1" applyBorder="1"/>
    <xf numFmtId="3" fontId="65" fillId="0" borderId="67" xfId="74" applyNumberFormat="1" applyFont="1" applyBorder="1"/>
    <xf numFmtId="3" fontId="70" fillId="0" borderId="67" xfId="0" applyNumberFormat="1" applyFont="1" applyBorder="1"/>
    <xf numFmtId="0" fontId="26" fillId="0" borderId="73" xfId="0" applyFont="1" applyBorder="1"/>
    <xf numFmtId="3" fontId="26" fillId="0" borderId="95" xfId="0" applyNumberFormat="1" applyFont="1" applyBorder="1"/>
    <xf numFmtId="3" fontId="68" fillId="0" borderId="0" xfId="0" applyNumberFormat="1" applyFont="1"/>
    <xf numFmtId="3" fontId="41" fillId="0" borderId="0" xfId="0" applyNumberFormat="1" applyFont="1"/>
    <xf numFmtId="3" fontId="71" fillId="0" borderId="84" xfId="0" applyNumberFormat="1" applyFont="1" applyBorder="1" applyAlignment="1">
      <alignment horizontal="center" vertical="center" wrapText="1"/>
    </xf>
    <xf numFmtId="3" fontId="32" fillId="0" borderId="81" xfId="0" applyNumberFormat="1" applyFont="1" applyBorder="1"/>
    <xf numFmtId="3" fontId="66" fillId="0" borderId="67" xfId="0" applyNumberFormat="1" applyFont="1" applyBorder="1" applyAlignment="1">
      <alignment wrapText="1"/>
    </xf>
    <xf numFmtId="3" fontId="68" fillId="0" borderId="22" xfId="0" applyNumberFormat="1" applyFont="1" applyBorder="1"/>
    <xf numFmtId="3" fontId="32" fillId="0" borderId="22" xfId="0" applyNumberFormat="1" applyFont="1" applyBorder="1"/>
    <xf numFmtId="3" fontId="26" fillId="0" borderId="58" xfId="0" applyNumberFormat="1" applyFont="1" applyBorder="1"/>
    <xf numFmtId="3" fontId="26" fillId="0" borderId="81" xfId="0" applyNumberFormat="1" applyFont="1" applyBorder="1"/>
    <xf numFmtId="3" fontId="32" fillId="0" borderId="70" xfId="0" applyNumberFormat="1" applyFont="1" applyBorder="1"/>
    <xf numFmtId="3" fontId="32" fillId="0" borderId="43" xfId="0" applyNumberFormat="1" applyFont="1" applyBorder="1"/>
    <xf numFmtId="3" fontId="32" fillId="0" borderId="95" xfId="0" applyNumberFormat="1" applyFont="1" applyBorder="1"/>
    <xf numFmtId="0" fontId="30" fillId="0" borderId="0" xfId="78" applyFont="1" applyBorder="1"/>
    <xf numFmtId="3" fontId="30" fillId="0" borderId="67" xfId="78" applyNumberFormat="1" applyFont="1" applyBorder="1" applyAlignment="1">
      <alignment vertical="center"/>
    </xf>
    <xf numFmtId="3" fontId="30" fillId="0" borderId="67" xfId="78" applyNumberFormat="1" applyFont="1" applyBorder="1" applyAlignment="1">
      <alignment horizontal="center" vertical="center"/>
    </xf>
    <xf numFmtId="3" fontId="37" fillId="0" borderId="22" xfId="78" applyNumberFormat="1" applyFont="1" applyBorder="1"/>
    <xf numFmtId="3" fontId="39" fillId="0" borderId="22" xfId="78" applyNumberFormat="1" applyFont="1" applyBorder="1"/>
    <xf numFmtId="3" fontId="30" fillId="0" borderId="0" xfId="78" applyNumberFormat="1" applyFont="1" applyBorder="1" applyAlignment="1">
      <alignment horizontal="center" vertical="center"/>
    </xf>
    <xf numFmtId="3" fontId="30" fillId="0" borderId="22" xfId="78" applyNumberFormat="1" applyFont="1" applyBorder="1" applyAlignment="1">
      <alignment vertical="center"/>
    </xf>
    <xf numFmtId="3" fontId="30" fillId="0" borderId="33" xfId="78" applyNumberFormat="1" applyFont="1" applyBorder="1"/>
    <xf numFmtId="3" fontId="30" fillId="0" borderId="75" xfId="78" applyNumberFormat="1" applyFont="1" applyBorder="1"/>
    <xf numFmtId="3" fontId="37" fillId="0" borderId="27" xfId="78" applyNumberFormat="1" applyFont="1" applyBorder="1"/>
    <xf numFmtId="3" fontId="37" fillId="0" borderId="73" xfId="78" applyNumberFormat="1" applyFont="1" applyBorder="1"/>
    <xf numFmtId="3" fontId="30" fillId="0" borderId="22" xfId="78" applyNumberFormat="1" applyFont="1" applyBorder="1"/>
    <xf numFmtId="3" fontId="62" fillId="0" borderId="22" xfId="78" applyNumberFormat="1" applyFont="1" applyBorder="1"/>
    <xf numFmtId="3" fontId="62" fillId="0" borderId="67" xfId="78" applyNumberFormat="1" applyFont="1" applyBorder="1"/>
    <xf numFmtId="3" fontId="63" fillId="0" borderId="67" xfId="78" applyNumberFormat="1" applyFont="1" applyBorder="1"/>
    <xf numFmtId="3" fontId="63" fillId="0" borderId="22" xfId="78" applyNumberFormat="1" applyFont="1" applyBorder="1"/>
    <xf numFmtId="3" fontId="32" fillId="0" borderId="67" xfId="78" applyNumberFormat="1" applyFont="1" applyBorder="1"/>
    <xf numFmtId="3" fontId="59" fillId="0" borderId="0" xfId="0" applyNumberFormat="1" applyFont="1" applyBorder="1" applyAlignment="1">
      <alignment horizontal="center" vertical="center"/>
    </xf>
    <xf numFmtId="0" fontId="39" fillId="0" borderId="22" xfId="0" applyFont="1" applyBorder="1"/>
    <xf numFmtId="0" fontId="39" fillId="0" borderId="0" xfId="0" applyFont="1"/>
    <xf numFmtId="0" fontId="39" fillId="0" borderId="67" xfId="0" applyFont="1" applyBorder="1"/>
    <xf numFmtId="0" fontId="32" fillId="0" borderId="0" xfId="0" applyFont="1" applyBorder="1" applyAlignment="1">
      <alignment horizontal="center" vertical="center"/>
    </xf>
    <xf numFmtId="0" fontId="37" fillId="0" borderId="0" xfId="0" applyFont="1" applyBorder="1" applyAlignment="1"/>
    <xf numFmtId="3" fontId="95" fillId="0" borderId="67" xfId="0" applyNumberFormat="1" applyFont="1" applyBorder="1" applyAlignment="1">
      <alignment vertical="center"/>
    </xf>
    <xf numFmtId="3" fontId="30" fillId="0" borderId="26" xfId="0" applyNumberFormat="1" applyFont="1" applyBorder="1"/>
    <xf numFmtId="3" fontId="36" fillId="0" borderId="26" xfId="0" applyNumberFormat="1" applyFont="1" applyBorder="1"/>
    <xf numFmtId="3" fontId="26" fillId="0" borderId="26" xfId="0" applyNumberFormat="1" applyFont="1" applyBorder="1"/>
    <xf numFmtId="3" fontId="26" fillId="0" borderId="42" xfId="0" applyNumberFormat="1" applyFont="1" applyBorder="1"/>
    <xf numFmtId="3" fontId="93" fillId="0" borderId="0" xfId="0" applyNumberFormat="1" applyFont="1" applyBorder="1" applyAlignment="1">
      <alignment vertical="center"/>
    </xf>
    <xf numFmtId="3" fontId="94" fillId="0" borderId="19" xfId="0" applyNumberFormat="1" applyFont="1" applyBorder="1" applyAlignment="1">
      <alignment horizontal="center" vertical="center" wrapText="1"/>
    </xf>
    <xf numFmtId="3" fontId="66" fillId="0" borderId="22" xfId="0" applyNumberFormat="1" applyFont="1" applyBorder="1" applyAlignment="1">
      <alignment horizontal="center" vertical="center" wrapText="1"/>
    </xf>
    <xf numFmtId="0" fontId="36" fillId="0" borderId="0" xfId="0" applyFont="1" applyBorder="1"/>
    <xf numFmtId="3" fontId="37" fillId="0" borderId="22" xfId="78" applyNumberFormat="1" applyFont="1" applyBorder="1" applyAlignment="1">
      <alignment vertical="center"/>
    </xf>
    <xf numFmtId="3" fontId="37" fillId="0" borderId="67" xfId="78" applyNumberFormat="1" applyFont="1" applyBorder="1" applyAlignment="1">
      <alignment vertical="center"/>
    </xf>
    <xf numFmtId="0" fontId="111" fillId="0" borderId="0" xfId="0" applyFont="1" applyAlignment="1">
      <alignment horizontal="center"/>
    </xf>
    <xf numFmtId="0" fontId="133" fillId="0" borderId="0" xfId="0" applyFont="1" applyAlignment="1">
      <alignment horizontal="center"/>
    </xf>
    <xf numFmtId="0" fontId="33" fillId="0" borderId="0" xfId="0" applyFont="1" applyAlignment="1"/>
    <xf numFmtId="0" fontId="1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55" fillId="0" borderId="0" xfId="0" applyFont="1" applyAlignment="1">
      <alignment horizontal="center"/>
    </xf>
    <xf numFmtId="0" fontId="54" fillId="0" borderId="0" xfId="73" applyFont="1" applyAlignment="1">
      <alignment horizontal="right"/>
    </xf>
    <xf numFmtId="0" fontId="55" fillId="0" borderId="0" xfId="73" applyFont="1" applyAlignment="1">
      <alignment horizontal="center"/>
    </xf>
    <xf numFmtId="0" fontId="55" fillId="0" borderId="24" xfId="77" applyFont="1" applyBorder="1" applyAlignment="1">
      <alignment horizontal="center"/>
    </xf>
    <xf numFmtId="0" fontId="37" fillId="0" borderId="0" xfId="90" applyFont="1"/>
    <xf numFmtId="0" fontId="32" fillId="0" borderId="24" xfId="9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89" xfId="90" applyFont="1" applyBorder="1"/>
    <xf numFmtId="3" fontId="37" fillId="0" borderId="45" xfId="0" applyNumberFormat="1" applyFont="1" applyBorder="1"/>
    <xf numFmtId="3" fontId="37" fillId="0" borderId="88" xfId="0" applyNumberFormat="1" applyFont="1" applyBorder="1"/>
    <xf numFmtId="3" fontId="37" fillId="0" borderId="89" xfId="0" applyNumberFormat="1" applyFont="1" applyBorder="1"/>
    <xf numFmtId="0" fontId="37" fillId="0" borderId="22" xfId="0" applyFont="1" applyBorder="1" applyAlignment="1">
      <alignment horizontal="center"/>
    </xf>
    <xf numFmtId="0" fontId="37" fillId="0" borderId="67" xfId="90" applyFont="1" applyBorder="1"/>
    <xf numFmtId="0" fontId="32" fillId="0" borderId="67" xfId="90" applyFont="1" applyBorder="1"/>
    <xf numFmtId="0" fontId="37" fillId="0" borderId="67" xfId="90" applyFont="1" applyBorder="1" applyAlignment="1">
      <alignment shrinkToFit="1"/>
    </xf>
    <xf numFmtId="0" fontId="32" fillId="0" borderId="67" xfId="90" applyFont="1" applyBorder="1" applyAlignment="1">
      <alignment shrinkToFit="1"/>
    </xf>
    <xf numFmtId="3" fontId="32" fillId="0" borderId="22" xfId="0" applyNumberFormat="1" applyFont="1" applyBorder="1" applyAlignment="1"/>
    <xf numFmtId="3" fontId="32" fillId="0" borderId="0" xfId="0" applyNumberFormat="1" applyFont="1" applyBorder="1" applyAlignment="1"/>
    <xf numFmtId="3" fontId="32" fillId="0" borderId="67" xfId="0" applyNumberFormat="1" applyFont="1" applyBorder="1" applyAlignment="1"/>
    <xf numFmtId="0" fontId="37" fillId="0" borderId="126" xfId="0" applyFont="1" applyBorder="1" applyAlignment="1">
      <alignment horizontal="center"/>
    </xf>
    <xf numFmtId="0" fontId="32" fillId="0" borderId="94" xfId="0" applyFont="1" applyBorder="1"/>
    <xf numFmtId="3" fontId="32" fillId="0" borderId="126" xfId="0" applyNumberFormat="1" applyFont="1" applyBorder="1" applyAlignment="1"/>
    <xf numFmtId="3" fontId="32" fillId="0" borderId="93" xfId="0" applyNumberFormat="1" applyFont="1" applyBorder="1" applyAlignment="1"/>
    <xf numFmtId="3" fontId="32" fillId="0" borderId="94" xfId="0" applyNumberFormat="1" applyFont="1" applyBorder="1" applyAlignment="1"/>
    <xf numFmtId="3" fontId="37" fillId="0" borderId="0" xfId="90" applyNumberFormat="1" applyFont="1"/>
    <xf numFmtId="0" fontId="37" fillId="0" borderId="0" xfId="90" applyFont="1" applyBorder="1"/>
    <xf numFmtId="0" fontId="41" fillId="0" borderId="67" xfId="90" applyFont="1" applyBorder="1"/>
    <xf numFmtId="3" fontId="37" fillId="0" borderId="22" xfId="0" applyNumberFormat="1" applyFont="1" applyBorder="1" applyAlignment="1"/>
    <xf numFmtId="3" fontId="37" fillId="0" borderId="0" xfId="0" applyNumberFormat="1" applyFont="1" applyBorder="1" applyAlignment="1"/>
    <xf numFmtId="3" fontId="41" fillId="0" borderId="22" xfId="90" applyNumberFormat="1" applyFont="1" applyBorder="1"/>
    <xf numFmtId="3" fontId="41" fillId="0" borderId="0" xfId="90" applyNumberFormat="1" applyFont="1" applyBorder="1"/>
    <xf numFmtId="3" fontId="32" fillId="0" borderId="22" xfId="90" applyNumberFormat="1" applyFont="1" applyBorder="1"/>
    <xf numFmtId="0" fontId="60" fillId="0" borderId="0" xfId="90" applyFont="1"/>
    <xf numFmtId="3" fontId="37" fillId="0" borderId="22" xfId="90" applyNumberFormat="1" applyFont="1" applyBorder="1"/>
    <xf numFmtId="3" fontId="37" fillId="0" borderId="0" xfId="90" applyNumberFormat="1" applyFont="1" applyBorder="1"/>
    <xf numFmtId="3" fontId="32" fillId="0" borderId="0" xfId="90" applyNumberFormat="1" applyFont="1" applyBorder="1"/>
    <xf numFmtId="0" fontId="32" fillId="0" borderId="94" xfId="90" applyFont="1" applyBorder="1"/>
    <xf numFmtId="3" fontId="32" fillId="25" borderId="126" xfId="90" applyNumberFormat="1" applyFont="1" applyFill="1" applyBorder="1"/>
    <xf numFmtId="3" fontId="32" fillId="25" borderId="93" xfId="90" applyNumberFormat="1" applyFont="1" applyFill="1" applyBorder="1"/>
    <xf numFmtId="3" fontId="32" fillId="25" borderId="93" xfId="0" applyNumberFormat="1" applyFont="1" applyFill="1" applyBorder="1"/>
    <xf numFmtId="3" fontId="32" fillId="25" borderId="94" xfId="0" applyNumberFormat="1" applyFont="1" applyFill="1" applyBorder="1"/>
    <xf numFmtId="0" fontId="37" fillId="0" borderId="0" xfId="77" applyFont="1" applyAlignment="1"/>
    <xf numFmtId="0" fontId="33" fillId="0" borderId="0" xfId="95" applyFont="1" applyBorder="1"/>
    <xf numFmtId="0" fontId="130" fillId="0" borderId="0" xfId="0" applyFont="1" applyFill="1" applyBorder="1" applyAlignment="1">
      <alignment wrapText="1"/>
    </xf>
    <xf numFmtId="0" fontId="33" fillId="0" borderId="0" xfId="95" applyFont="1" applyBorder="1" applyAlignment="1">
      <alignment wrapText="1"/>
    </xf>
    <xf numFmtId="0" fontId="130" fillId="0" borderId="0" xfId="95" applyFont="1" applyBorder="1" applyAlignment="1">
      <alignment horizontal="right"/>
    </xf>
    <xf numFmtId="0" fontId="111" fillId="0" borderId="0" xfId="95" applyFont="1" applyBorder="1" applyAlignment="1">
      <alignment horizontal="center" wrapText="1"/>
    </xf>
    <xf numFmtId="0" fontId="111" fillId="0" borderId="0" xfId="95" applyFont="1" applyBorder="1" applyAlignment="1">
      <alignment horizontal="center"/>
    </xf>
    <xf numFmtId="0" fontId="33" fillId="0" borderId="0" xfId="95" applyFont="1" applyBorder="1" applyAlignment="1">
      <alignment horizontal="center"/>
    </xf>
    <xf numFmtId="0" fontId="111" fillId="0" borderId="24" xfId="95" applyFont="1" applyBorder="1" applyAlignment="1">
      <alignment horizontal="center" wrapText="1"/>
    </xf>
    <xf numFmtId="0" fontId="111" fillId="0" borderId="24" xfId="95" applyFont="1" applyBorder="1" applyAlignment="1">
      <alignment horizontal="center"/>
    </xf>
    <xf numFmtId="0" fontId="33" fillId="0" borderId="24" xfId="95" applyFont="1" applyBorder="1" applyAlignment="1">
      <alignment horizontal="center"/>
    </xf>
    <xf numFmtId="0" fontId="133" fillId="0" borderId="0" xfId="95" applyFont="1" applyBorder="1"/>
    <xf numFmtId="0" fontId="111" fillId="0" borderId="24" xfId="95" applyFont="1" applyBorder="1" applyAlignment="1">
      <alignment horizontal="center" vertical="center"/>
    </xf>
    <xf numFmtId="0" fontId="33" fillId="0" borderId="24" xfId="95" applyFont="1" applyBorder="1" applyAlignment="1">
      <alignment horizontal="center" vertical="center"/>
    </xf>
    <xf numFmtId="0" fontId="130" fillId="0" borderId="0" xfId="95" applyFont="1" applyBorder="1"/>
    <xf numFmtId="0" fontId="132" fillId="0" borderId="0" xfId="95" applyFont="1" applyBorder="1" applyAlignment="1">
      <alignment horizontal="left" wrapText="1"/>
    </xf>
    <xf numFmtId="0" fontId="111" fillId="0" borderId="0" xfId="95" applyFont="1" applyBorder="1" applyAlignment="1"/>
    <xf numFmtId="0" fontId="33" fillId="0" borderId="0" xfId="95" applyFont="1" applyBorder="1" applyAlignment="1"/>
    <xf numFmtId="0" fontId="33" fillId="0" borderId="0" xfId="95" applyFont="1" applyBorder="1" applyAlignment="1">
      <alignment horizontal="left" wrapText="1"/>
    </xf>
    <xf numFmtId="3" fontId="33" fillId="0" borderId="0" xfId="95" applyNumberFormat="1" applyFont="1" applyBorder="1" applyAlignment="1">
      <alignment horizontal="right"/>
    </xf>
    <xf numFmtId="3" fontId="33" fillId="0" borderId="0" xfId="95" applyNumberFormat="1" applyFont="1" applyBorder="1" applyAlignment="1"/>
    <xf numFmtId="0" fontId="111" fillId="0" borderId="0" xfId="95" applyFont="1" applyBorder="1" applyAlignment="1">
      <alignment horizontal="left" wrapText="1"/>
    </xf>
    <xf numFmtId="3" fontId="111" fillId="0" borderId="0" xfId="95" applyNumberFormat="1" applyFont="1" applyBorder="1" applyAlignment="1">
      <alignment horizontal="right"/>
    </xf>
    <xf numFmtId="3" fontId="111" fillId="0" borderId="0" xfId="95" applyNumberFormat="1" applyFont="1" applyBorder="1" applyAlignment="1"/>
    <xf numFmtId="3" fontId="130" fillId="0" borderId="0" xfId="95" applyNumberFormat="1" applyFont="1" applyBorder="1" applyAlignment="1">
      <alignment horizontal="right"/>
    </xf>
    <xf numFmtId="49" fontId="33" fillId="0" borderId="0" xfId="95" applyNumberFormat="1" applyFont="1" applyBorder="1" applyAlignment="1">
      <alignment horizontal="left" wrapText="1"/>
    </xf>
    <xf numFmtId="0" fontId="111" fillId="0" borderId="0" xfId="95" applyFont="1" applyBorder="1"/>
    <xf numFmtId="0" fontId="133" fillId="0" borderId="0" xfId="95" applyFont="1" applyBorder="1" applyAlignment="1">
      <alignment horizontal="left" wrapText="1"/>
    </xf>
    <xf numFmtId="3" fontId="133" fillId="0" borderId="0" xfId="95" applyNumberFormat="1" applyFont="1" applyBorder="1" applyAlignment="1">
      <alignment horizontal="right"/>
    </xf>
    <xf numFmtId="3" fontId="133" fillId="0" borderId="0" xfId="95" applyNumberFormat="1" applyFont="1" applyBorder="1" applyAlignment="1"/>
    <xf numFmtId="0" fontId="133" fillId="0" borderId="0" xfId="0" applyFont="1" applyBorder="1" applyAlignment="1">
      <alignment horizontal="left" wrapText="1"/>
    </xf>
    <xf numFmtId="3" fontId="133" fillId="0" borderId="0" xfId="0" applyNumberFormat="1" applyFont="1" applyBorder="1" applyAlignment="1">
      <alignment horizontal="right"/>
    </xf>
    <xf numFmtId="3" fontId="130" fillId="0" borderId="0" xfId="95" applyNumberFormat="1" applyFont="1" applyBorder="1"/>
    <xf numFmtId="0" fontId="130" fillId="0" borderId="0" xfId="95" applyFont="1" applyBorder="1" applyAlignment="1">
      <alignment horizontal="left"/>
    </xf>
    <xf numFmtId="0" fontId="133" fillId="0" borderId="0" xfId="0" applyFont="1" applyBorder="1"/>
    <xf numFmtId="0" fontId="133" fillId="0" borderId="0" xfId="95" applyFont="1" applyBorder="1" applyAlignment="1">
      <alignment horizontal="left" vertical="center" wrapText="1"/>
    </xf>
    <xf numFmtId="0" fontId="33" fillId="0" borderId="0" xfId="95" applyFont="1" applyBorder="1" applyAlignment="1">
      <alignment horizontal="left" vertical="center" wrapText="1"/>
    </xf>
    <xf numFmtId="3" fontId="130" fillId="0" borderId="0" xfId="95" applyNumberFormat="1" applyFont="1" applyBorder="1" applyAlignment="1"/>
    <xf numFmtId="3" fontId="111" fillId="0" borderId="0" xfId="95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left" wrapText="1"/>
    </xf>
    <xf numFmtId="3" fontId="33" fillId="0" borderId="0" xfId="0" applyNumberFormat="1" applyFont="1" applyBorder="1" applyAlignment="1">
      <alignment horizontal="right"/>
    </xf>
    <xf numFmtId="0" fontId="132" fillId="0" borderId="91" xfId="0" applyFont="1" applyBorder="1" applyAlignment="1">
      <alignment horizontal="left" wrapText="1"/>
    </xf>
    <xf numFmtId="3" fontId="111" fillId="0" borderId="91" xfId="0" applyNumberFormat="1" applyFont="1" applyBorder="1" applyAlignment="1">
      <alignment horizontal="right"/>
    </xf>
    <xf numFmtId="3" fontId="111" fillId="0" borderId="91" xfId="95" applyNumberFormat="1" applyFont="1" applyBorder="1" applyAlignment="1"/>
    <xf numFmtId="3" fontId="111" fillId="0" borderId="91" xfId="95" applyNumberFormat="1" applyFont="1" applyBorder="1" applyAlignment="1">
      <alignment horizontal="right"/>
    </xf>
    <xf numFmtId="0" fontId="132" fillId="0" borderId="0" xfId="0" applyFont="1" applyBorder="1" applyAlignment="1">
      <alignment horizontal="left" wrapText="1"/>
    </xf>
    <xf numFmtId="0" fontId="33" fillId="0" borderId="91" xfId="95" applyFont="1" applyBorder="1" applyAlignment="1">
      <alignment horizontal="center"/>
    </xf>
    <xf numFmtId="0" fontId="132" fillId="0" borderId="91" xfId="95" applyFont="1" applyBorder="1" applyAlignment="1">
      <alignment horizontal="left" wrapText="1"/>
    </xf>
    <xf numFmtId="3" fontId="118" fillId="0" borderId="0" xfId="0" applyNumberFormat="1" applyFont="1" applyBorder="1" applyAlignment="1">
      <alignment horizontal="right" vertical="center"/>
    </xf>
    <xf numFmtId="0" fontId="136" fillId="0" borderId="0" xfId="0" applyFont="1" applyBorder="1" applyAlignment="1"/>
    <xf numFmtId="0" fontId="133" fillId="0" borderId="0" xfId="0" applyFont="1" applyBorder="1" applyAlignment="1"/>
    <xf numFmtId="0" fontId="74" fillId="0" borderId="0" xfId="0" applyFont="1" applyBorder="1" applyAlignment="1"/>
    <xf numFmtId="0" fontId="2" fillId="0" borderId="0" xfId="0" applyFont="1" applyAlignment="1">
      <alignment vertical="center"/>
    </xf>
    <xf numFmtId="3" fontId="24" fillId="0" borderId="0" xfId="92" applyNumberFormat="1" applyFont="1"/>
    <xf numFmtId="3" fontId="24" fillId="0" borderId="0" xfId="92" applyNumberFormat="1" applyFont="1" applyAlignment="1">
      <alignment horizontal="right"/>
    </xf>
    <xf numFmtId="0" fontId="55" fillId="0" borderId="0" xfId="92" applyFont="1" applyAlignment="1"/>
    <xf numFmtId="3" fontId="27" fillId="0" borderId="0" xfId="92" applyNumberFormat="1" applyFont="1" applyAlignment="1">
      <alignment horizontal="center"/>
    </xf>
    <xf numFmtId="3" fontId="27" fillId="0" borderId="24" xfId="92" applyNumberFormat="1" applyFont="1" applyBorder="1" applyAlignment="1">
      <alignment horizontal="center"/>
    </xf>
    <xf numFmtId="3" fontId="116" fillId="0" borderId="24" xfId="92" applyNumberFormat="1" applyFont="1" applyBorder="1" applyAlignment="1">
      <alignment horizontal="center"/>
    </xf>
    <xf numFmtId="0" fontId="27" fillId="0" borderId="93" xfId="92" applyFont="1" applyBorder="1" applyAlignment="1">
      <alignment horizontal="center"/>
    </xf>
    <xf numFmtId="0" fontId="27" fillId="0" borderId="101" xfId="92" applyFont="1" applyBorder="1" applyAlignment="1">
      <alignment horizontal="center"/>
    </xf>
    <xf numFmtId="3" fontId="27" fillId="0" borderId="0" xfId="92" applyNumberFormat="1" applyFont="1" applyAlignment="1">
      <alignment horizontal="right"/>
    </xf>
    <xf numFmtId="3" fontId="24" fillId="0" borderId="0" xfId="92" applyNumberFormat="1" applyFont="1" applyBorder="1" applyAlignment="1">
      <alignment horizontal="center" textRotation="90"/>
    </xf>
    <xf numFmtId="0" fontId="27" fillId="0" borderId="0" xfId="92" applyFont="1" applyBorder="1" applyAlignment="1">
      <alignment horizontal="center"/>
    </xf>
    <xf numFmtId="3" fontId="24" fillId="0" borderId="0" xfId="92" applyNumberFormat="1" applyFont="1" applyBorder="1" applyAlignment="1">
      <alignment horizontal="center"/>
    </xf>
    <xf numFmtId="0" fontId="142" fillId="0" borderId="0" xfId="92" applyFont="1"/>
    <xf numFmtId="0" fontId="28" fillId="0" borderId="0" xfId="92" applyFont="1" applyAlignment="1">
      <alignment horizontal="right"/>
    </xf>
    <xf numFmtId="0" fontId="143" fillId="0" borderId="0" xfId="92" applyFont="1"/>
    <xf numFmtId="3" fontId="24" fillId="0" borderId="0" xfId="92" applyNumberFormat="1" applyFont="1" applyAlignment="1"/>
    <xf numFmtId="3" fontId="28" fillId="0" borderId="0" xfId="92" applyNumberFormat="1" applyFont="1" applyAlignment="1">
      <alignment horizontal="right"/>
    </xf>
    <xf numFmtId="0" fontId="24" fillId="0" borderId="0" xfId="92" applyFont="1" applyAlignment="1">
      <alignment horizontal="right"/>
    </xf>
    <xf numFmtId="0" fontId="24" fillId="0" borderId="0" xfId="92" applyFont="1"/>
    <xf numFmtId="3" fontId="24" fillId="0" borderId="0" xfId="92" applyNumberFormat="1" applyFont="1" applyBorder="1"/>
    <xf numFmtId="3" fontId="28" fillId="0" borderId="0" xfId="92" applyNumberFormat="1" applyFont="1"/>
    <xf numFmtId="3" fontId="137" fillId="0" borderId="0" xfId="92" applyNumberFormat="1" applyFont="1"/>
    <xf numFmtId="0" fontId="28" fillId="0" borderId="0" xfId="92" applyFont="1" applyAlignment="1">
      <alignment horizontal="left"/>
    </xf>
    <xf numFmtId="0" fontId="137" fillId="0" borderId="0" xfId="92" applyFont="1" applyAlignment="1">
      <alignment horizontal="right"/>
    </xf>
    <xf numFmtId="0" fontId="137" fillId="0" borderId="0" xfId="92" applyFont="1"/>
    <xf numFmtId="0" fontId="24" fillId="0" borderId="0" xfId="92" applyFont="1" applyAlignment="1">
      <alignment horizontal="left"/>
    </xf>
    <xf numFmtId="3" fontId="28" fillId="0" borderId="0" xfId="92" applyNumberFormat="1" applyFont="1" applyAlignment="1">
      <alignment horizontal="left"/>
    </xf>
    <xf numFmtId="3" fontId="24" fillId="0" borderId="0" xfId="92" applyNumberFormat="1" applyFont="1" applyAlignment="1">
      <alignment horizontal="center"/>
    </xf>
    <xf numFmtId="0" fontId="27" fillId="0" borderId="0" xfId="92" applyFont="1" applyAlignment="1">
      <alignment horizontal="right"/>
    </xf>
    <xf numFmtId="0" fontId="27" fillId="0" borderId="0" xfId="92" applyFont="1"/>
    <xf numFmtId="3" fontId="27" fillId="0" borderId="0" xfId="92" applyNumberFormat="1" applyFont="1"/>
    <xf numFmtId="0" fontId="110" fillId="0" borderId="0" xfId="92" applyFont="1"/>
    <xf numFmtId="3" fontId="137" fillId="0" borderId="0" xfId="92" applyNumberFormat="1" applyFont="1" applyAlignment="1">
      <alignment horizontal="right"/>
    </xf>
    <xf numFmtId="3" fontId="143" fillId="0" borderId="0" xfId="92" applyNumberFormat="1" applyFont="1"/>
    <xf numFmtId="3" fontId="27" fillId="0" borderId="0" xfId="92" applyNumberFormat="1" applyFont="1" applyAlignment="1">
      <alignment wrapText="1"/>
    </xf>
    <xf numFmtId="3" fontId="86" fillId="0" borderId="0" xfId="92" applyNumberFormat="1" applyFont="1"/>
    <xf numFmtId="3" fontId="144" fillId="0" borderId="0" xfId="92" applyNumberFormat="1" applyFont="1"/>
    <xf numFmtId="3" fontId="145" fillId="0" borderId="0" xfId="92" applyNumberFormat="1" applyFont="1"/>
    <xf numFmtId="0" fontId="21" fillId="0" borderId="0" xfId="92" applyFont="1"/>
    <xf numFmtId="0" fontId="54" fillId="0" borderId="0" xfId="92" applyFont="1" applyAlignment="1">
      <alignment horizontal="right"/>
    </xf>
    <xf numFmtId="0" fontId="44" fillId="0" borderId="0" xfId="92" applyFont="1"/>
    <xf numFmtId="0" fontId="140" fillId="0" borderId="0" xfId="92" applyFont="1" applyAlignment="1">
      <alignment horizontal="center"/>
    </xf>
    <xf numFmtId="0" fontId="55" fillId="0" borderId="0" xfId="92" applyFont="1" applyAlignment="1">
      <alignment horizontal="center"/>
    </xf>
    <xf numFmtId="0" fontId="53" fillId="0" borderId="0" xfId="92" applyFont="1" applyAlignment="1">
      <alignment horizontal="center"/>
    </xf>
    <xf numFmtId="0" fontId="101" fillId="0" borderId="24" xfId="92" applyFont="1" applyBorder="1" applyAlignment="1">
      <alignment horizontal="center"/>
    </xf>
    <xf numFmtId="0" fontId="99" fillId="0" borderId="0" xfId="92" applyFont="1" applyAlignment="1">
      <alignment horizontal="center"/>
    </xf>
    <xf numFmtId="3" fontId="21" fillId="0" borderId="0" xfId="92" applyNumberFormat="1" applyFont="1"/>
    <xf numFmtId="3" fontId="55" fillId="0" borderId="0" xfId="92" applyNumberFormat="1" applyFont="1"/>
    <xf numFmtId="0" fontId="101" fillId="0" borderId="0" xfId="92" applyFont="1" applyAlignment="1">
      <alignment horizontal="center"/>
    </xf>
    <xf numFmtId="0" fontId="55" fillId="0" borderId="0" xfId="92" applyFont="1"/>
    <xf numFmtId="0" fontId="43" fillId="0" borderId="0" xfId="92" applyFont="1"/>
    <xf numFmtId="0" fontId="21" fillId="0" borderId="0" xfId="90" applyFont="1" applyAlignment="1"/>
    <xf numFmtId="0" fontId="21" fillId="0" borderId="0" xfId="92" applyFont="1" applyAlignment="1"/>
    <xf numFmtId="0" fontId="105" fillId="0" borderId="0" xfId="89" applyFont="1" applyAlignment="1" applyProtection="1"/>
    <xf numFmtId="0" fontId="55" fillId="0" borderId="93" xfId="92" applyFont="1" applyBorder="1" applyAlignment="1">
      <alignment horizontal="center"/>
    </xf>
    <xf numFmtId="0" fontId="55" fillId="0" borderId="0" xfId="92" applyFont="1" applyBorder="1" applyAlignment="1">
      <alignment horizontal="center"/>
    </xf>
    <xf numFmtId="0" fontId="55" fillId="0" borderId="24" xfId="92" applyFont="1" applyBorder="1" applyAlignment="1">
      <alignment horizontal="center" vertical="center"/>
    </xf>
    <xf numFmtId="0" fontId="55" fillId="0" borderId="25" xfId="92" applyFont="1" applyBorder="1" applyAlignment="1">
      <alignment horizontal="center" vertical="center" wrapText="1"/>
    </xf>
    <xf numFmtId="0" fontId="21" fillId="0" borderId="45" xfId="92" applyFont="1" applyBorder="1"/>
    <xf numFmtId="3" fontId="21" fillId="0" borderId="45" xfId="92" applyNumberFormat="1" applyFont="1" applyBorder="1"/>
    <xf numFmtId="3" fontId="21" fillId="0" borderId="88" xfId="92" applyNumberFormat="1" applyFont="1" applyBorder="1"/>
    <xf numFmtId="3" fontId="21" fillId="0" borderId="89" xfId="92" applyNumberFormat="1" applyFont="1" applyBorder="1"/>
    <xf numFmtId="3" fontId="21" fillId="0" borderId="25" xfId="92" applyNumberFormat="1" applyFont="1" applyBorder="1"/>
    <xf numFmtId="0" fontId="21" fillId="0" borderId="22" xfId="92" applyFont="1" applyBorder="1"/>
    <xf numFmtId="3" fontId="21" fillId="0" borderId="22" xfId="92" applyNumberFormat="1" applyFont="1" applyBorder="1"/>
    <xf numFmtId="3" fontId="21" fillId="0" borderId="0" xfId="92" applyNumberFormat="1" applyFont="1" applyBorder="1"/>
    <xf numFmtId="3" fontId="21" fillId="0" borderId="67" xfId="92" applyNumberFormat="1" applyFont="1" applyBorder="1"/>
    <xf numFmtId="3" fontId="21" fillId="0" borderId="26" xfId="92" applyNumberFormat="1" applyFont="1" applyBorder="1"/>
    <xf numFmtId="0" fontId="21" fillId="0" borderId="22" xfId="92" applyFont="1" applyBorder="1" applyAlignment="1">
      <alignment wrapText="1"/>
    </xf>
    <xf numFmtId="3" fontId="21" fillId="0" borderId="22" xfId="92" applyNumberFormat="1" applyFont="1" applyBorder="1" applyAlignment="1">
      <alignment vertical="center"/>
    </xf>
    <xf numFmtId="3" fontId="21" fillId="0" borderId="0" xfId="92" applyNumberFormat="1" applyFont="1" applyBorder="1" applyAlignment="1">
      <alignment vertical="center"/>
    </xf>
    <xf numFmtId="3" fontId="21" fillId="0" borderId="67" xfId="92" applyNumberFormat="1" applyFont="1" applyBorder="1" applyAlignment="1">
      <alignment vertical="center"/>
    </xf>
    <xf numFmtId="0" fontId="21" fillId="0" borderId="85" xfId="92" applyFont="1" applyBorder="1" applyAlignment="1">
      <alignment wrapText="1"/>
    </xf>
    <xf numFmtId="3" fontId="21" fillId="0" borderId="126" xfId="92" applyNumberFormat="1" applyFont="1" applyBorder="1"/>
    <xf numFmtId="3" fontId="21" fillId="0" borderId="93" xfId="92" applyNumberFormat="1" applyFont="1" applyBorder="1"/>
    <xf numFmtId="3" fontId="21" fillId="0" borderId="94" xfId="92" applyNumberFormat="1" applyFont="1" applyBorder="1"/>
    <xf numFmtId="3" fontId="21" fillId="0" borderId="85" xfId="92" applyNumberFormat="1" applyFont="1" applyBorder="1"/>
    <xf numFmtId="0" fontId="55" fillId="0" borderId="25" xfId="92" applyFont="1" applyBorder="1"/>
    <xf numFmtId="3" fontId="55" fillId="0" borderId="22" xfId="92" applyNumberFormat="1" applyFont="1" applyBorder="1"/>
    <xf numFmtId="3" fontId="55" fillId="0" borderId="0" xfId="92" applyNumberFormat="1" applyFont="1" applyBorder="1"/>
    <xf numFmtId="3" fontId="55" fillId="0" borderId="67" xfId="92" applyNumberFormat="1" applyFont="1" applyBorder="1"/>
    <xf numFmtId="3" fontId="55" fillId="0" borderId="25" xfId="92" applyNumberFormat="1" applyFont="1" applyBorder="1"/>
    <xf numFmtId="3" fontId="146" fillId="0" borderId="0" xfId="92" applyNumberFormat="1" applyFont="1" applyAlignment="1"/>
    <xf numFmtId="3" fontId="146" fillId="0" borderId="0" xfId="92" applyNumberFormat="1" applyFont="1"/>
    <xf numFmtId="0" fontId="146" fillId="0" borderId="0" xfId="92" applyFont="1"/>
    <xf numFmtId="0" fontId="146" fillId="0" borderId="0" xfId="92" applyFont="1" applyAlignment="1"/>
    <xf numFmtId="0" fontId="21" fillId="0" borderId="0" xfId="92" applyFont="1" applyAlignment="1">
      <alignment wrapText="1"/>
    </xf>
    <xf numFmtId="0" fontId="50" fillId="0" borderId="24" xfId="72" applyFont="1" applyBorder="1" applyAlignment="1">
      <alignment horizontal="center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56" fillId="0" borderId="0" xfId="72" applyFont="1" applyFill="1" applyAlignment="1">
      <alignment horizontal="left" wrapText="1"/>
    </xf>
    <xf numFmtId="0" fontId="99" fillId="0" borderId="0" xfId="72" applyFont="1" applyFill="1" applyAlignment="1">
      <alignment wrapText="1"/>
    </xf>
    <xf numFmtId="3" fontId="56" fillId="0" borderId="0" xfId="72" applyNumberFormat="1" applyFont="1" applyFill="1" applyAlignment="1">
      <alignment wrapText="1"/>
    </xf>
    <xf numFmtId="0" fontId="99" fillId="0" borderId="0" xfId="72" applyFont="1" applyFill="1" applyAlignment="1"/>
    <xf numFmtId="14" fontId="56" fillId="0" borderId="0" xfId="72" applyNumberFormat="1" applyFont="1" applyFill="1" applyAlignment="1">
      <alignment horizontal="center"/>
    </xf>
    <xf numFmtId="3" fontId="99" fillId="0" borderId="0" xfId="72" applyNumberFormat="1" applyFont="1" applyFill="1" applyAlignment="1"/>
    <xf numFmtId="0" fontId="99" fillId="0" borderId="0" xfId="72" applyFont="1" applyFill="1" applyBorder="1" applyAlignment="1" applyProtection="1">
      <alignment wrapText="1"/>
      <protection locked="0"/>
    </xf>
    <xf numFmtId="3" fontId="56" fillId="0" borderId="0" xfId="72" applyNumberFormat="1" applyFont="1" applyFill="1" applyBorder="1" applyAlignment="1" applyProtection="1">
      <alignment horizontal="right" wrapText="1"/>
      <protection locked="0"/>
    </xf>
    <xf numFmtId="3" fontId="56" fillId="0" borderId="0" xfId="72" applyNumberFormat="1" applyFont="1" applyFill="1" applyBorder="1" applyAlignment="1" applyProtection="1">
      <protection locked="0"/>
    </xf>
    <xf numFmtId="0" fontId="56" fillId="0" borderId="0" xfId="72" applyFont="1" applyFill="1" applyBorder="1" applyAlignment="1">
      <alignment horizontal="left"/>
    </xf>
    <xf numFmtId="0" fontId="99" fillId="0" borderId="0" xfId="72" applyFont="1" applyFill="1" applyBorder="1" applyAlignment="1">
      <alignment horizontal="left" wrapText="1"/>
    </xf>
    <xf numFmtId="14" fontId="56" fillId="0" borderId="0" xfId="72" applyNumberFormat="1" applyFont="1" applyFill="1" applyBorder="1" applyAlignment="1">
      <alignment horizontal="center"/>
    </xf>
    <xf numFmtId="3" fontId="56" fillId="0" borderId="0" xfId="72" applyNumberFormat="1" applyFont="1" applyFill="1" applyBorder="1" applyAlignment="1">
      <alignment horizontal="right"/>
    </xf>
    <xf numFmtId="0" fontId="99" fillId="0" borderId="0" xfId="72" applyFont="1" applyFill="1" applyBorder="1" applyAlignment="1" applyProtection="1">
      <alignment horizontal="left" wrapText="1"/>
      <protection locked="0"/>
    </xf>
    <xf numFmtId="14" fontId="56" fillId="0" borderId="0" xfId="72" applyNumberFormat="1" applyFont="1" applyFill="1" applyBorder="1" applyAlignment="1" applyProtection="1">
      <alignment horizontal="left" vertical="center"/>
      <protection locked="0"/>
    </xf>
    <xf numFmtId="14" fontId="99" fillId="0" borderId="0" xfId="72" applyNumberFormat="1" applyFont="1" applyFill="1" applyBorder="1" applyAlignment="1" applyProtection="1">
      <alignment horizontal="left" wrapText="1"/>
      <protection locked="0"/>
    </xf>
    <xf numFmtId="0" fontId="99" fillId="0" borderId="0" xfId="0" applyFont="1" applyFill="1"/>
    <xf numFmtId="0" fontId="99" fillId="0" borderId="0" xfId="72" applyFont="1" applyFill="1" applyAlignment="1">
      <alignment horizontal="left"/>
    </xf>
    <xf numFmtId="14" fontId="99" fillId="0" borderId="0" xfId="72" applyNumberFormat="1" applyFont="1" applyFill="1" applyBorder="1" applyAlignment="1" applyProtection="1">
      <alignment horizontal="left" vertical="center"/>
      <protection locked="0"/>
    </xf>
    <xf numFmtId="0" fontId="56" fillId="0" borderId="0" xfId="72" applyFont="1" applyFill="1" applyBorder="1" applyAlignment="1" applyProtection="1">
      <alignment horizontal="left" vertical="center" wrapText="1"/>
      <protection locked="0"/>
    </xf>
    <xf numFmtId="14" fontId="56" fillId="0" borderId="0" xfId="72" applyNumberFormat="1" applyFont="1" applyFill="1" applyBorder="1" applyAlignment="1" applyProtection="1">
      <alignment horizontal="center" vertical="center"/>
      <protection locked="0"/>
    </xf>
    <xf numFmtId="3" fontId="56" fillId="0" borderId="0" xfId="72" applyNumberFormat="1" applyFont="1" applyFill="1" applyBorder="1" applyAlignment="1" applyProtection="1">
      <alignment vertical="center" wrapText="1"/>
      <protection locked="0"/>
    </xf>
    <xf numFmtId="0" fontId="147" fillId="0" borderId="0" xfId="0" applyFont="1" applyFill="1"/>
    <xf numFmtId="14" fontId="141" fillId="0" borderId="0" xfId="72" applyNumberFormat="1" applyFont="1" applyFill="1" applyBorder="1" applyAlignment="1" applyProtection="1">
      <alignment horizontal="left"/>
      <protection locked="0"/>
    </xf>
    <xf numFmtId="0" fontId="56" fillId="0" borderId="0" xfId="72" applyFont="1" applyFill="1" applyBorder="1" applyAlignment="1">
      <alignment horizontal="left" wrapText="1"/>
    </xf>
    <xf numFmtId="3" fontId="123" fillId="0" borderId="0" xfId="0" applyNumberFormat="1" applyFont="1"/>
    <xf numFmtId="3" fontId="33" fillId="0" borderId="26" xfId="0" applyNumberFormat="1" applyFont="1" applyFill="1" applyBorder="1"/>
    <xf numFmtId="3" fontId="33" fillId="0" borderId="0" xfId="0" applyNumberFormat="1" applyFont="1" applyFill="1" applyBorder="1"/>
    <xf numFmtId="3" fontId="66" fillId="0" borderId="89" xfId="0" applyNumberFormat="1" applyFont="1" applyBorder="1" applyAlignment="1">
      <alignment horizontal="center" vertical="center" wrapText="1"/>
    </xf>
    <xf numFmtId="3" fontId="93" fillId="0" borderId="88" xfId="0" applyNumberFormat="1" applyFont="1" applyBorder="1" applyAlignment="1">
      <alignment vertical="center"/>
    </xf>
    <xf numFmtId="3" fontId="94" fillId="0" borderId="30" xfId="0" applyNumberFormat="1" applyFont="1" applyBorder="1" applyAlignment="1">
      <alignment horizontal="center" vertical="center" wrapText="1"/>
    </xf>
    <xf numFmtId="3" fontId="36" fillId="0" borderId="0" xfId="0" applyNumberFormat="1" applyFont="1" applyBorder="1" applyAlignment="1">
      <alignment horizontal="right"/>
    </xf>
    <xf numFmtId="0" fontId="66" fillId="0" borderId="0" xfId="0" applyFont="1" applyBorder="1" applyAlignment="1">
      <alignment horizontal="center"/>
    </xf>
    <xf numFmtId="0" fontId="7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right"/>
    </xf>
    <xf numFmtId="3" fontId="26" fillId="0" borderId="24" xfId="0" applyNumberFormat="1" applyFont="1" applyBorder="1" applyAlignment="1">
      <alignment horizontal="center" vertical="center"/>
    </xf>
    <xf numFmtId="0" fontId="66" fillId="0" borderId="29" xfId="0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3" fontId="66" fillId="0" borderId="92" xfId="0" applyNumberFormat="1" applyFont="1" applyBorder="1" applyAlignment="1">
      <alignment horizontal="center" vertical="center"/>
    </xf>
    <xf numFmtId="3" fontId="66" fillId="0" borderId="91" xfId="0" applyNumberFormat="1" applyFont="1" applyBorder="1" applyAlignment="1">
      <alignment horizontal="center" vertical="center"/>
    </xf>
    <xf numFmtId="3" fontId="66" fillId="0" borderId="24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/>
    </xf>
    <xf numFmtId="3" fontId="26" fillId="0" borderId="29" xfId="0" applyNumberFormat="1" applyFont="1" applyBorder="1" applyAlignment="1">
      <alignment horizontal="center" vertical="center"/>
    </xf>
    <xf numFmtId="3" fontId="26" fillId="0" borderId="97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3" fontId="66" fillId="0" borderId="12" xfId="0" applyNumberFormat="1" applyFont="1" applyBorder="1" applyAlignment="1">
      <alignment horizontal="center" vertical="center"/>
    </xf>
    <xf numFmtId="3" fontId="66" fillId="0" borderId="29" xfId="0" applyNumberFormat="1" applyFont="1" applyBorder="1" applyAlignment="1">
      <alignment horizontal="center" vertical="center"/>
    </xf>
    <xf numFmtId="3" fontId="66" fillId="0" borderId="101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3" fontId="66" fillId="0" borderId="92" xfId="0" applyNumberFormat="1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3" fontId="111" fillId="0" borderId="35" xfId="71" applyNumberFormat="1" applyFont="1" applyBorder="1" applyAlignment="1">
      <alignment horizontal="right" vertical="center"/>
    </xf>
    <xf numFmtId="3" fontId="111" fillId="0" borderId="58" xfId="71" applyNumberFormat="1" applyFont="1" applyBorder="1" applyAlignment="1">
      <alignment horizontal="right" vertical="center"/>
    </xf>
    <xf numFmtId="0" fontId="29" fillId="0" borderId="0" xfId="75" applyFont="1" applyAlignment="1">
      <alignment horizontal="right"/>
    </xf>
    <xf numFmtId="0" fontId="31" fillId="0" borderId="0" xfId="71" applyFont="1" applyAlignment="1">
      <alignment horizontal="center" vertical="center"/>
    </xf>
    <xf numFmtId="0" fontId="2" fillId="0" borderId="0" xfId="70" applyAlignment="1">
      <alignment vertical="center"/>
    </xf>
    <xf numFmtId="0" fontId="77" fillId="0" borderId="99" xfId="71" applyFont="1" applyFill="1" applyBorder="1" applyAlignment="1">
      <alignment horizontal="center" vertical="center"/>
    </xf>
    <xf numFmtId="0" fontId="77" fillId="0" borderId="100" xfId="71" applyFont="1" applyFill="1" applyBorder="1" applyAlignment="1">
      <alignment horizontal="center" vertical="center"/>
    </xf>
    <xf numFmtId="3" fontId="77" fillId="0" borderId="48" xfId="71" applyNumberFormat="1" applyFont="1" applyFill="1" applyBorder="1" applyAlignment="1">
      <alignment horizontal="center" vertical="center"/>
    </xf>
    <xf numFmtId="3" fontId="77" fillId="0" borderId="27" xfId="71" applyNumberFormat="1" applyFont="1" applyFill="1" applyBorder="1" applyAlignment="1">
      <alignment horizontal="center" vertical="center"/>
    </xf>
    <xf numFmtId="0" fontId="33" fillId="0" borderId="0" xfId="71" applyFont="1" applyAlignment="1">
      <alignment horizontal="right" vertical="center"/>
    </xf>
    <xf numFmtId="3" fontId="26" fillId="0" borderId="92" xfId="0" applyNumberFormat="1" applyFont="1" applyBorder="1" applyAlignment="1">
      <alignment horizontal="center" vertical="center"/>
    </xf>
    <xf numFmtId="3" fontId="26" fillId="0" borderId="91" xfId="0" applyNumberFormat="1" applyFont="1" applyBorder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6" fillId="0" borderId="0" xfId="76" applyFont="1" applyBorder="1" applyAlignment="1">
      <alignment horizontal="center"/>
    </xf>
    <xf numFmtId="0" fontId="36" fillId="0" borderId="24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3" fontId="26" fillId="0" borderId="45" xfId="0" applyNumberFormat="1" applyFont="1" applyBorder="1" applyAlignment="1">
      <alignment horizontal="center" vertical="center"/>
    </xf>
    <xf numFmtId="3" fontId="26" fillId="0" borderId="88" xfId="0" applyNumberFormat="1" applyFont="1" applyBorder="1" applyAlignment="1">
      <alignment horizontal="center" vertical="center"/>
    </xf>
    <xf numFmtId="3" fontId="26" fillId="0" borderId="89" xfId="0" applyNumberFormat="1" applyFont="1" applyBorder="1" applyAlignment="1">
      <alignment horizontal="center" vertical="center"/>
    </xf>
    <xf numFmtId="3" fontId="66" fillId="0" borderId="91" xfId="0" applyNumberFormat="1" applyFont="1" applyBorder="1" applyAlignment="1">
      <alignment horizontal="center" vertical="center" wrapText="1"/>
    </xf>
    <xf numFmtId="0" fontId="72" fillId="0" borderId="0" xfId="0" applyFont="1" applyBorder="1" applyAlignment="1">
      <alignment horizontal="right"/>
    </xf>
    <xf numFmtId="3" fontId="26" fillId="0" borderId="101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horizontal="center"/>
    </xf>
    <xf numFmtId="3" fontId="31" fillId="0" borderId="93" xfId="0" applyNumberFormat="1" applyFont="1" applyBorder="1" applyAlignment="1">
      <alignment horizontal="right"/>
    </xf>
    <xf numFmtId="0" fontId="31" fillId="0" borderId="24" xfId="0" applyFont="1" applyBorder="1" applyAlignment="1">
      <alignment horizontal="center" vertical="center" wrapText="1"/>
    </xf>
    <xf numFmtId="3" fontId="31" fillId="0" borderId="24" xfId="0" applyNumberFormat="1" applyFont="1" applyBorder="1" applyAlignment="1">
      <alignment horizontal="center" vertical="center" wrapText="1"/>
    </xf>
    <xf numFmtId="3" fontId="30" fillId="0" borderId="25" xfId="78" applyNumberFormat="1" applyFont="1" applyBorder="1" applyAlignment="1">
      <alignment horizontal="center" vertical="center"/>
    </xf>
    <xf numFmtId="3" fontId="30" fillId="0" borderId="26" xfId="78" applyNumberFormat="1" applyFont="1" applyBorder="1" applyAlignment="1">
      <alignment horizontal="center" vertical="center"/>
    </xf>
    <xf numFmtId="3" fontId="30" fillId="0" borderId="85" xfId="78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horizontal="center" vertical="center" wrapText="1"/>
    </xf>
    <xf numFmtId="3" fontId="26" fillId="0" borderId="52" xfId="0" applyNumberFormat="1" applyFont="1" applyBorder="1" applyAlignment="1">
      <alignment horizontal="center" vertical="center" wrapText="1"/>
    </xf>
    <xf numFmtId="3" fontId="30" fillId="0" borderId="24" xfId="78" applyNumberFormat="1" applyFont="1" applyBorder="1" applyAlignment="1">
      <alignment horizontal="center" vertical="center" wrapText="1"/>
    </xf>
    <xf numFmtId="3" fontId="30" fillId="0" borderId="24" xfId="78" applyNumberFormat="1" applyFont="1" applyBorder="1" applyAlignment="1">
      <alignment horizontal="center" vertical="center"/>
    </xf>
    <xf numFmtId="3" fontId="30" fillId="0" borderId="24" xfId="78" applyNumberFormat="1" applyFont="1" applyBorder="1" applyAlignment="1">
      <alignment horizontal="center"/>
    </xf>
    <xf numFmtId="3" fontId="26" fillId="0" borderId="0" xfId="78" applyNumberFormat="1" applyFont="1" applyBorder="1" applyAlignment="1">
      <alignment horizontal="center"/>
    </xf>
    <xf numFmtId="0" fontId="32" fillId="0" borderId="0" xfId="78" applyFont="1" applyAlignment="1">
      <alignment horizontal="center"/>
    </xf>
    <xf numFmtId="3" fontId="66" fillId="0" borderId="134" xfId="0" applyNumberFormat="1" applyFont="1" applyBorder="1" applyAlignment="1">
      <alignment horizontal="center" vertical="center" wrapText="1"/>
    </xf>
    <xf numFmtId="3" fontId="66" fillId="0" borderId="135" xfId="0" applyNumberFormat="1" applyFont="1" applyBorder="1" applyAlignment="1">
      <alignment horizontal="center" vertical="center" wrapText="1"/>
    </xf>
    <xf numFmtId="3" fontId="36" fillId="0" borderId="0" xfId="78" applyNumberFormat="1" applyFont="1" applyBorder="1" applyAlignment="1">
      <alignment horizontal="right"/>
    </xf>
    <xf numFmtId="3" fontId="26" fillId="0" borderId="43" xfId="78" applyNumberFormat="1" applyFont="1" applyBorder="1" applyAlignment="1">
      <alignment horizontal="right"/>
    </xf>
    <xf numFmtId="3" fontId="26" fillId="0" borderId="92" xfId="78" applyNumberFormat="1" applyFont="1" applyBorder="1" applyAlignment="1">
      <alignment horizontal="center" vertical="center"/>
    </xf>
    <xf numFmtId="3" fontId="26" fillId="0" borderId="101" xfId="78" applyNumberFormat="1" applyFont="1" applyBorder="1" applyAlignment="1">
      <alignment horizontal="center" vertical="center"/>
    </xf>
    <xf numFmtId="49" fontId="26" fillId="0" borderId="131" xfId="78" applyNumberFormat="1" applyFont="1" applyBorder="1" applyAlignment="1">
      <alignment horizontal="center" vertical="center" textRotation="255" wrapText="1"/>
    </xf>
    <xf numFmtId="49" fontId="26" fillId="0" borderId="133" xfId="78" applyNumberFormat="1" applyFont="1" applyBorder="1" applyAlignment="1">
      <alignment horizontal="center" vertical="center" textRotation="255" wrapText="1"/>
    </xf>
    <xf numFmtId="49" fontId="26" fillId="0" borderId="136" xfId="78" applyNumberFormat="1" applyFont="1" applyBorder="1" applyAlignment="1">
      <alignment horizontal="center" vertical="center" textRotation="255" wrapText="1"/>
    </xf>
    <xf numFmtId="3" fontId="26" fillId="0" borderId="37" xfId="78" applyNumberFormat="1" applyFont="1" applyBorder="1" applyAlignment="1">
      <alignment horizontal="center" vertical="center" wrapText="1"/>
    </xf>
    <xf numFmtId="3" fontId="26" fillId="0" borderId="52" xfId="78" applyNumberFormat="1" applyFont="1" applyBorder="1" applyAlignment="1">
      <alignment horizontal="center" vertical="center" wrapText="1"/>
    </xf>
    <xf numFmtId="3" fontId="26" fillId="0" borderId="103" xfId="0" applyNumberFormat="1" applyFont="1" applyBorder="1" applyAlignment="1">
      <alignment horizontal="center" vertical="center" wrapText="1"/>
    </xf>
    <xf numFmtId="3" fontId="26" fillId="0" borderId="53" xfId="0" applyNumberFormat="1" applyFont="1" applyBorder="1" applyAlignment="1">
      <alignment horizontal="center" vertical="center" wrapText="1"/>
    </xf>
    <xf numFmtId="3" fontId="26" fillId="0" borderId="96" xfId="0" applyNumberFormat="1" applyFont="1" applyBorder="1" applyAlignment="1">
      <alignment horizontal="center" vertical="center" wrapText="1"/>
    </xf>
    <xf numFmtId="3" fontId="26" fillId="0" borderId="137" xfId="0" applyNumberFormat="1" applyFont="1" applyBorder="1" applyAlignment="1">
      <alignment horizontal="center" vertical="center" wrapText="1"/>
    </xf>
    <xf numFmtId="3" fontId="26" fillId="0" borderId="104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6" fillId="0" borderId="38" xfId="0" applyNumberFormat="1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/>
    </xf>
    <xf numFmtId="0" fontId="29" fillId="0" borderId="0" xfId="0" applyFont="1" applyBorder="1" applyAlignment="1">
      <alignment horizontal="right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5" fillId="0" borderId="93" xfId="0" applyFont="1" applyBorder="1" applyAlignment="1">
      <alignment horizontal="right"/>
    </xf>
    <xf numFmtId="0" fontId="0" fillId="0" borderId="93" xfId="0" applyBorder="1" applyAlignment="1">
      <alignment horizontal="right"/>
    </xf>
    <xf numFmtId="3" fontId="50" fillId="0" borderId="24" xfId="0" applyNumberFormat="1" applyFont="1" applyBorder="1" applyAlignment="1">
      <alignment horizontal="center" vertical="center" wrapText="1"/>
    </xf>
    <xf numFmtId="3" fontId="46" fillId="0" borderId="24" xfId="0" applyNumberFormat="1" applyFont="1" applyBorder="1" applyAlignment="1">
      <alignment horizontal="center"/>
    </xf>
    <xf numFmtId="0" fontId="49" fillId="0" borderId="24" xfId="0" applyFont="1" applyBorder="1" applyAlignment="1">
      <alignment horizontal="center" wrapText="1"/>
    </xf>
    <xf numFmtId="3" fontId="66" fillId="0" borderId="10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66" fillId="0" borderId="0" xfId="74" applyFont="1" applyBorder="1" applyAlignment="1">
      <alignment horizontal="center"/>
    </xf>
    <xf numFmtId="3" fontId="66" fillId="0" borderId="16" xfId="0" applyNumberFormat="1" applyFont="1" applyBorder="1" applyAlignment="1">
      <alignment horizontal="center" vertical="center"/>
    </xf>
    <xf numFmtId="3" fontId="66" fillId="0" borderId="118" xfId="0" applyNumberFormat="1" applyFont="1" applyBorder="1" applyAlignment="1">
      <alignment horizontal="center" vertical="center"/>
    </xf>
    <xf numFmtId="3" fontId="59" fillId="0" borderId="116" xfId="0" applyNumberFormat="1" applyFont="1" applyBorder="1" applyAlignment="1">
      <alignment horizontal="center" vertical="center" wrapText="1"/>
    </xf>
    <xf numFmtId="3" fontId="59" fillId="0" borderId="117" xfId="0" applyNumberFormat="1" applyFont="1" applyBorder="1" applyAlignment="1">
      <alignment horizontal="center" vertical="center" wrapText="1"/>
    </xf>
    <xf numFmtId="3" fontId="66" fillId="0" borderId="12" xfId="0" applyNumberFormat="1" applyFont="1" applyBorder="1" applyAlignment="1">
      <alignment horizontal="center" vertical="center" wrapText="1"/>
    </xf>
    <xf numFmtId="3" fontId="66" fillId="0" borderId="10" xfId="0" applyNumberFormat="1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80" fillId="0" borderId="113" xfId="0" applyFont="1" applyBorder="1" applyAlignment="1">
      <alignment horizontal="center" vertical="center"/>
    </xf>
    <xf numFmtId="3" fontId="66" fillId="0" borderId="28" xfId="0" applyNumberFormat="1" applyFont="1" applyBorder="1" applyAlignment="1">
      <alignment horizontal="center" vertical="center" wrapText="1"/>
    </xf>
    <xf numFmtId="3" fontId="66" fillId="0" borderId="114" xfId="0" applyNumberFormat="1" applyFont="1" applyBorder="1" applyAlignment="1">
      <alignment horizontal="center" vertical="center"/>
    </xf>
    <xf numFmtId="3" fontId="66" fillId="0" borderId="115" xfId="0" applyNumberFormat="1" applyFont="1" applyBorder="1" applyAlignment="1">
      <alignment horizontal="center" vertical="center"/>
    </xf>
    <xf numFmtId="3" fontId="66" fillId="0" borderId="106" xfId="0" applyNumberFormat="1" applyFont="1" applyBorder="1" applyAlignment="1">
      <alignment horizontal="center" vertical="center" wrapText="1"/>
    </xf>
    <xf numFmtId="3" fontId="66" fillId="0" borderId="107" xfId="0" applyNumberFormat="1" applyFont="1" applyBorder="1" applyAlignment="1">
      <alignment horizontal="center" vertical="center" wrapText="1"/>
    </xf>
    <xf numFmtId="3" fontId="66" fillId="0" borderId="44" xfId="0" applyNumberFormat="1" applyFont="1" applyBorder="1" applyAlignment="1">
      <alignment horizontal="center" vertical="center" wrapText="1"/>
    </xf>
    <xf numFmtId="3" fontId="66" fillId="0" borderId="54" xfId="0" applyNumberFormat="1" applyFont="1" applyBorder="1" applyAlignment="1">
      <alignment horizontal="center" vertical="center" wrapText="1"/>
    </xf>
    <xf numFmtId="3" fontId="66" fillId="0" borderId="104" xfId="0" applyNumberFormat="1" applyFont="1" applyBorder="1" applyAlignment="1">
      <alignment horizontal="center" vertical="center" wrapText="1"/>
    </xf>
    <xf numFmtId="3" fontId="66" fillId="0" borderId="108" xfId="0" applyNumberFormat="1" applyFont="1" applyBorder="1" applyAlignment="1">
      <alignment horizontal="center" vertical="center" wrapText="1"/>
    </xf>
    <xf numFmtId="0" fontId="0" fillId="0" borderId="0" xfId="0" applyAlignment="1"/>
    <xf numFmtId="3" fontId="66" fillId="0" borderId="121" xfId="0" applyNumberFormat="1" applyFont="1" applyBorder="1" applyAlignment="1">
      <alignment horizontal="center" vertical="center"/>
    </xf>
    <xf numFmtId="3" fontId="65" fillId="0" borderId="0" xfId="0" applyNumberFormat="1" applyFont="1" applyBorder="1" applyAlignment="1">
      <alignment horizontal="right"/>
    </xf>
    <xf numFmtId="3" fontId="66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0" fillId="0" borderId="60" xfId="0" applyBorder="1" applyAlignment="1"/>
    <xf numFmtId="0" fontId="66" fillId="0" borderId="48" xfId="0" applyFont="1" applyFill="1" applyBorder="1" applyAlignment="1"/>
    <xf numFmtId="0" fontId="80" fillId="0" borderId="86" xfId="0" applyFont="1" applyBorder="1" applyAlignment="1"/>
    <xf numFmtId="3" fontId="66" fillId="0" borderId="116" xfId="0" applyNumberFormat="1" applyFont="1" applyBorder="1" applyAlignment="1">
      <alignment horizontal="center" vertical="center" wrapText="1"/>
    </xf>
    <xf numFmtId="0" fontId="59" fillId="0" borderId="109" xfId="0" applyFont="1" applyBorder="1" applyAlignment="1">
      <alignment horizontal="center" vertical="center" textRotation="255"/>
    </xf>
    <xf numFmtId="0" fontId="59" fillId="0" borderId="110" xfId="0" applyFont="1" applyBorder="1" applyAlignment="1">
      <alignment horizontal="center" vertical="center" textRotation="255"/>
    </xf>
    <xf numFmtId="0" fontId="0" fillId="0" borderId="111" xfId="0" applyBorder="1" applyAlignment="1"/>
    <xf numFmtId="0" fontId="66" fillId="0" borderId="112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42" xfId="0" applyFont="1" applyBorder="1" applyAlignment="1">
      <alignment horizontal="center" vertical="center"/>
    </xf>
    <xf numFmtId="3" fontId="80" fillId="0" borderId="10" xfId="0" applyNumberFormat="1" applyFont="1" applyBorder="1" applyAlignment="1">
      <alignment horizontal="center" vertical="center"/>
    </xf>
    <xf numFmtId="3" fontId="80" fillId="0" borderId="119" xfId="0" applyNumberFormat="1" applyFont="1" applyBorder="1" applyAlignment="1">
      <alignment horizontal="center" vertical="center"/>
    </xf>
    <xf numFmtId="0" fontId="80" fillId="0" borderId="0" xfId="0" applyFont="1" applyAlignment="1">
      <alignment horizontal="right"/>
    </xf>
    <xf numFmtId="0" fontId="80" fillId="0" borderId="0" xfId="0" applyFont="1" applyAlignment="1"/>
    <xf numFmtId="3" fontId="60" fillId="0" borderId="0" xfId="0" applyNumberFormat="1" applyFont="1" applyAlignment="1">
      <alignment horizontal="center"/>
    </xf>
    <xf numFmtId="3" fontId="66" fillId="0" borderId="60" xfId="0" applyNumberFormat="1" applyFont="1" applyBorder="1" applyAlignment="1">
      <alignment horizontal="right"/>
    </xf>
    <xf numFmtId="3" fontId="66" fillId="0" borderId="17" xfId="0" applyNumberFormat="1" applyFont="1" applyBorder="1" applyAlignment="1">
      <alignment horizontal="center" vertical="center"/>
    </xf>
    <xf numFmtId="0" fontId="59" fillId="0" borderId="102" xfId="0" applyFont="1" applyBorder="1" applyAlignment="1">
      <alignment horizontal="center" vertical="center" textRotation="255"/>
    </xf>
    <xf numFmtId="0" fontId="66" fillId="0" borderId="120" xfId="0" applyFont="1" applyBorder="1" applyAlignment="1">
      <alignment horizontal="center" vertical="center" readingOrder="2"/>
    </xf>
    <xf numFmtId="0" fontId="80" fillId="0" borderId="119" xfId="0" applyFont="1" applyBorder="1" applyAlignment="1">
      <alignment horizontal="center" vertical="center"/>
    </xf>
    <xf numFmtId="3" fontId="29" fillId="0" borderId="0" xfId="0" applyNumberFormat="1" applyFont="1" applyBorder="1" applyAlignment="1">
      <alignment horizontal="right" wrapText="1"/>
    </xf>
    <xf numFmtId="0" fontId="25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right"/>
    </xf>
    <xf numFmtId="0" fontId="83" fillId="0" borderId="0" xfId="0" applyFont="1" applyBorder="1" applyAlignment="1"/>
    <xf numFmtId="0" fontId="25" fillId="0" borderId="12" xfId="0" applyFont="1" applyBorder="1" applyAlignment="1">
      <alignment horizontal="center" vertical="center"/>
    </xf>
    <xf numFmtId="3" fontId="59" fillId="0" borderId="67" xfId="0" applyNumberFormat="1" applyFont="1" applyBorder="1" applyAlignment="1">
      <alignment horizontal="center" vertical="center"/>
    </xf>
    <xf numFmtId="3" fontId="66" fillId="0" borderId="29" xfId="0" applyNumberFormat="1" applyFont="1" applyBorder="1" applyAlignment="1">
      <alignment horizontal="center" vertical="center" wrapText="1"/>
    </xf>
    <xf numFmtId="3" fontId="93" fillId="0" borderId="28" xfId="0" applyNumberFormat="1" applyFont="1" applyBorder="1" applyAlignment="1">
      <alignment horizontal="center" vertical="center" wrapText="1"/>
    </xf>
    <xf numFmtId="3" fontId="93" fillId="0" borderId="44" xfId="0" applyNumberFormat="1" applyFont="1" applyBorder="1" applyAlignment="1">
      <alignment horizontal="center" vertical="center" wrapText="1"/>
    </xf>
    <xf numFmtId="3" fontId="93" fillId="0" borderId="15" xfId="0" applyNumberFormat="1" applyFont="1" applyBorder="1" applyAlignment="1">
      <alignment horizontal="center" vertical="center" wrapText="1"/>
    </xf>
    <xf numFmtId="3" fontId="93" fillId="0" borderId="54" xfId="0" applyNumberFormat="1" applyFont="1" applyBorder="1" applyAlignment="1">
      <alignment horizontal="center" vertical="center" wrapText="1"/>
    </xf>
    <xf numFmtId="3" fontId="93" fillId="0" borderId="104" xfId="0" applyNumberFormat="1" applyFont="1" applyBorder="1" applyAlignment="1">
      <alignment horizontal="center" vertical="center" wrapText="1"/>
    </xf>
    <xf numFmtId="3" fontId="93" fillId="0" borderId="14" xfId="0" applyNumberFormat="1" applyFont="1" applyBorder="1" applyAlignment="1">
      <alignment horizontal="center" vertical="center" wrapText="1"/>
    </xf>
    <xf numFmtId="3" fontId="93" fillId="0" borderId="108" xfId="0" applyNumberFormat="1" applyFont="1" applyBorder="1" applyAlignment="1">
      <alignment horizontal="center" vertical="center" wrapText="1"/>
    </xf>
    <xf numFmtId="0" fontId="92" fillId="0" borderId="124" xfId="0" applyFont="1" applyBorder="1" applyAlignment="1">
      <alignment horizontal="center" vertical="center" textRotation="255"/>
    </xf>
    <xf numFmtId="0" fontId="92" fillId="0" borderId="125" xfId="0" applyFont="1" applyBorder="1" applyAlignment="1">
      <alignment horizontal="center" vertical="center" textRotation="255"/>
    </xf>
    <xf numFmtId="0" fontId="92" fillId="0" borderId="22" xfId="0" applyFont="1" applyBorder="1" applyAlignment="1">
      <alignment horizontal="center" vertical="center" textRotation="255"/>
    </xf>
    <xf numFmtId="0" fontId="93" fillId="0" borderId="25" xfId="0" applyFont="1" applyBorder="1" applyAlignment="1">
      <alignment horizontal="center" vertical="center" wrapText="1"/>
    </xf>
    <xf numFmtId="0" fontId="93" fillId="0" borderId="26" xfId="0" applyFont="1" applyBorder="1" applyAlignment="1">
      <alignment horizontal="center" vertical="center" wrapText="1"/>
    </xf>
    <xf numFmtId="0" fontId="93" fillId="0" borderId="22" xfId="0" applyFont="1" applyBorder="1" applyAlignment="1">
      <alignment horizontal="center" vertical="center" wrapText="1"/>
    </xf>
    <xf numFmtId="0" fontId="91" fillId="0" borderId="126" xfId="0" applyFont="1" applyBorder="1" applyAlignment="1">
      <alignment horizontal="center" vertical="center" wrapText="1"/>
    </xf>
    <xf numFmtId="0" fontId="66" fillId="0" borderId="48" xfId="0" applyFont="1" applyBorder="1" applyAlignment="1">
      <alignment horizontal="left"/>
    </xf>
    <xf numFmtId="0" fontId="93" fillId="0" borderId="73" xfId="0" applyFont="1" applyBorder="1" applyAlignment="1">
      <alignment horizontal="left"/>
    </xf>
    <xf numFmtId="3" fontId="66" fillId="0" borderId="105" xfId="0" applyNumberFormat="1" applyFont="1" applyBorder="1" applyAlignment="1">
      <alignment horizontal="center" vertical="center" wrapText="1"/>
    </xf>
    <xf numFmtId="3" fontId="93" fillId="0" borderId="21" xfId="0" applyNumberFormat="1" applyFont="1" applyBorder="1" applyAlignment="1">
      <alignment horizontal="center" vertical="center" wrapText="1"/>
    </xf>
    <xf numFmtId="3" fontId="93" fillId="0" borderId="141" xfId="0" applyNumberFormat="1" applyFont="1" applyBorder="1" applyAlignment="1">
      <alignment horizontal="center" vertical="center" wrapText="1"/>
    </xf>
    <xf numFmtId="3" fontId="66" fillId="0" borderId="122" xfId="0" applyNumberFormat="1" applyFont="1" applyBorder="1" applyAlignment="1">
      <alignment horizontal="center"/>
    </xf>
    <xf numFmtId="3" fontId="66" fillId="0" borderId="140" xfId="0" applyNumberFormat="1" applyFont="1" applyBorder="1" applyAlignment="1">
      <alignment horizontal="center"/>
    </xf>
    <xf numFmtId="3" fontId="66" fillId="0" borderId="123" xfId="0" applyNumberFormat="1" applyFont="1" applyBorder="1" applyAlignment="1">
      <alignment horizontal="center"/>
    </xf>
    <xf numFmtId="0" fontId="61" fillId="0" borderId="29" xfId="0" applyFont="1" applyBorder="1" applyAlignment="1">
      <alignment horizontal="center" vertical="center" wrapText="1"/>
    </xf>
    <xf numFmtId="0" fontId="61" fillId="0" borderId="98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 wrapText="1"/>
    </xf>
    <xf numFmtId="3" fontId="66" fillId="0" borderId="15" xfId="0" applyNumberFormat="1" applyFont="1" applyBorder="1" applyAlignment="1">
      <alignment horizontal="center" vertical="center" wrapText="1"/>
    </xf>
    <xf numFmtId="3" fontId="66" fillId="0" borderId="14" xfId="0" applyNumberFormat="1" applyFont="1" applyBorder="1" applyAlignment="1">
      <alignment horizontal="center" vertical="center" wrapText="1"/>
    </xf>
    <xf numFmtId="3" fontId="93" fillId="0" borderId="24" xfId="0" applyNumberFormat="1" applyFont="1" applyBorder="1" applyAlignment="1">
      <alignment horizontal="center" vertical="center" wrapText="1"/>
    </xf>
    <xf numFmtId="3" fontId="93" fillId="0" borderId="92" xfId="0" applyNumberFormat="1" applyFont="1" applyBorder="1" applyAlignment="1">
      <alignment horizontal="center" vertical="center" wrapText="1"/>
    </xf>
    <xf numFmtId="3" fontId="66" fillId="0" borderId="85" xfId="0" applyNumberFormat="1" applyFont="1" applyBorder="1" applyAlignment="1">
      <alignment horizontal="center" vertical="center" wrapText="1"/>
    </xf>
    <xf numFmtId="3" fontId="93" fillId="0" borderId="126" xfId="0" applyNumberFormat="1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/>
    </xf>
    <xf numFmtId="0" fontId="93" fillId="0" borderId="93" xfId="0" applyFont="1" applyBorder="1" applyAlignment="1">
      <alignment horizontal="right"/>
    </xf>
    <xf numFmtId="3" fontId="93" fillId="0" borderId="25" xfId="0" applyNumberFormat="1" applyFont="1" applyBorder="1" applyAlignment="1">
      <alignment horizontal="center" vertical="center" wrapText="1"/>
    </xf>
    <xf numFmtId="0" fontId="66" fillId="0" borderId="24" xfId="0" applyFont="1" applyBorder="1" applyAlignment="1">
      <alignment horizontal="center" vertical="center" wrapText="1"/>
    </xf>
    <xf numFmtId="0" fontId="66" fillId="0" borderId="92" xfId="0" applyFont="1" applyBorder="1" applyAlignment="1">
      <alignment horizontal="center" vertical="center" wrapText="1"/>
    </xf>
    <xf numFmtId="3" fontId="93" fillId="0" borderId="122" xfId="0" applyNumberFormat="1" applyFont="1" applyBorder="1" applyAlignment="1">
      <alignment horizontal="center"/>
    </xf>
    <xf numFmtId="3" fontId="93" fillId="0" borderId="140" xfId="0" applyNumberFormat="1" applyFont="1" applyBorder="1" applyAlignment="1">
      <alignment horizontal="center"/>
    </xf>
    <xf numFmtId="3" fontId="93" fillId="0" borderId="123" xfId="0" applyNumberFormat="1" applyFont="1" applyBorder="1" applyAlignment="1">
      <alignment horizontal="center"/>
    </xf>
    <xf numFmtId="3" fontId="93" fillId="0" borderId="101" xfId="0" applyNumberFormat="1" applyFont="1" applyBorder="1" applyAlignment="1">
      <alignment horizontal="center" vertical="center" wrapText="1"/>
    </xf>
    <xf numFmtId="3" fontId="66" fillId="0" borderId="24" xfId="0" applyNumberFormat="1" applyFont="1" applyBorder="1" applyAlignment="1">
      <alignment horizontal="center"/>
    </xf>
    <xf numFmtId="3" fontId="66" fillId="0" borderId="19" xfId="0" applyNumberFormat="1" applyFont="1" applyBorder="1" applyAlignment="1">
      <alignment horizontal="center"/>
    </xf>
    <xf numFmtId="3" fontId="66" fillId="0" borderId="0" xfId="0" applyNumberFormat="1" applyFont="1" applyBorder="1" applyAlignment="1">
      <alignment horizontal="center"/>
    </xf>
    <xf numFmtId="0" fontId="46" fillId="0" borderId="15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/>
    </xf>
    <xf numFmtId="0" fontId="46" fillId="0" borderId="67" xfId="0" applyFont="1" applyBorder="1" applyAlignment="1">
      <alignment horizontal="left"/>
    </xf>
    <xf numFmtId="0" fontId="45" fillId="0" borderId="50" xfId="0" applyFont="1" applyBorder="1" applyAlignment="1">
      <alignment horizontal="center" textRotation="255"/>
    </xf>
    <xf numFmtId="0" fontId="45" fillId="0" borderId="23" xfId="0" applyFont="1" applyBorder="1" applyAlignment="1">
      <alignment horizontal="center" textRotation="255"/>
    </xf>
    <xf numFmtId="0" fontId="45" fillId="0" borderId="40" xfId="0" applyFont="1" applyBorder="1" applyAlignment="1">
      <alignment horizontal="center" textRotation="255"/>
    </xf>
    <xf numFmtId="0" fontId="46" fillId="0" borderId="12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3" fontId="26" fillId="0" borderId="126" xfId="0" applyNumberFormat="1" applyFont="1" applyBorder="1" applyAlignment="1">
      <alignment horizontal="center" vertical="center"/>
    </xf>
    <xf numFmtId="3" fontId="26" fillId="0" borderId="93" xfId="0" applyNumberFormat="1" applyFont="1" applyBorder="1" applyAlignment="1">
      <alignment horizontal="center" vertical="center"/>
    </xf>
    <xf numFmtId="3" fontId="26" fillId="0" borderId="94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right" wrapText="1"/>
    </xf>
    <xf numFmtId="0" fontId="45" fillId="0" borderId="0" xfId="0" applyFont="1" applyBorder="1" applyAlignment="1">
      <alignment horizontal="right"/>
    </xf>
    <xf numFmtId="3" fontId="66" fillId="0" borderId="50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/>
    </xf>
    <xf numFmtId="0" fontId="23" fillId="0" borderId="50" xfId="0" applyFont="1" applyBorder="1" applyAlignment="1">
      <alignment horizontal="center" textRotation="255"/>
    </xf>
    <xf numFmtId="0" fontId="23" fillId="0" borderId="23" xfId="0" applyFont="1" applyBorder="1" applyAlignment="1">
      <alignment horizontal="center" textRotation="255"/>
    </xf>
    <xf numFmtId="0" fontId="23" fillId="0" borderId="40" xfId="0" applyFont="1" applyBorder="1" applyAlignment="1">
      <alignment horizontal="center" textRotation="255"/>
    </xf>
    <xf numFmtId="0" fontId="25" fillId="0" borderId="0" xfId="0" applyFont="1" applyBorder="1" applyAlignment="1">
      <alignment horizontal="right"/>
    </xf>
    <xf numFmtId="0" fontId="25" fillId="0" borderId="73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3" fontId="26" fillId="0" borderId="50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/>
    </xf>
    <xf numFmtId="0" fontId="26" fillId="0" borderId="50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3" fontId="66" fillId="0" borderId="28" xfId="0" applyNumberFormat="1" applyFont="1" applyBorder="1" applyAlignment="1">
      <alignment horizontal="center" vertical="center"/>
    </xf>
    <xf numFmtId="3" fontId="26" fillId="0" borderId="150" xfId="0" applyNumberFormat="1" applyFont="1" applyBorder="1" applyAlignment="1">
      <alignment horizontal="center" vertical="center"/>
    </xf>
    <xf numFmtId="3" fontId="66" fillId="0" borderId="142" xfId="0" applyNumberFormat="1" applyFont="1" applyBorder="1" applyAlignment="1">
      <alignment horizontal="center" vertical="center"/>
    </xf>
    <xf numFmtId="3" fontId="66" fillId="0" borderId="88" xfId="0" applyNumberFormat="1" applyFont="1" applyBorder="1" applyAlignment="1">
      <alignment horizontal="center" vertical="center"/>
    </xf>
    <xf numFmtId="3" fontId="66" fillId="0" borderId="89" xfId="0" applyNumberFormat="1" applyFont="1" applyBorder="1" applyAlignment="1">
      <alignment horizontal="center" vertical="center"/>
    </xf>
    <xf numFmtId="3" fontId="66" fillId="0" borderId="25" xfId="0" applyNumberFormat="1" applyFont="1" applyBorder="1" applyAlignment="1">
      <alignment horizontal="center" vertical="center" wrapText="1"/>
    </xf>
    <xf numFmtId="3" fontId="66" fillId="0" borderId="149" xfId="0" applyNumberFormat="1" applyFont="1" applyBorder="1" applyAlignment="1">
      <alignment horizontal="center" vertical="center" wrapText="1"/>
    </xf>
    <xf numFmtId="3" fontId="66" fillId="0" borderId="45" xfId="0" applyNumberFormat="1" applyFont="1" applyBorder="1" applyAlignment="1">
      <alignment horizontal="center" vertical="center"/>
    </xf>
    <xf numFmtId="0" fontId="66" fillId="0" borderId="98" xfId="0" applyFont="1" applyBorder="1" applyAlignment="1">
      <alignment horizontal="center" vertical="center"/>
    </xf>
    <xf numFmtId="3" fontId="66" fillId="0" borderId="9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3" fontId="41" fillId="0" borderId="0" xfId="0" applyNumberFormat="1" applyFont="1" applyBorder="1" applyAlignment="1">
      <alignment horizontal="right"/>
    </xf>
    <xf numFmtId="3" fontId="28" fillId="0" borderId="0" xfId="0" applyNumberFormat="1" applyFont="1" applyBorder="1" applyAlignment="1">
      <alignment horizontal="right"/>
    </xf>
    <xf numFmtId="0" fontId="55" fillId="0" borderId="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 wrapText="1"/>
    </xf>
    <xf numFmtId="0" fontId="37" fillId="0" borderId="24" xfId="90" applyFont="1" applyBorder="1" applyAlignment="1">
      <alignment horizontal="center" textRotation="90"/>
    </xf>
    <xf numFmtId="0" fontId="32" fillId="0" borderId="24" xfId="90" applyFont="1" applyBorder="1" applyAlignment="1">
      <alignment horizontal="center" vertical="center"/>
    </xf>
    <xf numFmtId="0" fontId="32" fillId="0" borderId="24" xfId="90" applyFont="1" applyBorder="1" applyAlignment="1">
      <alignment horizontal="center" vertical="center" wrapText="1"/>
    </xf>
    <xf numFmtId="0" fontId="32" fillId="0" borderId="0" xfId="90" applyFont="1" applyAlignment="1">
      <alignment horizontal="center"/>
    </xf>
    <xf numFmtId="0" fontId="37" fillId="0" borderId="0" xfId="90" applyFont="1" applyBorder="1" applyAlignment="1">
      <alignment horizontal="right"/>
    </xf>
    <xf numFmtId="0" fontId="2" fillId="0" borderId="0" xfId="0" applyFont="1" applyBorder="1" applyAlignment="1"/>
    <xf numFmtId="0" fontId="37" fillId="0" borderId="25" xfId="90" applyFont="1" applyBorder="1" applyAlignment="1">
      <alignment horizontal="center" textRotation="90"/>
    </xf>
    <xf numFmtId="0" fontId="37" fillId="0" borderId="26" xfId="90" applyFont="1" applyBorder="1" applyAlignment="1">
      <alignment horizontal="center" textRotation="90"/>
    </xf>
    <xf numFmtId="0" fontId="37" fillId="0" borderId="85" xfId="90" applyFont="1" applyBorder="1" applyAlignment="1">
      <alignment horizontal="center" textRotation="90"/>
    </xf>
    <xf numFmtId="0" fontId="32" fillId="0" borderId="25" xfId="90" applyFont="1" applyBorder="1" applyAlignment="1">
      <alignment horizontal="center" vertical="center"/>
    </xf>
    <xf numFmtId="0" fontId="32" fillId="0" borderId="26" xfId="90" applyFont="1" applyBorder="1" applyAlignment="1">
      <alignment horizontal="center" vertical="center"/>
    </xf>
    <xf numFmtId="0" fontId="32" fillId="0" borderId="85" xfId="90" applyFont="1" applyBorder="1" applyAlignment="1">
      <alignment horizontal="center" vertical="center"/>
    </xf>
    <xf numFmtId="0" fontId="32" fillId="0" borderId="25" xfId="90" applyFont="1" applyBorder="1" applyAlignment="1">
      <alignment horizontal="center" vertical="center" wrapText="1"/>
    </xf>
    <xf numFmtId="0" fontId="32" fillId="0" borderId="26" xfId="90" applyFont="1" applyBorder="1" applyAlignment="1">
      <alignment horizontal="center" vertical="center" wrapText="1"/>
    </xf>
    <xf numFmtId="0" fontId="32" fillId="0" borderId="85" xfId="90" applyFont="1" applyBorder="1" applyAlignment="1">
      <alignment horizontal="center" vertical="center" wrapText="1"/>
    </xf>
    <xf numFmtId="0" fontId="32" fillId="0" borderId="93" xfId="90" applyFont="1" applyBorder="1" applyAlignment="1">
      <alignment horizontal="center"/>
    </xf>
    <xf numFmtId="0" fontId="37" fillId="0" borderId="0" xfId="90" applyFont="1" applyAlignment="1">
      <alignment horizontal="right"/>
    </xf>
    <xf numFmtId="0" fontId="45" fillId="0" borderId="12" xfId="0" applyFont="1" applyBorder="1" applyAlignment="1">
      <alignment horizontal="center" textRotation="255"/>
    </xf>
    <xf numFmtId="0" fontId="50" fillId="0" borderId="12" xfId="0" applyFont="1" applyBorder="1" applyAlignment="1">
      <alignment horizontal="center"/>
    </xf>
    <xf numFmtId="0" fontId="50" fillId="0" borderId="28" xfId="0" applyFont="1" applyBorder="1" applyAlignment="1">
      <alignment horizontal="center"/>
    </xf>
    <xf numFmtId="0" fontId="57" fillId="0" borderId="0" xfId="0" applyFont="1" applyBorder="1" applyAlignment="1">
      <alignment horizontal="right"/>
    </xf>
    <xf numFmtId="0" fontId="50" fillId="0" borderId="0" xfId="0" applyFont="1" applyBorder="1" applyAlignment="1">
      <alignment horizontal="center"/>
    </xf>
    <xf numFmtId="0" fontId="50" fillId="0" borderId="29" xfId="0" applyFont="1" applyBorder="1" applyAlignment="1">
      <alignment horizontal="center"/>
    </xf>
    <xf numFmtId="0" fontId="56" fillId="0" borderId="0" xfId="0" applyFont="1" applyBorder="1" applyAlignment="1">
      <alignment horizontal="left" wrapText="1"/>
    </xf>
    <xf numFmtId="0" fontId="58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wrapText="1"/>
    </xf>
    <xf numFmtId="0" fontId="114" fillId="0" borderId="24" xfId="72" applyFont="1" applyBorder="1" applyAlignment="1">
      <alignment horizontal="center"/>
    </xf>
    <xf numFmtId="0" fontId="50" fillId="0" borderId="101" xfId="72" applyFont="1" applyBorder="1" applyAlignment="1">
      <alignment horizontal="center"/>
    </xf>
    <xf numFmtId="0" fontId="50" fillId="0" borderId="24" xfId="72" applyFont="1" applyBorder="1" applyAlignment="1">
      <alignment horizontal="center"/>
    </xf>
    <xf numFmtId="0" fontId="50" fillId="0" borderId="92" xfId="72" applyFont="1" applyBorder="1" applyAlignment="1">
      <alignment horizontal="center"/>
    </xf>
    <xf numFmtId="0" fontId="50" fillId="0" borderId="91" xfId="72" applyFont="1" applyBorder="1" applyAlignment="1">
      <alignment horizontal="center"/>
    </xf>
    <xf numFmtId="0" fontId="37" fillId="0" borderId="0" xfId="0" applyFont="1" applyFill="1" applyBorder="1" applyAlignment="1">
      <alignment horizontal="right"/>
    </xf>
    <xf numFmtId="0" fontId="101" fillId="0" borderId="0" xfId="72" applyFont="1" applyAlignment="1">
      <alignment horizontal="center"/>
    </xf>
    <xf numFmtId="0" fontId="101" fillId="0" borderId="93" xfId="72" applyFont="1" applyBorder="1" applyAlignment="1">
      <alignment horizontal="center"/>
    </xf>
    <xf numFmtId="0" fontId="102" fillId="0" borderId="0" xfId="72" applyFont="1" applyAlignment="1"/>
    <xf numFmtId="0" fontId="101" fillId="0" borderId="0" xfId="72" applyFont="1" applyAlignment="1"/>
    <xf numFmtId="0" fontId="111" fillId="0" borderId="24" xfId="73" applyFont="1" applyBorder="1" applyAlignment="1">
      <alignment horizontal="center" vertical="center" textRotation="180"/>
    </xf>
    <xf numFmtId="0" fontId="54" fillId="0" borderId="0" xfId="73" applyFont="1" applyAlignment="1">
      <alignment horizontal="right"/>
    </xf>
    <xf numFmtId="0" fontId="55" fillId="0" borderId="0" xfId="73" applyFont="1" applyAlignment="1">
      <alignment horizontal="center"/>
    </xf>
    <xf numFmtId="0" fontId="53" fillId="0" borderId="0" xfId="73" applyFont="1" applyAlignment="1">
      <alignment horizontal="right"/>
    </xf>
    <xf numFmtId="0" fontId="24" fillId="0" borderId="24" xfId="0" applyFont="1" applyBorder="1" applyAlignment="1">
      <alignment horizontal="center" textRotation="90"/>
    </xf>
    <xf numFmtId="0" fontId="24" fillId="0" borderId="25" xfId="0" applyFont="1" applyBorder="1" applyAlignment="1">
      <alignment horizontal="center" textRotation="90"/>
    </xf>
    <xf numFmtId="0" fontId="24" fillId="0" borderId="0" xfId="0" applyFont="1" applyFill="1" applyAlignment="1">
      <alignment horizontal="right"/>
    </xf>
    <xf numFmtId="0" fontId="21" fillId="0" borderId="24" xfId="77" applyFont="1" applyBorder="1" applyAlignment="1">
      <alignment horizontal="center"/>
    </xf>
    <xf numFmtId="0" fontId="55" fillId="0" borderId="25" xfId="77" applyFont="1" applyBorder="1" applyAlignment="1">
      <alignment horizontal="center" vertical="center"/>
    </xf>
    <xf numFmtId="0" fontId="55" fillId="0" borderId="85" xfId="77" applyFont="1" applyBorder="1" applyAlignment="1">
      <alignment horizontal="center" vertical="center"/>
    </xf>
    <xf numFmtId="0" fontId="55" fillId="0" borderId="25" xfId="77" applyFont="1" applyBorder="1" applyAlignment="1">
      <alignment horizontal="center" vertical="center" wrapText="1"/>
    </xf>
    <xf numFmtId="0" fontId="55" fillId="0" borderId="85" xfId="77" applyFont="1" applyBorder="1" applyAlignment="1">
      <alignment horizontal="center" vertical="center" wrapText="1"/>
    </xf>
    <xf numFmtId="0" fontId="37" fillId="0" borderId="0" xfId="77" applyFont="1" applyAlignment="1">
      <alignment horizontal="right"/>
    </xf>
    <xf numFmtId="0" fontId="55" fillId="0" borderId="0" xfId="77" applyFont="1" applyAlignment="1">
      <alignment horizontal="center"/>
    </xf>
    <xf numFmtId="0" fontId="55" fillId="0" borderId="93" xfId="77" applyFont="1" applyBorder="1" applyAlignment="1">
      <alignment horizontal="center"/>
    </xf>
    <xf numFmtId="0" fontId="55" fillId="0" borderId="45" xfId="77" applyFont="1" applyBorder="1" applyAlignment="1">
      <alignment horizontal="center" vertical="center"/>
    </xf>
    <xf numFmtId="0" fontId="55" fillId="0" borderId="126" xfId="77" applyFont="1" applyBorder="1" applyAlignment="1">
      <alignment horizontal="center" vertical="center"/>
    </xf>
    <xf numFmtId="0" fontId="55" fillId="0" borderId="24" xfId="77" applyFont="1" applyBorder="1" applyAlignment="1">
      <alignment horizontal="center"/>
    </xf>
    <xf numFmtId="0" fontId="111" fillId="0" borderId="24" xfId="95" applyFont="1" applyBorder="1" applyAlignment="1">
      <alignment horizontal="center" vertical="center" wrapText="1"/>
    </xf>
    <xf numFmtId="0" fontId="33" fillId="0" borderId="24" xfId="95" applyFont="1" applyBorder="1" applyAlignment="1">
      <alignment horizontal="center" vertical="top" textRotation="90"/>
    </xf>
    <xf numFmtId="0" fontId="111" fillId="0" borderId="24" xfId="95" applyFont="1" applyBorder="1" applyAlignment="1">
      <alignment horizontal="center" vertical="center"/>
    </xf>
    <xf numFmtId="0" fontId="33" fillId="0" borderId="24" xfId="95" applyFont="1" applyBorder="1" applyAlignment="1">
      <alignment horizontal="center" vertical="center"/>
    </xf>
    <xf numFmtId="0" fontId="111" fillId="0" borderId="0" xfId="95" applyFont="1" applyBorder="1" applyAlignment="1">
      <alignment horizontal="center"/>
    </xf>
    <xf numFmtId="0" fontId="111" fillId="0" borderId="0" xfId="0" applyFont="1" applyBorder="1" applyAlignment="1">
      <alignment horizontal="center"/>
    </xf>
    <xf numFmtId="0" fontId="133" fillId="0" borderId="24" xfId="0" applyFont="1" applyBorder="1" applyAlignment="1">
      <alignment horizontal="center"/>
    </xf>
    <xf numFmtId="0" fontId="37" fillId="0" borderId="0" xfId="0" applyFont="1" applyAlignment="1">
      <alignment horizontal="right"/>
    </xf>
    <xf numFmtId="0" fontId="111" fillId="0" borderId="0" xfId="0" applyFont="1" applyAlignment="1">
      <alignment horizontal="center"/>
    </xf>
    <xf numFmtId="0" fontId="133" fillId="0" borderId="0" xfId="0" applyFont="1" applyAlignment="1">
      <alignment horizontal="center"/>
    </xf>
    <xf numFmtId="0" fontId="33" fillId="0" borderId="0" xfId="0" applyFont="1" applyAlignment="1"/>
    <xf numFmtId="0" fontId="27" fillId="0" borderId="0" xfId="0" applyFont="1" applyAlignment="1">
      <alignment horizontal="left"/>
    </xf>
    <xf numFmtId="0" fontId="24" fillId="0" borderId="85" xfId="0" applyFont="1" applyBorder="1" applyAlignment="1">
      <alignment horizontal="center" textRotation="90"/>
    </xf>
    <xf numFmtId="0" fontId="110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/>
    </xf>
    <xf numFmtId="0" fontId="137" fillId="0" borderId="0" xfId="0" applyFont="1" applyAlignment="1">
      <alignment horizontal="left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Alignment="1">
      <alignment horizontal="left" wrapText="1"/>
    </xf>
    <xf numFmtId="3" fontId="24" fillId="0" borderId="25" xfId="92" applyNumberFormat="1" applyFont="1" applyBorder="1" applyAlignment="1">
      <alignment horizontal="center" textRotation="90"/>
    </xf>
    <xf numFmtId="3" fontId="24" fillId="0" borderId="85" xfId="92" applyNumberFormat="1" applyFont="1" applyBorder="1" applyAlignment="1">
      <alignment horizontal="center" textRotation="90"/>
    </xf>
    <xf numFmtId="0" fontId="28" fillId="0" borderId="0" xfId="92" applyFont="1" applyAlignment="1">
      <alignment horizontal="left"/>
    </xf>
    <xf numFmtId="3" fontId="37" fillId="0" borderId="0" xfId="92" applyNumberFormat="1" applyFont="1" applyAlignment="1">
      <alignment horizontal="right"/>
    </xf>
    <xf numFmtId="3" fontId="27" fillId="0" borderId="0" xfId="92" applyNumberFormat="1" applyFont="1" applyAlignment="1">
      <alignment horizontal="center"/>
    </xf>
    <xf numFmtId="0" fontId="55" fillId="0" borderId="0" xfId="92" applyFont="1" applyAlignment="1">
      <alignment horizontal="center"/>
    </xf>
    <xf numFmtId="0" fontId="24" fillId="0" borderId="25" xfId="76" applyFont="1" applyBorder="1" applyAlignment="1">
      <alignment horizontal="center" textRotation="90"/>
    </xf>
    <xf numFmtId="0" fontId="24" fillId="0" borderId="26" xfId="76" applyFont="1" applyBorder="1" applyAlignment="1">
      <alignment horizontal="center" textRotation="90"/>
    </xf>
    <xf numFmtId="0" fontId="24" fillId="0" borderId="85" xfId="76" applyFont="1" applyBorder="1" applyAlignment="1">
      <alignment horizontal="center" textRotation="90"/>
    </xf>
    <xf numFmtId="0" fontId="55" fillId="0" borderId="24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101" fillId="0" borderId="24" xfId="92" applyFont="1" applyBorder="1" applyAlignment="1">
      <alignment horizontal="center" vertical="center" wrapText="1"/>
    </xf>
    <xf numFmtId="0" fontId="55" fillId="0" borderId="0" xfId="92" applyFont="1" applyAlignment="1">
      <alignment horizontal="right"/>
    </xf>
    <xf numFmtId="0" fontId="101" fillId="0" borderId="24" xfId="92" applyFont="1" applyBorder="1" applyAlignment="1">
      <alignment horizontal="center"/>
    </xf>
    <xf numFmtId="0" fontId="21" fillId="0" borderId="24" xfId="92" applyFont="1" applyBorder="1" applyAlignment="1">
      <alignment horizontal="center"/>
    </xf>
    <xf numFmtId="0" fontId="101" fillId="0" borderId="24" xfId="92" applyFont="1" applyBorder="1" applyAlignment="1">
      <alignment horizontal="center" vertical="center"/>
    </xf>
    <xf numFmtId="0" fontId="101" fillId="0" borderId="0" xfId="72" applyFont="1" applyAlignment="1">
      <alignment horizontal="right"/>
    </xf>
    <xf numFmtId="0" fontId="101" fillId="0" borderId="92" xfId="72" applyFont="1" applyBorder="1" applyAlignment="1">
      <alignment horizontal="center"/>
    </xf>
    <xf numFmtId="0" fontId="101" fillId="0" borderId="91" xfId="72" applyFont="1" applyBorder="1" applyAlignment="1">
      <alignment horizontal="center"/>
    </xf>
    <xf numFmtId="0" fontId="101" fillId="0" borderId="101" xfId="72" applyFont="1" applyBorder="1" applyAlignment="1">
      <alignment horizontal="center"/>
    </xf>
    <xf numFmtId="0" fontId="100" fillId="0" borderId="0" xfId="72" applyFont="1" applyAlignment="1">
      <alignment horizontal="right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99" fillId="0" borderId="24" xfId="72" applyFont="1" applyBorder="1" applyAlignment="1">
      <alignment horizontal="center"/>
    </xf>
    <xf numFmtId="0" fontId="101" fillId="0" borderId="24" xfId="72" applyFont="1" applyBorder="1" applyAlignment="1">
      <alignment horizontal="center"/>
    </xf>
    <xf numFmtId="0" fontId="125" fillId="0" borderId="0" xfId="77" applyFont="1" applyAlignment="1">
      <alignment horizontal="right"/>
    </xf>
  </cellXfs>
  <cellStyles count="9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ás 2" xfId="89"/>
    <cellStyle name="Hivatkozott cella" xfId="60" builtinId="24" customBuiltin="1"/>
    <cellStyle name="Input" xfId="61"/>
    <cellStyle name="Jegyzet" xfId="62" builtinId="10" customBuiltin="1"/>
    <cellStyle name="Jegyzet 2" xfId="9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2 2" xfId="92"/>
    <cellStyle name="Normál 3" xfId="69"/>
    <cellStyle name="Normál 3 2" xfId="93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beszám. 99. év" xfId="90"/>
    <cellStyle name="Normál_Kiss Anita" xfId="76"/>
    <cellStyle name="Normál_Kiss Anita_Hitelállomány 2014 01 01" xfId="77"/>
    <cellStyle name="Normál_konc. 2005. év tábl." xfId="78"/>
    <cellStyle name="Normal_tanusitv" xfId="79"/>
    <cellStyle name="Normál_vagyonmérleg" xfId="95"/>
    <cellStyle name="Note" xfId="80"/>
    <cellStyle name="Note 2" xfId="94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ndakorne/Documents/2016.%20&#233;vi%20z&#225;rsz&#225;mad&#225;s/GAMESZ%20t&#225;bl&#225;k/GAMESZ%20jav&#237;tott/M&#225;solat%20eredetije2016%20%20&#233;vi%20beszamol&#243;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ndakorne/Documents/2016.%20&#233;vi%20z&#225;rsz&#225;mad&#225;s/GAMESZ%20t&#225;bl&#225;k/GAMESZ%202016%20%20&#233;vi%20beszamol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.önkor.mérleg."/>
      <sheetName val="működ. mérleg "/>
      <sheetName val="felhalm. mérleg"/>
      <sheetName val="2016 állami tám "/>
      <sheetName val="tám, végl. pe.átv  "/>
      <sheetName val="felh. bev.  "/>
      <sheetName val="mc.pe.átad"/>
      <sheetName val="felhalm. kiad.  "/>
      <sheetName val="tartalék"/>
      <sheetName val="pü.mérleg Önkorm."/>
      <sheetName val="pü.mérleg Hivatal"/>
      <sheetName val="mük. bev.Önkor és Hivatal "/>
      <sheetName val="közhatalmi bevételek"/>
      <sheetName val="műk. kiad. szakf Önkorm. "/>
      <sheetName val="ellátottak önk."/>
      <sheetName val="ellátottak hivatal"/>
      <sheetName val="püm. GAMESZ. "/>
      <sheetName val="püm.Brunszvik"/>
      <sheetName val="püm Festetics"/>
      <sheetName val="püm-TASZII."/>
      <sheetName val="likvid"/>
      <sheetName val="létszám"/>
      <sheetName val="Ingatl kimut"/>
      <sheetName val="forgképes és stratégiai"/>
      <sheetName val="0-ra leírt"/>
      <sheetName val="értékvesztés"/>
      <sheetName val="Kötváll Önk"/>
      <sheetName val="kötváll. "/>
      <sheetName val="közvetett t."/>
      <sheetName val="hitelállomány "/>
    </sheetNames>
    <sheetDataSet>
      <sheetData sheetId="0"/>
      <sheetData sheetId="1"/>
      <sheetData sheetId="2"/>
      <sheetData sheetId="3"/>
      <sheetData sheetId="4">
        <row r="61">
          <cell r="D61">
            <v>8563</v>
          </cell>
          <cell r="F61">
            <v>0</v>
          </cell>
        </row>
        <row r="63">
          <cell r="F63">
            <v>0</v>
          </cell>
        </row>
      </sheetData>
      <sheetData sheetId="5"/>
      <sheetData sheetId="6"/>
      <sheetData sheetId="7">
        <row r="137">
          <cell r="G137">
            <v>12800</v>
          </cell>
          <cell r="H137">
            <v>1400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.önkor.mérleg."/>
      <sheetName val="működ. mérleg "/>
      <sheetName val="felhalm. mérleg"/>
      <sheetName val="2016 állami tám "/>
      <sheetName val="tám, végl. pe.átv  "/>
      <sheetName val="felh. bev.  "/>
      <sheetName val="mc.pe.átad"/>
      <sheetName val="felhalm. kiad.  "/>
      <sheetName val="tartalék"/>
      <sheetName val="pü.mérleg Önkorm."/>
      <sheetName val="pü.mérleg Hivatal"/>
      <sheetName val="mük. bev.Önkor és Hivatal "/>
      <sheetName val="közhatalmi bevételek"/>
      <sheetName val="műk. kiad. szakf Önkorm. "/>
      <sheetName val="ellátottak önk."/>
      <sheetName val="ellátottak hivatal"/>
      <sheetName val="püm. GAMESZ. "/>
      <sheetName val="püm.Brunszvik"/>
      <sheetName val="püm Festetics"/>
      <sheetName val="püm-TASZII."/>
      <sheetName val="likvid"/>
      <sheetName val="létszám"/>
      <sheetName val="Ingatl kimut"/>
      <sheetName val="forgképes és stratégiai"/>
      <sheetName val="0-ra leírt"/>
      <sheetName val="értékvesztés"/>
      <sheetName val="Kötváll Önk"/>
      <sheetName val="kötváll. "/>
      <sheetName val="közvetett t."/>
      <sheetName val="hitelállomány "/>
    </sheetNames>
    <sheetDataSet>
      <sheetData sheetId="0"/>
      <sheetData sheetId="1"/>
      <sheetData sheetId="2"/>
      <sheetData sheetId="3"/>
      <sheetData sheetId="4">
        <row r="70">
          <cell r="D70">
            <v>30</v>
          </cell>
          <cell r="E70">
            <v>30</v>
          </cell>
          <cell r="F70">
            <v>0</v>
          </cell>
        </row>
      </sheetData>
      <sheetData sheetId="5"/>
      <sheetData sheetId="6"/>
      <sheetData sheetId="7">
        <row r="151">
          <cell r="F151">
            <v>12291</v>
          </cell>
          <cell r="G151">
            <v>11067</v>
          </cell>
          <cell r="H151">
            <v>1224</v>
          </cell>
        </row>
        <row r="162">
          <cell r="K162">
            <v>0</v>
          </cell>
        </row>
        <row r="164">
          <cell r="H164">
            <v>3500</v>
          </cell>
        </row>
        <row r="168">
          <cell r="G168">
            <v>710</v>
          </cell>
          <cell r="H168">
            <v>0</v>
          </cell>
          <cell r="K16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heviz_ph@t-online.hu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57"/>
  <sheetViews>
    <sheetView tabSelected="1" topLeftCell="C28" zoomScale="120" workbookViewId="0">
      <selection activeCell="J59" sqref="J59"/>
    </sheetView>
  </sheetViews>
  <sheetFormatPr defaultRowHeight="11.25" x14ac:dyDescent="0.2"/>
  <cols>
    <col min="1" max="1" width="3.85546875" style="179" customWidth="1"/>
    <col min="2" max="2" width="43.140625" style="179" customWidth="1"/>
    <col min="3" max="4" width="10.7109375" style="180" customWidth="1"/>
    <col min="5" max="5" width="10.42578125" style="180" customWidth="1"/>
    <col min="6" max="8" width="10.7109375" style="180" customWidth="1"/>
    <col min="9" max="9" width="6.85546875" style="180" customWidth="1"/>
    <col min="10" max="10" width="36.85546875" style="180" customWidth="1"/>
    <col min="11" max="11" width="10.7109375" style="180" customWidth="1"/>
    <col min="12" max="12" width="10.85546875" style="180" customWidth="1"/>
    <col min="13" max="13" width="10.7109375" style="180" customWidth="1"/>
    <col min="14" max="15" width="0" style="179" hidden="1" customWidth="1"/>
    <col min="16" max="18" width="10.7109375" style="179" customWidth="1"/>
    <col min="19" max="19" width="6.85546875" style="179" customWidth="1"/>
    <col min="20" max="25" width="9.140625" style="179"/>
    <col min="26" max="16384" width="9.140625" style="8"/>
  </cols>
  <sheetData>
    <row r="1" spans="1:25" ht="12.75" customHeight="1" x14ac:dyDescent="0.2">
      <c r="A1" s="1561" t="s">
        <v>2386</v>
      </c>
      <c r="B1" s="1561"/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  <c r="R1" s="1561"/>
      <c r="S1" s="1561"/>
    </row>
    <row r="2" spans="1:25" x14ac:dyDescent="0.2">
      <c r="B2" s="648"/>
      <c r="M2" s="181"/>
    </row>
    <row r="3" spans="1:25" s="128" customFormat="1" x14ac:dyDescent="0.2">
      <c r="A3" s="182"/>
      <c r="B3" s="1562" t="s">
        <v>54</v>
      </c>
      <c r="C3" s="1562"/>
      <c r="D3" s="1562"/>
      <c r="E3" s="1562"/>
      <c r="F3" s="1562"/>
      <c r="G3" s="1562"/>
      <c r="H3" s="1562"/>
      <c r="I3" s="1562"/>
      <c r="J3" s="1562"/>
      <c r="K3" s="1562"/>
      <c r="L3" s="1562"/>
      <c r="M3" s="1562"/>
      <c r="N3" s="1562"/>
      <c r="O3" s="1562"/>
      <c r="P3" s="1562"/>
      <c r="Q3" s="1562"/>
      <c r="R3" s="1562"/>
      <c r="S3" s="1562"/>
      <c r="T3" s="182"/>
      <c r="U3" s="182"/>
      <c r="V3" s="182"/>
      <c r="W3" s="182"/>
      <c r="X3" s="182"/>
      <c r="Y3" s="182"/>
    </row>
    <row r="4" spans="1:25" s="128" customFormat="1" x14ac:dyDescent="0.2">
      <c r="A4" s="182"/>
      <c r="B4" s="1563" t="s">
        <v>348</v>
      </c>
      <c r="C4" s="1563"/>
      <c r="D4" s="1563"/>
      <c r="E4" s="1563"/>
      <c r="F4" s="1563"/>
      <c r="G4" s="1563"/>
      <c r="H4" s="1563"/>
      <c r="I4" s="1563"/>
      <c r="J4" s="1563"/>
      <c r="K4" s="1563"/>
      <c r="L4" s="1563"/>
      <c r="M4" s="1563"/>
      <c r="N4" s="1563"/>
      <c r="O4" s="1563"/>
      <c r="P4" s="1563"/>
      <c r="Q4" s="1563"/>
      <c r="R4" s="1563"/>
      <c r="S4" s="1563"/>
      <c r="T4" s="182"/>
      <c r="U4" s="182"/>
      <c r="V4" s="182"/>
      <c r="W4" s="182"/>
      <c r="X4" s="182"/>
      <c r="Y4" s="182"/>
    </row>
    <row r="5" spans="1:25" s="128" customFormat="1" x14ac:dyDescent="0.2">
      <c r="A5" s="182"/>
      <c r="B5" s="1564" t="s">
        <v>380</v>
      </c>
      <c r="C5" s="1564"/>
      <c r="D5" s="1564"/>
      <c r="E5" s="1564"/>
      <c r="F5" s="1564"/>
      <c r="G5" s="1564"/>
      <c r="H5" s="1564"/>
      <c r="I5" s="1564"/>
      <c r="J5" s="1564"/>
      <c r="K5" s="1564"/>
      <c r="L5" s="1564"/>
      <c r="M5" s="1564"/>
      <c r="N5" s="1564"/>
      <c r="O5" s="1564"/>
      <c r="P5" s="1564"/>
      <c r="Q5" s="1564"/>
      <c r="R5" s="1564"/>
      <c r="S5" s="1564"/>
      <c r="T5" s="182"/>
      <c r="U5" s="182"/>
      <c r="V5" s="182"/>
      <c r="W5" s="182"/>
      <c r="X5" s="182"/>
      <c r="Y5" s="182"/>
    </row>
    <row r="6" spans="1:25" s="128" customFormat="1" ht="12.75" customHeight="1" x14ac:dyDescent="0.2">
      <c r="A6" s="1568" t="s">
        <v>56</v>
      </c>
      <c r="B6" s="1572" t="s">
        <v>57</v>
      </c>
      <c r="C6" s="1573" t="s">
        <v>58</v>
      </c>
      <c r="D6" s="1573"/>
      <c r="E6" s="1574"/>
      <c r="F6" s="1565" t="s">
        <v>59</v>
      </c>
      <c r="G6" s="1565"/>
      <c r="H6" s="1565"/>
      <c r="I6" s="1565"/>
      <c r="J6" s="1575" t="s">
        <v>60</v>
      </c>
      <c r="K6" s="1566" t="s">
        <v>563</v>
      </c>
      <c r="L6" s="1567"/>
      <c r="M6" s="1567"/>
      <c r="N6" s="182"/>
      <c r="O6" s="182"/>
      <c r="P6" s="1565" t="s">
        <v>564</v>
      </c>
      <c r="Q6" s="1565"/>
      <c r="R6" s="1565"/>
      <c r="S6" s="1565"/>
    </row>
    <row r="7" spans="1:25" s="128" customFormat="1" ht="12.75" customHeight="1" x14ac:dyDescent="0.2">
      <c r="A7" s="1568"/>
      <c r="B7" s="1572"/>
      <c r="C7" s="1577" t="s">
        <v>349</v>
      </c>
      <c r="D7" s="1577"/>
      <c r="E7" s="1578"/>
      <c r="F7" s="1569" t="s">
        <v>1139</v>
      </c>
      <c r="G7" s="1570"/>
      <c r="H7" s="1570"/>
      <c r="I7" s="1571" t="s">
        <v>1134</v>
      </c>
      <c r="J7" s="1576"/>
      <c r="K7" s="1577" t="s">
        <v>349</v>
      </c>
      <c r="L7" s="1577"/>
      <c r="M7" s="1577"/>
      <c r="N7" s="182"/>
      <c r="O7" s="182"/>
      <c r="P7" s="1569" t="s">
        <v>1139</v>
      </c>
      <c r="Q7" s="1570"/>
      <c r="R7" s="1570"/>
      <c r="S7" s="1571" t="s">
        <v>1134</v>
      </c>
    </row>
    <row r="8" spans="1:25" s="129" customFormat="1" ht="36.6" customHeight="1" x14ac:dyDescent="0.2">
      <c r="A8" s="1568"/>
      <c r="B8" s="183" t="s">
        <v>61</v>
      </c>
      <c r="C8" s="141" t="s">
        <v>62</v>
      </c>
      <c r="D8" s="141" t="s">
        <v>63</v>
      </c>
      <c r="E8" s="184" t="s">
        <v>64</v>
      </c>
      <c r="F8" s="141" t="s">
        <v>62</v>
      </c>
      <c r="G8" s="141" t="s">
        <v>63</v>
      </c>
      <c r="H8" s="184" t="s">
        <v>1135</v>
      </c>
      <c r="I8" s="1571"/>
      <c r="J8" s="185" t="s">
        <v>65</v>
      </c>
      <c r="K8" s="141" t="s">
        <v>62</v>
      </c>
      <c r="L8" s="141" t="s">
        <v>63</v>
      </c>
      <c r="M8" s="141" t="s">
        <v>64</v>
      </c>
      <c r="N8" s="211"/>
      <c r="O8" s="211"/>
      <c r="P8" s="141" t="s">
        <v>62</v>
      </c>
      <c r="Q8" s="141" t="s">
        <v>63</v>
      </c>
      <c r="R8" s="184" t="s">
        <v>1135</v>
      </c>
      <c r="S8" s="1571"/>
    </row>
    <row r="9" spans="1:25" ht="11.45" customHeight="1" x14ac:dyDescent="0.2">
      <c r="A9" s="186">
        <v>1</v>
      </c>
      <c r="B9" s="187" t="s">
        <v>24</v>
      </c>
      <c r="C9" s="188"/>
      <c r="D9" s="188"/>
      <c r="E9" s="928"/>
      <c r="F9" s="195"/>
      <c r="G9" s="195"/>
      <c r="H9" s="928"/>
      <c r="I9" s="195"/>
      <c r="J9" s="144" t="s">
        <v>25</v>
      </c>
      <c r="K9" s="188"/>
      <c r="L9" s="188"/>
      <c r="M9" s="508"/>
      <c r="N9" s="202"/>
      <c r="R9" s="925"/>
      <c r="S9" s="927"/>
      <c r="T9" s="8"/>
      <c r="U9" s="8"/>
      <c r="V9" s="8"/>
      <c r="W9" s="8"/>
      <c r="X9" s="8"/>
      <c r="Y9" s="8"/>
    </row>
    <row r="10" spans="1:25" x14ac:dyDescent="0.2">
      <c r="A10" s="186">
        <f t="shared" ref="A10:A55" si="0">A9+1</f>
        <v>2</v>
      </c>
      <c r="B10" s="1239" t="s">
        <v>215</v>
      </c>
      <c r="C10" s="124"/>
      <c r="D10" s="124"/>
      <c r="E10" s="509">
        <f>SUM(C10:D10)</f>
        <v>0</v>
      </c>
      <c r="F10" s="125"/>
      <c r="G10" s="125"/>
      <c r="H10" s="509"/>
      <c r="I10" s="125"/>
      <c r="J10" s="145" t="s">
        <v>238</v>
      </c>
      <c r="K10" s="125">
        <f>'pü.mérleg Önkorm.'!K10+'pü.mérleg Hivatal'!L12+'püm. GAMESZ. '!K12+'püm-TASZII.'!K12+püm.Brunszvik!K12+'püm Festetics'!K12</f>
        <v>532458</v>
      </c>
      <c r="L10" s="125">
        <f>'pü.mérleg Önkorm.'!L10+'pü.mérleg Hivatal'!M12+'püm. GAMESZ. '!L12+'püm-TASZII.'!L12+püm.Brunszvik!L12+'püm Festetics'!L12</f>
        <v>313828</v>
      </c>
      <c r="M10" s="500">
        <f>SUM(K10:L10)</f>
        <v>846286</v>
      </c>
      <c r="N10" s="191" t="e">
        <f>'pü.mérleg Önkorm.'!#REF!+'pü.mérleg Hivatal'!#REF!+'püm. GAMESZ. '!#REF!+püm.Brunszvik!#REF!+'püm-TASZII.'!#REF!</f>
        <v>#REF!</v>
      </c>
      <c r="O10" s="180" t="e">
        <f>'pü.mérleg Önkorm.'!#REF!+'pü.mérleg Hivatal'!#REF!+'püm. GAMESZ. '!#REF!++'püm-TASZII.'!#REF!+püm.Brunszvik!#REF!</f>
        <v>#REF!</v>
      </c>
      <c r="P10" s="125">
        <f>'pü.mérleg Önkorm.'!N10+'pü.mérleg Hivatal'!O12+'püm. GAMESZ. '!N12+püm.Brunszvik!N12+'püm Festetics'!N12+'püm-TASZII.'!N12</f>
        <v>523342</v>
      </c>
      <c r="Q10" s="1209">
        <f>'pü.mérleg Önkorm.'!O10+'pü.mérleg Hivatal'!P12+'püm. GAMESZ. '!O12+püm.Brunszvik!O12+'püm Festetics'!O12+'püm-TASZII.'!O12</f>
        <v>293218</v>
      </c>
      <c r="R10" s="500">
        <f>SUM(P10:Q10)</f>
        <v>816560</v>
      </c>
      <c r="S10" s="1329">
        <f>R10/M10*100</f>
        <v>96.487475865133064</v>
      </c>
      <c r="T10" s="8"/>
      <c r="U10" s="8"/>
      <c r="V10" s="8"/>
      <c r="W10" s="8"/>
      <c r="X10" s="8"/>
      <c r="Y10" s="8"/>
    </row>
    <row r="11" spans="1:25" x14ac:dyDescent="0.2">
      <c r="A11" s="186">
        <f t="shared" si="0"/>
        <v>3</v>
      </c>
      <c r="B11" s="189" t="s">
        <v>209</v>
      </c>
      <c r="C11" s="124">
        <f>'tám, végl. pe.átv  '!C11+'tám, végl. pe.átv  '!C18+'tám, végl. pe.átv  '!C19</f>
        <v>934168</v>
      </c>
      <c r="D11" s="124">
        <f>'tám, végl. pe.átv  '!D11+'tám, végl. pe.átv  '!D18+'tám, végl. pe.átv  '!D19</f>
        <v>78800</v>
      </c>
      <c r="E11" s="509">
        <f>'tám, végl. pe.átv  '!E11+'tám, végl. pe.átv  '!E18+'tám, végl. pe.átv  '!E19</f>
        <v>1012968</v>
      </c>
      <c r="F11" s="124">
        <f>'tám, végl. pe.átv  '!F11+'tám, végl. pe.átv  '!F18+'tám, végl. pe.átv  '!F19</f>
        <v>934168</v>
      </c>
      <c r="G11" s="124">
        <f>'tám, végl. pe.átv  '!G11+'tám, végl. pe.átv  '!G18+'tám, végl. pe.átv  '!G19</f>
        <v>78800</v>
      </c>
      <c r="H11" s="509">
        <f>'tám, végl. pe.átv  '!H11+'tám, végl. pe.átv  '!H18+'tám, végl. pe.átv  '!H19</f>
        <v>1012968</v>
      </c>
      <c r="I11" s="509">
        <f>H11/E11*100</f>
        <v>100</v>
      </c>
      <c r="J11" s="613" t="s">
        <v>239</v>
      </c>
      <c r="K11" s="125">
        <f>'pü.mérleg Önkorm.'!K11+'pü.mérleg Hivatal'!L13+'püm. GAMESZ. '!K13+püm.Brunszvik!K13+'püm-TASZII.'!K13+'püm Festetics'!K13</f>
        <v>151337</v>
      </c>
      <c r="L11" s="125">
        <f>'pü.mérleg Önkorm.'!L11+'pü.mérleg Hivatal'!M13+'püm. GAMESZ. '!L13+püm.Brunszvik!L13+'püm-TASZII.'!L13+'püm Festetics'!L13</f>
        <v>92662</v>
      </c>
      <c r="M11" s="509">
        <f>SUM(K11:L11)</f>
        <v>243999</v>
      </c>
      <c r="N11" s="180" t="e">
        <f>'pü.mérleg Önkorm.'!#REF!+'pü.mérleg Hivatal'!#REF!+'püm. GAMESZ. '!#REF!+püm.Brunszvik!#REF!+'püm-TASZII.'!#REF!</f>
        <v>#REF!</v>
      </c>
      <c r="O11" s="180" t="e">
        <f>'pü.mérleg Önkorm.'!#REF!+'pü.mérleg Hivatal'!#REF!+'püm. GAMESZ. '!#REF!+püm.Brunszvik!#REF!+'püm-TASZII.'!#REF!</f>
        <v>#REF!</v>
      </c>
      <c r="P11" s="1209">
        <f>'pü.mérleg Önkorm.'!N11+'pü.mérleg Hivatal'!O13+'püm. GAMESZ. '!N13+püm.Brunszvik!N13+'püm Festetics'!N13+'püm-TASZII.'!N13</f>
        <v>149218</v>
      </c>
      <c r="Q11" s="1209">
        <f>'pü.mérleg Önkorm.'!O11+'pü.mérleg Hivatal'!P13+'püm. GAMESZ. '!O13+püm.Brunszvik!O13+'püm Festetics'!O13+'püm-TASZII.'!O13</f>
        <v>84923</v>
      </c>
      <c r="R11" s="500">
        <f t="shared" ref="R11:R22" si="1">SUM(P11:Q11)</f>
        <v>234141</v>
      </c>
      <c r="S11" s="1329">
        <f t="shared" ref="S11:S55" si="2">R11/M11*100</f>
        <v>95.959819507456999</v>
      </c>
      <c r="T11" s="8"/>
      <c r="U11" s="8"/>
      <c r="V11" s="8"/>
      <c r="W11" s="8"/>
      <c r="X11" s="8"/>
      <c r="Y11" s="8"/>
    </row>
    <row r="12" spans="1:25" x14ac:dyDescent="0.2">
      <c r="A12" s="186">
        <f t="shared" si="0"/>
        <v>4</v>
      </c>
      <c r="B12" s="189" t="s">
        <v>206</v>
      </c>
      <c r="C12" s="124">
        <f>'pü.mérleg Önkorm.'!C12</f>
        <v>0</v>
      </c>
      <c r="D12" s="124">
        <f>'pü.mérleg Önkorm.'!D12</f>
        <v>14</v>
      </c>
      <c r="E12" s="509">
        <f>'pü.mérleg Önkorm.'!E12</f>
        <v>14</v>
      </c>
      <c r="F12" s="124">
        <f>'pü.mérleg Önkorm.'!F12</f>
        <v>0</v>
      </c>
      <c r="G12" s="124">
        <f>'pü.mérleg Önkorm.'!G12</f>
        <v>14</v>
      </c>
      <c r="H12" s="509">
        <f>'pü.mérleg Önkorm.'!H12</f>
        <v>14</v>
      </c>
      <c r="I12" s="509">
        <f t="shared" ref="I12:I55" si="3">H12/E12*100</f>
        <v>100</v>
      </c>
      <c r="J12" s="145" t="s">
        <v>240</v>
      </c>
      <c r="K12" s="125">
        <f>'pü.mérleg Önkorm.'!K12+'pü.mérleg Hivatal'!L14+'püm. GAMESZ. '!K14+püm.Brunszvik!K14+'püm-TASZII.'!K14+'püm Festetics'!K14</f>
        <v>437621</v>
      </c>
      <c r="L12" s="125">
        <f>'pü.mérleg Önkorm.'!L12+'pü.mérleg Hivatal'!M14+'püm. GAMESZ. '!L14+püm.Brunszvik!L14+'püm-TASZII.'!L14+'püm Festetics'!L14</f>
        <v>578029</v>
      </c>
      <c r="M12" s="509">
        <f>SUM(K12:L12)</f>
        <v>1015650</v>
      </c>
      <c r="N12" s="180" t="e">
        <f>'pü.mérleg Önkorm.'!#REF!+'pü.mérleg Hivatal'!#REF!+'püm. GAMESZ. '!#REF!+püm.Brunszvik!#REF!+'püm-TASZII.'!#REF!</f>
        <v>#REF!</v>
      </c>
      <c r="O12" s="180" t="e">
        <f>'pü.mérleg Önkorm.'!#REF!+'pü.mérleg Hivatal'!#REF!+'püm. GAMESZ. '!#REF!+püm.Brunszvik!#REF!+'püm-TASZII.'!#REF!</f>
        <v>#REF!</v>
      </c>
      <c r="P12" s="1209">
        <f>'pü.mérleg Önkorm.'!N12+'pü.mérleg Hivatal'!O14+'püm. GAMESZ. '!N14+püm.Brunszvik!N14+'püm Festetics'!N14+'püm-TASZII.'!N14</f>
        <v>406588</v>
      </c>
      <c r="Q12" s="1209">
        <f>'pü.mérleg Önkorm.'!O12+'pü.mérleg Hivatal'!P14+'püm. GAMESZ. '!O14+püm.Brunszvik!O14+'püm Festetics'!O14+'püm-TASZII.'!O14</f>
        <v>482707</v>
      </c>
      <c r="R12" s="500">
        <f t="shared" si="1"/>
        <v>889295</v>
      </c>
      <c r="S12" s="1329">
        <f t="shared" si="2"/>
        <v>87.559198542805106</v>
      </c>
      <c r="T12" s="8"/>
      <c r="U12" s="8"/>
      <c r="V12" s="8"/>
      <c r="W12" s="8"/>
      <c r="X12" s="8"/>
      <c r="Y12" s="8"/>
    </row>
    <row r="13" spans="1:25" ht="12" customHeight="1" x14ac:dyDescent="0.2">
      <c r="A13" s="186">
        <f t="shared" si="0"/>
        <v>5</v>
      </c>
      <c r="B13" s="615" t="s">
        <v>210</v>
      </c>
      <c r="C13" s="124">
        <f>'pü.mérleg Önkorm.'!C13+'pü.mérleg Hivatal'!D14+'püm. GAMESZ. '!C14+püm.Brunszvik!C14+'püm Festetics'!C14+'püm-TASZII.'!C14</f>
        <v>31847</v>
      </c>
      <c r="D13" s="124">
        <f>'pü.mérleg Önkorm.'!D13+'pü.mérleg Hivatal'!E14+'püm. GAMESZ. '!D14+püm.Brunszvik!D14+'püm Festetics'!D14+'püm-TASZII.'!D14</f>
        <v>37393</v>
      </c>
      <c r="E13" s="509">
        <f>'pü.mérleg Önkorm.'!E13+'pü.mérleg Hivatal'!F14+'püm. GAMESZ. '!E14+püm.Brunszvik!E14+'püm Festetics'!E14+'püm-TASZII.'!E14</f>
        <v>69240</v>
      </c>
      <c r="F13" s="124">
        <f>'pü.mérleg Önkorm.'!F13+'pü.mérleg Hivatal'!G14+'püm. GAMESZ. '!F14+püm.Brunszvik!F14+'püm Festetics'!F14+'püm-TASZII.'!F14</f>
        <v>31846</v>
      </c>
      <c r="G13" s="124">
        <f>'pü.mérleg Önkorm.'!G13+'pü.mérleg Hivatal'!H14+'püm. GAMESZ. '!G14+püm.Brunszvik!G14+'püm Festetics'!G14+'püm-TASZII.'!G14</f>
        <v>18753</v>
      </c>
      <c r="H13" s="509">
        <f>'pü.mérleg Önkorm.'!H13+'pü.mérleg Hivatal'!I14+'püm. GAMESZ. '!H14+püm.Brunszvik!H14+'püm Festetics'!H14+'püm-TASZII.'!H14</f>
        <v>50599</v>
      </c>
      <c r="I13" s="509">
        <f t="shared" si="3"/>
        <v>73.07770075101098</v>
      </c>
      <c r="J13" s="145"/>
      <c r="K13" s="124"/>
      <c r="L13" s="124"/>
      <c r="M13" s="500"/>
      <c r="N13" s="202"/>
      <c r="P13" s="1217"/>
      <c r="Q13" s="1209"/>
      <c r="R13" s="500"/>
      <c r="S13" s="1329"/>
      <c r="T13" s="8"/>
      <c r="U13" s="8"/>
      <c r="V13" s="8"/>
      <c r="W13" s="8"/>
      <c r="X13" s="8"/>
      <c r="Y13" s="8"/>
    </row>
    <row r="14" spans="1:25" ht="12" customHeight="1" x14ac:dyDescent="0.2">
      <c r="A14" s="186">
        <f t="shared" si="0"/>
        <v>6</v>
      </c>
      <c r="B14" s="615"/>
      <c r="C14" s="124"/>
      <c r="D14" s="124"/>
      <c r="E14" s="509"/>
      <c r="F14" s="124"/>
      <c r="G14" s="124"/>
      <c r="H14" s="509"/>
      <c r="I14" s="509"/>
      <c r="J14" s="145"/>
      <c r="K14" s="124"/>
      <c r="L14" s="124"/>
      <c r="M14" s="190"/>
      <c r="N14" s="202"/>
      <c r="P14" s="1217"/>
      <c r="Q14" s="1209"/>
      <c r="R14" s="500"/>
      <c r="S14" s="1329"/>
      <c r="T14" s="8"/>
      <c r="U14" s="8"/>
      <c r="V14" s="8"/>
      <c r="W14" s="8"/>
      <c r="X14" s="8"/>
      <c r="Y14" s="8"/>
    </row>
    <row r="15" spans="1:25" x14ac:dyDescent="0.2">
      <c r="A15" s="186">
        <f t="shared" si="0"/>
        <v>7</v>
      </c>
      <c r="B15" s="1239" t="s">
        <v>211</v>
      </c>
      <c r="C15" s="124"/>
      <c r="D15" s="124"/>
      <c r="E15" s="509">
        <f>SUM(C15:D15)</f>
        <v>0</v>
      </c>
      <c r="F15" s="125"/>
      <c r="G15" s="125"/>
      <c r="H15" s="509"/>
      <c r="I15" s="509"/>
      <c r="J15" s="145" t="s">
        <v>241</v>
      </c>
      <c r="K15" s="125">
        <f>'pü.mérleg Önkorm.'!K14+'pü.mérleg Hivatal'!L16</f>
        <v>894</v>
      </c>
      <c r="L15" s="125">
        <f>'pü.mérleg Önkorm.'!L14+'pü.mérleg Hivatal'!M16</f>
        <v>13870</v>
      </c>
      <c r="M15" s="125">
        <f>'pü.mérleg Önkorm.'!M14+'pü.mérleg Hivatal'!N16</f>
        <v>14764</v>
      </c>
      <c r="N15" s="180" t="e">
        <f>'pü.mérleg Önkorm.'!#REF!+'pü.mérleg Hivatal'!#REF!</f>
        <v>#REF!</v>
      </c>
      <c r="O15" s="180" t="e">
        <f>'pü.mérleg Önkorm.'!#REF!+'pü.mérleg Hivatal'!#REF!</f>
        <v>#REF!</v>
      </c>
      <c r="P15" s="1217">
        <f>'ellátottak önk.'!K33+'ellátottak hivatal'!L18</f>
        <v>493</v>
      </c>
      <c r="Q15" s="1209">
        <f>'ellátottak önk.'!L33+'ellátottak hivatal'!M18</f>
        <v>11634</v>
      </c>
      <c r="R15" s="500">
        <f t="shared" si="1"/>
        <v>12127</v>
      </c>
      <c r="S15" s="1329">
        <f t="shared" si="2"/>
        <v>82.138986724464914</v>
      </c>
      <c r="T15" s="8"/>
      <c r="U15" s="8"/>
      <c r="V15" s="8"/>
      <c r="W15" s="8"/>
      <c r="X15" s="8"/>
      <c r="Y15" s="8"/>
    </row>
    <row r="16" spans="1:25" x14ac:dyDescent="0.2">
      <c r="A16" s="186">
        <f t="shared" si="0"/>
        <v>8</v>
      </c>
      <c r="B16" s="189" t="s">
        <v>1126</v>
      </c>
      <c r="C16" s="124">
        <f>'pü.mérleg Önkorm.'!C15</f>
        <v>112137</v>
      </c>
      <c r="D16" s="124">
        <f>'pü.mérleg Önkorm.'!D15</f>
        <v>0</v>
      </c>
      <c r="E16" s="509">
        <f>'pü.mérleg Önkorm.'!E15</f>
        <v>112137</v>
      </c>
      <c r="F16" s="145">
        <f>'pü.mérleg Önkorm.'!F15</f>
        <v>112137</v>
      </c>
      <c r="G16" s="125">
        <f>'pü.mérleg Önkorm.'!G15</f>
        <v>0</v>
      </c>
      <c r="H16" s="509">
        <f>'pü.mérleg Önkorm.'!H15</f>
        <v>112137</v>
      </c>
      <c r="I16" s="509">
        <f t="shared" si="3"/>
        <v>100</v>
      </c>
      <c r="J16" s="145" t="s">
        <v>242</v>
      </c>
      <c r="K16" s="191"/>
      <c r="L16" s="191"/>
      <c r="M16" s="190"/>
      <c r="N16" s="202"/>
      <c r="P16" s="1217"/>
      <c r="Q16" s="1209">
        <f>'pü.mérleg Önkorm.'!O16+'pü.mérleg Hivatal'!P18+'püm. GAMESZ. '!O18+püm.Brunszvik!O18+'püm Festetics'!O18+'püm-TASZII.'!O18</f>
        <v>0</v>
      </c>
      <c r="R16" s="500"/>
      <c r="S16" s="1329"/>
      <c r="T16" s="8"/>
      <c r="U16" s="8"/>
      <c r="V16" s="8"/>
      <c r="W16" s="8"/>
      <c r="X16" s="8"/>
      <c r="Y16" s="8"/>
    </row>
    <row r="17" spans="1:25" x14ac:dyDescent="0.2">
      <c r="A17" s="186">
        <f t="shared" si="0"/>
        <v>9</v>
      </c>
      <c r="B17" s="615" t="s">
        <v>1127</v>
      </c>
      <c r="C17" s="124">
        <f>'pü.mérleg Önkorm.'!C16</f>
        <v>5203</v>
      </c>
      <c r="D17" s="124">
        <f>'felh. bev.  '!E33</f>
        <v>156</v>
      </c>
      <c r="E17" s="509">
        <f>SUM(C17:D17)</f>
        <v>5359</v>
      </c>
      <c r="F17" s="145">
        <f>'felh. bev.  '!G33</f>
        <v>5203</v>
      </c>
      <c r="G17" s="125">
        <f>'felh. bev.  '!H33</f>
        <v>156</v>
      </c>
      <c r="H17" s="509">
        <f>'felh. bev.  '!I33</f>
        <v>5359</v>
      </c>
      <c r="I17" s="509">
        <f t="shared" si="3"/>
        <v>100</v>
      </c>
      <c r="J17" s="145"/>
      <c r="K17" s="191"/>
      <c r="L17" s="191"/>
      <c r="M17" s="190"/>
      <c r="N17" s="202"/>
      <c r="P17" s="1217"/>
      <c r="Q17" s="1209">
        <f>'pü.mérleg Önkorm.'!O17+'pü.mérleg Hivatal'!P19+'püm. GAMESZ. '!O19+püm.Brunszvik!O19+'püm Festetics'!O19+'püm-TASZII.'!O19</f>
        <v>0</v>
      </c>
      <c r="R17" s="500"/>
      <c r="S17" s="1329"/>
      <c r="T17" s="8"/>
      <c r="U17" s="8"/>
      <c r="V17" s="8"/>
      <c r="W17" s="8"/>
      <c r="X17" s="8"/>
      <c r="Y17" s="8"/>
    </row>
    <row r="18" spans="1:25" x14ac:dyDescent="0.2">
      <c r="A18" s="186">
        <f t="shared" si="0"/>
        <v>10</v>
      </c>
      <c r="B18" s="189" t="s">
        <v>212</v>
      </c>
      <c r="C18" s="871">
        <f>'pü.mérleg Önkorm.'!C18+'pü.mérleg Hivatal'!D18+'püm. GAMESZ. '!C18+püm.Brunszvik!C18+'püm Festetics'!C18+'püm-TASZII.'!C18</f>
        <v>258792</v>
      </c>
      <c r="D18" s="871">
        <f>'pü.mérleg Önkorm.'!D18+'pü.mérleg Hivatal'!E18+'püm. GAMESZ. '!D18+püm.Brunszvik!D18+'püm Festetics'!D18+'püm-TASZII.'!D18</f>
        <v>951723</v>
      </c>
      <c r="E18" s="895">
        <f>'pü.mérleg Önkorm.'!E18+'pü.mérleg Hivatal'!F18+'püm. GAMESZ. '!E18+püm.Brunszvik!E18+'püm Festetics'!E18+'püm-TASZII.'!E18</f>
        <v>1210515</v>
      </c>
      <c r="F18" s="253">
        <f>'pü.mérleg Önkorm.'!F18+'pü.mérleg Hivatal'!G18+'püm. GAMESZ. '!F18+püm.Brunszvik!F18+'püm Festetics'!F18+'püm-TASZII.'!F18</f>
        <v>259344</v>
      </c>
      <c r="G18" s="253">
        <f>'pü.mérleg Önkorm.'!G18+'pü.mérleg Hivatal'!H18+'püm. GAMESZ. '!G18+püm.Brunszvik!G18+'püm Festetics'!G18+'püm-TASZII.'!G18</f>
        <v>952827</v>
      </c>
      <c r="H18" s="895">
        <f>'pü.mérleg Önkorm.'!H18+'pü.mérleg Hivatal'!I18+'püm. GAMESZ. '!H18+püm.Brunszvik!H18+'püm Festetics'!H18+'püm-TASZII.'!H18</f>
        <v>1212171</v>
      </c>
      <c r="I18" s="509">
        <f t="shared" si="3"/>
        <v>100.13680127879456</v>
      </c>
      <c r="J18" s="145" t="s">
        <v>243</v>
      </c>
      <c r="K18" s="125">
        <f>'pü.mérleg Önkorm.'!K18+'pü.mérleg Hivatal'!L18</f>
        <v>11240</v>
      </c>
      <c r="L18" s="125">
        <f>'pü.mérleg Önkorm.'!L18+'pü.mérleg Hivatal'!M18+'püm. GAMESZ. '!L18+püm.Brunszvik!L18+'püm-TASZII.'!L18</f>
        <v>32062</v>
      </c>
      <c r="M18" s="125">
        <f>'pü.mérleg Önkorm.'!M18+'pü.mérleg Hivatal'!N18</f>
        <v>43302</v>
      </c>
      <c r="N18" s="180" t="e">
        <f>'pü.mérleg Önkorm.'!#REF!</f>
        <v>#REF!</v>
      </c>
      <c r="O18" s="180" t="e">
        <f>'pü.mérleg Önkorm.'!#REF!</f>
        <v>#REF!</v>
      </c>
      <c r="P18" s="1217">
        <f>'pü.mérleg Önkorm.'!N18+'pü.mérleg Hivatal'!O18+'püm. GAMESZ. '!N18+püm.Brunszvik!N18+'püm Festetics'!N18+'püm-TASZII.'!N18</f>
        <v>10289</v>
      </c>
      <c r="Q18" s="1209">
        <f>'pü.mérleg Önkorm.'!O18+'pü.mérleg Hivatal'!P18+'püm. GAMESZ. '!O18+püm.Brunszvik!O18+'püm Festetics'!O18+'püm-TASZII.'!O18</f>
        <v>150</v>
      </c>
      <c r="R18" s="500">
        <f t="shared" si="1"/>
        <v>10439</v>
      </c>
      <c r="S18" s="1329">
        <f t="shared" si="2"/>
        <v>24.107431527412128</v>
      </c>
      <c r="T18" s="8"/>
      <c r="U18" s="8"/>
      <c r="V18" s="8"/>
      <c r="W18" s="8"/>
      <c r="X18" s="8"/>
      <c r="Y18" s="8"/>
    </row>
    <row r="19" spans="1:25" x14ac:dyDescent="0.2">
      <c r="A19" s="186">
        <f t="shared" si="0"/>
        <v>11</v>
      </c>
      <c r="B19" s="192" t="s">
        <v>40</v>
      </c>
      <c r="C19" s="124">
        <f>'pü.mérleg Önkorm.'!C19+'püm. GAMESZ. '!C19+püm.Brunszvik!C19+'püm-TASZII.'!C19+'pü.mérleg Hivatal'!D18+püm.Brunszvik!C19</f>
        <v>0</v>
      </c>
      <c r="D19" s="190"/>
      <c r="E19" s="500"/>
      <c r="F19" s="190"/>
      <c r="G19" s="190"/>
      <c r="H19" s="500"/>
      <c r="I19" s="509"/>
      <c r="J19" s="145" t="s">
        <v>244</v>
      </c>
      <c r="K19" s="253">
        <f>'pü.mérleg Önkorm.'!K19+'pü.mérleg Hivatal'!L19</f>
        <v>132347</v>
      </c>
      <c r="L19" s="253">
        <f>'pü.mérleg Önkorm.'!L19+'pü.mérleg Hivatal'!M19</f>
        <v>190877</v>
      </c>
      <c r="M19" s="253">
        <f>'pü.mérleg Önkorm.'!M19+'pü.mérleg Hivatal'!N19</f>
        <v>323224</v>
      </c>
      <c r="N19" s="253">
        <f>'pü.mérleg Önkorm.'!N19+'pü.mérleg Hivatal'!O19</f>
        <v>130068</v>
      </c>
      <c r="O19" s="253">
        <f>'pü.mérleg Önkorm.'!O19+'pü.mérleg Hivatal'!P19</f>
        <v>190654</v>
      </c>
      <c r="P19" s="1217">
        <f>'pü.mérleg Önkorm.'!N19+'pü.mérleg Hivatal'!O21+'püm. GAMESZ. '!N21+püm.Brunszvik!N21+'püm Festetics'!N21+'püm-TASZII.'!N21</f>
        <v>130068</v>
      </c>
      <c r="Q19" s="1209">
        <f>'pü.mérleg Önkorm.'!O19+'pü.mérleg Hivatal'!P21+'püm. GAMESZ. '!O21+püm.Brunszvik!O21+'püm Festetics'!O21+'püm-TASZII.'!O21</f>
        <v>190654</v>
      </c>
      <c r="R19" s="500">
        <f t="shared" si="1"/>
        <v>320722</v>
      </c>
      <c r="S19" s="1329">
        <f t="shared" si="2"/>
        <v>99.225923817538302</v>
      </c>
      <c r="T19" s="8"/>
      <c r="U19" s="8"/>
      <c r="V19" s="8"/>
      <c r="W19" s="8"/>
      <c r="X19" s="8"/>
      <c r="Y19" s="8"/>
    </row>
    <row r="20" spans="1:25" x14ac:dyDescent="0.2">
      <c r="A20" s="186">
        <f t="shared" si="0"/>
        <v>12</v>
      </c>
      <c r="B20" s="192"/>
      <c r="C20" s="124"/>
      <c r="D20" s="190"/>
      <c r="E20" s="500"/>
      <c r="F20" s="190"/>
      <c r="G20" s="190"/>
      <c r="H20" s="500"/>
      <c r="I20" s="509"/>
      <c r="J20" s="145" t="s">
        <v>245</v>
      </c>
      <c r="K20" s="125">
        <f>'pü.mérleg Önkorm.'!K20+'püm Festetics'!K20</f>
        <v>432</v>
      </c>
      <c r="L20" s="125">
        <f>'pü.mérleg Önkorm.'!L20+'püm Festetics'!L20</f>
        <v>14</v>
      </c>
      <c r="M20" s="125">
        <f>'pü.mérleg Önkorm.'!M20+'püm Festetics'!M20</f>
        <v>446</v>
      </c>
      <c r="N20" s="180" t="e">
        <f>'pü.mérleg Önkorm.'!#REF!</f>
        <v>#REF!</v>
      </c>
      <c r="O20" s="180" t="e">
        <f>'pü.mérleg Önkorm.'!#REF!</f>
        <v>#REF!</v>
      </c>
      <c r="P20" s="1217">
        <f>'pü.mérleg Önkorm.'!N20+'pü.mérleg Hivatal'!O22+'püm. GAMESZ. '!N22+püm.Brunszvik!N22+'püm Festetics'!N22+'püm-TASZII.'!N22</f>
        <v>431</v>
      </c>
      <c r="Q20" s="1209">
        <f>'pü.mérleg Önkorm.'!O20+'pü.mérleg Hivatal'!P20+'püm Festetics'!O20</f>
        <v>14</v>
      </c>
      <c r="R20" s="500">
        <f t="shared" si="1"/>
        <v>445</v>
      </c>
      <c r="S20" s="1329">
        <f t="shared" si="2"/>
        <v>99.775784753363226</v>
      </c>
      <c r="T20" s="8"/>
      <c r="U20" s="8"/>
      <c r="V20" s="8"/>
      <c r="W20" s="8"/>
      <c r="X20" s="8"/>
      <c r="Y20" s="8"/>
    </row>
    <row r="21" spans="1:25" x14ac:dyDescent="0.2">
      <c r="A21" s="186">
        <f t="shared" si="0"/>
        <v>13</v>
      </c>
      <c r="B21" s="1219" t="s">
        <v>1437</v>
      </c>
      <c r="C21" s="124">
        <f>'pü.mérleg Önkorm.'!C21+'pü.mérleg Hivatal'!D20+'püm. GAMESZ. '!C20+püm.Brunszvik!C20+'püm-TASZII.'!C20+'püm Festetics'!C20</f>
        <v>163699</v>
      </c>
      <c r="D21" s="124">
        <f>'pü.mérleg Önkorm.'!D21+'pü.mérleg Hivatal'!E20+'püm. GAMESZ. '!D20+püm.Brunszvik!D20+'püm-TASZII.'!D20+'püm Festetics'!D20</f>
        <v>304171</v>
      </c>
      <c r="E21" s="509">
        <f>SUM(C21:D21)</f>
        <v>467870</v>
      </c>
      <c r="F21" s="124">
        <f>'pü.mérleg Önkorm.'!F21+'pü.mérleg Hivatal'!G20+'püm. GAMESZ. '!F20+püm.Brunszvik!F20+'püm-TASZII.'!F20+'püm Festetics'!F20</f>
        <v>150534</v>
      </c>
      <c r="G21" s="124">
        <f>'pü.mérleg Önkorm.'!G21+'pü.mérleg Hivatal'!H20+'püm. GAMESZ. '!G20+püm.Brunszvik!G20+'püm-TASZII.'!G20+'püm Festetics'!G20</f>
        <v>320982</v>
      </c>
      <c r="H21" s="509">
        <f>'pü.mérleg Önkorm.'!H21+'pü.mérleg Hivatal'!I20+'püm. GAMESZ. '!H20+püm.Brunszvik!H20+'püm-TASZII.'!H20+'püm Festetics'!H20</f>
        <v>471516</v>
      </c>
      <c r="I21" s="509">
        <f t="shared" si="3"/>
        <v>100.77927629469725</v>
      </c>
      <c r="J21" s="145" t="s">
        <v>246</v>
      </c>
      <c r="K21" s="125"/>
      <c r="L21" s="125">
        <f>'pü.mérleg Önkorm.'!L21</f>
        <v>2038</v>
      </c>
      <c r="M21" s="500">
        <f>SUM(K21:L21)</f>
        <v>2038</v>
      </c>
      <c r="N21" s="202"/>
      <c r="P21" s="1209">
        <f>'pü.mérleg Önkorm.'!N21+'pü.mérleg Hivatal'!O23+'püm. GAMESZ. '!N23+püm.Brunszvik!N23+'püm Festetics'!N23+'püm-TASZII.'!N23</f>
        <v>0</v>
      </c>
      <c r="Q21" s="1209">
        <f>'pü.mérleg Önkorm.'!O21+'pü.mérleg Hivatal'!P23+'püm. GAMESZ. '!O23+püm.Brunszvik!O23+'püm Festetics'!O23+'püm-TASZII.'!O23</f>
        <v>0</v>
      </c>
      <c r="R21" s="500">
        <f t="shared" si="1"/>
        <v>0</v>
      </c>
      <c r="S21" s="1329">
        <f t="shared" si="2"/>
        <v>0</v>
      </c>
      <c r="T21" s="8"/>
      <c r="U21" s="8"/>
      <c r="V21" s="8"/>
      <c r="W21" s="8"/>
      <c r="X21" s="8"/>
      <c r="Y21" s="8"/>
    </row>
    <row r="22" spans="1:25" x14ac:dyDescent="0.2">
      <c r="A22" s="186">
        <f t="shared" si="0"/>
        <v>14</v>
      </c>
      <c r="C22" s="190"/>
      <c r="D22" s="190"/>
      <c r="E22" s="500"/>
      <c r="F22" s="190"/>
      <c r="G22" s="190"/>
      <c r="H22" s="500"/>
      <c r="I22" s="509"/>
      <c r="J22" s="145" t="s">
        <v>247</v>
      </c>
      <c r="K22" s="125">
        <f>'pü.mérleg Önkorm.'!K22</f>
        <v>66410</v>
      </c>
      <c r="L22" s="125">
        <f>'pü.mérleg Önkorm.'!L22</f>
        <v>143886</v>
      </c>
      <c r="M22" s="500">
        <f>SUM(K22:L22)</f>
        <v>210296</v>
      </c>
      <c r="N22" s="202"/>
      <c r="P22" s="1209">
        <f>'pü.mérleg Önkorm.'!N22</f>
        <v>0</v>
      </c>
      <c r="Q22" s="1209">
        <f>'pü.mérleg Önkorm.'!O22</f>
        <v>0</v>
      </c>
      <c r="R22" s="500">
        <f t="shared" si="1"/>
        <v>0</v>
      </c>
      <c r="S22" s="1329">
        <f t="shared" si="2"/>
        <v>0</v>
      </c>
      <c r="T22" s="8"/>
      <c r="U22" s="8"/>
      <c r="V22" s="8"/>
      <c r="W22" s="8"/>
      <c r="X22" s="8"/>
      <c r="Y22" s="8"/>
    </row>
    <row r="23" spans="1:25" s="130" customFormat="1" x14ac:dyDescent="0.2">
      <c r="A23" s="186">
        <f t="shared" si="0"/>
        <v>15</v>
      </c>
      <c r="B23" s="179" t="s">
        <v>1438</v>
      </c>
      <c r="C23" s="190"/>
      <c r="D23" s="190"/>
      <c r="E23" s="500"/>
      <c r="F23" s="190"/>
      <c r="G23" s="190"/>
      <c r="H23" s="500"/>
      <c r="I23" s="509"/>
      <c r="J23" s="193"/>
      <c r="K23" s="191"/>
      <c r="L23" s="191"/>
      <c r="M23" s="502"/>
      <c r="N23" s="719"/>
      <c r="O23" s="212"/>
      <c r="P23" s="212"/>
      <c r="Q23" s="1209">
        <f>'pü.mérleg Önkorm.'!O23+'pü.mérleg Hivatal'!P25+'püm. GAMESZ. '!O25+püm.Brunszvik!O25+'püm Festetics'!O25+'püm-TASZII.'!O25</f>
        <v>0</v>
      </c>
      <c r="R23" s="926"/>
      <c r="S23" s="1329"/>
    </row>
    <row r="24" spans="1:25" s="130" customFormat="1" x14ac:dyDescent="0.2">
      <c r="A24" s="186">
        <f t="shared" si="0"/>
        <v>16</v>
      </c>
      <c r="B24" s="1207" t="s">
        <v>214</v>
      </c>
      <c r="C24" s="190"/>
      <c r="D24" s="190"/>
      <c r="E24" s="500"/>
      <c r="F24" s="190"/>
      <c r="G24" s="190"/>
      <c r="H24" s="500"/>
      <c r="I24" s="509"/>
      <c r="J24" s="193"/>
      <c r="K24" s="191"/>
      <c r="L24" s="191"/>
      <c r="M24" s="502"/>
      <c r="N24" s="719"/>
      <c r="O24" s="212"/>
      <c r="P24" s="212"/>
      <c r="Q24" s="212"/>
      <c r="R24" s="926"/>
      <c r="S24" s="1329"/>
    </row>
    <row r="25" spans="1:25" x14ac:dyDescent="0.2">
      <c r="A25" s="186">
        <f t="shared" si="0"/>
        <v>17</v>
      </c>
      <c r="B25" s="189" t="s">
        <v>216</v>
      </c>
      <c r="C25" s="125">
        <f>'pü.mérleg Önkorm.'!C25+'pü.mérleg Hivatal'!D24+'püm. GAMESZ. '!C24+püm.Brunszvik!C24+'püm Festetics'!C24+'püm-TASZII.'!C24</f>
        <v>175</v>
      </c>
      <c r="D25" s="125">
        <f>'pü.mérleg Önkorm.'!D25+'pü.mérleg Hivatal'!E24+'püm. GAMESZ. '!D24+püm.Brunszvik!D24+'püm Festetics'!D24+'püm-TASZII.'!D24</f>
        <v>269</v>
      </c>
      <c r="E25" s="509">
        <f>'pü.mérleg Önkorm.'!E25+'pü.mérleg Hivatal'!F24+'püm. GAMESZ. '!E24+püm.Brunszvik!E24+'püm Festetics'!E24+'püm-TASZII.'!E24</f>
        <v>444</v>
      </c>
      <c r="F25" s="145">
        <f>'pü.mérleg Önkorm.'!F25+'pü.mérleg Hivatal'!G24+'püm. GAMESZ. '!F24+püm.Brunszvik!F24+'püm Festetics'!F24+'püm-TASZII.'!F24</f>
        <v>175</v>
      </c>
      <c r="G25" s="125">
        <f>'pü.mérleg Önkorm.'!G25+'pü.mérleg Hivatal'!H24+'püm. GAMESZ. '!G24+püm.Brunszvik!G24+'püm Festetics'!G24+'püm-TASZII.'!G24</f>
        <v>269</v>
      </c>
      <c r="H25" s="509">
        <f>'pü.mérleg Önkorm.'!H25+'pü.mérleg Hivatal'!I24+'püm. GAMESZ. '!H24+püm.Brunszvik!H24+'püm Festetics'!H24+'püm-TASZII.'!H24</f>
        <v>444</v>
      </c>
      <c r="I25" s="509">
        <f t="shared" si="3"/>
        <v>100</v>
      </c>
      <c r="J25" s="194" t="s">
        <v>66</v>
      </c>
      <c r="K25" s="131">
        <f>SUM(K10:K23)</f>
        <v>1332739</v>
      </c>
      <c r="L25" s="131">
        <f>SUM(L10:L23)</f>
        <v>1367266</v>
      </c>
      <c r="M25" s="501">
        <f>SUM(M10:M23)</f>
        <v>2700005</v>
      </c>
      <c r="N25" s="501" t="e">
        <f t="shared" ref="N25:R25" si="4">SUM(N10:N23)</f>
        <v>#REF!</v>
      </c>
      <c r="O25" s="501" t="e">
        <f t="shared" si="4"/>
        <v>#REF!</v>
      </c>
      <c r="P25" s="131">
        <f t="shared" si="4"/>
        <v>1220429</v>
      </c>
      <c r="Q25" s="131">
        <f t="shared" si="4"/>
        <v>1063300</v>
      </c>
      <c r="R25" s="501">
        <f t="shared" si="4"/>
        <v>2283729</v>
      </c>
      <c r="S25" s="1330">
        <f t="shared" si="2"/>
        <v>84.582398921483488</v>
      </c>
      <c r="T25" s="342"/>
      <c r="U25" s="8"/>
      <c r="V25" s="8"/>
      <c r="W25" s="8"/>
      <c r="X25" s="8"/>
      <c r="Y25" s="8"/>
    </row>
    <row r="26" spans="1:25" x14ac:dyDescent="0.2">
      <c r="A26" s="186">
        <f t="shared" si="0"/>
        <v>18</v>
      </c>
      <c r="B26" s="189" t="s">
        <v>217</v>
      </c>
      <c r="C26" s="125">
        <f>'pü.mérleg Önkorm.'!C26+'pü.mérleg Hivatal'!D25+'püm. GAMESZ. '!C25+püm.Brunszvik!C25+'püm Festetics'!C25+'püm-TASZII.'!C25</f>
        <v>2012</v>
      </c>
      <c r="D26" s="125">
        <f>'pü.mérleg Önkorm.'!D26+'pü.mérleg Hivatal'!E25+'püm. GAMESZ. '!D25+püm.Brunszvik!D25+'püm Festetics'!D25+'püm-TASZII.'!D25</f>
        <v>0</v>
      </c>
      <c r="E26" s="509">
        <f>'pü.mérleg Önkorm.'!E26+'pü.mérleg Hivatal'!F25+'püm. GAMESZ. '!E25+püm.Brunszvik!E25+'püm Festetics'!E25+'püm-TASZII.'!E25</f>
        <v>2012</v>
      </c>
      <c r="F26" s="145">
        <f>'pü.mérleg Önkorm.'!F26+'pü.mérleg Hivatal'!G25+'püm. GAMESZ. '!F25+püm.Brunszvik!F25+'püm Festetics'!F25+'püm-TASZII.'!F25</f>
        <v>2012</v>
      </c>
      <c r="G26" s="125">
        <f>'pü.mérleg Önkorm.'!G26+'pü.mérleg Hivatal'!H25+'püm. GAMESZ. '!G25+püm.Brunszvik!G25+'püm Festetics'!G25+'püm-TASZII.'!G25</f>
        <v>0</v>
      </c>
      <c r="H26" s="509">
        <f>'pü.mérleg Önkorm.'!H26+'pü.mérleg Hivatal'!I25+'püm. GAMESZ. '!H25+püm.Brunszvik!H25+'püm Festetics'!H25+'püm-TASZII.'!H25</f>
        <v>2012</v>
      </c>
      <c r="I26" s="509">
        <f t="shared" si="3"/>
        <v>100</v>
      </c>
      <c r="J26" s="193"/>
      <c r="K26" s="191"/>
      <c r="L26" s="191"/>
      <c r="M26" s="502"/>
      <c r="N26" s="202"/>
      <c r="P26" s="202"/>
      <c r="Q26" s="202"/>
      <c r="R26" s="846"/>
      <c r="S26" s="1329"/>
      <c r="T26" s="342"/>
      <c r="U26" s="8"/>
      <c r="V26" s="8"/>
      <c r="W26" s="8"/>
      <c r="X26" s="8"/>
      <c r="Y26" s="8"/>
    </row>
    <row r="27" spans="1:25" x14ac:dyDescent="0.2">
      <c r="A27" s="186">
        <f t="shared" si="0"/>
        <v>19</v>
      </c>
      <c r="B27" s="122" t="s">
        <v>218</v>
      </c>
      <c r="C27" s="132"/>
      <c r="D27" s="125"/>
      <c r="E27" s="500"/>
      <c r="F27" s="1081"/>
      <c r="G27" s="190"/>
      <c r="H27" s="500"/>
      <c r="I27" s="509"/>
      <c r="J27" s="146" t="s">
        <v>248</v>
      </c>
      <c r="K27" s="195"/>
      <c r="L27" s="195"/>
      <c r="M27" s="502"/>
      <c r="N27" s="202"/>
      <c r="R27" s="846"/>
      <c r="S27" s="1329"/>
      <c r="T27" s="8"/>
      <c r="U27" s="8"/>
      <c r="V27" s="8"/>
      <c r="W27" s="8"/>
      <c r="X27" s="8"/>
      <c r="Y27" s="8"/>
    </row>
    <row r="28" spans="1:25" x14ac:dyDescent="0.2">
      <c r="A28" s="186">
        <f t="shared" si="0"/>
        <v>20</v>
      </c>
      <c r="B28" s="189" t="s">
        <v>219</v>
      </c>
      <c r="C28" s="125"/>
      <c r="D28" s="125"/>
      <c r="E28" s="509"/>
      <c r="F28" s="125"/>
      <c r="G28" s="125"/>
      <c r="H28" s="509"/>
      <c r="I28" s="509"/>
      <c r="J28" s="145" t="s">
        <v>249</v>
      </c>
      <c r="K28" s="1084">
        <f>'pü.mérleg Önkorm.'!K28+'pü.mérleg Hivatal'!L27+'püm. GAMESZ. '!K27+'püm-TASZII.'!K27+püm.Brunszvik!K27+'püm Festetics'!K27</f>
        <v>503148</v>
      </c>
      <c r="L28" s="1084">
        <f>'pü.mérleg Önkorm.'!L28+'pü.mérleg Hivatal'!M27+'püm. GAMESZ. '!L27+'püm-TASZII.'!L27+püm.Brunszvik!L27+'püm Festetics'!L27</f>
        <v>78162</v>
      </c>
      <c r="M28" s="1084">
        <f>'pü.mérleg Önkorm.'!M28+'pü.mérleg Hivatal'!N27+'püm. GAMESZ. '!M27+'püm-TASZII.'!M27+püm.Brunszvik!M27+'püm Festetics'!M27</f>
        <v>581310</v>
      </c>
      <c r="N28" s="191">
        <f>'pü.mérleg Önkorm.'!N28+'pü.mérleg Hivatal'!O27+'püm. GAMESZ. '!N27+'püm-TASZII.'!N27+püm.Brunszvik!N27+'püm Festetics'!N27</f>
        <v>193268</v>
      </c>
      <c r="O28" s="191">
        <f>'pü.mérleg Önkorm.'!O28+'pü.mérleg Hivatal'!P27+'püm. GAMESZ. '!Q27+'püm-TASZII.'!O27+püm.Brunszvik!O27+'püm Festetics'!O27</f>
        <v>49549.859154929574</v>
      </c>
      <c r="P28" s="1085">
        <f>'pü.mérleg Önkorm.'!N28+'pü.mérleg Hivatal'!O27+'püm. GAMESZ. '!N27+püm.Brunszvik!N27+'püm Festetics'!N27+'püm-TASZII.'!N27</f>
        <v>193268</v>
      </c>
      <c r="Q28" s="1084">
        <f>'pü.mérleg Önkorm.'!O28+'pü.mérleg Hivatal'!P27+'püm. GAMESZ. '!O27+püm.Brunszvik!O27+'püm Festetics'!O27+'püm-TASZII.'!O27</f>
        <v>50498</v>
      </c>
      <c r="R28" s="1084">
        <f>P28+Q28</f>
        <v>243766</v>
      </c>
      <c r="S28" s="1329">
        <f t="shared" si="2"/>
        <v>41.933907897679376</v>
      </c>
      <c r="T28" s="8"/>
      <c r="U28" s="8"/>
      <c r="V28" s="8"/>
      <c r="W28" s="8"/>
      <c r="X28" s="8"/>
      <c r="Y28" s="8"/>
    </row>
    <row r="29" spans="1:25" x14ac:dyDescent="0.2">
      <c r="A29" s="186">
        <f t="shared" si="0"/>
        <v>21</v>
      </c>
      <c r="B29" s="189"/>
      <c r="C29" s="125"/>
      <c r="D29" s="125"/>
      <c r="E29" s="509"/>
      <c r="F29" s="125"/>
      <c r="G29" s="125"/>
      <c r="H29" s="509"/>
      <c r="I29" s="509"/>
      <c r="J29" s="145" t="s">
        <v>250</v>
      </c>
      <c r="K29" s="191">
        <f>'felhalm. kiad.  '!G31+'püm-TASZII.'!K28</f>
        <v>46541</v>
      </c>
      <c r="L29" s="191">
        <f>'felhalm. kiad.  '!H31</f>
        <v>3897</v>
      </c>
      <c r="M29" s="502">
        <f>SUM(K29:L29)</f>
        <v>50438</v>
      </c>
      <c r="N29" s="202"/>
      <c r="P29" s="1085">
        <f>'pü.mérleg Önkorm.'!N29+'pü.mérleg Hivatal'!O28+'püm. GAMESZ. '!N28+püm.Brunszvik!N28+'püm Festetics'!N28+'püm-TASZII.'!N28</f>
        <v>23240</v>
      </c>
      <c r="Q29" s="1084">
        <f>'pü.mérleg Önkorm.'!O29+'pü.mérleg Hivatal'!P28+'püm. GAMESZ. '!O28+püm.Brunszvik!O28+'püm Festetics'!O28+'püm-TASZII.'!O28</f>
        <v>3894</v>
      </c>
      <c r="R29" s="1084">
        <f t="shared" ref="R29:R33" si="5">P29+Q29</f>
        <v>27134</v>
      </c>
      <c r="S29" s="1329">
        <f t="shared" si="2"/>
        <v>53.796740552757839</v>
      </c>
      <c r="T29" s="8"/>
      <c r="U29" s="8"/>
      <c r="V29" s="8"/>
      <c r="W29" s="8"/>
      <c r="X29" s="8"/>
      <c r="Y29" s="8"/>
    </row>
    <row r="30" spans="1:25" x14ac:dyDescent="0.2">
      <c r="A30" s="186">
        <f t="shared" si="0"/>
        <v>22</v>
      </c>
      <c r="B30" s="179" t="s">
        <v>1439</v>
      </c>
      <c r="C30" s="125">
        <f>'pü.mérleg Önkorm.'!C30+'pü.mérleg Hivatal'!D29+'püm. GAMESZ. '!C29+püm.Brunszvik!C29+'püm Festetics'!C29+'püm-TASZII.'!C29</f>
        <v>2052</v>
      </c>
      <c r="D30" s="125">
        <f>'pü.mérleg Önkorm.'!D30+'pü.mérleg Hivatal'!E29+'püm. GAMESZ. '!D29+püm.Brunszvik!D29+'püm Festetics'!D29+'püm-TASZII.'!D29</f>
        <v>36854</v>
      </c>
      <c r="E30" s="509">
        <f>'pü.mérleg Önkorm.'!E30+'pü.mérleg Hivatal'!F29+'püm. GAMESZ. '!E29+püm.Brunszvik!E29+'püm Festetics'!E29+'püm-TASZII.'!E29</f>
        <v>38906</v>
      </c>
      <c r="F30" s="145">
        <f>'pü.mérleg Önkorm.'!F30+'pü.mérleg Hivatal'!G29+'püm. GAMESZ. '!F29+püm.Brunszvik!F29+'püm Festetics'!F29+'püm-TASZII.'!F29</f>
        <v>2051</v>
      </c>
      <c r="G30" s="125">
        <f>'pü.mérleg Önkorm.'!G30+'pü.mérleg Hivatal'!H29+'püm. GAMESZ. '!G29+püm.Brunszvik!G29+'püm Festetics'!G29+'püm-TASZII.'!G29</f>
        <v>36854</v>
      </c>
      <c r="H30" s="509">
        <f>'pü.mérleg Önkorm.'!H30+'pü.mérleg Hivatal'!I29+'püm. GAMESZ. '!H29+püm.Brunszvik!H29+'püm Festetics'!H29+'püm-TASZII.'!H29</f>
        <v>38905</v>
      </c>
      <c r="I30" s="509">
        <f t="shared" si="3"/>
        <v>99.997429702359526</v>
      </c>
      <c r="J30" s="145" t="s">
        <v>251</v>
      </c>
      <c r="K30" s="191"/>
      <c r="L30" s="191"/>
      <c r="M30" s="502">
        <f>SUM(K30:L30)</f>
        <v>0</v>
      </c>
      <c r="N30" s="202"/>
      <c r="P30" s="1085">
        <f>'pü.mérleg Önkorm.'!N30+'pü.mérleg Hivatal'!O29+'püm. GAMESZ. '!N29+püm.Brunszvik!N29+'püm Festetics'!N29+'püm-TASZII.'!N29</f>
        <v>0</v>
      </c>
      <c r="Q30" s="1084">
        <f>'pü.mérleg Önkorm.'!O30+'pü.mérleg Hivatal'!P29+'püm. GAMESZ. '!O29+püm.Brunszvik!O29+'püm Festetics'!O29+'püm-TASZII.'!O29</f>
        <v>0</v>
      </c>
      <c r="R30" s="1084">
        <f t="shared" si="5"/>
        <v>0</v>
      </c>
      <c r="S30" s="1329"/>
      <c r="T30" s="8"/>
      <c r="U30" s="8"/>
      <c r="V30" s="8"/>
      <c r="W30" s="8"/>
      <c r="X30" s="8"/>
      <c r="Y30" s="8"/>
    </row>
    <row r="31" spans="1:25" s="130" customFormat="1" x14ac:dyDescent="0.2">
      <c r="A31" s="186">
        <f t="shared" si="0"/>
        <v>23</v>
      </c>
      <c r="B31" s="179" t="s">
        <v>1440</v>
      </c>
      <c r="C31" s="125">
        <f>'felh. bev.  '!D36+'felh. bev.  '!D42</f>
        <v>0</v>
      </c>
      <c r="D31" s="125">
        <f>'felh. bev.  '!E36+'felh. bev.  '!E42</f>
        <v>3698</v>
      </c>
      <c r="E31" s="509">
        <f>SUM(C31:D31)</f>
        <v>3698</v>
      </c>
      <c r="F31" s="145">
        <f>'felh. bev.  '!G36+'felh. bev.  '!G42</f>
        <v>0</v>
      </c>
      <c r="G31" s="125">
        <f>'felh. bev.  '!H36+'felh. bev.  '!H42</f>
        <v>2874</v>
      </c>
      <c r="H31" s="509">
        <f>'felh. bev.  '!I36+'felh. bev.  '!I42</f>
        <v>2874</v>
      </c>
      <c r="I31" s="509">
        <f t="shared" si="3"/>
        <v>77.717685235262309</v>
      </c>
      <c r="J31" s="613" t="s">
        <v>253</v>
      </c>
      <c r="K31" s="191">
        <f>'felhalm. kiad.  '!G100</f>
        <v>0</v>
      </c>
      <c r="L31" s="191">
        <f>'felhalm. kiad.  '!H100</f>
        <v>0</v>
      </c>
      <c r="M31" s="502">
        <f>SUM(K31:L31)</f>
        <v>0</v>
      </c>
      <c r="N31" s="719"/>
      <c r="O31" s="212"/>
      <c r="P31" s="1085">
        <f>'pü.mérleg Önkorm.'!N31+'pü.mérleg Hivatal'!O30+'püm. GAMESZ. '!N30+püm.Brunszvik!N30+'püm Festetics'!N30+'püm-TASZII.'!N30</f>
        <v>0</v>
      </c>
      <c r="Q31" s="1084">
        <f>'pü.mérleg Önkorm.'!O31+'pü.mérleg Hivatal'!P30+'püm. GAMESZ. '!O30+püm.Brunszvik!O30+'püm Festetics'!O30+'püm-TASZII.'!O30</f>
        <v>0</v>
      </c>
      <c r="R31" s="1084">
        <f t="shared" si="5"/>
        <v>0</v>
      </c>
      <c r="S31" s="1329"/>
    </row>
    <row r="32" spans="1:25" x14ac:dyDescent="0.2">
      <c r="A32" s="186">
        <f t="shared" si="0"/>
        <v>24</v>
      </c>
      <c r="C32" s="125"/>
      <c r="D32" s="125"/>
      <c r="E32" s="509"/>
      <c r="F32" s="125"/>
      <c r="G32" s="125"/>
      <c r="H32" s="509"/>
      <c r="I32" s="509"/>
      <c r="J32" s="613" t="s">
        <v>333</v>
      </c>
      <c r="K32" s="191">
        <f>'pü.mérleg Önkorm.'!K32+'pü.mérleg Hivatal'!L31+'püm. GAMESZ. '!K31+'püm-TASZII.'!K31</f>
        <v>7643</v>
      </c>
      <c r="L32" s="191">
        <f>'pü.mérleg Önkorm.'!L32+'pü.mérleg Hivatal'!M31+'püm. GAMESZ. '!L31+'püm-TASZII.'!L31</f>
        <v>18928</v>
      </c>
      <c r="M32" s="502">
        <f>SUM(K32:L32)</f>
        <v>26571</v>
      </c>
      <c r="N32" s="180" t="e">
        <f>'pü.mérleg Önkorm.'!#REF!+'pü.mérleg Hivatal'!#REF!+'püm. GAMESZ. '!#REF!</f>
        <v>#REF!</v>
      </c>
      <c r="O32" s="180" t="e">
        <f>'pü.mérleg Önkorm.'!#REF!+'pü.mérleg Hivatal'!#REF!+'püm. GAMESZ. '!#REF!</f>
        <v>#REF!</v>
      </c>
      <c r="P32" s="1085">
        <f>'pü.mérleg Önkorm.'!N32+'pü.mérleg Hivatal'!O31+'püm. GAMESZ. '!N31+püm.Brunszvik!N31+'püm Festetics'!N31+'püm-TASZII.'!N31</f>
        <v>7642</v>
      </c>
      <c r="Q32" s="1084">
        <f>'pü.mérleg Önkorm.'!O32+'pü.mérleg Hivatal'!P31+'püm. GAMESZ. '!O31+püm.Brunszvik!O31+'püm Festetics'!O31+'püm-TASZII.'!O31</f>
        <v>18928</v>
      </c>
      <c r="R32" s="1084">
        <f t="shared" si="5"/>
        <v>26570</v>
      </c>
      <c r="S32" s="1329">
        <f t="shared" si="2"/>
        <v>99.996236498438151</v>
      </c>
      <c r="T32" s="8"/>
      <c r="U32" s="8"/>
      <c r="V32" s="342"/>
      <c r="W32" s="8"/>
      <c r="X32" s="8"/>
      <c r="Y32" s="8"/>
    </row>
    <row r="33" spans="1:25" s="9" customFormat="1" x14ac:dyDescent="0.2">
      <c r="A33" s="186">
        <f t="shared" si="0"/>
        <v>25</v>
      </c>
      <c r="B33" s="196" t="s">
        <v>52</v>
      </c>
      <c r="C33" s="213">
        <f>C12+C21+C11+C18+C13+C30</f>
        <v>1390558</v>
      </c>
      <c r="D33" s="213">
        <f>D12+D21+D11+D18+D13+D30</f>
        <v>1408955</v>
      </c>
      <c r="E33" s="936">
        <f>E12+E21+E11+E18+E13+E30</f>
        <v>2799513</v>
      </c>
      <c r="F33" s="1083">
        <f t="shared" ref="F33:H33" si="6">F12+F21+F11+F18+F13+F30</f>
        <v>1377943</v>
      </c>
      <c r="G33" s="213">
        <f t="shared" si="6"/>
        <v>1408230</v>
      </c>
      <c r="H33" s="936">
        <f t="shared" si="6"/>
        <v>2786173</v>
      </c>
      <c r="I33" s="929">
        <f t="shared" si="3"/>
        <v>99.523488549615593</v>
      </c>
      <c r="J33" s="145" t="s">
        <v>334</v>
      </c>
      <c r="K33" s="341">
        <f>tartalék!C24</f>
        <v>0</v>
      </c>
      <c r="L33" s="341">
        <f>tartalék!D24</f>
        <v>1438</v>
      </c>
      <c r="M33" s="341">
        <f>tartalék!E24</f>
        <v>1438</v>
      </c>
      <c r="N33" s="200"/>
      <c r="O33" s="205"/>
      <c r="P33" s="1085">
        <f>'pü.mérleg Önkorm.'!N33+'pü.mérleg Hivatal'!O32+'püm. GAMESZ. '!N32+püm.Brunszvik!N32+'püm Festetics'!N32+'püm-TASZII.'!N32</f>
        <v>0</v>
      </c>
      <c r="Q33" s="1084">
        <f>'pü.mérleg Önkorm.'!O33+'pü.mérleg Hivatal'!P32+'püm. GAMESZ. '!O32+püm.Brunszvik!O32+'püm Festetics'!O32+'püm-TASZII.'!O32</f>
        <v>0</v>
      </c>
      <c r="R33" s="1084">
        <f t="shared" si="5"/>
        <v>0</v>
      </c>
      <c r="S33" s="1329">
        <f t="shared" si="2"/>
        <v>0</v>
      </c>
    </row>
    <row r="34" spans="1:25" x14ac:dyDescent="0.2">
      <c r="A34" s="186">
        <f t="shared" si="0"/>
        <v>26</v>
      </c>
      <c r="B34" s="1336" t="s">
        <v>68</v>
      </c>
      <c r="C34" s="135">
        <f>C24+C25+C26+C27+C28+C31+C16+C17</f>
        <v>119527</v>
      </c>
      <c r="D34" s="135">
        <f>D24+D25+D26+D27+D28+D31+D16+D17</f>
        <v>4123</v>
      </c>
      <c r="E34" s="937">
        <f>E24+E25+E26+E27+E28+E31+E16+E17</f>
        <v>123650</v>
      </c>
      <c r="F34" s="198">
        <f t="shared" ref="F34:H34" si="7">F24+F25+F26+F27+F28+F31+F16+F17</f>
        <v>119527</v>
      </c>
      <c r="G34" s="135">
        <f t="shared" si="7"/>
        <v>3299</v>
      </c>
      <c r="H34" s="937">
        <f t="shared" si="7"/>
        <v>122826</v>
      </c>
      <c r="I34" s="598">
        <f t="shared" si="3"/>
        <v>99.333602911443592</v>
      </c>
      <c r="J34" s="279" t="s">
        <v>69</v>
      </c>
      <c r="K34" s="131">
        <f>SUM(K28:K33)</f>
        <v>557332</v>
      </c>
      <c r="L34" s="131">
        <f>SUM(L28:L33)</f>
        <v>102425</v>
      </c>
      <c r="M34" s="501">
        <f>SUM(M28:M33)</f>
        <v>659757</v>
      </c>
      <c r="N34" s="501" t="e">
        <f t="shared" ref="N34:R34" si="8">SUM(N28:N33)</f>
        <v>#REF!</v>
      </c>
      <c r="O34" s="501" t="e">
        <f t="shared" si="8"/>
        <v>#REF!</v>
      </c>
      <c r="P34" s="194">
        <f t="shared" si="8"/>
        <v>224150</v>
      </c>
      <c r="Q34" s="131">
        <f t="shared" si="8"/>
        <v>73320</v>
      </c>
      <c r="R34" s="501">
        <f t="shared" si="8"/>
        <v>297470</v>
      </c>
      <c r="S34" s="1330">
        <f t="shared" si="2"/>
        <v>45.087812634045562</v>
      </c>
      <c r="T34" s="8"/>
      <c r="U34" s="8"/>
      <c r="V34" s="8"/>
      <c r="W34" s="8"/>
      <c r="X34" s="8"/>
      <c r="Y34" s="8"/>
    </row>
    <row r="35" spans="1:25" x14ac:dyDescent="0.2">
      <c r="A35" s="186">
        <f t="shared" si="0"/>
        <v>27</v>
      </c>
      <c r="B35" s="200" t="s">
        <v>51</v>
      </c>
      <c r="C35" s="132">
        <f>SUM(C33:C34)</f>
        <v>1510085</v>
      </c>
      <c r="D35" s="132">
        <f>SUM(D33:D34)</f>
        <v>1413078</v>
      </c>
      <c r="E35" s="598">
        <f>SUM(C35:D35)</f>
        <v>2923163</v>
      </c>
      <c r="F35" s="146">
        <f>SUM(F33:F34)</f>
        <v>1497470</v>
      </c>
      <c r="G35" s="132">
        <f t="shared" ref="G35:H35" si="9">SUM(G33:G34)</f>
        <v>1411529</v>
      </c>
      <c r="H35" s="598">
        <f t="shared" si="9"/>
        <v>2908999</v>
      </c>
      <c r="I35" s="598">
        <f t="shared" si="3"/>
        <v>99.515456373797832</v>
      </c>
      <c r="J35" s="201" t="s">
        <v>70</v>
      </c>
      <c r="K35" s="195">
        <f>K25+K34</f>
        <v>1890071</v>
      </c>
      <c r="L35" s="195">
        <f>L25+L34</f>
        <v>1469691</v>
      </c>
      <c r="M35" s="505">
        <f>M25+M34</f>
        <v>3359762</v>
      </c>
      <c r="N35" s="505" t="e">
        <f t="shared" ref="N35:R35" si="10">N25+N34</f>
        <v>#REF!</v>
      </c>
      <c r="O35" s="505" t="e">
        <f t="shared" si="10"/>
        <v>#REF!</v>
      </c>
      <c r="P35" s="201">
        <f t="shared" si="10"/>
        <v>1444579</v>
      </c>
      <c r="Q35" s="195">
        <f t="shared" si="10"/>
        <v>1136620</v>
      </c>
      <c r="R35" s="505">
        <f t="shared" si="10"/>
        <v>2581199</v>
      </c>
      <c r="S35" s="1331">
        <f t="shared" si="2"/>
        <v>76.826840710740811</v>
      </c>
      <c r="T35" s="8"/>
      <c r="U35" s="8"/>
      <c r="V35" s="8"/>
      <c r="W35" s="8"/>
      <c r="X35" s="8"/>
      <c r="Y35" s="8"/>
    </row>
    <row r="36" spans="1:25" x14ac:dyDescent="0.2">
      <c r="A36" s="186">
        <f t="shared" si="0"/>
        <v>28</v>
      </c>
      <c r="B36" s="202"/>
      <c r="C36" s="125"/>
      <c r="D36" s="125"/>
      <c r="E36" s="509"/>
      <c r="F36" s="125"/>
      <c r="G36" s="125"/>
      <c r="H36" s="509"/>
      <c r="I36" s="509"/>
      <c r="J36" s="193"/>
      <c r="K36" s="191"/>
      <c r="L36" s="191"/>
      <c r="M36" s="502"/>
      <c r="N36" s="202"/>
      <c r="R36" s="846"/>
      <c r="S36" s="1329"/>
      <c r="T36" s="8"/>
      <c r="U36" s="8"/>
      <c r="V36" s="8"/>
      <c r="W36" s="8"/>
      <c r="X36" s="8"/>
      <c r="Y36" s="8"/>
    </row>
    <row r="37" spans="1:25" x14ac:dyDescent="0.2">
      <c r="A37" s="186">
        <f t="shared" si="0"/>
        <v>29</v>
      </c>
      <c r="B37" s="200" t="s">
        <v>23</v>
      </c>
      <c r="C37" s="125">
        <f>C35-K35</f>
        <v>-379986</v>
      </c>
      <c r="D37" s="125">
        <f>D35-L35</f>
        <v>-56613</v>
      </c>
      <c r="E37" s="509">
        <f>E35-M35</f>
        <v>-436599</v>
      </c>
      <c r="F37" s="125">
        <f>F35-P35</f>
        <v>52891</v>
      </c>
      <c r="G37" s="125">
        <f t="shared" ref="G37:H37" si="11">G35-Q35</f>
        <v>274909</v>
      </c>
      <c r="H37" s="509">
        <f t="shared" si="11"/>
        <v>327800</v>
      </c>
      <c r="I37" s="509"/>
      <c r="J37" s="194"/>
      <c r="K37" s="131"/>
      <c r="L37" s="131"/>
      <c r="M37" s="501"/>
      <c r="N37" s="202"/>
      <c r="R37" s="846"/>
      <c r="S37" s="1329"/>
      <c r="T37" s="8"/>
      <c r="U37" s="8"/>
      <c r="V37" s="8"/>
      <c r="W37" s="8"/>
      <c r="X37" s="8"/>
      <c r="Y37" s="8"/>
    </row>
    <row r="38" spans="1:25" s="9" customFormat="1" x14ac:dyDescent="0.2">
      <c r="A38" s="186">
        <f t="shared" si="0"/>
        <v>30</v>
      </c>
      <c r="B38" s="202"/>
      <c r="C38" s="125"/>
      <c r="D38" s="125"/>
      <c r="E38" s="509"/>
      <c r="F38" s="125"/>
      <c r="G38" s="125"/>
      <c r="H38" s="509"/>
      <c r="I38" s="509"/>
      <c r="J38" s="193"/>
      <c r="K38" s="191"/>
      <c r="L38" s="191"/>
      <c r="M38" s="502"/>
      <c r="N38" s="200"/>
      <c r="O38" s="205"/>
      <c r="P38" s="205"/>
      <c r="Q38" s="205"/>
      <c r="R38" s="506"/>
      <c r="S38" s="1329"/>
    </row>
    <row r="39" spans="1:25" s="9" customFormat="1" x14ac:dyDescent="0.2">
      <c r="A39" s="186">
        <f t="shared" si="0"/>
        <v>31</v>
      </c>
      <c r="B39" s="132" t="s">
        <v>220</v>
      </c>
      <c r="C39" s="132"/>
      <c r="D39" s="132"/>
      <c r="E39" s="598"/>
      <c r="F39" s="132"/>
      <c r="G39" s="132"/>
      <c r="H39" s="598"/>
      <c r="I39" s="509"/>
      <c r="J39" s="146" t="s">
        <v>254</v>
      </c>
      <c r="K39" s="195"/>
      <c r="L39" s="195"/>
      <c r="M39" s="505"/>
      <c r="N39" s="200"/>
      <c r="O39" s="205"/>
      <c r="P39" s="205"/>
      <c r="Q39" s="205"/>
      <c r="R39" s="506"/>
      <c r="S39" s="1329"/>
    </row>
    <row r="40" spans="1:25" s="9" customFormat="1" x14ac:dyDescent="0.2">
      <c r="A40" s="186">
        <f t="shared" si="0"/>
        <v>32</v>
      </c>
      <c r="B40" s="142" t="s">
        <v>221</v>
      </c>
      <c r="C40" s="132"/>
      <c r="D40" s="132"/>
      <c r="E40" s="598"/>
      <c r="F40" s="132"/>
      <c r="G40" s="132"/>
      <c r="H40" s="598"/>
      <c r="I40" s="509"/>
      <c r="J40" s="203" t="s">
        <v>255</v>
      </c>
      <c r="K40" s="204"/>
      <c r="L40" s="205"/>
      <c r="M40" s="506"/>
      <c r="N40" s="200"/>
      <c r="O40" s="205"/>
      <c r="P40" s="205"/>
      <c r="Q40" s="205"/>
      <c r="R40" s="506"/>
      <c r="S40" s="1329"/>
    </row>
    <row r="41" spans="1:25" s="9" customFormat="1" x14ac:dyDescent="0.2">
      <c r="A41" s="186">
        <f t="shared" si="0"/>
        <v>33</v>
      </c>
      <c r="B41" s="179" t="s">
        <v>228</v>
      </c>
      <c r="C41" s="132"/>
      <c r="D41" s="132"/>
      <c r="E41" s="598"/>
      <c r="F41" s="132"/>
      <c r="G41" s="132"/>
      <c r="H41" s="598"/>
      <c r="I41" s="509"/>
      <c r="J41" s="206" t="s">
        <v>256</v>
      </c>
      <c r="K41" s="195"/>
      <c r="L41" s="195"/>
      <c r="M41" s="505"/>
      <c r="N41" s="200"/>
      <c r="O41" s="205"/>
      <c r="P41" s="205"/>
      <c r="Q41" s="205"/>
      <c r="R41" s="506"/>
      <c r="S41" s="1329"/>
    </row>
    <row r="42" spans="1:25" x14ac:dyDescent="0.2">
      <c r="A42" s="186">
        <f t="shared" si="0"/>
        <v>34</v>
      </c>
      <c r="B42" s="124" t="s">
        <v>229</v>
      </c>
      <c r="C42" s="207"/>
      <c r="D42" s="143"/>
      <c r="E42" s="930"/>
      <c r="F42" s="143"/>
      <c r="G42" s="143"/>
      <c r="H42" s="930"/>
      <c r="I42" s="509"/>
      <c r="J42" s="145" t="s">
        <v>257</v>
      </c>
      <c r="K42" s="195"/>
      <c r="L42" s="195"/>
      <c r="M42" s="505"/>
      <c r="N42" s="202"/>
      <c r="R42" s="846"/>
      <c r="S42" s="1329"/>
      <c r="T42" s="8"/>
      <c r="U42" s="8"/>
      <c r="V42" s="8"/>
      <c r="W42" s="8"/>
      <c r="X42" s="8"/>
      <c r="Y42" s="8"/>
    </row>
    <row r="43" spans="1:25" x14ac:dyDescent="0.2">
      <c r="A43" s="186">
        <f t="shared" si="0"/>
        <v>35</v>
      </c>
      <c r="B43" s="124" t="s">
        <v>230</v>
      </c>
      <c r="C43" s="125"/>
      <c r="D43" s="125"/>
      <c r="E43" s="509"/>
      <c r="F43" s="125"/>
      <c r="G43" s="125"/>
      <c r="H43" s="509"/>
      <c r="I43" s="509"/>
      <c r="J43" s="145" t="s">
        <v>258</v>
      </c>
      <c r="K43" s="204"/>
      <c r="L43" s="204"/>
      <c r="M43" s="505"/>
      <c r="N43" s="202"/>
      <c r="R43" s="846"/>
      <c r="S43" s="1329"/>
      <c r="T43" s="8"/>
      <c r="U43" s="8"/>
      <c r="V43" s="8"/>
      <c r="W43" s="8"/>
      <c r="X43" s="8"/>
      <c r="Y43" s="8"/>
    </row>
    <row r="44" spans="1:25" ht="17.25" x14ac:dyDescent="0.2">
      <c r="A44" s="382">
        <f t="shared" si="0"/>
        <v>36</v>
      </c>
      <c r="B44" s="647" t="s">
        <v>958</v>
      </c>
      <c r="C44" s="894">
        <f>'pü.mérleg Önkorm.'!C44+'pü.mérleg Hivatal'!D43+'püm. GAMESZ. '!C43+püm.Brunszvik!C43+'püm Festetics'!C43+'püm-TASZII.'!C43</f>
        <v>91255</v>
      </c>
      <c r="D44" s="894">
        <f>'pü.mérleg Önkorm.'!D44+'pü.mérleg Hivatal'!E43+'püm. GAMESZ. '!D43+püm.Brunszvik!D43+'püm Festetics'!D43+'püm-TASZII.'!D43</f>
        <v>56513</v>
      </c>
      <c r="E44" s="897">
        <f>'pü.mérleg Önkorm.'!E44+'pü.mérleg Hivatal'!F43+'püm. GAMESZ. '!E43+püm.Brunszvik!E43+'püm Festetics'!E43+'püm-TASZII.'!E43</f>
        <v>147768</v>
      </c>
      <c r="F44" s="1082">
        <f>'pü.mérleg Önkorm.'!F44+'pü.mérleg Hivatal'!G43+'püm. GAMESZ. '!F43+püm.Brunszvik!F43+'püm Festetics'!F43+'püm-TASZII.'!F43</f>
        <v>91257</v>
      </c>
      <c r="G44" s="894">
        <f>'pü.mérleg Önkorm.'!G44+'pü.mérleg Hivatal'!H43+'püm. GAMESZ. '!G43+püm.Brunszvik!G43+'püm Festetics'!G43+'püm-TASZII.'!G43</f>
        <v>56513</v>
      </c>
      <c r="H44" s="897">
        <f>'pü.mérleg Önkorm.'!H44+'pü.mérleg Hivatal'!I43+'püm. GAMESZ. '!H43+püm.Brunszvik!H43+'püm Festetics'!H43+'püm-TASZII.'!H43</f>
        <v>147770</v>
      </c>
      <c r="I44" s="509">
        <f t="shared" si="3"/>
        <v>100.00135347301176</v>
      </c>
      <c r="J44" s="145" t="s">
        <v>259</v>
      </c>
      <c r="K44" s="204"/>
      <c r="L44" s="204"/>
      <c r="M44" s="505"/>
      <c r="N44" s="202"/>
      <c r="R44" s="846"/>
      <c r="S44" s="1329"/>
      <c r="T44" s="8"/>
      <c r="U44" s="8"/>
      <c r="V44" s="8"/>
      <c r="W44" s="8"/>
      <c r="X44" s="8"/>
      <c r="Y44" s="8"/>
    </row>
    <row r="45" spans="1:25" x14ac:dyDescent="0.2">
      <c r="A45" s="186">
        <f t="shared" si="0"/>
        <v>37</v>
      </c>
      <c r="B45" s="647" t="s">
        <v>1050</v>
      </c>
      <c r="C45" s="125">
        <f>'püm Festetics'!C44</f>
        <v>0</v>
      </c>
      <c r="D45" s="125">
        <f>'püm Festetics'!D44</f>
        <v>142</v>
      </c>
      <c r="E45" s="509">
        <f>'püm Festetics'!E44</f>
        <v>142</v>
      </c>
      <c r="F45" s="145">
        <f>'püm Festetics'!F44</f>
        <v>0</v>
      </c>
      <c r="G45" s="125">
        <f>'püm Festetics'!G44</f>
        <v>141</v>
      </c>
      <c r="H45" s="509">
        <f>'püm Festetics'!H44</f>
        <v>141</v>
      </c>
      <c r="I45" s="509">
        <f t="shared" si="3"/>
        <v>99.295774647887328</v>
      </c>
      <c r="J45" s="145"/>
      <c r="K45" s="204"/>
      <c r="L45" s="204"/>
      <c r="M45" s="505"/>
      <c r="N45" s="202"/>
      <c r="R45" s="846"/>
      <c r="S45" s="1329"/>
      <c r="T45" s="8"/>
      <c r="U45" s="8"/>
      <c r="V45" s="8"/>
      <c r="W45" s="8"/>
      <c r="X45" s="8"/>
      <c r="Y45" s="8"/>
    </row>
    <row r="46" spans="1:25" x14ac:dyDescent="0.2">
      <c r="A46" s="186">
        <f t="shared" si="0"/>
        <v>38</v>
      </c>
      <c r="B46" s="125" t="s">
        <v>232</v>
      </c>
      <c r="C46" s="125">
        <f>'pü.mérleg Önkorm.'!C46</f>
        <v>24026</v>
      </c>
      <c r="D46" s="125">
        <f>'pü.mérleg Önkorm.'!D46</f>
        <v>3061</v>
      </c>
      <c r="E46" s="509">
        <f>'pü.mérleg Önkorm.'!E46</f>
        <v>27087</v>
      </c>
      <c r="F46" s="145">
        <f>'pü.mérleg Önkorm.'!F46</f>
        <v>24026</v>
      </c>
      <c r="G46" s="125">
        <f>'pü.mérleg Önkorm.'!G46</f>
        <v>3061</v>
      </c>
      <c r="H46" s="509">
        <f>'pü.mérleg Önkorm.'!H46</f>
        <v>27087</v>
      </c>
      <c r="I46" s="509">
        <f t="shared" si="3"/>
        <v>100</v>
      </c>
      <c r="J46" s="145" t="s">
        <v>260</v>
      </c>
      <c r="K46" s="195"/>
      <c r="L46" s="195"/>
      <c r="M46" s="502"/>
      <c r="N46" s="202"/>
      <c r="R46" s="846"/>
      <c r="S46" s="1329"/>
      <c r="T46" s="8"/>
      <c r="U46" s="8"/>
      <c r="V46" s="8"/>
      <c r="W46" s="8"/>
      <c r="X46" s="8"/>
      <c r="Y46" s="8"/>
    </row>
    <row r="47" spans="1:25" x14ac:dyDescent="0.2">
      <c r="A47" s="186">
        <f t="shared" si="0"/>
        <v>39</v>
      </c>
      <c r="B47" s="125" t="s">
        <v>233</v>
      </c>
      <c r="C47" s="132"/>
      <c r="D47" s="132"/>
      <c r="E47" s="598"/>
      <c r="F47" s="146"/>
      <c r="G47" s="132"/>
      <c r="H47" s="598"/>
      <c r="I47" s="509"/>
      <c r="J47" s="613" t="s">
        <v>261</v>
      </c>
      <c r="K47" s="191">
        <f>'pü.mérleg Önkorm.'!K47</f>
        <v>35295</v>
      </c>
      <c r="L47" s="191">
        <f>'pü.mérleg Önkorm.'!L47</f>
        <v>3103</v>
      </c>
      <c r="M47" s="502">
        <f>'pü.mérleg Önkorm.'!M47</f>
        <v>38398</v>
      </c>
      <c r="N47" s="191">
        <f>'pü.mérleg Önkorm.'!N47</f>
        <v>35295</v>
      </c>
      <c r="O47" s="191">
        <f>'pü.mérleg Önkorm.'!O47</f>
        <v>3103</v>
      </c>
      <c r="P47" s="191">
        <f>'pü.mérleg Önkorm.'!N47</f>
        <v>35295</v>
      </c>
      <c r="Q47" s="1228">
        <f>'pü.mérleg Önkorm.'!O47</f>
        <v>3103</v>
      </c>
      <c r="R47" s="1228">
        <f>'pü.mérleg Önkorm.'!P47</f>
        <v>38398</v>
      </c>
      <c r="S47" s="1329">
        <f t="shared" si="2"/>
        <v>100</v>
      </c>
      <c r="T47" s="8"/>
      <c r="U47" s="8"/>
      <c r="V47" s="8"/>
      <c r="W47" s="8"/>
      <c r="X47" s="8"/>
      <c r="Y47" s="8"/>
    </row>
    <row r="48" spans="1:25" x14ac:dyDescent="0.2">
      <c r="A48" s="186">
        <f t="shared" si="0"/>
        <v>40</v>
      </c>
      <c r="B48" s="124" t="s">
        <v>234</v>
      </c>
      <c r="C48" s="125"/>
      <c r="D48" s="125"/>
      <c r="E48" s="509"/>
      <c r="F48" s="125"/>
      <c r="G48" s="125"/>
      <c r="H48" s="509"/>
      <c r="I48" s="509"/>
      <c r="J48" s="145" t="s">
        <v>262</v>
      </c>
      <c r="K48" s="191"/>
      <c r="L48" s="191"/>
      <c r="M48" s="502"/>
      <c r="N48" s="202"/>
      <c r="R48" s="846"/>
      <c r="S48" s="1329"/>
      <c r="T48" s="8"/>
      <c r="U48" s="342"/>
      <c r="V48" s="8"/>
      <c r="W48" s="8"/>
      <c r="X48" s="8"/>
      <c r="Y48" s="8"/>
    </row>
    <row r="49" spans="1:25" x14ac:dyDescent="0.2">
      <c r="A49" s="186">
        <f t="shared" si="0"/>
        <v>41</v>
      </c>
      <c r="B49" s="612" t="s">
        <v>235</v>
      </c>
      <c r="C49" s="125"/>
      <c r="D49" s="125"/>
      <c r="E49" s="509"/>
      <c r="F49" s="125"/>
      <c r="G49" s="125"/>
      <c r="H49" s="509"/>
      <c r="I49" s="509"/>
      <c r="J49" s="145" t="s">
        <v>263</v>
      </c>
      <c r="K49" s="191"/>
      <c r="L49" s="191"/>
      <c r="M49" s="502"/>
      <c r="N49" s="202"/>
      <c r="R49" s="846"/>
      <c r="S49" s="1329"/>
      <c r="T49" s="8"/>
      <c r="U49" s="8"/>
      <c r="V49" s="8"/>
      <c r="W49" s="8"/>
      <c r="X49" s="8"/>
      <c r="Y49" s="8"/>
    </row>
    <row r="50" spans="1:25" x14ac:dyDescent="0.2">
      <c r="A50" s="186">
        <f t="shared" si="0"/>
        <v>42</v>
      </c>
      <c r="B50" s="612" t="s">
        <v>236</v>
      </c>
      <c r="C50" s="125"/>
      <c r="D50" s="125"/>
      <c r="E50" s="509"/>
      <c r="F50" s="125"/>
      <c r="G50" s="125"/>
      <c r="H50" s="509"/>
      <c r="I50" s="509"/>
      <c r="J50" s="145" t="s">
        <v>264</v>
      </c>
      <c r="K50" s="191"/>
      <c r="L50" s="191"/>
      <c r="M50" s="502"/>
      <c r="N50" s="202"/>
      <c r="R50" s="846"/>
      <c r="S50" s="1329"/>
      <c r="T50" s="8"/>
      <c r="U50" s="8"/>
      <c r="V50" s="8"/>
      <c r="W50" s="8"/>
      <c r="X50" s="8"/>
      <c r="Y50" s="8"/>
    </row>
    <row r="51" spans="1:25" x14ac:dyDescent="0.2">
      <c r="A51" s="186">
        <f t="shared" si="0"/>
        <v>43</v>
      </c>
      <c r="B51" s="124" t="s">
        <v>237</v>
      </c>
      <c r="C51" s="125">
        <f>'pü.mérleg Önkorm.'!C51</f>
        <v>300000</v>
      </c>
      <c r="D51" s="125">
        <f>'pü.mérleg Önkorm.'!D51</f>
        <v>0</v>
      </c>
      <c r="E51" s="509">
        <f>'pü.mérleg Önkorm.'!E51</f>
        <v>300000</v>
      </c>
      <c r="F51" s="1248">
        <f>'pü.mérleg Önkorm.'!F51</f>
        <v>300000</v>
      </c>
      <c r="G51" s="125">
        <f>'pü.mérleg Önkorm.'!G51</f>
        <v>0</v>
      </c>
      <c r="H51" s="1270">
        <f>'pü.mérleg Önkorm.'!H51</f>
        <v>300000</v>
      </c>
      <c r="I51" s="509">
        <f t="shared" si="3"/>
        <v>100</v>
      </c>
      <c r="J51" s="145" t="s">
        <v>265</v>
      </c>
      <c r="K51" s="191"/>
      <c r="L51" s="191"/>
      <c r="M51" s="502"/>
      <c r="N51" s="202"/>
      <c r="R51" s="846"/>
      <c r="S51" s="1329"/>
      <c r="T51" s="8"/>
      <c r="U51" s="8"/>
      <c r="V51" s="8"/>
      <c r="W51" s="8"/>
      <c r="X51" s="8"/>
      <c r="Y51" s="8"/>
    </row>
    <row r="52" spans="1:25" x14ac:dyDescent="0.2">
      <c r="A52" s="186">
        <f t="shared" si="0"/>
        <v>44</v>
      </c>
      <c r="B52" s="124"/>
      <c r="C52" s="125"/>
      <c r="D52" s="125"/>
      <c r="E52" s="509"/>
      <c r="F52" s="125"/>
      <c r="G52" s="125"/>
      <c r="H52" s="509"/>
      <c r="I52" s="509"/>
      <c r="J52" s="145" t="s">
        <v>266</v>
      </c>
      <c r="K52" s="191"/>
      <c r="L52" s="191"/>
      <c r="M52" s="502"/>
      <c r="N52" s="202"/>
      <c r="R52" s="846"/>
      <c r="S52" s="1329"/>
      <c r="T52" s="8"/>
      <c r="U52" s="8"/>
      <c r="V52" s="8"/>
      <c r="W52" s="8"/>
      <c r="X52" s="8"/>
      <c r="Y52" s="8"/>
    </row>
    <row r="53" spans="1:25" x14ac:dyDescent="0.2">
      <c r="A53" s="186">
        <f t="shared" si="0"/>
        <v>45</v>
      </c>
      <c r="B53" s="124"/>
      <c r="C53" s="125"/>
      <c r="D53" s="125"/>
      <c r="E53" s="509"/>
      <c r="F53" s="125"/>
      <c r="G53" s="125"/>
      <c r="H53" s="509"/>
      <c r="I53" s="509"/>
      <c r="J53" s="145" t="s">
        <v>267</v>
      </c>
      <c r="K53" s="191"/>
      <c r="L53" s="191"/>
      <c r="M53" s="502"/>
      <c r="N53" s="202"/>
      <c r="R53" s="846"/>
      <c r="S53" s="1329"/>
      <c r="T53" s="8"/>
      <c r="U53" s="8"/>
      <c r="V53" s="8"/>
      <c r="W53" s="8"/>
      <c r="X53" s="8"/>
      <c r="Y53" s="8"/>
    </row>
    <row r="54" spans="1:25" ht="12" thickBot="1" x14ac:dyDescent="0.25">
      <c r="A54" s="186">
        <f t="shared" si="0"/>
        <v>46</v>
      </c>
      <c r="B54" s="200" t="s">
        <v>538</v>
      </c>
      <c r="C54" s="132">
        <f>SUM(C40:C52)</f>
        <v>415281</v>
      </c>
      <c r="D54" s="132">
        <f>SUM(D40:D52)</f>
        <v>59716</v>
      </c>
      <c r="E54" s="741">
        <f>SUM(E40:E52)</f>
        <v>474997</v>
      </c>
      <c r="F54" s="383">
        <f t="shared" ref="F54:H54" si="12">SUM(F40:F52)</f>
        <v>415283</v>
      </c>
      <c r="G54" s="383">
        <f t="shared" si="12"/>
        <v>59715</v>
      </c>
      <c r="H54" s="741">
        <f t="shared" si="12"/>
        <v>474998</v>
      </c>
      <c r="I54" s="1077">
        <f t="shared" si="3"/>
        <v>100.00021052764542</v>
      </c>
      <c r="J54" s="146" t="s">
        <v>531</v>
      </c>
      <c r="K54" s="195">
        <f>SUM(K40:K53)</f>
        <v>35295</v>
      </c>
      <c r="L54" s="195">
        <f>SUM(L40:L53)</f>
        <v>3103</v>
      </c>
      <c r="M54" s="510">
        <f>SUM(M40:M53)</f>
        <v>38398</v>
      </c>
      <c r="N54" s="510">
        <f t="shared" ref="N54:R54" si="13">SUM(N40:N53)</f>
        <v>35295</v>
      </c>
      <c r="O54" s="510">
        <f t="shared" si="13"/>
        <v>3103</v>
      </c>
      <c r="P54" s="381">
        <f t="shared" si="13"/>
        <v>35295</v>
      </c>
      <c r="Q54" s="381">
        <f t="shared" si="13"/>
        <v>3103</v>
      </c>
      <c r="R54" s="510">
        <f t="shared" si="13"/>
        <v>38398</v>
      </c>
      <c r="S54" s="1332">
        <f t="shared" si="2"/>
        <v>100</v>
      </c>
      <c r="T54" s="8"/>
      <c r="U54" s="8"/>
      <c r="V54" s="8"/>
      <c r="W54" s="8"/>
      <c r="X54" s="8"/>
      <c r="Y54" s="8"/>
    </row>
    <row r="55" spans="1:25" ht="12" thickBot="1" x14ac:dyDescent="0.25">
      <c r="A55" s="186">
        <f t="shared" si="0"/>
        <v>47</v>
      </c>
      <c r="B55" s="354" t="s">
        <v>533</v>
      </c>
      <c r="C55" s="355">
        <f>C35+C54</f>
        <v>1925366</v>
      </c>
      <c r="D55" s="355">
        <f>D35+D54</f>
        <v>1472794</v>
      </c>
      <c r="E55" s="932">
        <f>E35+E54</f>
        <v>3398160</v>
      </c>
      <c r="F55" s="1089">
        <f t="shared" ref="F55:H55" si="14">F35+F54</f>
        <v>1912753</v>
      </c>
      <c r="G55" s="921">
        <f t="shared" si="14"/>
        <v>1471244</v>
      </c>
      <c r="H55" s="931">
        <f t="shared" si="14"/>
        <v>3383997</v>
      </c>
      <c r="I55" s="1086">
        <f t="shared" si="3"/>
        <v>99.583215622572226</v>
      </c>
      <c r="J55" s="577" t="s">
        <v>532</v>
      </c>
      <c r="K55" s="575">
        <f>K35+K54</f>
        <v>1925366</v>
      </c>
      <c r="L55" s="575">
        <f>L35+L54</f>
        <v>1472794</v>
      </c>
      <c r="M55" s="922">
        <f>M35+M54</f>
        <v>3398160</v>
      </c>
      <c r="N55" s="922" t="e">
        <f t="shared" ref="N55:R55" si="15">N35+N54</f>
        <v>#REF!</v>
      </c>
      <c r="O55" s="1087" t="e">
        <f t="shared" si="15"/>
        <v>#REF!</v>
      </c>
      <c r="P55" s="1088">
        <f t="shared" si="15"/>
        <v>1479874</v>
      </c>
      <c r="Q55" s="922">
        <f t="shared" si="15"/>
        <v>1139723</v>
      </c>
      <c r="R55" s="1087">
        <f t="shared" si="15"/>
        <v>2619597</v>
      </c>
      <c r="S55" s="1301">
        <f t="shared" si="2"/>
        <v>77.088689172964195</v>
      </c>
      <c r="T55" s="8"/>
      <c r="U55" s="8"/>
      <c r="V55" s="8"/>
      <c r="W55" s="8"/>
      <c r="X55" s="8"/>
      <c r="Y55" s="8"/>
    </row>
    <row r="56" spans="1:25" x14ac:dyDescent="0.2">
      <c r="B56" s="205"/>
      <c r="C56" s="204"/>
      <c r="D56" s="204"/>
      <c r="E56" s="195"/>
      <c r="F56" s="933"/>
      <c r="G56" s="204"/>
      <c r="H56" s="204"/>
      <c r="I56" s="204"/>
      <c r="J56" s="204"/>
      <c r="K56" s="195"/>
      <c r="L56" s="204"/>
      <c r="M56" s="204"/>
      <c r="S56" s="1220"/>
      <c r="W56" s="8"/>
      <c r="X56" s="8"/>
      <c r="Y56" s="8"/>
    </row>
    <row r="57" spans="1:25" s="9" customFormat="1" ht="12.75" x14ac:dyDescent="0.2">
      <c r="A57" s="205"/>
      <c r="B57" s="205"/>
      <c r="C57" s="204"/>
      <c r="D57" s="204"/>
      <c r="E57" s="934">
        <f>E55-M55</f>
        <v>0</v>
      </c>
      <c r="F57" s="499"/>
      <c r="G57" s="499"/>
      <c r="H57" s="499"/>
      <c r="I57" s="499"/>
      <c r="J57" s="204"/>
      <c r="K57" s="204"/>
      <c r="L57" s="204"/>
      <c r="M57" s="204"/>
      <c r="N57" s="205"/>
      <c r="O57" s="205"/>
      <c r="P57" s="205"/>
      <c r="Q57" s="205"/>
      <c r="R57" s="205"/>
      <c r="S57" s="1241"/>
      <c r="T57" s="205"/>
      <c r="U57" s="205"/>
      <c r="V57" s="205"/>
      <c r="W57" s="205"/>
      <c r="X57" s="205"/>
      <c r="Y57" s="205"/>
    </row>
  </sheetData>
  <sheetProtection selectLockedCells="1" selectUnlockedCells="1"/>
  <mergeCells count="17">
    <mergeCell ref="K7:M7"/>
    <mergeCell ref="A1:S1"/>
    <mergeCell ref="B3:S3"/>
    <mergeCell ref="B4:S4"/>
    <mergeCell ref="B5:S5"/>
    <mergeCell ref="P6:S6"/>
    <mergeCell ref="K6:M6"/>
    <mergeCell ref="A6:A8"/>
    <mergeCell ref="F6:I6"/>
    <mergeCell ref="F7:H7"/>
    <mergeCell ref="I7:I8"/>
    <mergeCell ref="P7:R7"/>
    <mergeCell ref="S7:S8"/>
    <mergeCell ref="B6:B7"/>
    <mergeCell ref="C6:E6"/>
    <mergeCell ref="J6:J7"/>
    <mergeCell ref="C7:E7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62"/>
  <sheetViews>
    <sheetView topLeftCell="C1" zoomScale="120" workbookViewId="0">
      <selection activeCell="C1" sqref="C1:Q1"/>
    </sheetView>
  </sheetViews>
  <sheetFormatPr defaultRowHeight="11.25" x14ac:dyDescent="0.2"/>
  <cols>
    <col min="1" max="1" width="3.7109375" style="179" customWidth="1"/>
    <col min="2" max="2" width="41.7109375" style="179" customWidth="1"/>
    <col min="3" max="3" width="12" style="180" customWidth="1"/>
    <col min="4" max="4" width="11.140625" style="180" customWidth="1"/>
    <col min="5" max="5" width="12.140625" style="180" customWidth="1"/>
    <col min="6" max="8" width="10.7109375" style="180" customWidth="1"/>
    <col min="9" max="9" width="6.7109375" style="180" customWidth="1"/>
    <col min="10" max="10" width="38.7109375" style="180" customWidth="1"/>
    <col min="11" max="11" width="11.5703125" style="180" customWidth="1"/>
    <col min="12" max="12" width="11.7109375" style="180" customWidth="1"/>
    <col min="13" max="13" width="10.7109375" style="180" customWidth="1"/>
    <col min="14" max="16" width="10.7109375" style="378" customWidth="1"/>
    <col min="17" max="17" width="6.85546875" style="378" customWidth="1"/>
    <col min="18" max="16384" width="9.140625" style="8"/>
  </cols>
  <sheetData>
    <row r="1" spans="1:17" ht="12.75" customHeight="1" x14ac:dyDescent="0.2">
      <c r="C1" s="1561" t="s">
        <v>2394</v>
      </c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</row>
    <row r="2" spans="1:17" x14ac:dyDescent="0.2">
      <c r="M2" s="181"/>
    </row>
    <row r="3" spans="1:17" s="128" customFormat="1" ht="12.75" customHeight="1" x14ac:dyDescent="0.2">
      <c r="A3" s="182"/>
      <c r="B3" s="1562" t="s">
        <v>80</v>
      </c>
      <c r="C3" s="1562"/>
      <c r="D3" s="1562"/>
      <c r="E3" s="1562"/>
      <c r="F3" s="1562"/>
      <c r="G3" s="1562"/>
      <c r="H3" s="1562"/>
      <c r="I3" s="1562"/>
      <c r="J3" s="1562"/>
      <c r="K3" s="1562"/>
      <c r="L3" s="1562"/>
      <c r="M3" s="1562"/>
      <c r="N3" s="1562"/>
      <c r="O3" s="1562"/>
      <c r="P3" s="1562"/>
      <c r="Q3" s="1562"/>
    </row>
    <row r="4" spans="1:17" s="128" customFormat="1" x14ac:dyDescent="0.2">
      <c r="A4" s="182"/>
      <c r="B4" s="1656" t="s">
        <v>355</v>
      </c>
      <c r="C4" s="1656"/>
      <c r="D4" s="1656"/>
      <c r="E4" s="1656"/>
      <c r="F4" s="1656"/>
      <c r="G4" s="1656"/>
      <c r="H4" s="1656"/>
      <c r="I4" s="1656"/>
      <c r="J4" s="1656"/>
      <c r="K4" s="1656"/>
      <c r="L4" s="1656"/>
      <c r="M4" s="1656"/>
      <c r="N4" s="1656"/>
      <c r="O4" s="1656"/>
      <c r="P4" s="1656"/>
      <c r="Q4" s="1656"/>
    </row>
    <row r="5" spans="1:17" s="128" customFormat="1" ht="12.75" customHeight="1" x14ac:dyDescent="0.2">
      <c r="A5" s="1564" t="s">
        <v>375</v>
      </c>
      <c r="B5" s="1564"/>
      <c r="C5" s="1564"/>
      <c r="D5" s="1564"/>
      <c r="E5" s="1564"/>
      <c r="F5" s="1564"/>
      <c r="G5" s="1564"/>
      <c r="H5" s="1564"/>
      <c r="I5" s="1564"/>
      <c r="J5" s="1564"/>
      <c r="K5" s="1564"/>
      <c r="L5" s="1564"/>
      <c r="M5" s="1564"/>
      <c r="N5" s="1564"/>
      <c r="O5" s="1564"/>
      <c r="P5" s="1564"/>
      <c r="Q5" s="1564"/>
    </row>
    <row r="6" spans="1:17" s="128" customFormat="1" ht="12.75" customHeight="1" x14ac:dyDescent="0.2">
      <c r="A6" s="1568" t="s">
        <v>56</v>
      </c>
      <c r="B6" s="1572" t="s">
        <v>57</v>
      </c>
      <c r="C6" s="1580" t="s">
        <v>58</v>
      </c>
      <c r="D6" s="1580"/>
      <c r="E6" s="1581"/>
      <c r="F6" s="1565" t="s">
        <v>59</v>
      </c>
      <c r="G6" s="1565"/>
      <c r="H6" s="1565"/>
      <c r="I6" s="1565"/>
      <c r="J6" s="1575" t="s">
        <v>60</v>
      </c>
      <c r="K6" s="1566" t="s">
        <v>563</v>
      </c>
      <c r="L6" s="1567"/>
      <c r="M6" s="1567"/>
      <c r="N6" s="1565" t="s">
        <v>564</v>
      </c>
      <c r="O6" s="1565"/>
      <c r="P6" s="1565"/>
      <c r="Q6" s="1565"/>
    </row>
    <row r="7" spans="1:17" s="128" customFormat="1" ht="12.75" customHeight="1" x14ac:dyDescent="0.2">
      <c r="A7" s="1568"/>
      <c r="B7" s="1572"/>
      <c r="C7" s="1577" t="s">
        <v>349</v>
      </c>
      <c r="D7" s="1577"/>
      <c r="E7" s="1578"/>
      <c r="F7" s="1569" t="s">
        <v>1133</v>
      </c>
      <c r="G7" s="1570"/>
      <c r="H7" s="1570"/>
      <c r="I7" s="1571" t="s">
        <v>1134</v>
      </c>
      <c r="J7" s="1576"/>
      <c r="K7" s="1577" t="s">
        <v>349</v>
      </c>
      <c r="L7" s="1577"/>
      <c r="M7" s="1577"/>
      <c r="N7" s="1569" t="s">
        <v>1139</v>
      </c>
      <c r="O7" s="1570"/>
      <c r="P7" s="1655"/>
      <c r="Q7" s="1579" t="s">
        <v>1134</v>
      </c>
    </row>
    <row r="8" spans="1:17" s="129" customFormat="1" ht="36.6" customHeight="1" x14ac:dyDescent="0.2">
      <c r="A8" s="1568"/>
      <c r="B8" s="183" t="s">
        <v>61</v>
      </c>
      <c r="C8" s="141" t="s">
        <v>62</v>
      </c>
      <c r="D8" s="141" t="s">
        <v>63</v>
      </c>
      <c r="E8" s="184" t="s">
        <v>64</v>
      </c>
      <c r="F8" s="141" t="s">
        <v>62</v>
      </c>
      <c r="G8" s="141" t="s">
        <v>63</v>
      </c>
      <c r="H8" s="184" t="s">
        <v>1135</v>
      </c>
      <c r="I8" s="1571"/>
      <c r="J8" s="185" t="s">
        <v>65</v>
      </c>
      <c r="K8" s="141" t="s">
        <v>62</v>
      </c>
      <c r="L8" s="141" t="s">
        <v>63</v>
      </c>
      <c r="M8" s="141" t="s">
        <v>64</v>
      </c>
      <c r="N8" s="141" t="s">
        <v>62</v>
      </c>
      <c r="O8" s="141" t="s">
        <v>63</v>
      </c>
      <c r="P8" s="1020" t="s">
        <v>1135</v>
      </c>
      <c r="Q8" s="1579"/>
    </row>
    <row r="9" spans="1:17" ht="11.45" customHeight="1" x14ac:dyDescent="0.2">
      <c r="A9" s="186">
        <v>1</v>
      </c>
      <c r="B9" s="187" t="s">
        <v>24</v>
      </c>
      <c r="C9" s="188"/>
      <c r="D9" s="188"/>
      <c r="E9" s="928"/>
      <c r="F9" s="188"/>
      <c r="G9" s="188"/>
      <c r="H9" s="188"/>
      <c r="I9" s="1014"/>
      <c r="J9" s="144" t="s">
        <v>25</v>
      </c>
      <c r="K9" s="188"/>
      <c r="L9" s="188"/>
      <c r="M9" s="508"/>
      <c r="N9" s="8"/>
      <c r="O9" s="8"/>
      <c r="P9" s="832"/>
      <c r="Q9" s="1021"/>
    </row>
    <row r="10" spans="1:17" x14ac:dyDescent="0.2">
      <c r="A10" s="186">
        <f t="shared" ref="A10:A55" si="0">A9+1</f>
        <v>2</v>
      </c>
      <c r="B10" s="189" t="s">
        <v>35</v>
      </c>
      <c r="C10" s="124"/>
      <c r="D10" s="124"/>
      <c r="E10" s="509">
        <f>SUM(C10:D10)</f>
        <v>0</v>
      </c>
      <c r="F10" s="125"/>
      <c r="G10" s="125"/>
      <c r="H10" s="509"/>
      <c r="I10" s="125"/>
      <c r="J10" s="145" t="s">
        <v>238</v>
      </c>
      <c r="K10" s="336">
        <f>'műk. kiad. szakf Önkorm. '!C77</f>
        <v>48077</v>
      </c>
      <c r="L10" s="125">
        <f>'műk. kiad. szakf Önkorm. '!D77</f>
        <v>38381</v>
      </c>
      <c r="M10" s="529">
        <f>SUM(K10:L10)</f>
        <v>86458</v>
      </c>
      <c r="N10" s="336">
        <f>'műk. kiad. szakf Önkorm. '!E77</f>
        <v>47872</v>
      </c>
      <c r="O10" s="1248">
        <f>'műk. kiad. szakf Önkorm. '!F77</f>
        <v>25683</v>
      </c>
      <c r="P10" s="531">
        <f>N10+O10</f>
        <v>73555</v>
      </c>
      <c r="Q10" s="531">
        <f>P10/M10*100</f>
        <v>85.075990654421801</v>
      </c>
    </row>
    <row r="11" spans="1:17" x14ac:dyDescent="0.2">
      <c r="A11" s="186">
        <f t="shared" si="0"/>
        <v>3</v>
      </c>
      <c r="B11" s="189" t="s">
        <v>209</v>
      </c>
      <c r="C11" s="124">
        <f>'tám, végl. pe.átv  '!C11+'tám, végl. pe.átv  '!C18+'tám, végl. pe.átv  '!C19</f>
        <v>934168</v>
      </c>
      <c r="D11" s="124">
        <f>'tám, végl. pe.átv  '!D11+'tám, végl. pe.átv  '!D18+'tám, végl. pe.átv  '!D19</f>
        <v>78800</v>
      </c>
      <c r="E11" s="509">
        <f>'tám, végl. pe.átv  '!E11+'tám, végl. pe.átv  '!E18+'tám, végl. pe.átv  '!E19</f>
        <v>1012968</v>
      </c>
      <c r="F11" s="124">
        <f>'tám, végl. pe.átv  '!F11+'tám, végl. pe.átv  '!F18+'tám, végl. pe.átv  '!F19</f>
        <v>934168</v>
      </c>
      <c r="G11" s="124">
        <f>'tám, végl. pe.átv  '!G11+'tám, végl. pe.átv  '!G18+'tám, végl. pe.átv  '!G19</f>
        <v>78800</v>
      </c>
      <c r="H11" s="509">
        <f>'tám, végl. pe.átv  '!H11+'tám, végl. pe.átv  '!H18+'tám, végl. pe.átv  '!H19</f>
        <v>1012968</v>
      </c>
      <c r="I11" s="124">
        <f>H11/E11*100</f>
        <v>100</v>
      </c>
      <c r="J11" s="145" t="s">
        <v>239</v>
      </c>
      <c r="K11" s="125">
        <f>'műk. kiad. szakf Önkorm. '!G77</f>
        <v>14173</v>
      </c>
      <c r="L11" s="125">
        <f>'műk. kiad. szakf Önkorm. '!H77</f>
        <v>18178</v>
      </c>
      <c r="M11" s="500">
        <f>SUM(K11:L11)</f>
        <v>32351</v>
      </c>
      <c r="N11" s="341">
        <f>'műk. kiad. szakf Önkorm. '!I77</f>
        <v>12520</v>
      </c>
      <c r="O11" s="1249">
        <f>'műk. kiad. szakf Önkorm. '!J77</f>
        <v>11631</v>
      </c>
      <c r="P11" s="531">
        <f t="shared" ref="P11:P22" si="1">N11+O11</f>
        <v>24151</v>
      </c>
      <c r="Q11" s="531">
        <f t="shared" ref="Q11:Q55" si="2">P11/M11*100</f>
        <v>74.653024636023616</v>
      </c>
    </row>
    <row r="12" spans="1:17" x14ac:dyDescent="0.2">
      <c r="A12" s="186">
        <f t="shared" si="0"/>
        <v>4</v>
      </c>
      <c r="B12" s="189" t="s">
        <v>205</v>
      </c>
      <c r="C12" s="124"/>
      <c r="D12" s="124">
        <v>14</v>
      </c>
      <c r="E12" s="509">
        <f>C12+D12</f>
        <v>14</v>
      </c>
      <c r="F12" s="124"/>
      <c r="G12" s="124">
        <v>14</v>
      </c>
      <c r="H12" s="509">
        <f>F12+G12</f>
        <v>14</v>
      </c>
      <c r="I12" s="124">
        <f t="shared" ref="I12:I54" si="3">H12/E12*100</f>
        <v>100</v>
      </c>
      <c r="J12" s="145" t="s">
        <v>240</v>
      </c>
      <c r="K12" s="125">
        <f>'műk. kiad. szakf Önkorm. '!K77</f>
        <v>160286</v>
      </c>
      <c r="L12" s="125">
        <f>'műk. kiad. szakf Önkorm. '!L77</f>
        <v>225242</v>
      </c>
      <c r="M12" s="500">
        <f>SUM(K12:L12)</f>
        <v>385528</v>
      </c>
      <c r="N12" s="341">
        <f>'műk. kiad. szakf Önkorm. '!M77</f>
        <v>132778</v>
      </c>
      <c r="O12" s="1249">
        <f>'műk. kiad. szakf Önkorm. '!N77</f>
        <v>148286</v>
      </c>
      <c r="P12" s="531">
        <f t="shared" si="1"/>
        <v>281064</v>
      </c>
      <c r="Q12" s="531">
        <f t="shared" si="2"/>
        <v>72.903654209292185</v>
      </c>
    </row>
    <row r="13" spans="1:17" ht="12" customHeight="1" x14ac:dyDescent="0.2">
      <c r="A13" s="186">
        <f t="shared" si="0"/>
        <v>5</v>
      </c>
      <c r="B13" s="615" t="s">
        <v>1128</v>
      </c>
      <c r="C13" s="124">
        <f>'tám, végl. pe.átv  '!C22+'tám, végl. pe.átv  '!C31+'tám, végl. pe.átv  '!C38</f>
        <v>10897</v>
      </c>
      <c r="D13" s="124">
        <f>'tám, végl. pe.átv  '!D22+'tám, végl. pe.átv  '!D31+'tám, végl. pe.átv  '!D38</f>
        <v>19251</v>
      </c>
      <c r="E13" s="509">
        <f>'tám, végl. pe.átv  '!E22+'tám, végl. pe.átv  '!E31+'tám, végl. pe.átv  '!E38</f>
        <v>30148</v>
      </c>
      <c r="F13" s="124">
        <f>'tám, végl. pe.átv  '!F22+'tám, végl. pe.átv  '!F31+'tám, végl. pe.átv  '!F38</f>
        <v>10896</v>
      </c>
      <c r="G13" s="124">
        <f>'tám, végl. pe.átv  '!G22+'tám, végl. pe.átv  '!G31+'tám, végl. pe.átv  '!G38</f>
        <v>469</v>
      </c>
      <c r="H13" s="509">
        <f>'tám, végl. pe.átv  '!H22+'tám, végl. pe.átv  '!H31+'tám, végl. pe.átv  '!H38</f>
        <v>11365</v>
      </c>
      <c r="I13" s="124">
        <f t="shared" si="3"/>
        <v>37.697359692185216</v>
      </c>
      <c r="J13" s="145"/>
      <c r="K13" s="124"/>
      <c r="L13" s="124"/>
      <c r="M13" s="500"/>
      <c r="N13" s="341"/>
      <c r="O13" s="341"/>
      <c r="P13" s="531">
        <f t="shared" si="1"/>
        <v>0</v>
      </c>
      <c r="Q13" s="531"/>
    </row>
    <row r="14" spans="1:17" x14ac:dyDescent="0.2">
      <c r="A14" s="186">
        <f t="shared" si="0"/>
        <v>6</v>
      </c>
      <c r="B14" s="189" t="s">
        <v>38</v>
      </c>
      <c r="C14" s="124"/>
      <c r="D14" s="124"/>
      <c r="E14" s="509"/>
      <c r="F14" s="125"/>
      <c r="G14" s="125"/>
      <c r="H14" s="509"/>
      <c r="I14" s="124"/>
      <c r="J14" s="145" t="s">
        <v>241</v>
      </c>
      <c r="K14" s="125">
        <f>'műk. kiad. szakf Önkorm. '!AA77</f>
        <v>569</v>
      </c>
      <c r="L14" s="125">
        <f>'ellátottak önk.'!F33</f>
        <v>13870</v>
      </c>
      <c r="M14" s="500">
        <f>SUM(K14:L14)</f>
        <v>14439</v>
      </c>
      <c r="N14" s="341">
        <f>'ellátottak önk.'!K33</f>
        <v>168</v>
      </c>
      <c r="O14" s="341">
        <f>'ellátottak önk.'!L33</f>
        <v>11634</v>
      </c>
      <c r="P14" s="531">
        <f t="shared" si="1"/>
        <v>11802</v>
      </c>
      <c r="Q14" s="531">
        <f t="shared" si="2"/>
        <v>81.736962393517558</v>
      </c>
    </row>
    <row r="15" spans="1:17" x14ac:dyDescent="0.2">
      <c r="A15" s="186">
        <f t="shared" si="0"/>
        <v>7</v>
      </c>
      <c r="B15" s="189" t="s">
        <v>1125</v>
      </c>
      <c r="C15" s="124">
        <f>'felh. bev.  '!D26</f>
        <v>112137</v>
      </c>
      <c r="D15" s="124">
        <f>'felh. bev.  '!E26</f>
        <v>0</v>
      </c>
      <c r="E15" s="509">
        <f>'felh. bev.  '!F26</f>
        <v>112137</v>
      </c>
      <c r="F15" s="124">
        <f>'felh. bev.  '!G26</f>
        <v>112137</v>
      </c>
      <c r="G15" s="124">
        <f>'felh. bev.  '!H26</f>
        <v>0</v>
      </c>
      <c r="H15" s="509">
        <f>'felh. bev.  '!I26</f>
        <v>112137</v>
      </c>
      <c r="I15" s="124">
        <f t="shared" si="3"/>
        <v>100</v>
      </c>
      <c r="J15" s="145"/>
      <c r="K15" s="191"/>
      <c r="L15" s="191"/>
      <c r="M15" s="500"/>
      <c r="N15" s="341"/>
      <c r="O15" s="341"/>
      <c r="P15" s="531"/>
      <c r="Q15" s="531"/>
    </row>
    <row r="16" spans="1:17" x14ac:dyDescent="0.2">
      <c r="A16" s="186">
        <f t="shared" si="0"/>
        <v>8</v>
      </c>
      <c r="B16" s="189" t="s">
        <v>1124</v>
      </c>
      <c r="C16" s="124">
        <f>'felh. bev.  '!D33</f>
        <v>5203</v>
      </c>
      <c r="D16" s="124">
        <f>'felh. bev.  '!E33</f>
        <v>156</v>
      </c>
      <c r="E16" s="509">
        <f>'felh. bev.  '!F33</f>
        <v>5359</v>
      </c>
      <c r="F16" s="124">
        <f>'felh. bev.  '!G33</f>
        <v>5203</v>
      </c>
      <c r="G16" s="124">
        <f>'felh. bev.  '!H33</f>
        <v>156</v>
      </c>
      <c r="H16" s="509">
        <f>'felh. bev.  '!I33</f>
        <v>5359</v>
      </c>
      <c r="I16" s="124">
        <f t="shared" si="3"/>
        <v>100</v>
      </c>
      <c r="J16" s="145"/>
      <c r="K16" s="191"/>
      <c r="L16" s="191"/>
      <c r="M16" s="500"/>
      <c r="N16" s="341"/>
      <c r="O16" s="341"/>
      <c r="P16" s="531"/>
      <c r="Q16" s="531"/>
    </row>
    <row r="17" spans="1:19" x14ac:dyDescent="0.2">
      <c r="A17" s="186">
        <f t="shared" si="0"/>
        <v>9</v>
      </c>
      <c r="B17" s="189"/>
      <c r="C17" s="124"/>
      <c r="D17" s="124"/>
      <c r="E17" s="509"/>
      <c r="F17" s="125"/>
      <c r="G17" s="125"/>
      <c r="H17" s="509"/>
      <c r="I17" s="124"/>
      <c r="J17" s="145" t="s">
        <v>242</v>
      </c>
      <c r="K17" s="191"/>
      <c r="L17" s="191"/>
      <c r="M17" s="500"/>
      <c r="N17" s="341"/>
      <c r="O17" s="341"/>
      <c r="P17" s="531"/>
      <c r="Q17" s="531"/>
    </row>
    <row r="18" spans="1:19" x14ac:dyDescent="0.2">
      <c r="A18" s="186">
        <f t="shared" si="0"/>
        <v>10</v>
      </c>
      <c r="B18" s="189" t="s">
        <v>212</v>
      </c>
      <c r="C18" s="124">
        <f>'közhatalmi bevételek'!D26</f>
        <v>258792</v>
      </c>
      <c r="D18" s="124">
        <f>'közhatalmi bevételek'!E26</f>
        <v>951723</v>
      </c>
      <c r="E18" s="509">
        <f>'közhatalmi bevételek'!F26</f>
        <v>1210515</v>
      </c>
      <c r="F18" s="124">
        <f>'közhatalmi bevételek'!G26</f>
        <v>259344</v>
      </c>
      <c r="G18" s="124">
        <f>'közhatalmi bevételek'!H26</f>
        <v>952827</v>
      </c>
      <c r="H18" s="509">
        <f>'közhatalmi bevételek'!I26</f>
        <v>1212171</v>
      </c>
      <c r="I18" s="124">
        <f t="shared" si="3"/>
        <v>100.13680127879456</v>
      </c>
      <c r="J18" s="145" t="s">
        <v>243</v>
      </c>
      <c r="K18" s="191">
        <f>mc.pe.átad!D26</f>
        <v>11230</v>
      </c>
      <c r="L18" s="191">
        <f>mc.pe.átad!E26</f>
        <v>32062</v>
      </c>
      <c r="M18" s="502">
        <f>mc.pe.átad!F26</f>
        <v>43292</v>
      </c>
      <c r="N18" s="341">
        <f>mc.pe.átad!G26</f>
        <v>10280</v>
      </c>
      <c r="O18" s="1249">
        <f>mc.pe.átad!H26</f>
        <v>150</v>
      </c>
      <c r="P18" s="531">
        <f t="shared" si="1"/>
        <v>10430</v>
      </c>
      <c r="Q18" s="531">
        <f t="shared" si="2"/>
        <v>24.09221103206135</v>
      </c>
    </row>
    <row r="19" spans="1:19" x14ac:dyDescent="0.2">
      <c r="A19" s="186">
        <f t="shared" si="0"/>
        <v>11</v>
      </c>
      <c r="B19" s="192" t="s">
        <v>40</v>
      </c>
      <c r="C19" s="190"/>
      <c r="D19" s="190"/>
      <c r="E19" s="500"/>
      <c r="F19" s="190"/>
      <c r="G19" s="190"/>
      <c r="H19" s="500"/>
      <c r="I19" s="124"/>
      <c r="J19" s="145" t="s">
        <v>244</v>
      </c>
      <c r="K19" s="191">
        <f>mc.pe.átad!D60</f>
        <v>132347</v>
      </c>
      <c r="L19" s="191">
        <f>mc.pe.átad!E60</f>
        <v>190877</v>
      </c>
      <c r="M19" s="502">
        <f>mc.pe.átad!F60</f>
        <v>323224</v>
      </c>
      <c r="N19" s="341">
        <f>mc.pe.átad!G60</f>
        <v>130068</v>
      </c>
      <c r="O19" s="1249">
        <f>mc.pe.átad!H60</f>
        <v>190654</v>
      </c>
      <c r="P19" s="531">
        <f t="shared" si="1"/>
        <v>320722</v>
      </c>
      <c r="Q19" s="531">
        <f t="shared" si="2"/>
        <v>99.225923817538302</v>
      </c>
    </row>
    <row r="20" spans="1:19" x14ac:dyDescent="0.2">
      <c r="A20" s="186">
        <f t="shared" si="0"/>
        <v>12</v>
      </c>
      <c r="B20" s="192"/>
      <c r="C20" s="190"/>
      <c r="D20" s="190"/>
      <c r="E20" s="500"/>
      <c r="F20" s="190"/>
      <c r="G20" s="190"/>
      <c r="H20" s="500"/>
      <c r="I20" s="124"/>
      <c r="J20" s="145" t="s">
        <v>317</v>
      </c>
      <c r="K20" s="191">
        <f>'műk. kiad. szakf Önkorm. '!W77</f>
        <v>432</v>
      </c>
      <c r="L20" s="191">
        <f>'műk. kiad. szakf Önkorm. '!X77</f>
        <v>0</v>
      </c>
      <c r="M20" s="502">
        <f>K20+L20</f>
        <v>432</v>
      </c>
      <c r="N20" s="341">
        <f>'műk. kiad. szakf Önkorm. '!Y77</f>
        <v>431</v>
      </c>
      <c r="O20" s="341"/>
      <c r="P20" s="531">
        <f t="shared" si="1"/>
        <v>431</v>
      </c>
      <c r="Q20" s="531">
        <f t="shared" si="2"/>
        <v>99.768518518518519</v>
      </c>
    </row>
    <row r="21" spans="1:19" x14ac:dyDescent="0.2">
      <c r="A21" s="186">
        <f t="shared" si="0"/>
        <v>13</v>
      </c>
      <c r="B21" s="122" t="s">
        <v>315</v>
      </c>
      <c r="C21" s="190">
        <v>53451</v>
      </c>
      <c r="D21" s="190">
        <v>138293</v>
      </c>
      <c r="E21" s="500">
        <f>SUM(C21:D21)</f>
        <v>191744</v>
      </c>
      <c r="F21" s="190">
        <v>38521</v>
      </c>
      <c r="G21" s="190">
        <v>152595</v>
      </c>
      <c r="H21" s="500">
        <f>F21+G21</f>
        <v>191116</v>
      </c>
      <c r="I21" s="124">
        <f t="shared" si="3"/>
        <v>99.67247997329774</v>
      </c>
      <c r="J21" s="145" t="s">
        <v>246</v>
      </c>
      <c r="K21" s="191">
        <f>tartalék!C29</f>
        <v>0</v>
      </c>
      <c r="L21" s="191">
        <f>tartalék!D29</f>
        <v>2038</v>
      </c>
      <c r="M21" s="611">
        <f>SUM(K21:L21)</f>
        <v>2038</v>
      </c>
      <c r="N21" s="341"/>
      <c r="O21" s="341"/>
      <c r="P21" s="531">
        <f t="shared" si="1"/>
        <v>0</v>
      </c>
      <c r="Q21" s="531">
        <f t="shared" si="2"/>
        <v>0</v>
      </c>
    </row>
    <row r="22" spans="1:19" x14ac:dyDescent="0.2">
      <c r="A22" s="186">
        <f t="shared" si="0"/>
        <v>14</v>
      </c>
      <c r="C22" s="190"/>
      <c r="D22" s="190"/>
      <c r="E22" s="500"/>
      <c r="F22" s="190"/>
      <c r="G22" s="190"/>
      <c r="H22" s="500"/>
      <c r="I22" s="124"/>
      <c r="J22" s="145" t="s">
        <v>318</v>
      </c>
      <c r="K22" s="191">
        <f>tartalék!C38</f>
        <v>66410</v>
      </c>
      <c r="L22" s="191">
        <f>tartalék!D38</f>
        <v>143886</v>
      </c>
      <c r="M22" s="502">
        <f>tartalék!E38</f>
        <v>210296</v>
      </c>
      <c r="N22" s="341"/>
      <c r="O22" s="341"/>
      <c r="P22" s="531">
        <f t="shared" si="1"/>
        <v>0</v>
      </c>
      <c r="Q22" s="531">
        <f t="shared" si="2"/>
        <v>0</v>
      </c>
    </row>
    <row r="23" spans="1:19" s="130" customFormat="1" x14ac:dyDescent="0.2">
      <c r="A23" s="186">
        <f t="shared" si="0"/>
        <v>15</v>
      </c>
      <c r="B23" s="179" t="s">
        <v>42</v>
      </c>
      <c r="C23" s="190"/>
      <c r="D23" s="190"/>
      <c r="E23" s="500"/>
      <c r="F23" s="190"/>
      <c r="G23" s="190"/>
      <c r="H23" s="500"/>
      <c r="I23" s="124"/>
      <c r="J23" s="193"/>
      <c r="K23" s="191"/>
      <c r="L23" s="191"/>
      <c r="M23" s="502"/>
      <c r="N23" s="947"/>
      <c r="O23" s="947"/>
      <c r="P23" s="531"/>
      <c r="Q23" s="531"/>
    </row>
    <row r="24" spans="1:19" s="130" customFormat="1" x14ac:dyDescent="0.2">
      <c r="A24" s="186">
        <f t="shared" si="0"/>
        <v>16</v>
      </c>
      <c r="B24" s="179" t="s">
        <v>43</v>
      </c>
      <c r="C24" s="190"/>
      <c r="D24" s="190"/>
      <c r="E24" s="500"/>
      <c r="F24" s="190"/>
      <c r="G24" s="190"/>
      <c r="H24" s="500"/>
      <c r="I24" s="124"/>
      <c r="J24" s="193"/>
      <c r="K24" s="191"/>
      <c r="L24" s="191"/>
      <c r="M24" s="502"/>
      <c r="N24" s="947"/>
      <c r="O24" s="947"/>
      <c r="P24" s="533"/>
      <c r="Q24" s="531"/>
    </row>
    <row r="25" spans="1:19" x14ac:dyDescent="0.2">
      <c r="A25" s="186">
        <f t="shared" si="0"/>
        <v>17</v>
      </c>
      <c r="B25" s="189" t="s">
        <v>44</v>
      </c>
      <c r="C25" s="125">
        <f>'felh. bev.  '!D13</f>
        <v>175</v>
      </c>
      <c r="D25" s="125">
        <f>'felh. bev.  '!E13</f>
        <v>269</v>
      </c>
      <c r="E25" s="500">
        <f>SUM(C25:D25)</f>
        <v>444</v>
      </c>
      <c r="F25" s="125">
        <f>'felh. bev.  '!G13</f>
        <v>175</v>
      </c>
      <c r="G25" s="125">
        <f>'felh. bev.  '!H13</f>
        <v>269</v>
      </c>
      <c r="H25" s="509">
        <f>'felh. bev.  '!I13</f>
        <v>444</v>
      </c>
      <c r="I25" s="124">
        <f t="shared" si="3"/>
        <v>100</v>
      </c>
      <c r="J25" s="194" t="s">
        <v>66</v>
      </c>
      <c r="K25" s="131">
        <f t="shared" ref="K25:P25" si="4">SUM(K10:K23)</f>
        <v>433524</v>
      </c>
      <c r="L25" s="131">
        <f t="shared" si="4"/>
        <v>664534</v>
      </c>
      <c r="M25" s="501">
        <f t="shared" si="4"/>
        <v>1098058</v>
      </c>
      <c r="N25" s="131">
        <f t="shared" si="4"/>
        <v>334117</v>
      </c>
      <c r="O25" s="131">
        <f t="shared" si="4"/>
        <v>388038</v>
      </c>
      <c r="P25" s="501">
        <f t="shared" si="4"/>
        <v>722155</v>
      </c>
      <c r="Q25" s="532">
        <f t="shared" si="2"/>
        <v>65.766562422021423</v>
      </c>
    </row>
    <row r="26" spans="1:19" x14ac:dyDescent="0.2">
      <c r="A26" s="186">
        <f t="shared" si="0"/>
        <v>18</v>
      </c>
      <c r="B26" s="189" t="s">
        <v>217</v>
      </c>
      <c r="C26" s="190">
        <f>'felh. bev.  '!D14+'felh. bev.  '!D15</f>
        <v>12</v>
      </c>
      <c r="D26" s="190">
        <f>'felh. bev.  '!E14+'felh. bev.  '!E15</f>
        <v>0</v>
      </c>
      <c r="E26" s="500">
        <f>SUM(C26:D26)</f>
        <v>12</v>
      </c>
      <c r="F26" s="190">
        <f>'felh. bev.  '!G14</f>
        <v>12</v>
      </c>
      <c r="G26" s="190">
        <f>'felh. bev.  '!H14</f>
        <v>0</v>
      </c>
      <c r="H26" s="500">
        <f>'felh. bev.  '!I14</f>
        <v>12</v>
      </c>
      <c r="I26" s="124">
        <f t="shared" si="3"/>
        <v>100</v>
      </c>
      <c r="J26" s="193"/>
      <c r="K26" s="191"/>
      <c r="L26" s="191"/>
      <c r="M26" s="502"/>
      <c r="N26" s="341"/>
      <c r="O26" s="341"/>
      <c r="P26" s="531"/>
      <c r="Q26" s="531"/>
    </row>
    <row r="27" spans="1:19" x14ac:dyDescent="0.2">
      <c r="A27" s="186">
        <f t="shared" si="0"/>
        <v>19</v>
      </c>
      <c r="B27" s="122" t="s">
        <v>46</v>
      </c>
      <c r="C27" s="125">
        <f>'felh. bev.  '!D21</f>
        <v>0</v>
      </c>
      <c r="D27" s="125">
        <f>'felh. bev.  '!E21</f>
        <v>0</v>
      </c>
      <c r="E27" s="509">
        <f>'felh. bev.  '!F21</f>
        <v>0</v>
      </c>
      <c r="F27" s="125">
        <f>'felh. bev.  '!G21</f>
        <v>0</v>
      </c>
      <c r="G27" s="125">
        <f>'felh. bev.  '!H21</f>
        <v>0</v>
      </c>
      <c r="H27" s="509">
        <f>'felh. bev.  '!I21</f>
        <v>0</v>
      </c>
      <c r="I27" s="124"/>
      <c r="J27" s="146" t="s">
        <v>34</v>
      </c>
      <c r="K27" s="195"/>
      <c r="L27" s="195"/>
      <c r="M27" s="502"/>
      <c r="N27" s="341"/>
      <c r="O27" s="341"/>
      <c r="P27" s="531"/>
      <c r="Q27" s="531"/>
    </row>
    <row r="28" spans="1:19" x14ac:dyDescent="0.2">
      <c r="A28" s="186">
        <f t="shared" si="0"/>
        <v>20</v>
      </c>
      <c r="B28" s="189" t="s">
        <v>47</v>
      </c>
      <c r="C28" s="125"/>
      <c r="D28" s="125"/>
      <c r="E28" s="509"/>
      <c r="F28" s="125"/>
      <c r="G28" s="125"/>
      <c r="H28" s="509"/>
      <c r="I28" s="124"/>
      <c r="J28" s="145" t="s">
        <v>320</v>
      </c>
      <c r="K28" s="916">
        <f>'felhalm. kiad.  '!G20+'felhalm. kiad.  '!G66+'felhalm. kiad.  '!G76+'felhalm. kiad.  '!G82+'felhalm. kiad.  '!G96+'felhalm. kiad.  '!G172</f>
        <v>466894</v>
      </c>
      <c r="L28" s="916">
        <f>'felhalm. kiad.  '!H20+'felhalm. kiad.  '!H66+'felhalm. kiad.  '!H76+'felhalm. kiad.  '!H82+'felhalm. kiad.  '!H96+'felhalm. kiad.  '!H172</f>
        <v>70411</v>
      </c>
      <c r="M28" s="917">
        <f>SUM(K28:L28)</f>
        <v>537305</v>
      </c>
      <c r="N28" s="916">
        <f>'felhalm. kiad.  '!J20+'felhalm. kiad.  '!J66+'felhalm. kiad.  '!J76+'felhalm. kiad.  '!J82+'felhalm. kiad.  '!J96+'felhalm. kiad.  '!J172</f>
        <v>172944</v>
      </c>
      <c r="O28" s="916">
        <f>'felhalm. kiad.  '!K20+'felhalm. kiad.  '!K66+'felhalm. kiad.  '!K76+'felhalm. kiad.  '!K82+'felhalm. kiad.  '!K96+'felhalm. kiad.  '!K172</f>
        <v>44790</v>
      </c>
      <c r="P28" s="531">
        <f>N28+O28</f>
        <v>217734</v>
      </c>
      <c r="Q28" s="531">
        <f t="shared" si="2"/>
        <v>40.523352658173664</v>
      </c>
    </row>
    <row r="29" spans="1:19" x14ac:dyDescent="0.2">
      <c r="A29" s="186">
        <f t="shared" si="0"/>
        <v>21</v>
      </c>
      <c r="B29" s="189"/>
      <c r="C29" s="125"/>
      <c r="D29" s="125"/>
      <c r="E29" s="509"/>
      <c r="F29" s="125"/>
      <c r="G29" s="125"/>
      <c r="H29" s="509"/>
      <c r="I29" s="124"/>
      <c r="J29" s="145" t="s">
        <v>250</v>
      </c>
      <c r="K29" s="191">
        <f>'felhalm. kiad.  '!G31</f>
        <v>45362</v>
      </c>
      <c r="L29" s="191">
        <f>'felhalm. kiad.  '!H31</f>
        <v>3897</v>
      </c>
      <c r="M29" s="502">
        <f>SUM(K29:L29)</f>
        <v>49259</v>
      </c>
      <c r="N29" s="191">
        <f>'felhalm. kiad.  '!J31</f>
        <v>22061</v>
      </c>
      <c r="O29" s="191">
        <f>'felhalm. kiad.  '!K31</f>
        <v>3894</v>
      </c>
      <c r="P29" s="531">
        <f>N29+O29</f>
        <v>25955</v>
      </c>
      <c r="Q29" s="531">
        <f t="shared" si="2"/>
        <v>52.690878824174256</v>
      </c>
    </row>
    <row r="30" spans="1:19" x14ac:dyDescent="0.2">
      <c r="A30" s="186">
        <f t="shared" si="0"/>
        <v>22</v>
      </c>
      <c r="B30" s="179" t="s">
        <v>50</v>
      </c>
      <c r="C30" s="125">
        <f>'tám, végl. pe.átv  '!C48</f>
        <v>2052</v>
      </c>
      <c r="D30" s="125">
        <f>'tám, végl. pe.átv  '!D48</f>
        <v>36803</v>
      </c>
      <c r="E30" s="509">
        <f>'tám, végl. pe.átv  '!E48</f>
        <v>38855</v>
      </c>
      <c r="F30" s="125">
        <f>'tám, végl. pe.átv  '!F48</f>
        <v>2051</v>
      </c>
      <c r="G30" s="125">
        <f>'tám, végl. pe.átv  '!G48</f>
        <v>36803</v>
      </c>
      <c r="H30" s="509">
        <f>'tám, végl. pe.átv  '!H48</f>
        <v>38854</v>
      </c>
      <c r="I30" s="124">
        <f t="shared" si="3"/>
        <v>99.997426328657838</v>
      </c>
      <c r="J30" s="145" t="s">
        <v>251</v>
      </c>
      <c r="K30" s="191"/>
      <c r="L30" s="191"/>
      <c r="M30" s="502">
        <f>SUM(K30:L30)</f>
        <v>0</v>
      </c>
      <c r="N30" s="341"/>
      <c r="O30" s="341"/>
      <c r="P30" s="531"/>
      <c r="Q30" s="531"/>
    </row>
    <row r="31" spans="1:19" s="130" customFormat="1" x14ac:dyDescent="0.2">
      <c r="A31" s="186">
        <f t="shared" si="0"/>
        <v>23</v>
      </c>
      <c r="B31" s="179" t="s">
        <v>316</v>
      </c>
      <c r="C31" s="125">
        <f>'felh. bev.  '!D36+'felh. bev.  '!D42</f>
        <v>0</v>
      </c>
      <c r="D31" s="125">
        <f>'felh. bev.  '!E36+'felh. bev.  '!E42</f>
        <v>3698</v>
      </c>
      <c r="E31" s="509">
        <f>'felh. bev.  '!F36+'felh. bev.  '!F42</f>
        <v>3698</v>
      </c>
      <c r="F31" s="125">
        <f>'felh. bev.  '!G36+'felh. bev.  '!G42</f>
        <v>0</v>
      </c>
      <c r="G31" s="125">
        <f>'felh. bev.  '!H36+'felh. bev.  '!H42</f>
        <v>2874</v>
      </c>
      <c r="H31" s="509">
        <f>'felh. bev.  '!I36+'felh. bev.  '!I42</f>
        <v>2874</v>
      </c>
      <c r="I31" s="124">
        <f t="shared" si="3"/>
        <v>77.717685235262309</v>
      </c>
      <c r="J31" s="145" t="s">
        <v>253</v>
      </c>
      <c r="K31" s="191">
        <f>'felhalm. kiad.  '!G100</f>
        <v>0</v>
      </c>
      <c r="L31" s="191">
        <f>'felhalm. kiad.  '!H100</f>
        <v>0</v>
      </c>
      <c r="M31" s="502">
        <f>SUM(K31:L31)</f>
        <v>0</v>
      </c>
      <c r="N31" s="341">
        <f>'felhalm. kiad.  '!J100</f>
        <v>0</v>
      </c>
      <c r="O31" s="341">
        <f>'felhalm. kiad.  '!K100</f>
        <v>0</v>
      </c>
      <c r="P31" s="531">
        <f>'felhalm. kiad.  '!I100</f>
        <v>0</v>
      </c>
      <c r="Q31" s="531"/>
      <c r="S31" s="1250"/>
    </row>
    <row r="32" spans="1:19" x14ac:dyDescent="0.2">
      <c r="A32" s="186">
        <f t="shared" si="0"/>
        <v>24</v>
      </c>
      <c r="C32" s="125"/>
      <c r="D32" s="125"/>
      <c r="E32" s="509"/>
      <c r="F32" s="125"/>
      <c r="G32" s="125"/>
      <c r="H32" s="509"/>
      <c r="I32" s="124"/>
      <c r="J32" s="145" t="s">
        <v>252</v>
      </c>
      <c r="K32" s="191">
        <f>'felhalm. kiad.  '!G110+'felhalm. kiad.  '!G115</f>
        <v>7643</v>
      </c>
      <c r="L32" s="191">
        <f>'felhalm. kiad.  '!H110+'felhalm. kiad.  '!H115</f>
        <v>18928</v>
      </c>
      <c r="M32" s="502">
        <f>SUM(K32:L32)</f>
        <v>26571</v>
      </c>
      <c r="N32" s="191">
        <f>'felhalm. kiad.  '!J110+'felhalm. kiad.  '!J115</f>
        <v>7642</v>
      </c>
      <c r="O32" s="191">
        <f>'felhalm. kiad.  '!K110+'felhalm. kiad.  '!K115</f>
        <v>18928</v>
      </c>
      <c r="P32" s="502">
        <f>N32+O32</f>
        <v>26570</v>
      </c>
      <c r="Q32" s="531">
        <f t="shared" si="2"/>
        <v>99.996236498438151</v>
      </c>
    </row>
    <row r="33" spans="1:17" s="9" customFormat="1" x14ac:dyDescent="0.2">
      <c r="A33" s="186">
        <f t="shared" si="0"/>
        <v>25</v>
      </c>
      <c r="B33" s="196" t="s">
        <v>52</v>
      </c>
      <c r="C33" s="601">
        <f>C12+C21+C11+C18+C13+C30</f>
        <v>1259360</v>
      </c>
      <c r="D33" s="601">
        <f>D12+D21+D11+D18+D13+D30</f>
        <v>1224884</v>
      </c>
      <c r="E33" s="1013">
        <f>E12+E21+E11+E18+E13+E30</f>
        <v>2484244</v>
      </c>
      <c r="F33" s="601">
        <f t="shared" ref="F33:H33" si="5">F12+F21+F11+F18+F13+F30</f>
        <v>1244980</v>
      </c>
      <c r="G33" s="601">
        <f t="shared" si="5"/>
        <v>1221508</v>
      </c>
      <c r="H33" s="1013">
        <f t="shared" si="5"/>
        <v>2466488</v>
      </c>
      <c r="I33" s="124">
        <f t="shared" si="3"/>
        <v>99.285255393592578</v>
      </c>
      <c r="J33" s="145" t="s">
        <v>319</v>
      </c>
      <c r="K33" s="918">
        <f>tartalék!C24</f>
        <v>0</v>
      </c>
      <c r="L33" s="918">
        <f>tartalék!D24</f>
        <v>1438</v>
      </c>
      <c r="M33" s="917">
        <f>tartalék!E24</f>
        <v>1438</v>
      </c>
      <c r="N33" s="214"/>
      <c r="O33" s="214"/>
      <c r="P33" s="502">
        <f t="shared" ref="P33:P34" si="6">N33+O33</f>
        <v>0</v>
      </c>
      <c r="Q33" s="531">
        <f t="shared" si="2"/>
        <v>0</v>
      </c>
    </row>
    <row r="34" spans="1:17" x14ac:dyDescent="0.2">
      <c r="A34" s="186">
        <f t="shared" si="0"/>
        <v>26</v>
      </c>
      <c r="B34" s="197" t="s">
        <v>68</v>
      </c>
      <c r="C34" s="131">
        <f>C24+C25+C26+C27+C28+C31+C15+C16</f>
        <v>117527</v>
      </c>
      <c r="D34" s="131">
        <f>D24+D25+D26+D27+D28+D31+D15+D16</f>
        <v>4123</v>
      </c>
      <c r="E34" s="501">
        <f>E24+E25+E26+E27+E28+E31+E15+E16</f>
        <v>121650</v>
      </c>
      <c r="F34" s="131">
        <f t="shared" ref="F34:H34" si="7">F24+F25+F26+F27+F28+F31+F15+F16</f>
        <v>117527</v>
      </c>
      <c r="G34" s="131">
        <f t="shared" si="7"/>
        <v>3299</v>
      </c>
      <c r="H34" s="501">
        <f t="shared" si="7"/>
        <v>120826</v>
      </c>
      <c r="I34" s="124">
        <f t="shared" si="3"/>
        <v>99.322646937936696</v>
      </c>
      <c r="J34" s="279" t="s">
        <v>69</v>
      </c>
      <c r="K34" s="412">
        <f>SUM(K28:K33)</f>
        <v>519899</v>
      </c>
      <c r="L34" s="131">
        <f>SUM(L28:L33)</f>
        <v>94674</v>
      </c>
      <c r="M34" s="532">
        <f>SUM(M28:M33)</f>
        <v>614573</v>
      </c>
      <c r="N34" s="341">
        <f>SUM(N28:N33)</f>
        <v>202647</v>
      </c>
      <c r="O34" s="341">
        <f>SUM(O28:O33)</f>
        <v>67612</v>
      </c>
      <c r="P34" s="501">
        <f t="shared" si="6"/>
        <v>270259</v>
      </c>
      <c r="Q34" s="532">
        <f t="shared" si="2"/>
        <v>43.975085140414564</v>
      </c>
    </row>
    <row r="35" spans="1:17" x14ac:dyDescent="0.2">
      <c r="A35" s="186">
        <f t="shared" si="0"/>
        <v>27</v>
      </c>
      <c r="B35" s="200" t="s">
        <v>51</v>
      </c>
      <c r="C35" s="195">
        <f>SUM(C33:C34)</f>
        <v>1376887</v>
      </c>
      <c r="D35" s="195">
        <f>SUM(D33:D34)</f>
        <v>1229007</v>
      </c>
      <c r="E35" s="505">
        <f>SUM(C35:D35)</f>
        <v>2605894</v>
      </c>
      <c r="F35" s="195">
        <f>SUM(F33:F34)</f>
        <v>1362507</v>
      </c>
      <c r="G35" s="195">
        <f t="shared" ref="G35:H35" si="8">SUM(G33:G34)</f>
        <v>1224807</v>
      </c>
      <c r="H35" s="505">
        <f t="shared" si="8"/>
        <v>2587314</v>
      </c>
      <c r="I35" s="124">
        <f t="shared" si="3"/>
        <v>99.287000929431514</v>
      </c>
      <c r="J35" s="201" t="s">
        <v>70</v>
      </c>
      <c r="K35" s="414">
        <f t="shared" ref="K35:P35" si="9">K25+K34</f>
        <v>953423</v>
      </c>
      <c r="L35" s="195">
        <f t="shared" si="9"/>
        <v>759208</v>
      </c>
      <c r="M35" s="503">
        <f t="shared" si="9"/>
        <v>1712631</v>
      </c>
      <c r="N35" s="195">
        <f t="shared" si="9"/>
        <v>536764</v>
      </c>
      <c r="O35" s="195">
        <f t="shared" si="9"/>
        <v>455650</v>
      </c>
      <c r="P35" s="505">
        <f t="shared" si="9"/>
        <v>992414</v>
      </c>
      <c r="Q35" s="503">
        <f t="shared" si="2"/>
        <v>57.946749766879144</v>
      </c>
    </row>
    <row r="36" spans="1:17" x14ac:dyDescent="0.2">
      <c r="A36" s="186">
        <f t="shared" si="0"/>
        <v>28</v>
      </c>
      <c r="B36" s="202"/>
      <c r="C36" s="191"/>
      <c r="D36" s="191"/>
      <c r="E36" s="502"/>
      <c r="F36" s="191"/>
      <c r="G36" s="191"/>
      <c r="H36" s="502"/>
      <c r="I36" s="124"/>
      <c r="J36" s="193"/>
      <c r="K36" s="191"/>
      <c r="L36" s="191"/>
      <c r="M36" s="502"/>
      <c r="N36" s="341"/>
      <c r="O36" s="341"/>
      <c r="P36" s="531"/>
      <c r="Q36" s="531"/>
    </row>
    <row r="37" spans="1:17" x14ac:dyDescent="0.2">
      <c r="A37" s="186">
        <f t="shared" si="0"/>
        <v>29</v>
      </c>
      <c r="B37" s="200" t="s">
        <v>23</v>
      </c>
      <c r="C37" s="195">
        <f>C35-K35</f>
        <v>423464</v>
      </c>
      <c r="D37" s="195">
        <f>D35-L35</f>
        <v>469799</v>
      </c>
      <c r="E37" s="505">
        <f>E35-M35</f>
        <v>893263</v>
      </c>
      <c r="F37" s="195">
        <f>F35-N35</f>
        <v>825743</v>
      </c>
      <c r="G37" s="195">
        <f t="shared" ref="G37:H37" si="10">G35-O35</f>
        <v>769157</v>
      </c>
      <c r="H37" s="505">
        <f t="shared" si="10"/>
        <v>1594900</v>
      </c>
      <c r="I37" s="124">
        <f t="shared" si="3"/>
        <v>178.54763938504115</v>
      </c>
      <c r="J37" s="194"/>
      <c r="K37" s="131"/>
      <c r="L37" s="131"/>
      <c r="M37" s="501"/>
      <c r="N37" s="341"/>
      <c r="O37" s="341"/>
      <c r="P37" s="531"/>
      <c r="Q37" s="531"/>
    </row>
    <row r="38" spans="1:17" s="9" customFormat="1" x14ac:dyDescent="0.2">
      <c r="A38" s="186">
        <f t="shared" si="0"/>
        <v>30</v>
      </c>
      <c r="B38" s="202"/>
      <c r="C38" s="191"/>
      <c r="D38" s="191"/>
      <c r="E38" s="502"/>
      <c r="F38" s="191"/>
      <c r="G38" s="191"/>
      <c r="H38" s="502"/>
      <c r="I38" s="124"/>
      <c r="J38" s="193"/>
      <c r="K38" s="191"/>
      <c r="L38" s="191"/>
      <c r="M38" s="502"/>
      <c r="N38" s="214"/>
      <c r="O38" s="214"/>
      <c r="P38" s="503"/>
      <c r="Q38" s="531"/>
    </row>
    <row r="39" spans="1:17" s="9" customFormat="1" x14ac:dyDescent="0.2">
      <c r="A39" s="186">
        <f t="shared" si="0"/>
        <v>31</v>
      </c>
      <c r="B39" s="132" t="s">
        <v>53</v>
      </c>
      <c r="C39" s="132"/>
      <c r="D39" s="132"/>
      <c r="E39" s="598"/>
      <c r="F39" s="132"/>
      <c r="G39" s="132"/>
      <c r="H39" s="598"/>
      <c r="I39" s="124"/>
      <c r="J39" s="146" t="s">
        <v>33</v>
      </c>
      <c r="K39" s="195"/>
      <c r="L39" s="195"/>
      <c r="M39" s="505"/>
      <c r="N39" s="214"/>
      <c r="O39" s="214"/>
      <c r="P39" s="503"/>
      <c r="Q39" s="531"/>
    </row>
    <row r="40" spans="1:17" s="9" customFormat="1" x14ac:dyDescent="0.2">
      <c r="A40" s="186">
        <f t="shared" si="0"/>
        <v>32</v>
      </c>
      <c r="B40" s="142" t="s">
        <v>815</v>
      </c>
      <c r="C40" s="132"/>
      <c r="D40" s="132"/>
      <c r="E40" s="598"/>
      <c r="F40" s="132"/>
      <c r="G40" s="132"/>
      <c r="H40" s="598"/>
      <c r="I40" s="124"/>
      <c r="J40" s="203" t="s">
        <v>4</v>
      </c>
      <c r="K40" s="204"/>
      <c r="L40" s="205"/>
      <c r="M40" s="506"/>
      <c r="N40" s="214"/>
      <c r="O40" s="214"/>
      <c r="P40" s="503"/>
      <c r="Q40" s="531"/>
    </row>
    <row r="41" spans="1:17" s="9" customFormat="1" x14ac:dyDescent="0.2">
      <c r="A41" s="186">
        <f t="shared" si="0"/>
        <v>33</v>
      </c>
      <c r="B41" s="179" t="s">
        <v>225</v>
      </c>
      <c r="C41" s="132"/>
      <c r="D41" s="132"/>
      <c r="E41" s="598"/>
      <c r="F41" s="132"/>
      <c r="G41" s="132"/>
      <c r="H41" s="598"/>
      <c r="I41" s="124"/>
      <c r="J41" s="614" t="s">
        <v>3</v>
      </c>
      <c r="K41" s="195"/>
      <c r="L41" s="195"/>
      <c r="M41" s="505"/>
      <c r="N41" s="214"/>
      <c r="O41" s="214"/>
      <c r="P41" s="503"/>
      <c r="Q41" s="531"/>
    </row>
    <row r="42" spans="1:17" x14ac:dyDescent="0.2">
      <c r="A42" s="186">
        <f t="shared" si="0"/>
        <v>34</v>
      </c>
      <c r="B42" s="124" t="s">
        <v>817</v>
      </c>
      <c r="C42" s="207"/>
      <c r="D42" s="143"/>
      <c r="E42" s="930"/>
      <c r="F42" s="143"/>
      <c r="G42" s="143"/>
      <c r="H42" s="930"/>
      <c r="I42" s="124"/>
      <c r="J42" s="145" t="s">
        <v>5</v>
      </c>
      <c r="K42" s="195"/>
      <c r="L42" s="195"/>
      <c r="M42" s="505"/>
      <c r="N42" s="341"/>
      <c r="O42" s="341"/>
      <c r="P42" s="531"/>
      <c r="Q42" s="531"/>
    </row>
    <row r="43" spans="1:17" x14ac:dyDescent="0.2">
      <c r="A43" s="186">
        <f t="shared" si="0"/>
        <v>35</v>
      </c>
      <c r="B43" s="124" t="s">
        <v>230</v>
      </c>
      <c r="C43" s="125"/>
      <c r="D43" s="125"/>
      <c r="E43" s="509"/>
      <c r="F43" s="125"/>
      <c r="G43" s="125"/>
      <c r="H43" s="509"/>
      <c r="I43" s="124"/>
      <c r="J43" s="145" t="s">
        <v>6</v>
      </c>
      <c r="K43" s="204"/>
      <c r="L43" s="204"/>
      <c r="M43" s="505"/>
      <c r="N43" s="341"/>
      <c r="O43" s="341"/>
      <c r="P43" s="531"/>
      <c r="Q43" s="531"/>
    </row>
    <row r="44" spans="1:17" x14ac:dyDescent="0.2">
      <c r="A44" s="186">
        <f t="shared" si="0"/>
        <v>36</v>
      </c>
      <c r="B44" s="612" t="s">
        <v>231</v>
      </c>
      <c r="C44" s="125">
        <v>87061</v>
      </c>
      <c r="D44" s="125">
        <v>46344</v>
      </c>
      <c r="E44" s="509">
        <f>SUM(C44:D44)</f>
        <v>133405</v>
      </c>
      <c r="F44" s="125">
        <v>87062</v>
      </c>
      <c r="G44" s="125">
        <v>46344</v>
      </c>
      <c r="H44" s="509">
        <f>F44+G44</f>
        <v>133406</v>
      </c>
      <c r="I44" s="124">
        <f t="shared" si="3"/>
        <v>100.00074959709156</v>
      </c>
      <c r="J44" s="145" t="s">
        <v>7</v>
      </c>
      <c r="K44" s="204"/>
      <c r="L44" s="204"/>
      <c r="M44" s="505"/>
      <c r="N44" s="341"/>
      <c r="O44" s="341"/>
      <c r="P44" s="531"/>
      <c r="Q44" s="531"/>
    </row>
    <row r="45" spans="1:17" x14ac:dyDescent="0.2">
      <c r="A45" s="186">
        <f t="shared" si="0"/>
        <v>37</v>
      </c>
      <c r="B45" s="612" t="s">
        <v>1050</v>
      </c>
      <c r="C45" s="125"/>
      <c r="D45" s="125"/>
      <c r="E45" s="509"/>
      <c r="F45" s="125"/>
      <c r="G45" s="125"/>
      <c r="H45" s="509"/>
      <c r="I45" s="124"/>
      <c r="J45" s="145"/>
      <c r="K45" s="204"/>
      <c r="L45" s="204"/>
      <c r="M45" s="505"/>
      <c r="N45" s="341"/>
      <c r="O45" s="341"/>
      <c r="P45" s="531"/>
      <c r="Q45" s="531"/>
    </row>
    <row r="46" spans="1:17" x14ac:dyDescent="0.2">
      <c r="A46" s="186">
        <f t="shared" si="0"/>
        <v>38</v>
      </c>
      <c r="B46" s="125" t="s">
        <v>818</v>
      </c>
      <c r="C46" s="125">
        <v>24026</v>
      </c>
      <c r="D46" s="125">
        <v>3061</v>
      </c>
      <c r="E46" s="509">
        <f>SUM(C46:D46)</f>
        <v>27087</v>
      </c>
      <c r="F46" s="125">
        <v>24026</v>
      </c>
      <c r="G46" s="125">
        <v>3061</v>
      </c>
      <c r="H46" s="530">
        <f>F46+G46</f>
        <v>27087</v>
      </c>
      <c r="I46" s="124">
        <f t="shared" si="3"/>
        <v>100</v>
      </c>
      <c r="J46" s="145" t="s">
        <v>8</v>
      </c>
      <c r="K46" s="195"/>
      <c r="L46" s="195"/>
      <c r="M46" s="502"/>
      <c r="N46" s="341"/>
      <c r="O46" s="341"/>
      <c r="P46" s="531"/>
      <c r="Q46" s="531"/>
    </row>
    <row r="47" spans="1:17" x14ac:dyDescent="0.2">
      <c r="A47" s="186">
        <f t="shared" si="0"/>
        <v>39</v>
      </c>
      <c r="B47" s="125" t="s">
        <v>819</v>
      </c>
      <c r="C47" s="132"/>
      <c r="D47" s="132"/>
      <c r="E47" s="598"/>
      <c r="F47" s="132"/>
      <c r="G47" s="132"/>
      <c r="H47" s="509"/>
      <c r="I47" s="124"/>
      <c r="J47" s="145" t="s">
        <v>321</v>
      </c>
      <c r="K47" s="191">
        <v>35295</v>
      </c>
      <c r="L47" s="191">
        <v>3103</v>
      </c>
      <c r="M47" s="531">
        <f>SUM(K47:L47)</f>
        <v>38398</v>
      </c>
      <c r="N47" s="341">
        <v>35295</v>
      </c>
      <c r="O47" s="341">
        <v>3103</v>
      </c>
      <c r="P47" s="531">
        <f>N47+O47</f>
        <v>38398</v>
      </c>
      <c r="Q47" s="531">
        <f t="shared" si="2"/>
        <v>100</v>
      </c>
    </row>
    <row r="48" spans="1:17" x14ac:dyDescent="0.2">
      <c r="A48" s="186">
        <f t="shared" si="0"/>
        <v>40</v>
      </c>
      <c r="B48" s="124" t="s">
        <v>820</v>
      </c>
      <c r="C48" s="125"/>
      <c r="D48" s="125"/>
      <c r="E48" s="509"/>
      <c r="F48" s="125"/>
      <c r="G48" s="125"/>
      <c r="H48" s="509"/>
      <c r="I48" s="124"/>
      <c r="J48" s="145" t="s">
        <v>262</v>
      </c>
      <c r="K48" s="191"/>
      <c r="L48" s="191"/>
      <c r="M48" s="531"/>
      <c r="N48" s="341"/>
      <c r="O48" s="341"/>
      <c r="P48" s="531">
        <f t="shared" ref="P48:P50" si="11">N48+O48</f>
        <v>0</v>
      </c>
      <c r="Q48" s="531"/>
    </row>
    <row r="49" spans="1:17" x14ac:dyDescent="0.2">
      <c r="A49" s="186">
        <f t="shared" si="0"/>
        <v>41</v>
      </c>
      <c r="B49" s="124" t="s">
        <v>821</v>
      </c>
      <c r="C49" s="125"/>
      <c r="D49" s="125"/>
      <c r="E49" s="509"/>
      <c r="F49" s="125"/>
      <c r="G49" s="125"/>
      <c r="H49" s="509"/>
      <c r="I49" s="124"/>
      <c r="J49" s="613" t="s">
        <v>263</v>
      </c>
      <c r="K49" s="343">
        <f>'pü.mérleg Hivatal'!D48+'püm. GAMESZ. '!C48+'püm-TASZII.'!C48+püm.Brunszvik!C48+'püm Festetics'!C48</f>
        <v>763823</v>
      </c>
      <c r="L49" s="343">
        <f>'pü.mérleg Hivatal'!E48+'püm. GAMESZ. '!D48+'püm-TASZII.'!D48+püm.Brunszvik!D48+'püm Festetics'!D48</f>
        <v>508350</v>
      </c>
      <c r="M49" s="531">
        <f>SUM(K49:L49)</f>
        <v>1272173</v>
      </c>
      <c r="N49" s="341">
        <f>'pü.mérleg Hivatal'!G48+'püm. GAMESZ. '!F48+püm.Brunszvik!F48+'püm Festetics'!F48+'püm-TASZII.'!F48</f>
        <v>758767</v>
      </c>
      <c r="O49" s="341">
        <f>'pü.mérleg Hivatal'!H48+'püm. GAMESZ. '!G48+püm.Brunszvik!G48+'püm Festetics'!G48+'püm-TASZII.'!G48</f>
        <v>490116</v>
      </c>
      <c r="P49" s="531">
        <f t="shared" si="11"/>
        <v>1248883</v>
      </c>
      <c r="Q49" s="531">
        <f t="shared" si="2"/>
        <v>98.169274147462644</v>
      </c>
    </row>
    <row r="50" spans="1:17" x14ac:dyDescent="0.2">
      <c r="A50" s="186">
        <f t="shared" si="0"/>
        <v>42</v>
      </c>
      <c r="B50" s="124" t="s">
        <v>0</v>
      </c>
      <c r="C50" s="125"/>
      <c r="D50" s="125"/>
      <c r="E50" s="509"/>
      <c r="F50" s="125"/>
      <c r="G50" s="125"/>
      <c r="H50" s="509"/>
      <c r="I50" s="124"/>
      <c r="J50" s="613" t="s">
        <v>264</v>
      </c>
      <c r="K50" s="343">
        <f>'pü.mérleg Hivatal'!D49+'püm. GAMESZ. '!C49+'püm-TASZII.'!C49+püm.Brunszvik!C49+'püm Festetics'!C49</f>
        <v>35433</v>
      </c>
      <c r="L50" s="343">
        <f>'pü.mérleg Hivatal'!E49+'püm. GAMESZ. '!D49+'püm-TASZII.'!D49+püm.Brunszvik!D49+'püm Festetics'!D49</f>
        <v>7751</v>
      </c>
      <c r="M50" s="531">
        <f>'pü.mérleg Hivatal'!F49+'püm. GAMESZ. '!E49+'püm-TASZII.'!E49+püm.Brunszvik!E49+'püm Festetics'!E49</f>
        <v>43184</v>
      </c>
      <c r="N50" s="341">
        <f>'pü.mérleg Hivatal'!G49+'püm. GAMESZ. '!F49+püm.Brunszvik!F49+'püm Festetics'!F49+'püm-TASZII.'!F49</f>
        <v>19503</v>
      </c>
      <c r="O50" s="341">
        <f>'pü.mérleg Hivatal'!H49+'püm. GAMESZ. '!G49+püm.Brunszvik!G49+'püm Festetics'!G49+'püm-TASZII.'!G49</f>
        <v>5708</v>
      </c>
      <c r="P50" s="531">
        <f t="shared" si="11"/>
        <v>25211</v>
      </c>
      <c r="Q50" s="531">
        <f t="shared" si="2"/>
        <v>58.38041867358281</v>
      </c>
    </row>
    <row r="51" spans="1:17" x14ac:dyDescent="0.2">
      <c r="A51" s="186">
        <f t="shared" si="0"/>
        <v>43</v>
      </c>
      <c r="B51" s="124" t="s">
        <v>1</v>
      </c>
      <c r="C51" s="125">
        <v>300000</v>
      </c>
      <c r="D51" s="125">
        <v>0</v>
      </c>
      <c r="E51" s="509">
        <f>C51+D51</f>
        <v>300000</v>
      </c>
      <c r="F51" s="125">
        <v>300000</v>
      </c>
      <c r="G51" s="125"/>
      <c r="H51" s="509">
        <f t="shared" ref="H51" si="12">F51+G51</f>
        <v>300000</v>
      </c>
      <c r="I51" s="124">
        <f t="shared" si="3"/>
        <v>100</v>
      </c>
      <c r="J51" s="145" t="s">
        <v>13</v>
      </c>
      <c r="K51" s="191"/>
      <c r="L51" s="191"/>
      <c r="M51" s="502"/>
      <c r="N51" s="341"/>
      <c r="O51" s="341"/>
      <c r="P51" s="531"/>
      <c r="Q51" s="531"/>
    </row>
    <row r="52" spans="1:17" x14ac:dyDescent="0.2">
      <c r="A52" s="186">
        <f t="shared" si="0"/>
        <v>44</v>
      </c>
      <c r="B52" s="124"/>
      <c r="C52" s="125"/>
      <c r="D52" s="125"/>
      <c r="E52" s="509"/>
      <c r="F52" s="125"/>
      <c r="G52" s="336"/>
      <c r="H52" s="509"/>
      <c r="I52" s="124"/>
      <c r="J52" s="145" t="s">
        <v>14</v>
      </c>
      <c r="K52" s="191"/>
      <c r="L52" s="191"/>
      <c r="M52" s="502"/>
      <c r="N52" s="341"/>
      <c r="O52" s="341"/>
      <c r="P52" s="531"/>
      <c r="Q52" s="531"/>
    </row>
    <row r="53" spans="1:17" x14ac:dyDescent="0.2">
      <c r="A53" s="186">
        <f t="shared" si="0"/>
        <v>45</v>
      </c>
      <c r="B53" s="124"/>
      <c r="C53" s="125"/>
      <c r="D53" s="125"/>
      <c r="E53" s="509"/>
      <c r="F53" s="125"/>
      <c r="G53" s="125"/>
      <c r="H53" s="509"/>
      <c r="I53" s="124"/>
      <c r="J53" s="145" t="s">
        <v>15</v>
      </c>
      <c r="K53" s="191"/>
      <c r="L53" s="191"/>
      <c r="M53" s="502"/>
      <c r="N53" s="341"/>
      <c r="O53" s="341"/>
      <c r="P53" s="531"/>
      <c r="Q53" s="531"/>
    </row>
    <row r="54" spans="1:17" ht="12" thickBot="1" x14ac:dyDescent="0.25">
      <c r="A54" s="186">
        <f t="shared" si="0"/>
        <v>46</v>
      </c>
      <c r="B54" s="200" t="s">
        <v>538</v>
      </c>
      <c r="C54" s="132">
        <f>SUM(C40:C52)</f>
        <v>411087</v>
      </c>
      <c r="D54" s="132">
        <f>SUM(D40:D52)</f>
        <v>49405</v>
      </c>
      <c r="E54" s="741">
        <f>SUM(E40:E52)</f>
        <v>460492</v>
      </c>
      <c r="F54" s="132">
        <f t="shared" ref="F54:H54" si="13">SUM(F40:F52)</f>
        <v>411088</v>
      </c>
      <c r="G54" s="132">
        <f t="shared" si="13"/>
        <v>49405</v>
      </c>
      <c r="H54" s="598">
        <f t="shared" si="13"/>
        <v>460493</v>
      </c>
      <c r="I54" s="124">
        <f t="shared" si="3"/>
        <v>100.0002171590386</v>
      </c>
      <c r="J54" s="146" t="s">
        <v>531</v>
      </c>
      <c r="K54" s="195">
        <f t="shared" ref="K54:P54" si="14">SUM(K40:K53)</f>
        <v>834551</v>
      </c>
      <c r="L54" s="195">
        <f t="shared" si="14"/>
        <v>519204</v>
      </c>
      <c r="M54" s="1019">
        <f t="shared" si="14"/>
        <v>1353755</v>
      </c>
      <c r="N54" s="195">
        <f t="shared" si="14"/>
        <v>813565</v>
      </c>
      <c r="O54" s="195">
        <f t="shared" si="14"/>
        <v>498927</v>
      </c>
      <c r="P54" s="505">
        <f t="shared" si="14"/>
        <v>1312492</v>
      </c>
      <c r="Q54" s="503">
        <f t="shared" si="2"/>
        <v>96.951959549549215</v>
      </c>
    </row>
    <row r="55" spans="1:17" ht="12" thickBot="1" x14ac:dyDescent="0.25">
      <c r="A55" s="186">
        <f t="shared" si="0"/>
        <v>47</v>
      </c>
      <c r="B55" s="354" t="s">
        <v>533</v>
      </c>
      <c r="C55" s="355">
        <f>C35+C54</f>
        <v>1787974</v>
      </c>
      <c r="D55" s="355">
        <f>D35+D54</f>
        <v>1278412</v>
      </c>
      <c r="E55" s="1016">
        <f>E35+E54</f>
        <v>3066386</v>
      </c>
      <c r="F55" s="1015">
        <f t="shared" ref="F55:H55" si="15">F35+F54</f>
        <v>1773595</v>
      </c>
      <c r="G55" s="740">
        <f t="shared" si="15"/>
        <v>1274212</v>
      </c>
      <c r="H55" s="740">
        <f t="shared" si="15"/>
        <v>3047807</v>
      </c>
      <c r="I55" s="1017">
        <f>H55/E55*100</f>
        <v>99.394107591151283</v>
      </c>
      <c r="J55" s="577" t="s">
        <v>532</v>
      </c>
      <c r="K55" s="515">
        <f t="shared" ref="K55:P55" si="16">K35+K54</f>
        <v>1787974</v>
      </c>
      <c r="L55" s="575">
        <f t="shared" si="16"/>
        <v>1278412</v>
      </c>
      <c r="M55" s="636">
        <f t="shared" si="16"/>
        <v>3066386</v>
      </c>
      <c r="N55" s="515">
        <f t="shared" si="16"/>
        <v>1350329</v>
      </c>
      <c r="O55" s="575">
        <f t="shared" si="16"/>
        <v>954577</v>
      </c>
      <c r="P55" s="636">
        <f t="shared" si="16"/>
        <v>2304906</v>
      </c>
      <c r="Q55" s="1022">
        <f t="shared" si="2"/>
        <v>75.166857662407793</v>
      </c>
    </row>
    <row r="56" spans="1:17" x14ac:dyDescent="0.2">
      <c r="B56" s="205"/>
      <c r="C56" s="204"/>
      <c r="D56" s="204"/>
      <c r="E56" s="204"/>
      <c r="F56" s="204"/>
      <c r="G56" s="204"/>
      <c r="H56" s="204"/>
      <c r="I56" s="204"/>
      <c r="J56" s="195"/>
      <c r="K56" s="204"/>
      <c r="L56" s="204"/>
      <c r="M56" s="204"/>
      <c r="N56" s="8"/>
      <c r="O56" s="8"/>
      <c r="P56" s="8"/>
      <c r="Q56" s="8"/>
    </row>
    <row r="62" spans="1:17" x14ac:dyDescent="0.2">
      <c r="L62" s="191"/>
    </row>
  </sheetData>
  <sheetProtection selectLockedCells="1" selectUnlockedCells="1"/>
  <mergeCells count="17">
    <mergeCell ref="B3:Q3"/>
    <mergeCell ref="C1:Q1"/>
    <mergeCell ref="N6:Q6"/>
    <mergeCell ref="N7:P7"/>
    <mergeCell ref="Q7:Q8"/>
    <mergeCell ref="K7:M7"/>
    <mergeCell ref="K6:M6"/>
    <mergeCell ref="B6:B7"/>
    <mergeCell ref="J6:J7"/>
    <mergeCell ref="C7:E7"/>
    <mergeCell ref="C6:E6"/>
    <mergeCell ref="B4:Q4"/>
    <mergeCell ref="A6:A8"/>
    <mergeCell ref="F6:I6"/>
    <mergeCell ref="F7:H7"/>
    <mergeCell ref="I7:I8"/>
    <mergeCell ref="A5:Q5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3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T57"/>
  <sheetViews>
    <sheetView topLeftCell="D1" zoomScale="120" workbookViewId="0">
      <selection activeCell="D1" sqref="D1:R1"/>
    </sheetView>
  </sheetViews>
  <sheetFormatPr defaultRowHeight="11.25" x14ac:dyDescent="0.2"/>
  <cols>
    <col min="1" max="1" width="9.140625" style="8"/>
    <col min="2" max="2" width="3.7109375" style="179" customWidth="1"/>
    <col min="3" max="3" width="36.140625" style="179" customWidth="1"/>
    <col min="4" max="5" width="10.28515625" style="180" customWidth="1"/>
    <col min="6" max="6" width="9" style="180" customWidth="1"/>
    <col min="7" max="9" width="10.7109375" style="180" customWidth="1"/>
    <col min="10" max="10" width="6.85546875" style="180" customWidth="1"/>
    <col min="11" max="11" width="36.140625" style="180" customWidth="1"/>
    <col min="12" max="12" width="7.85546875" style="180" customWidth="1"/>
    <col min="13" max="13" width="10.140625" style="180" customWidth="1"/>
    <col min="14" max="14" width="10" style="180" customWidth="1"/>
    <col min="15" max="17" width="10.7109375" style="8" customWidth="1"/>
    <col min="18" max="18" width="6.7109375" style="8" customWidth="1"/>
    <col min="19" max="16384" width="9.140625" style="8"/>
  </cols>
  <sheetData>
    <row r="1" spans="2:20" ht="12.75" customHeight="1" x14ac:dyDescent="0.2">
      <c r="D1" s="1561" t="s">
        <v>2395</v>
      </c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  <c r="R1" s="1561"/>
    </row>
    <row r="2" spans="2:20" x14ac:dyDescent="0.2">
      <c r="K2" s="181"/>
      <c r="L2" s="181"/>
      <c r="M2" s="181"/>
      <c r="N2" s="181"/>
    </row>
    <row r="3" spans="2:20" x14ac:dyDescent="0.2">
      <c r="K3" s="181"/>
      <c r="L3" s="181"/>
      <c r="M3" s="181"/>
      <c r="N3" s="181"/>
    </row>
    <row r="4" spans="2:20" s="128" customFormat="1" x14ac:dyDescent="0.2">
      <c r="B4" s="182"/>
      <c r="C4" s="1562" t="s">
        <v>80</v>
      </c>
      <c r="D4" s="1562"/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2"/>
      <c r="P4" s="1562"/>
      <c r="Q4" s="1562"/>
      <c r="R4" s="1562"/>
    </row>
    <row r="5" spans="2:20" s="128" customFormat="1" x14ac:dyDescent="0.2">
      <c r="B5" s="182"/>
      <c r="C5" s="1657" t="s">
        <v>197</v>
      </c>
      <c r="D5" s="1657"/>
      <c r="E5" s="1657"/>
      <c r="F5" s="1657"/>
      <c r="G5" s="1657"/>
      <c r="H5" s="1657"/>
      <c r="I5" s="1657"/>
      <c r="J5" s="1657"/>
      <c r="K5" s="1657"/>
      <c r="L5" s="1657"/>
      <c r="M5" s="1657"/>
      <c r="N5" s="1657"/>
      <c r="O5" s="1657"/>
      <c r="P5" s="1657"/>
      <c r="Q5" s="1657"/>
      <c r="R5" s="1657"/>
    </row>
    <row r="6" spans="2:20" s="128" customFormat="1" x14ac:dyDescent="0.2">
      <c r="B6" s="182"/>
      <c r="C6" s="1562" t="s">
        <v>348</v>
      </c>
      <c r="D6" s="1562"/>
      <c r="E6" s="1562"/>
      <c r="F6" s="1562"/>
      <c r="G6" s="1562"/>
      <c r="H6" s="1562"/>
      <c r="I6" s="1562"/>
      <c r="J6" s="1562"/>
      <c r="K6" s="1562"/>
      <c r="L6" s="1562"/>
      <c r="M6" s="1562"/>
      <c r="N6" s="1562"/>
      <c r="O6" s="1562"/>
      <c r="P6" s="1562"/>
      <c r="Q6" s="1562"/>
      <c r="R6" s="1562"/>
    </row>
    <row r="7" spans="2:20" s="128" customFormat="1" ht="12.75" customHeight="1" x14ac:dyDescent="0.2">
      <c r="B7" s="1564" t="s">
        <v>375</v>
      </c>
      <c r="C7" s="1564"/>
      <c r="D7" s="1564"/>
      <c r="E7" s="1564"/>
      <c r="F7" s="1564"/>
      <c r="G7" s="1564"/>
      <c r="H7" s="1564"/>
      <c r="I7" s="1564"/>
      <c r="J7" s="1564"/>
      <c r="K7" s="1564"/>
      <c r="L7" s="1564"/>
      <c r="M7" s="1564"/>
      <c r="N7" s="1564"/>
      <c r="O7" s="1564"/>
      <c r="P7" s="1564"/>
      <c r="Q7" s="1564"/>
      <c r="R7" s="1564"/>
    </row>
    <row r="8" spans="2:20" s="128" customFormat="1" ht="12.75" customHeight="1" x14ac:dyDescent="0.2">
      <c r="B8" s="1568" t="s">
        <v>56</v>
      </c>
      <c r="C8" s="1572" t="s">
        <v>57</v>
      </c>
      <c r="D8" s="1580" t="s">
        <v>58</v>
      </c>
      <c r="E8" s="1580"/>
      <c r="F8" s="1581"/>
      <c r="G8" s="1565" t="s">
        <v>59</v>
      </c>
      <c r="H8" s="1565"/>
      <c r="I8" s="1565"/>
      <c r="J8" s="1565"/>
      <c r="K8" s="1575" t="s">
        <v>60</v>
      </c>
      <c r="L8" s="1566" t="s">
        <v>563</v>
      </c>
      <c r="M8" s="1567"/>
      <c r="N8" s="1567"/>
      <c r="O8" s="1565" t="s">
        <v>564</v>
      </c>
      <c r="P8" s="1565"/>
      <c r="Q8" s="1565"/>
      <c r="R8" s="1565"/>
    </row>
    <row r="9" spans="2:20" s="128" customFormat="1" ht="12.75" customHeight="1" x14ac:dyDescent="0.2">
      <c r="B9" s="1568"/>
      <c r="C9" s="1572"/>
      <c r="D9" s="1577" t="s">
        <v>349</v>
      </c>
      <c r="E9" s="1577"/>
      <c r="F9" s="1578"/>
      <c r="G9" s="1569" t="s">
        <v>1133</v>
      </c>
      <c r="H9" s="1570"/>
      <c r="I9" s="1570"/>
      <c r="J9" s="1571" t="s">
        <v>1134</v>
      </c>
      <c r="K9" s="1576"/>
      <c r="L9" s="1577" t="s">
        <v>349</v>
      </c>
      <c r="M9" s="1577"/>
      <c r="N9" s="1577"/>
      <c r="O9" s="1569" t="s">
        <v>1139</v>
      </c>
      <c r="P9" s="1570"/>
      <c r="Q9" s="1570"/>
      <c r="R9" s="1571" t="s">
        <v>1134</v>
      </c>
      <c r="T9" s="1327"/>
    </row>
    <row r="10" spans="2:20" s="129" customFormat="1" ht="36.6" customHeight="1" x14ac:dyDescent="0.2">
      <c r="B10" s="1568"/>
      <c r="C10" s="183" t="s">
        <v>61</v>
      </c>
      <c r="D10" s="141" t="s">
        <v>62</v>
      </c>
      <c r="E10" s="141" t="s">
        <v>63</v>
      </c>
      <c r="F10" s="184" t="s">
        <v>64</v>
      </c>
      <c r="G10" s="141" t="s">
        <v>62</v>
      </c>
      <c r="H10" s="141" t="s">
        <v>63</v>
      </c>
      <c r="I10" s="184" t="s">
        <v>1135</v>
      </c>
      <c r="J10" s="1571"/>
      <c r="K10" s="185" t="s">
        <v>65</v>
      </c>
      <c r="L10" s="141" t="s">
        <v>62</v>
      </c>
      <c r="M10" s="141" t="s">
        <v>63</v>
      </c>
      <c r="N10" s="141" t="s">
        <v>64</v>
      </c>
      <c r="O10" s="141" t="s">
        <v>62</v>
      </c>
      <c r="P10" s="141" t="s">
        <v>63</v>
      </c>
      <c r="Q10" s="184" t="s">
        <v>1135</v>
      </c>
      <c r="R10" s="1582"/>
      <c r="S10" s="686"/>
      <c r="T10" s="1326"/>
    </row>
    <row r="11" spans="2:20" ht="11.45" customHeight="1" x14ac:dyDescent="0.2">
      <c r="B11" s="186">
        <v>1</v>
      </c>
      <c r="C11" s="187" t="s">
        <v>24</v>
      </c>
      <c r="D11" s="188"/>
      <c r="E11" s="188"/>
      <c r="F11" s="928"/>
      <c r="G11" s="188"/>
      <c r="H11" s="188"/>
      <c r="I11" s="928"/>
      <c r="J11" s="188"/>
      <c r="K11" s="144" t="s">
        <v>25</v>
      </c>
      <c r="L11" s="188"/>
      <c r="M11" s="188"/>
      <c r="N11" s="508"/>
      <c r="O11" s="215"/>
      <c r="Q11" s="528"/>
      <c r="S11" s="215"/>
    </row>
    <row r="12" spans="2:20" x14ac:dyDescent="0.2">
      <c r="B12" s="186">
        <f t="shared" ref="B12:B54" si="0">B11+1</f>
        <v>2</v>
      </c>
      <c r="C12" s="189" t="s">
        <v>35</v>
      </c>
      <c r="D12" s="124"/>
      <c r="E12" s="124"/>
      <c r="F12" s="509">
        <f>SUM(D12:E12)</f>
        <v>0</v>
      </c>
      <c r="G12" s="125"/>
      <c r="H12" s="125"/>
      <c r="I12" s="509">
        <f>G12+H12</f>
        <v>0</v>
      </c>
      <c r="J12" s="125"/>
      <c r="K12" s="145" t="s">
        <v>238</v>
      </c>
      <c r="L12" s="125">
        <v>99501</v>
      </c>
      <c r="M12" s="125">
        <v>88579</v>
      </c>
      <c r="N12" s="500">
        <f>SUM(L12:M12)</f>
        <v>188080</v>
      </c>
      <c r="O12" s="685">
        <v>90675</v>
      </c>
      <c r="P12" s="341">
        <v>80722</v>
      </c>
      <c r="Q12" s="531">
        <f>O12+P12</f>
        <v>171397</v>
      </c>
      <c r="R12" s="343">
        <f>Q12/N12*100</f>
        <v>91.129838366652493</v>
      </c>
      <c r="S12" s="215"/>
    </row>
    <row r="13" spans="2:20" x14ac:dyDescent="0.2">
      <c r="B13" s="186">
        <f t="shared" si="0"/>
        <v>3</v>
      </c>
      <c r="C13" s="189" t="s">
        <v>36</v>
      </c>
      <c r="D13" s="124"/>
      <c r="E13" s="124"/>
      <c r="F13" s="509">
        <f>SUM(D13:E13)</f>
        <v>0</v>
      </c>
      <c r="G13" s="125"/>
      <c r="H13" s="125"/>
      <c r="I13" s="1267">
        <f t="shared" ref="I13:I30" si="1">G13+H13</f>
        <v>0</v>
      </c>
      <c r="J13" s="125"/>
      <c r="K13" s="613" t="s">
        <v>239</v>
      </c>
      <c r="L13" s="125">
        <v>28012</v>
      </c>
      <c r="M13" s="125">
        <v>21817</v>
      </c>
      <c r="N13" s="500">
        <f>SUM(L13:M13)</f>
        <v>49829</v>
      </c>
      <c r="O13" s="685">
        <v>27546</v>
      </c>
      <c r="P13" s="341">
        <v>21454</v>
      </c>
      <c r="Q13" s="531">
        <f t="shared" ref="Q13:Q20" si="2">O13+P13</f>
        <v>49000</v>
      </c>
      <c r="R13" s="343">
        <f t="shared" ref="R13:R54" si="3">Q13/N13*100</f>
        <v>98.336310180818401</v>
      </c>
      <c r="S13" s="215"/>
    </row>
    <row r="14" spans="2:20" x14ac:dyDescent="0.2">
      <c r="B14" s="186">
        <f t="shared" si="0"/>
        <v>4</v>
      </c>
      <c r="C14" s="189" t="s">
        <v>37</v>
      </c>
      <c r="D14" s="124">
        <v>899</v>
      </c>
      <c r="E14" s="124">
        <v>52</v>
      </c>
      <c r="F14" s="509">
        <f>SUM(D14:E14)</f>
        <v>951</v>
      </c>
      <c r="G14" s="125">
        <f>'tám, végl. pe.átv  '!F56</f>
        <v>899</v>
      </c>
      <c r="H14" s="125">
        <f>'tám, végl. pe.átv  '!G56</f>
        <v>52</v>
      </c>
      <c r="I14" s="509">
        <f>'tám, végl. pe.átv  '!H56</f>
        <v>951</v>
      </c>
      <c r="J14" s="125">
        <f t="shared" ref="J14:J54" si="4">I14/F14*100</f>
        <v>100</v>
      </c>
      <c r="K14" s="145" t="s">
        <v>240</v>
      </c>
      <c r="L14" s="125">
        <v>6137</v>
      </c>
      <c r="M14" s="125">
        <v>60958</v>
      </c>
      <c r="N14" s="500">
        <f>SUM(L14:M14)</f>
        <v>67095</v>
      </c>
      <c r="O14" s="685">
        <v>4857</v>
      </c>
      <c r="P14" s="341">
        <v>48239</v>
      </c>
      <c r="Q14" s="531">
        <f t="shared" si="2"/>
        <v>53096</v>
      </c>
      <c r="R14" s="343">
        <f t="shared" si="3"/>
        <v>79.135554065131529</v>
      </c>
      <c r="S14" s="215"/>
    </row>
    <row r="15" spans="2:20" ht="12" customHeight="1" x14ac:dyDescent="0.2">
      <c r="B15" s="186">
        <f t="shared" si="0"/>
        <v>5</v>
      </c>
      <c r="C15" s="133"/>
      <c r="D15" s="124"/>
      <c r="E15" s="124"/>
      <c r="F15" s="509"/>
      <c r="G15" s="125"/>
      <c r="H15" s="125"/>
      <c r="I15" s="509"/>
      <c r="J15" s="125"/>
      <c r="K15" s="145"/>
      <c r="L15" s="124"/>
      <c r="M15" s="124"/>
      <c r="N15" s="500"/>
      <c r="O15" s="685"/>
      <c r="P15" s="341"/>
      <c r="Q15" s="531">
        <f t="shared" si="2"/>
        <v>0</v>
      </c>
      <c r="R15" s="343"/>
      <c r="S15" s="215"/>
    </row>
    <row r="16" spans="2:20" x14ac:dyDescent="0.2">
      <c r="B16" s="186">
        <f t="shared" si="0"/>
        <v>6</v>
      </c>
      <c r="C16" s="189" t="s">
        <v>38</v>
      </c>
      <c r="D16" s="124"/>
      <c r="E16" s="124"/>
      <c r="F16" s="509">
        <f>SUM(D16:E16)</f>
        <v>0</v>
      </c>
      <c r="G16" s="125"/>
      <c r="H16" s="125"/>
      <c r="I16" s="509">
        <f t="shared" si="1"/>
        <v>0</v>
      </c>
      <c r="J16" s="125"/>
      <c r="K16" s="145" t="s">
        <v>28</v>
      </c>
      <c r="L16" s="191">
        <f>'ellátottak hivatal'!E18</f>
        <v>325</v>
      </c>
      <c r="M16" s="191">
        <f>'ellátottak hivatal'!F18</f>
        <v>0</v>
      </c>
      <c r="N16" s="500">
        <f>SUM(L16:M16)</f>
        <v>325</v>
      </c>
      <c r="O16" s="685">
        <f>'ellátottak hivatal'!L18</f>
        <v>325</v>
      </c>
      <c r="P16" s="343">
        <f>'ellátottak hivatal'!M18</f>
        <v>0</v>
      </c>
      <c r="Q16" s="531">
        <f t="shared" si="2"/>
        <v>325</v>
      </c>
      <c r="R16" s="343">
        <f t="shared" si="3"/>
        <v>100</v>
      </c>
      <c r="S16" s="215"/>
    </row>
    <row r="17" spans="2:19" x14ac:dyDescent="0.2">
      <c r="B17" s="186">
        <f t="shared" si="0"/>
        <v>7</v>
      </c>
      <c r="C17" s="189"/>
      <c r="D17" s="124"/>
      <c r="E17" s="124"/>
      <c r="F17" s="509"/>
      <c r="G17" s="125"/>
      <c r="H17" s="125"/>
      <c r="I17" s="509"/>
      <c r="J17" s="125"/>
      <c r="K17" s="145" t="s">
        <v>30</v>
      </c>
      <c r="L17" s="191"/>
      <c r="M17" s="191"/>
      <c r="N17" s="500"/>
      <c r="O17" s="685"/>
      <c r="P17" s="341"/>
      <c r="Q17" s="531">
        <f t="shared" si="2"/>
        <v>0</v>
      </c>
      <c r="R17" s="343"/>
      <c r="S17" s="215"/>
    </row>
    <row r="18" spans="2:19" x14ac:dyDescent="0.2">
      <c r="B18" s="186">
        <f t="shared" si="0"/>
        <v>8</v>
      </c>
      <c r="C18" s="189" t="s">
        <v>39</v>
      </c>
      <c r="D18" s="124"/>
      <c r="E18" s="124"/>
      <c r="F18" s="509">
        <f>SUM(D18:E18)</f>
        <v>0</v>
      </c>
      <c r="G18" s="125"/>
      <c r="H18" s="125"/>
      <c r="I18" s="509">
        <f t="shared" si="1"/>
        <v>0</v>
      </c>
      <c r="J18" s="125"/>
      <c r="K18" s="145" t="s">
        <v>536</v>
      </c>
      <c r="L18" s="191">
        <v>10</v>
      </c>
      <c r="M18" s="191"/>
      <c r="N18" s="502">
        <f>L18+M18</f>
        <v>10</v>
      </c>
      <c r="O18" s="685">
        <v>9</v>
      </c>
      <c r="P18" s="341"/>
      <c r="Q18" s="531">
        <f t="shared" si="2"/>
        <v>9</v>
      </c>
      <c r="R18" s="343">
        <f t="shared" si="3"/>
        <v>90</v>
      </c>
      <c r="S18" s="215"/>
    </row>
    <row r="19" spans="2:19" x14ac:dyDescent="0.2">
      <c r="B19" s="186">
        <f t="shared" si="0"/>
        <v>9</v>
      </c>
      <c r="C19" s="192" t="s">
        <v>40</v>
      </c>
      <c r="D19" s="190"/>
      <c r="E19" s="190"/>
      <c r="F19" s="500"/>
      <c r="G19" s="190"/>
      <c r="H19" s="190"/>
      <c r="I19" s="509"/>
      <c r="J19" s="125"/>
      <c r="K19" s="145" t="s">
        <v>535</v>
      </c>
      <c r="L19" s="191"/>
      <c r="M19" s="191"/>
      <c r="N19" s="502"/>
      <c r="O19" s="685"/>
      <c r="P19" s="341"/>
      <c r="Q19" s="531">
        <f t="shared" si="2"/>
        <v>0</v>
      </c>
      <c r="R19" s="343"/>
      <c r="S19" s="215"/>
    </row>
    <row r="20" spans="2:19" x14ac:dyDescent="0.2">
      <c r="B20" s="186">
        <f t="shared" si="0"/>
        <v>10</v>
      </c>
      <c r="C20" s="122" t="s">
        <v>213</v>
      </c>
      <c r="D20" s="411">
        <v>15</v>
      </c>
      <c r="E20" s="411">
        <v>1398</v>
      </c>
      <c r="F20" s="529">
        <f>SUM(D20:E20)</f>
        <v>1413</v>
      </c>
      <c r="G20" s="411">
        <v>16</v>
      </c>
      <c r="H20" s="411">
        <v>1404</v>
      </c>
      <c r="I20" s="509">
        <f t="shared" si="1"/>
        <v>1420</v>
      </c>
      <c r="J20" s="125">
        <f t="shared" si="4"/>
        <v>100.49539985845719</v>
      </c>
      <c r="K20" s="145" t="s">
        <v>245</v>
      </c>
      <c r="L20" s="191"/>
      <c r="M20" s="191"/>
      <c r="N20" s="502"/>
      <c r="O20" s="685"/>
      <c r="P20" s="341"/>
      <c r="Q20" s="531">
        <f t="shared" si="2"/>
        <v>0</v>
      </c>
      <c r="R20" s="343"/>
      <c r="S20" s="215"/>
    </row>
    <row r="21" spans="2:19" x14ac:dyDescent="0.2">
      <c r="B21" s="186">
        <f t="shared" si="0"/>
        <v>11</v>
      </c>
      <c r="D21" s="190"/>
      <c r="E21" s="190"/>
      <c r="F21" s="500"/>
      <c r="G21" s="190"/>
      <c r="H21" s="190"/>
      <c r="I21" s="509"/>
      <c r="J21" s="125"/>
      <c r="K21" s="145" t="s">
        <v>528</v>
      </c>
      <c r="L21" s="191"/>
      <c r="M21" s="191"/>
      <c r="N21" s="502"/>
      <c r="O21" s="685"/>
      <c r="P21" s="341"/>
      <c r="Q21" s="531"/>
      <c r="R21" s="343"/>
      <c r="S21" s="215"/>
    </row>
    <row r="22" spans="2:19" s="130" customFormat="1" x14ac:dyDescent="0.2">
      <c r="B22" s="186">
        <f t="shared" si="0"/>
        <v>12</v>
      </c>
      <c r="C22" s="179" t="s">
        <v>42</v>
      </c>
      <c r="D22" s="190"/>
      <c r="E22" s="190"/>
      <c r="F22" s="500"/>
      <c r="G22" s="190"/>
      <c r="H22" s="190"/>
      <c r="I22" s="509"/>
      <c r="J22" s="125"/>
      <c r="K22" s="145" t="s">
        <v>529</v>
      </c>
      <c r="L22" s="191"/>
      <c r="M22" s="191"/>
      <c r="N22" s="502"/>
      <c r="O22" s="1064"/>
      <c r="P22" s="413"/>
      <c r="Q22" s="531"/>
      <c r="R22" s="343"/>
      <c r="S22" s="687"/>
    </row>
    <row r="23" spans="2:19" s="130" customFormat="1" x14ac:dyDescent="0.2">
      <c r="B23" s="186">
        <f t="shared" si="0"/>
        <v>13</v>
      </c>
      <c r="C23" s="180" t="s">
        <v>43</v>
      </c>
      <c r="D23" s="190"/>
      <c r="E23" s="190"/>
      <c r="F23" s="500"/>
      <c r="G23" s="190"/>
      <c r="H23" s="190"/>
      <c r="I23" s="509"/>
      <c r="J23" s="125"/>
      <c r="K23" s="193"/>
      <c r="L23" s="191"/>
      <c r="M23" s="191"/>
      <c r="N23" s="502"/>
      <c r="O23" s="1064"/>
      <c r="P23" s="947"/>
      <c r="Q23" s="533"/>
      <c r="R23" s="343"/>
      <c r="S23" s="687"/>
    </row>
    <row r="24" spans="2:19" x14ac:dyDescent="0.2">
      <c r="B24" s="186">
        <f t="shared" si="0"/>
        <v>14</v>
      </c>
      <c r="C24" s="189" t="s">
        <v>44</v>
      </c>
      <c r="D24" s="135"/>
      <c r="E24" s="135"/>
      <c r="F24" s="937"/>
      <c r="G24" s="135"/>
      <c r="H24" s="135"/>
      <c r="I24" s="509"/>
      <c r="J24" s="125"/>
      <c r="K24" s="194" t="s">
        <v>66</v>
      </c>
      <c r="L24" s="131">
        <f>SUM(L12:L22)</f>
        <v>133985</v>
      </c>
      <c r="M24" s="131">
        <f>SUM(M12:M22)</f>
        <v>171354</v>
      </c>
      <c r="N24" s="501">
        <f>SUM(N12:N22)</f>
        <v>305339</v>
      </c>
      <c r="O24" s="194">
        <f t="shared" ref="O24:Q24" si="5">SUM(O12:O22)</f>
        <v>123412</v>
      </c>
      <c r="P24" s="131">
        <f t="shared" si="5"/>
        <v>150415</v>
      </c>
      <c r="Q24" s="501">
        <f t="shared" si="5"/>
        <v>273827</v>
      </c>
      <c r="R24" s="412">
        <f t="shared" si="3"/>
        <v>89.679667517087566</v>
      </c>
      <c r="S24" s="215"/>
    </row>
    <row r="25" spans="2:19" x14ac:dyDescent="0.2">
      <c r="B25" s="186">
        <f t="shared" si="0"/>
        <v>15</v>
      </c>
      <c r="C25" s="189" t="s">
        <v>45</v>
      </c>
      <c r="D25" s="190">
        <f>'felh. bev.  '!D47</f>
        <v>2000</v>
      </c>
      <c r="E25" s="190"/>
      <c r="F25" s="500">
        <f>D25+E25</f>
        <v>2000</v>
      </c>
      <c r="G25" s="190">
        <f>'felh. bev.  '!G48</f>
        <v>2000</v>
      </c>
      <c r="H25" s="190">
        <f>'felh. bev.  '!H48</f>
        <v>0</v>
      </c>
      <c r="I25" s="509">
        <f t="shared" si="1"/>
        <v>2000</v>
      </c>
      <c r="J25" s="125">
        <f t="shared" si="4"/>
        <v>100</v>
      </c>
      <c r="K25" s="193"/>
      <c r="L25" s="191"/>
      <c r="M25" s="191"/>
      <c r="N25" s="502"/>
      <c r="O25" s="685"/>
      <c r="P25" s="341"/>
      <c r="Q25" s="531"/>
      <c r="R25" s="343"/>
      <c r="S25" s="215"/>
    </row>
    <row r="26" spans="2:19" x14ac:dyDescent="0.2">
      <c r="B26" s="186">
        <f t="shared" si="0"/>
        <v>16</v>
      </c>
      <c r="C26" s="122" t="s">
        <v>46</v>
      </c>
      <c r="D26" s="132"/>
      <c r="E26" s="132"/>
      <c r="F26" s="598"/>
      <c r="G26" s="132"/>
      <c r="H26" s="132"/>
      <c r="I26" s="509"/>
      <c r="J26" s="125"/>
      <c r="K26" s="146" t="s">
        <v>34</v>
      </c>
      <c r="L26" s="195"/>
      <c r="M26" s="195"/>
      <c r="N26" s="502"/>
      <c r="O26" s="685"/>
      <c r="P26" s="341"/>
      <c r="Q26" s="531"/>
      <c r="R26" s="343"/>
      <c r="S26" s="215"/>
    </row>
    <row r="27" spans="2:19" x14ac:dyDescent="0.2">
      <c r="B27" s="186">
        <f t="shared" si="0"/>
        <v>17</v>
      </c>
      <c r="C27" s="189" t="s">
        <v>47</v>
      </c>
      <c r="D27" s="125"/>
      <c r="E27" s="125"/>
      <c r="F27" s="509"/>
      <c r="G27" s="125"/>
      <c r="H27" s="125"/>
      <c r="I27" s="509"/>
      <c r="J27" s="125"/>
      <c r="K27" s="145" t="s">
        <v>249</v>
      </c>
      <c r="L27" s="191">
        <f>'felhalm. kiad.  '!G128</f>
        <v>2456</v>
      </c>
      <c r="M27" s="191">
        <f>'felhalm. kiad.  '!H128</f>
        <v>1627</v>
      </c>
      <c r="N27" s="502">
        <f>SUM(L27:M27)</f>
        <v>4083</v>
      </c>
      <c r="O27" s="685">
        <f>'felhalm. kiad.  '!J128</f>
        <v>2454</v>
      </c>
      <c r="P27" s="343">
        <f>'felhalm. kiad.  '!K128</f>
        <v>599</v>
      </c>
      <c r="Q27" s="531">
        <f>O27+P27</f>
        <v>3053</v>
      </c>
      <c r="R27" s="343">
        <f t="shared" si="3"/>
        <v>74.773450893950525</v>
      </c>
      <c r="S27" s="215"/>
    </row>
    <row r="28" spans="2:19" x14ac:dyDescent="0.2">
      <c r="B28" s="186">
        <f t="shared" si="0"/>
        <v>18</v>
      </c>
      <c r="C28" s="189"/>
      <c r="D28" s="125"/>
      <c r="E28" s="125"/>
      <c r="F28" s="509"/>
      <c r="G28" s="125"/>
      <c r="H28" s="125"/>
      <c r="I28" s="509"/>
      <c r="J28" s="125"/>
      <c r="K28" s="145" t="s">
        <v>31</v>
      </c>
      <c r="L28" s="191"/>
      <c r="M28" s="191"/>
      <c r="N28" s="502"/>
      <c r="O28" s="685"/>
      <c r="P28" s="341"/>
      <c r="Q28" s="832"/>
      <c r="R28" s="343"/>
      <c r="S28" s="215"/>
    </row>
    <row r="29" spans="2:19" x14ac:dyDescent="0.2">
      <c r="B29" s="186">
        <f t="shared" si="0"/>
        <v>19</v>
      </c>
      <c r="C29" s="179" t="s">
        <v>50</v>
      </c>
      <c r="D29" s="125"/>
      <c r="E29" s="125"/>
      <c r="F29" s="509"/>
      <c r="G29" s="125"/>
      <c r="H29" s="125"/>
      <c r="I29" s="509">
        <f t="shared" si="1"/>
        <v>0</v>
      </c>
      <c r="J29" s="125"/>
      <c r="K29" s="145" t="s">
        <v>32</v>
      </c>
      <c r="L29" s="191"/>
      <c r="M29" s="191"/>
      <c r="N29" s="502"/>
      <c r="O29" s="685"/>
      <c r="P29" s="341"/>
      <c r="Q29" s="832"/>
      <c r="R29" s="343"/>
      <c r="S29" s="215"/>
    </row>
    <row r="30" spans="2:19" s="130" customFormat="1" x14ac:dyDescent="0.2">
      <c r="B30" s="186">
        <f t="shared" si="0"/>
        <v>20</v>
      </c>
      <c r="C30" s="179" t="s">
        <v>48</v>
      </c>
      <c r="D30" s="125"/>
      <c r="E30" s="125"/>
      <c r="F30" s="509"/>
      <c r="G30" s="125"/>
      <c r="H30" s="125"/>
      <c r="I30" s="509">
        <f t="shared" si="1"/>
        <v>0</v>
      </c>
      <c r="J30" s="125"/>
      <c r="K30" s="145" t="s">
        <v>537</v>
      </c>
      <c r="L30" s="191"/>
      <c r="M30" s="191"/>
      <c r="N30" s="502"/>
      <c r="O30" s="1064"/>
      <c r="P30" s="947"/>
      <c r="Q30" s="949"/>
      <c r="R30" s="343"/>
      <c r="S30" s="687"/>
    </row>
    <row r="31" spans="2:19" x14ac:dyDescent="0.2">
      <c r="B31" s="186">
        <f t="shared" si="0"/>
        <v>21</v>
      </c>
      <c r="D31" s="125"/>
      <c r="E31" s="125"/>
      <c r="F31" s="509"/>
      <c r="G31" s="125"/>
      <c r="H31" s="125"/>
      <c r="I31" s="509"/>
      <c r="J31" s="125"/>
      <c r="K31" s="145" t="s">
        <v>534</v>
      </c>
      <c r="L31" s="191"/>
      <c r="M31" s="191"/>
      <c r="N31" s="502"/>
      <c r="O31" s="685"/>
      <c r="P31" s="341"/>
      <c r="Q31" s="832"/>
      <c r="R31" s="343"/>
      <c r="S31" s="215"/>
    </row>
    <row r="32" spans="2:19" s="9" customFormat="1" x14ac:dyDescent="0.2">
      <c r="B32" s="186">
        <f t="shared" si="0"/>
        <v>22</v>
      </c>
      <c r="C32" s="196" t="s">
        <v>52</v>
      </c>
      <c r="D32" s="1023">
        <f>D13+D14+D18+D20+D29</f>
        <v>914</v>
      </c>
      <c r="E32" s="1023">
        <f>E13+E14+E18+E20+E29</f>
        <v>1450</v>
      </c>
      <c r="F32" s="1027">
        <f>F13+F14+F18+F20+F29</f>
        <v>2364</v>
      </c>
      <c r="G32" s="1023">
        <f t="shared" ref="G32:I32" si="6">G13+G14+G18+G20+G29</f>
        <v>915</v>
      </c>
      <c r="H32" s="1023">
        <f t="shared" si="6"/>
        <v>1456</v>
      </c>
      <c r="I32" s="1027">
        <f t="shared" si="6"/>
        <v>2371</v>
      </c>
      <c r="J32" s="668">
        <f t="shared" si="4"/>
        <v>100.29610829103216</v>
      </c>
      <c r="K32" s="145" t="s">
        <v>530</v>
      </c>
      <c r="L32" s="180"/>
      <c r="M32" s="180"/>
      <c r="N32" s="502"/>
      <c r="O32" s="1065"/>
      <c r="P32" s="214"/>
      <c r="Q32" s="534"/>
      <c r="R32" s="343"/>
      <c r="S32" s="586"/>
    </row>
    <row r="33" spans="2:19" x14ac:dyDescent="0.2">
      <c r="B33" s="186">
        <f t="shared" si="0"/>
        <v>23</v>
      </c>
      <c r="C33" s="197" t="s">
        <v>68</v>
      </c>
      <c r="D33" s="413">
        <f>D16+D24+D25+D26+D27+D30</f>
        <v>2000</v>
      </c>
      <c r="E33" s="413">
        <f>E16+E24+E25+E26+E27+E30</f>
        <v>0</v>
      </c>
      <c r="F33" s="533">
        <f>F16+F24+F25+F26+F27+F30</f>
        <v>2000</v>
      </c>
      <c r="G33" s="413">
        <f t="shared" ref="G33:I33" si="7">G16+G24+G25+G26+G27+G30</f>
        <v>2000</v>
      </c>
      <c r="H33" s="413">
        <f t="shared" si="7"/>
        <v>0</v>
      </c>
      <c r="I33" s="533">
        <f t="shared" si="7"/>
        <v>2000</v>
      </c>
      <c r="J33" s="135">
        <f t="shared" si="4"/>
        <v>100</v>
      </c>
      <c r="K33" s="198" t="s">
        <v>69</v>
      </c>
      <c r="L33" s="199">
        <f>SUM(L27:L32)</f>
        <v>2456</v>
      </c>
      <c r="M33" s="199">
        <f>SUM(M27:M32)</f>
        <v>1627</v>
      </c>
      <c r="N33" s="504">
        <f>SUM(N27:N31)</f>
        <v>4083</v>
      </c>
      <c r="O33" s="199">
        <f t="shared" ref="O33:Q33" si="8">SUM(O27:O31)</f>
        <v>2454</v>
      </c>
      <c r="P33" s="199">
        <f t="shared" si="8"/>
        <v>599</v>
      </c>
      <c r="Q33" s="504">
        <f t="shared" si="8"/>
        <v>3053</v>
      </c>
      <c r="R33" s="413">
        <f t="shared" si="3"/>
        <v>74.773450893950525</v>
      </c>
      <c r="S33" s="215"/>
    </row>
    <row r="34" spans="2:19" x14ac:dyDescent="0.2">
      <c r="B34" s="186">
        <f t="shared" si="0"/>
        <v>24</v>
      </c>
      <c r="C34" s="200" t="s">
        <v>51</v>
      </c>
      <c r="D34" s="414">
        <f>SUM(D32:D33)</f>
        <v>2914</v>
      </c>
      <c r="E34" s="414">
        <f>SUM(E32:E33)</f>
        <v>1450</v>
      </c>
      <c r="F34" s="503">
        <f>SUM(F32:F33)</f>
        <v>4364</v>
      </c>
      <c r="G34" s="414">
        <f t="shared" ref="G34:I34" si="9">SUM(G32:G33)</f>
        <v>2915</v>
      </c>
      <c r="H34" s="414">
        <f t="shared" si="9"/>
        <v>1456</v>
      </c>
      <c r="I34" s="503">
        <f t="shared" si="9"/>
        <v>4371</v>
      </c>
      <c r="J34" s="132">
        <f t="shared" si="4"/>
        <v>100.16040329972502</v>
      </c>
      <c r="K34" s="201" t="s">
        <v>70</v>
      </c>
      <c r="L34" s="195">
        <f>L24+L33</f>
        <v>136441</v>
      </c>
      <c r="M34" s="195">
        <f>M24+M33</f>
        <v>172981</v>
      </c>
      <c r="N34" s="505">
        <f>N24+N33</f>
        <v>309422</v>
      </c>
      <c r="O34" s="195">
        <f t="shared" ref="O34:Q34" si="10">O24+O33</f>
        <v>125866</v>
      </c>
      <c r="P34" s="195">
        <f t="shared" si="10"/>
        <v>151014</v>
      </c>
      <c r="Q34" s="505">
        <f t="shared" si="10"/>
        <v>276880</v>
      </c>
      <c r="R34" s="414">
        <f t="shared" si="3"/>
        <v>89.482971475848515</v>
      </c>
      <c r="S34" s="215"/>
    </row>
    <row r="35" spans="2:19" x14ac:dyDescent="0.2">
      <c r="B35" s="186">
        <f t="shared" si="0"/>
        <v>25</v>
      </c>
      <c r="C35" s="202"/>
      <c r="D35" s="191"/>
      <c r="E35" s="191"/>
      <c r="F35" s="502"/>
      <c r="G35" s="191"/>
      <c r="H35" s="191"/>
      <c r="I35" s="502"/>
      <c r="J35" s="125"/>
      <c r="K35" s="193"/>
      <c r="L35" s="191"/>
      <c r="M35" s="191"/>
      <c r="N35" s="502"/>
      <c r="O35" s="685"/>
      <c r="P35" s="341"/>
      <c r="Q35" s="832"/>
      <c r="R35" s="343"/>
      <c r="S35" s="215"/>
    </row>
    <row r="36" spans="2:19" x14ac:dyDescent="0.2">
      <c r="B36" s="186">
        <f t="shared" si="0"/>
        <v>26</v>
      </c>
      <c r="C36" s="202"/>
      <c r="D36" s="191"/>
      <c r="E36" s="191"/>
      <c r="F36" s="502"/>
      <c r="G36" s="191"/>
      <c r="H36" s="191"/>
      <c r="I36" s="502"/>
      <c r="J36" s="125"/>
      <c r="K36" s="194"/>
      <c r="L36" s="131"/>
      <c r="M36" s="131"/>
      <c r="N36" s="501"/>
      <c r="O36" s="685"/>
      <c r="P36" s="341"/>
      <c r="Q36" s="832"/>
      <c r="R36" s="343"/>
      <c r="S36" s="215"/>
    </row>
    <row r="37" spans="2:19" s="9" customFormat="1" x14ac:dyDescent="0.2">
      <c r="B37" s="186">
        <f t="shared" si="0"/>
        <v>27</v>
      </c>
      <c r="C37" s="202"/>
      <c r="D37" s="191"/>
      <c r="E37" s="191"/>
      <c r="F37" s="502"/>
      <c r="G37" s="191"/>
      <c r="H37" s="191"/>
      <c r="I37" s="502"/>
      <c r="J37" s="125"/>
      <c r="K37" s="193"/>
      <c r="L37" s="191"/>
      <c r="M37" s="191"/>
      <c r="N37" s="502"/>
      <c r="O37" s="1065"/>
      <c r="P37" s="214"/>
      <c r="Q37" s="534"/>
      <c r="R37" s="343"/>
      <c r="S37" s="586"/>
    </row>
    <row r="38" spans="2:19" s="9" customFormat="1" x14ac:dyDescent="0.2">
      <c r="B38" s="867">
        <f t="shared" si="0"/>
        <v>28</v>
      </c>
      <c r="C38" s="132" t="s">
        <v>53</v>
      </c>
      <c r="D38" s="132"/>
      <c r="E38" s="132"/>
      <c r="F38" s="598"/>
      <c r="G38" s="132"/>
      <c r="H38" s="132"/>
      <c r="I38" s="598"/>
      <c r="J38" s="125"/>
      <c r="K38" s="146" t="s">
        <v>33</v>
      </c>
      <c r="L38" s="195"/>
      <c r="M38" s="195"/>
      <c r="N38" s="505"/>
      <c r="O38" s="1065"/>
      <c r="P38" s="214"/>
      <c r="Q38" s="534"/>
      <c r="R38" s="343"/>
      <c r="S38" s="586"/>
    </row>
    <row r="39" spans="2:19" s="9" customFormat="1" x14ac:dyDescent="0.2">
      <c r="B39" s="867">
        <f t="shared" si="0"/>
        <v>29</v>
      </c>
      <c r="C39" s="142" t="s">
        <v>815</v>
      </c>
      <c r="D39" s="132"/>
      <c r="E39" s="132"/>
      <c r="F39" s="598"/>
      <c r="G39" s="132"/>
      <c r="H39" s="132"/>
      <c r="I39" s="598"/>
      <c r="J39" s="125"/>
      <c r="K39" s="203" t="s">
        <v>4</v>
      </c>
      <c r="L39" s="204"/>
      <c r="M39" s="205"/>
      <c r="N39" s="506"/>
      <c r="O39" s="1065"/>
      <c r="P39" s="414"/>
      <c r="Q39" s="534"/>
      <c r="R39" s="343"/>
      <c r="S39" s="586"/>
    </row>
    <row r="40" spans="2:19" s="9" customFormat="1" x14ac:dyDescent="0.2">
      <c r="B40" s="186">
        <f t="shared" si="0"/>
        <v>30</v>
      </c>
      <c r="C40" s="179" t="s">
        <v>224</v>
      </c>
      <c r="D40" s="132"/>
      <c r="E40" s="132"/>
      <c r="F40" s="598"/>
      <c r="G40" s="132"/>
      <c r="H40" s="132"/>
      <c r="I40" s="598"/>
      <c r="J40" s="125"/>
      <c r="K40" s="614" t="s">
        <v>3</v>
      </c>
      <c r="L40" s="195"/>
      <c r="M40" s="195"/>
      <c r="N40" s="505"/>
      <c r="O40" s="1065"/>
      <c r="P40" s="214"/>
      <c r="Q40" s="534"/>
      <c r="R40" s="343"/>
      <c r="S40" s="586"/>
    </row>
    <row r="41" spans="2:19" x14ac:dyDescent="0.2">
      <c r="B41" s="186">
        <f t="shared" si="0"/>
        <v>31</v>
      </c>
      <c r="C41" s="124" t="s">
        <v>817</v>
      </c>
      <c r="D41" s="207"/>
      <c r="E41" s="207"/>
      <c r="F41" s="1026"/>
      <c r="G41" s="207"/>
      <c r="H41" s="207"/>
      <c r="I41" s="1026"/>
      <c r="J41" s="125"/>
      <c r="K41" s="145" t="s">
        <v>5</v>
      </c>
      <c r="L41" s="195"/>
      <c r="M41" s="195"/>
      <c r="N41" s="505"/>
      <c r="O41" s="685"/>
      <c r="P41" s="341"/>
      <c r="Q41" s="832"/>
      <c r="R41" s="343"/>
      <c r="S41" s="215"/>
    </row>
    <row r="42" spans="2:19" x14ac:dyDescent="0.2">
      <c r="B42" s="186">
        <f t="shared" si="0"/>
        <v>32</v>
      </c>
      <c r="C42" s="124" t="s">
        <v>230</v>
      </c>
      <c r="D42" s="125"/>
      <c r="E42" s="125"/>
      <c r="F42" s="509"/>
      <c r="G42" s="125"/>
      <c r="H42" s="125"/>
      <c r="I42" s="509"/>
      <c r="J42" s="125"/>
      <c r="K42" s="145" t="s">
        <v>6</v>
      </c>
      <c r="L42" s="204"/>
      <c r="M42" s="204"/>
      <c r="N42" s="505"/>
      <c r="O42" s="685"/>
      <c r="P42" s="341"/>
      <c r="Q42" s="832"/>
      <c r="R42" s="343"/>
      <c r="S42" s="215"/>
    </row>
    <row r="43" spans="2:19" x14ac:dyDescent="0.2">
      <c r="B43" s="186">
        <f t="shared" si="0"/>
        <v>33</v>
      </c>
      <c r="C43" s="612" t="s">
        <v>231</v>
      </c>
      <c r="D43" s="125">
        <v>300</v>
      </c>
      <c r="E43" s="125">
        <v>10169</v>
      </c>
      <c r="F43" s="509">
        <f>D43+E43</f>
        <v>10469</v>
      </c>
      <c r="G43" s="125">
        <v>300</v>
      </c>
      <c r="H43" s="125">
        <v>10169</v>
      </c>
      <c r="I43" s="509">
        <f>G43+H43</f>
        <v>10469</v>
      </c>
      <c r="J43" s="125">
        <f t="shared" si="4"/>
        <v>100</v>
      </c>
      <c r="K43" s="145" t="s">
        <v>7</v>
      </c>
      <c r="L43" s="204"/>
      <c r="M43" s="204"/>
      <c r="N43" s="505"/>
      <c r="O43" s="685"/>
      <c r="P43" s="341"/>
      <c r="Q43" s="832"/>
      <c r="R43" s="343"/>
      <c r="S43" s="215"/>
    </row>
    <row r="44" spans="2:19" x14ac:dyDescent="0.2">
      <c r="B44" s="186">
        <f t="shared" si="0"/>
        <v>34</v>
      </c>
      <c r="C44" s="612" t="s">
        <v>1050</v>
      </c>
      <c r="D44" s="125"/>
      <c r="E44" s="125"/>
      <c r="F44" s="509"/>
      <c r="G44" s="125"/>
      <c r="H44" s="125"/>
      <c r="I44" s="509"/>
      <c r="J44" s="125"/>
      <c r="K44" s="145"/>
      <c r="L44" s="204"/>
      <c r="M44" s="204"/>
      <c r="N44" s="505"/>
      <c r="O44" s="685"/>
      <c r="P44" s="341"/>
      <c r="Q44" s="832"/>
      <c r="R44" s="343"/>
      <c r="S44" s="215"/>
    </row>
    <row r="45" spans="2:19" x14ac:dyDescent="0.2">
      <c r="B45" s="186">
        <f t="shared" si="0"/>
        <v>35</v>
      </c>
      <c r="C45" s="125" t="s">
        <v>818</v>
      </c>
      <c r="D45" s="125"/>
      <c r="E45" s="125"/>
      <c r="F45" s="509"/>
      <c r="G45" s="125"/>
      <c r="H45" s="125"/>
      <c r="I45" s="509"/>
      <c r="J45" s="125"/>
      <c r="K45" s="145" t="s">
        <v>8</v>
      </c>
      <c r="L45" s="195"/>
      <c r="M45" s="195"/>
      <c r="N45" s="502"/>
      <c r="O45" s="685"/>
      <c r="P45" s="341"/>
      <c r="Q45" s="832"/>
      <c r="R45" s="343"/>
      <c r="S45" s="215"/>
    </row>
    <row r="46" spans="2:19" x14ac:dyDescent="0.2">
      <c r="B46" s="186">
        <f t="shared" si="0"/>
        <v>36</v>
      </c>
      <c r="C46" s="125" t="s">
        <v>819</v>
      </c>
      <c r="D46" s="132"/>
      <c r="E46" s="132"/>
      <c r="F46" s="598"/>
      <c r="G46" s="132"/>
      <c r="H46" s="132"/>
      <c r="I46" s="509"/>
      <c r="J46" s="125"/>
      <c r="K46" s="145" t="s">
        <v>9</v>
      </c>
      <c r="L46" s="195"/>
      <c r="M46" s="195"/>
      <c r="N46" s="502"/>
      <c r="O46" s="685"/>
      <c r="P46" s="341"/>
      <c r="Q46" s="832"/>
      <c r="R46" s="343"/>
      <c r="S46" s="215"/>
    </row>
    <row r="47" spans="2:19" x14ac:dyDescent="0.2">
      <c r="B47" s="186">
        <f t="shared" si="0"/>
        <v>37</v>
      </c>
      <c r="C47" s="124" t="s">
        <v>234</v>
      </c>
      <c r="D47" s="125"/>
      <c r="E47" s="125"/>
      <c r="F47" s="509"/>
      <c r="G47" s="125"/>
      <c r="H47" s="125"/>
      <c r="I47" s="509"/>
      <c r="J47" s="125"/>
      <c r="K47" s="145" t="s">
        <v>10</v>
      </c>
      <c r="L47" s="191"/>
      <c r="M47" s="191"/>
      <c r="N47" s="502"/>
      <c r="O47" s="685"/>
      <c r="P47" s="341"/>
      <c r="Q47" s="832"/>
      <c r="R47" s="343"/>
      <c r="S47" s="215"/>
    </row>
    <row r="48" spans="2:19" x14ac:dyDescent="0.2">
      <c r="B48" s="186">
        <f t="shared" si="0"/>
        <v>38</v>
      </c>
      <c r="C48" s="612" t="s">
        <v>235</v>
      </c>
      <c r="D48" s="336">
        <f>L34-D34-D43-D49</f>
        <v>132771</v>
      </c>
      <c r="E48" s="336">
        <v>159735</v>
      </c>
      <c r="F48" s="530">
        <f>D48+E48</f>
        <v>292506</v>
      </c>
      <c r="G48" s="336">
        <v>125578</v>
      </c>
      <c r="H48" s="336">
        <v>152106</v>
      </c>
      <c r="I48" s="509">
        <f t="shared" ref="I48:I53" si="11">G48+H48</f>
        <v>277684</v>
      </c>
      <c r="J48" s="125">
        <f t="shared" si="4"/>
        <v>94.932753516167196</v>
      </c>
      <c r="K48" s="145" t="s">
        <v>11</v>
      </c>
      <c r="L48" s="191"/>
      <c r="M48" s="191"/>
      <c r="N48" s="502"/>
      <c r="O48" s="685"/>
      <c r="P48" s="341"/>
      <c r="Q48" s="832"/>
      <c r="R48" s="343"/>
      <c r="S48" s="215"/>
    </row>
    <row r="49" spans="2:19" x14ac:dyDescent="0.2">
      <c r="B49" s="186">
        <f t="shared" si="0"/>
        <v>39</v>
      </c>
      <c r="C49" s="612" t="s">
        <v>236</v>
      </c>
      <c r="D49" s="125">
        <f>L33-D33</f>
        <v>456</v>
      </c>
      <c r="E49" s="125">
        <f>M33-E33</f>
        <v>1627</v>
      </c>
      <c r="F49" s="509">
        <f>N33-F33</f>
        <v>2083</v>
      </c>
      <c r="G49" s="125">
        <v>454</v>
      </c>
      <c r="H49" s="125">
        <v>599</v>
      </c>
      <c r="I49" s="509">
        <f t="shared" si="11"/>
        <v>1053</v>
      </c>
      <c r="J49" s="125">
        <f t="shared" si="4"/>
        <v>50.552088334133458</v>
      </c>
      <c r="K49" s="145" t="s">
        <v>12</v>
      </c>
      <c r="L49" s="191"/>
      <c r="M49" s="191"/>
      <c r="N49" s="502"/>
      <c r="O49" s="685"/>
      <c r="P49" s="341"/>
      <c r="Q49" s="832"/>
      <c r="R49" s="343"/>
      <c r="S49" s="215"/>
    </row>
    <row r="50" spans="2:19" x14ac:dyDescent="0.2">
      <c r="B50" s="186">
        <f t="shared" si="0"/>
        <v>40</v>
      </c>
      <c r="C50" s="124" t="s">
        <v>1</v>
      </c>
      <c r="D50" s="125"/>
      <c r="E50" s="125"/>
      <c r="F50" s="509"/>
      <c r="G50" s="125"/>
      <c r="H50" s="125"/>
      <c r="I50" s="509"/>
      <c r="J50" s="125"/>
      <c r="K50" s="145" t="s">
        <v>13</v>
      </c>
      <c r="L50" s="191"/>
      <c r="M50" s="191"/>
      <c r="N50" s="502"/>
      <c r="O50" s="685"/>
      <c r="P50" s="341"/>
      <c r="Q50" s="832"/>
      <c r="R50" s="343"/>
      <c r="S50" s="215"/>
    </row>
    <row r="51" spans="2:19" x14ac:dyDescent="0.2">
      <c r="B51" s="186">
        <f t="shared" si="0"/>
        <v>41</v>
      </c>
      <c r="C51" s="124"/>
      <c r="D51" s="125"/>
      <c r="E51" s="125"/>
      <c r="F51" s="509"/>
      <c r="G51" s="125"/>
      <c r="H51" s="125"/>
      <c r="I51" s="509"/>
      <c r="J51" s="125"/>
      <c r="K51" s="145" t="s">
        <v>14</v>
      </c>
      <c r="L51" s="191"/>
      <c r="M51" s="191"/>
      <c r="N51" s="502"/>
      <c r="O51" s="685"/>
      <c r="P51" s="341"/>
      <c r="Q51" s="832"/>
      <c r="R51" s="343"/>
      <c r="S51" s="215"/>
    </row>
    <row r="52" spans="2:19" x14ac:dyDescent="0.2">
      <c r="B52" s="186">
        <f t="shared" si="0"/>
        <v>42</v>
      </c>
      <c r="C52" s="124"/>
      <c r="D52" s="125"/>
      <c r="E52" s="125"/>
      <c r="F52" s="509"/>
      <c r="G52" s="125"/>
      <c r="H52" s="125"/>
      <c r="I52" s="509"/>
      <c r="J52" s="125"/>
      <c r="K52" s="145" t="s">
        <v>15</v>
      </c>
      <c r="L52" s="191"/>
      <c r="M52" s="191"/>
      <c r="N52" s="502"/>
      <c r="O52" s="685"/>
      <c r="P52" s="341"/>
      <c r="Q52" s="832"/>
      <c r="R52" s="343"/>
      <c r="S52" s="215"/>
    </row>
    <row r="53" spans="2:19" ht="12" thickBot="1" x14ac:dyDescent="0.25">
      <c r="B53" s="186">
        <f t="shared" si="0"/>
        <v>43</v>
      </c>
      <c r="C53" s="386" t="s">
        <v>538</v>
      </c>
      <c r="D53" s="383">
        <f>SUM(D39:D51)</f>
        <v>133527</v>
      </c>
      <c r="E53" s="383">
        <f>SUM(E39:E51)</f>
        <v>171531</v>
      </c>
      <c r="F53" s="741">
        <f>SUM(F39:F51)</f>
        <v>305058</v>
      </c>
      <c r="G53" s="132">
        <f>SUM(G43:G52)</f>
        <v>126332</v>
      </c>
      <c r="H53" s="132">
        <f>SUM(H43:H52)</f>
        <v>162874</v>
      </c>
      <c r="I53" s="598">
        <f t="shared" si="11"/>
        <v>289206</v>
      </c>
      <c r="J53" s="132">
        <f t="shared" si="4"/>
        <v>94.803611116574544</v>
      </c>
      <c r="K53" s="146" t="s">
        <v>531</v>
      </c>
      <c r="L53" s="195">
        <f>SUM(L39:L52)</f>
        <v>0</v>
      </c>
      <c r="M53" s="195">
        <f>SUM(M39:M52)</f>
        <v>0</v>
      </c>
      <c r="N53" s="505">
        <f>SUM(N39:N52)</f>
        <v>0</v>
      </c>
      <c r="O53" s="195">
        <f t="shared" ref="O53:Q53" si="12">SUM(O39:O52)</f>
        <v>0</v>
      </c>
      <c r="P53" s="381">
        <f t="shared" si="12"/>
        <v>0</v>
      </c>
      <c r="Q53" s="510">
        <f t="shared" si="12"/>
        <v>0</v>
      </c>
      <c r="R53" s="343"/>
      <c r="S53" s="215"/>
    </row>
    <row r="54" spans="2:19" ht="12" thickBot="1" x14ac:dyDescent="0.25">
      <c r="B54" s="186">
        <f t="shared" si="0"/>
        <v>44</v>
      </c>
      <c r="C54" s="385" t="s">
        <v>533</v>
      </c>
      <c r="D54" s="380">
        <f>D34+D53</f>
        <v>136441</v>
      </c>
      <c r="E54" s="380">
        <f>E34+E53</f>
        <v>172981</v>
      </c>
      <c r="F54" s="381">
        <f>F34+F53</f>
        <v>309422</v>
      </c>
      <c r="G54" s="1028">
        <f>G53+G34</f>
        <v>129247</v>
      </c>
      <c r="H54" s="954">
        <f>H34+H53</f>
        <v>164330</v>
      </c>
      <c r="I54" s="233">
        <f>I34+I53</f>
        <v>293577</v>
      </c>
      <c r="J54" s="1025">
        <f t="shared" si="4"/>
        <v>94.879161791986348</v>
      </c>
      <c r="K54" s="577" t="s">
        <v>532</v>
      </c>
      <c r="L54" s="210">
        <f>L34+L53</f>
        <v>136441</v>
      </c>
      <c r="M54" s="575">
        <f>M34+M53</f>
        <v>172981</v>
      </c>
      <c r="N54" s="515">
        <f>N34+N53</f>
        <v>309422</v>
      </c>
      <c r="O54" s="515">
        <f t="shared" ref="O54:Q54" si="13">O34+O53</f>
        <v>125866</v>
      </c>
      <c r="P54" s="515">
        <f t="shared" si="13"/>
        <v>151014</v>
      </c>
      <c r="Q54" s="210">
        <f t="shared" si="13"/>
        <v>276880</v>
      </c>
      <c r="R54" s="1022">
        <f t="shared" si="3"/>
        <v>89.482971475848515</v>
      </c>
      <c r="S54" s="342"/>
    </row>
    <row r="55" spans="2:19" x14ac:dyDescent="0.2">
      <c r="C55" s="205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</row>
    <row r="57" spans="2:19" x14ac:dyDescent="0.2">
      <c r="O57" s="342"/>
    </row>
  </sheetData>
  <sheetProtection selectLockedCells="1" selectUnlockedCells="1"/>
  <mergeCells count="18">
    <mergeCell ref="B8:B10"/>
    <mergeCell ref="C8:C9"/>
    <mergeCell ref="D9:F9"/>
    <mergeCell ref="L9:N9"/>
    <mergeCell ref="L8:N8"/>
    <mergeCell ref="K8:K9"/>
    <mergeCell ref="D8:F8"/>
    <mergeCell ref="G8:J8"/>
    <mergeCell ref="D1:R1"/>
    <mergeCell ref="C4:R4"/>
    <mergeCell ref="C5:R5"/>
    <mergeCell ref="C6:R6"/>
    <mergeCell ref="B7:R7"/>
    <mergeCell ref="G9:I9"/>
    <mergeCell ref="J9:J10"/>
    <mergeCell ref="O8:R8"/>
    <mergeCell ref="O9:Q9"/>
    <mergeCell ref="R9:R10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4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RowHeight="17.25" customHeight="1" x14ac:dyDescent="0.2"/>
  <cols>
    <col min="1" max="1" width="3.140625" style="242" customWidth="1"/>
    <col min="2" max="2" width="33" style="122" customWidth="1"/>
    <col min="3" max="3" width="10.7109375" style="124" customWidth="1"/>
    <col min="4" max="4" width="12.28515625" style="124" customWidth="1"/>
    <col min="5" max="5" width="9.140625" style="124"/>
    <col min="6" max="6" width="11.28515625" style="124" customWidth="1"/>
    <col min="7" max="7" width="11.140625" style="124" customWidth="1"/>
    <col min="8" max="10" width="10" style="124" customWidth="1"/>
    <col min="11" max="11" width="11.28515625" style="124" customWidth="1"/>
    <col min="12" max="12" width="7.28515625" style="347" hidden="1" customWidth="1"/>
    <col min="13" max="13" width="8.5703125" style="347" hidden="1" customWidth="1"/>
    <col min="14" max="14" width="7.5703125" style="347" hidden="1" customWidth="1"/>
    <col min="15" max="15" width="8.28515625" style="347" hidden="1" customWidth="1"/>
    <col min="16" max="16" width="5.7109375" style="347" hidden="1" customWidth="1"/>
    <col min="17" max="17" width="8" style="347" hidden="1" customWidth="1"/>
    <col min="18" max="18" width="6.140625" style="347" hidden="1" customWidth="1"/>
    <col min="19" max="19" width="4.42578125" style="643" customWidth="1"/>
    <col min="20" max="16384" width="9.140625" style="87"/>
  </cols>
  <sheetData>
    <row r="1" spans="1:19" ht="17.25" customHeight="1" x14ac:dyDescent="0.2">
      <c r="B1" s="1677" t="s">
        <v>363</v>
      </c>
      <c r="C1" s="1677"/>
      <c r="D1" s="1677"/>
      <c r="E1" s="1677"/>
      <c r="F1" s="1677"/>
      <c r="G1" s="1677"/>
      <c r="H1" s="1677"/>
      <c r="I1" s="1677"/>
      <c r="J1" s="1677"/>
      <c r="K1" s="1692"/>
      <c r="L1" s="1675"/>
      <c r="M1" s="1675"/>
      <c r="N1" s="1675"/>
      <c r="O1" s="1675"/>
      <c r="P1" s="1675"/>
      <c r="Q1" s="1675"/>
      <c r="R1" s="1675"/>
    </row>
    <row r="2" spans="1:19" ht="13.5" customHeight="1" x14ac:dyDescent="0.2">
      <c r="A2" s="1694" t="s">
        <v>89</v>
      </c>
      <c r="B2" s="1694"/>
      <c r="C2" s="1694"/>
      <c r="D2" s="1694"/>
      <c r="E2" s="1694"/>
      <c r="F2" s="1694"/>
      <c r="G2" s="1694"/>
      <c r="H2" s="1694"/>
      <c r="I2" s="1694"/>
      <c r="J2" s="1694"/>
      <c r="K2" s="1694"/>
      <c r="L2" s="87"/>
      <c r="M2" s="87"/>
      <c r="N2" s="87"/>
      <c r="O2" s="87"/>
      <c r="P2" s="87"/>
      <c r="Q2" s="87"/>
      <c r="R2" s="87"/>
      <c r="S2" s="631"/>
    </row>
    <row r="3" spans="1:19" s="89" customFormat="1" ht="12" customHeight="1" x14ac:dyDescent="0.2">
      <c r="A3" s="1562" t="s">
        <v>356</v>
      </c>
      <c r="B3" s="1693"/>
      <c r="C3" s="1693"/>
      <c r="D3" s="1693"/>
      <c r="E3" s="1693"/>
      <c r="F3" s="1693"/>
      <c r="G3" s="1693"/>
      <c r="H3" s="1693"/>
      <c r="I3" s="1693"/>
      <c r="J3" s="1693"/>
      <c r="K3" s="1693"/>
      <c r="L3" s="1675"/>
      <c r="M3" s="1675"/>
      <c r="N3" s="1675"/>
      <c r="O3" s="1675"/>
      <c r="P3" s="1675"/>
      <c r="Q3" s="1675"/>
      <c r="R3" s="1675"/>
      <c r="S3" s="644"/>
    </row>
    <row r="4" spans="1:19" s="89" customFormat="1" ht="23.25" customHeight="1" thickBot="1" x14ac:dyDescent="0.25">
      <c r="A4" s="243"/>
      <c r="B4" s="244"/>
      <c r="C4" s="245"/>
      <c r="D4" s="245"/>
      <c r="E4" s="245"/>
      <c r="F4" s="245"/>
      <c r="G4" s="1695" t="s">
        <v>375</v>
      </c>
      <c r="H4" s="1695"/>
      <c r="I4" s="1695"/>
      <c r="J4" s="1695"/>
      <c r="K4" s="1695"/>
      <c r="L4" s="395"/>
      <c r="M4" s="395"/>
      <c r="N4" s="395"/>
      <c r="O4" s="395"/>
      <c r="P4" s="395"/>
      <c r="Q4" s="395"/>
      <c r="R4" s="395"/>
      <c r="S4" s="644"/>
    </row>
    <row r="5" spans="1:19" s="123" customFormat="1" ht="17.25" customHeight="1" thickBot="1" x14ac:dyDescent="0.25">
      <c r="A5" s="1697" t="s">
        <v>562</v>
      </c>
      <c r="B5" s="1698" t="s">
        <v>627</v>
      </c>
      <c r="C5" s="1658" t="s">
        <v>57</v>
      </c>
      <c r="D5" s="1658"/>
      <c r="E5" s="1658" t="s">
        <v>58</v>
      </c>
      <c r="F5" s="1658"/>
      <c r="G5" s="1658" t="s">
        <v>59</v>
      </c>
      <c r="H5" s="1658"/>
      <c r="I5" s="1696" t="s">
        <v>60</v>
      </c>
      <c r="J5" s="1676"/>
      <c r="K5" s="246" t="s">
        <v>563</v>
      </c>
      <c r="L5" s="346"/>
      <c r="S5" s="631"/>
    </row>
    <row r="6" spans="1:19" s="123" customFormat="1" ht="17.25" customHeight="1" thickBot="1" x14ac:dyDescent="0.25">
      <c r="A6" s="1697"/>
      <c r="B6" s="1698"/>
      <c r="C6" s="1578" t="s">
        <v>349</v>
      </c>
      <c r="D6" s="1664"/>
      <c r="E6" s="1664"/>
      <c r="F6" s="1664"/>
      <c r="G6" s="1664"/>
      <c r="H6" s="1664"/>
      <c r="I6" s="1664"/>
      <c r="J6" s="1664"/>
      <c r="K6" s="1699"/>
      <c r="L6" s="346"/>
      <c r="S6" s="631"/>
    </row>
    <row r="7" spans="1:19" ht="40.15" customHeight="1" thickBot="1" x14ac:dyDescent="0.25">
      <c r="A7" s="1697"/>
      <c r="B7" s="1698"/>
      <c r="C7" s="1662" t="s">
        <v>542</v>
      </c>
      <c r="D7" s="1662"/>
      <c r="E7" s="1662" t="s">
        <v>543</v>
      </c>
      <c r="F7" s="1662"/>
      <c r="G7" s="1662" t="s">
        <v>22</v>
      </c>
      <c r="H7" s="1662"/>
      <c r="I7" s="1671" t="s">
        <v>278</v>
      </c>
      <c r="J7" s="1672"/>
      <c r="K7" s="1683" t="s">
        <v>628</v>
      </c>
      <c r="M7" s="87"/>
      <c r="N7" s="87"/>
      <c r="O7" s="87"/>
      <c r="P7" s="87"/>
      <c r="Q7" s="87"/>
      <c r="R7" s="87"/>
      <c r="S7" s="631"/>
    </row>
    <row r="8" spans="1:19" ht="50.25" customHeight="1" thickBot="1" x14ac:dyDescent="0.25">
      <c r="A8" s="1697"/>
      <c r="B8" s="1698"/>
      <c r="C8" s="1662"/>
      <c r="D8" s="1662"/>
      <c r="E8" s="1662"/>
      <c r="F8" s="1662"/>
      <c r="G8" s="1662"/>
      <c r="H8" s="1662"/>
      <c r="I8" s="1673"/>
      <c r="J8" s="1674"/>
      <c r="K8" s="1683"/>
      <c r="M8" s="87"/>
      <c r="N8" s="87"/>
      <c r="O8" s="87"/>
      <c r="P8" s="87"/>
      <c r="Q8" s="87"/>
      <c r="R8" s="87"/>
      <c r="S8" s="631"/>
    </row>
    <row r="9" spans="1:19" ht="33" customHeight="1" thickBot="1" x14ac:dyDescent="0.25">
      <c r="A9" s="1697"/>
      <c r="B9" s="1698"/>
      <c r="C9" s="247" t="s">
        <v>62</v>
      </c>
      <c r="D9" s="248" t="s">
        <v>63</v>
      </c>
      <c r="E9" s="247" t="s">
        <v>62</v>
      </c>
      <c r="F9" s="247" t="s">
        <v>63</v>
      </c>
      <c r="G9" s="247" t="s">
        <v>62</v>
      </c>
      <c r="H9" s="247" t="s">
        <v>63</v>
      </c>
      <c r="I9" s="247" t="s">
        <v>62</v>
      </c>
      <c r="J9" s="247" t="s">
        <v>63</v>
      </c>
      <c r="K9" s="1683"/>
      <c r="M9" s="87"/>
      <c r="N9" s="87"/>
      <c r="O9" s="87"/>
      <c r="P9" s="87"/>
      <c r="Q9" s="87"/>
      <c r="R9" s="87"/>
      <c r="S9" s="631"/>
    </row>
    <row r="10" spans="1:19" ht="17.25" customHeight="1" x14ac:dyDescent="0.2">
      <c r="A10" s="249" t="s">
        <v>572</v>
      </c>
      <c r="B10" s="250" t="s">
        <v>268</v>
      </c>
      <c r="C10" s="251">
        <v>1600</v>
      </c>
      <c r="E10" s="252"/>
      <c r="F10" s="253"/>
      <c r="G10" s="252"/>
      <c r="H10" s="596"/>
      <c r="I10" s="253"/>
      <c r="J10" s="253"/>
      <c r="K10" s="254">
        <f t="shared" ref="K10:K39" si="0">SUM(C10:J10)</f>
        <v>1600</v>
      </c>
      <c r="M10" s="87"/>
      <c r="N10" s="87"/>
      <c r="O10" s="87"/>
      <c r="P10" s="87"/>
      <c r="Q10" s="87"/>
      <c r="R10" s="87"/>
      <c r="S10" s="631"/>
    </row>
    <row r="11" spans="1:19" s="88" customFormat="1" ht="17.25" customHeight="1" x14ac:dyDescent="0.2">
      <c r="A11" s="249" t="s">
        <v>580</v>
      </c>
      <c r="B11" s="592" t="s">
        <v>269</v>
      </c>
      <c r="C11" s="593">
        <v>33533</v>
      </c>
      <c r="D11" s="594"/>
      <c r="E11" s="660">
        <f>'közhatalmi bevételek'!D23</f>
        <v>6695</v>
      </c>
      <c r="F11" s="255"/>
      <c r="G11" s="256"/>
      <c r="H11" s="597"/>
      <c r="I11" s="255"/>
      <c r="J11" s="255"/>
      <c r="K11" s="254">
        <f t="shared" si="0"/>
        <v>40228</v>
      </c>
      <c r="L11" s="336"/>
      <c r="S11" s="645"/>
    </row>
    <row r="12" spans="1:19" ht="17.25" customHeight="1" x14ac:dyDescent="0.2">
      <c r="A12" s="249" t="s">
        <v>581</v>
      </c>
      <c r="B12" s="189" t="s">
        <v>270</v>
      </c>
      <c r="C12" s="145"/>
      <c r="D12" s="125">
        <v>53</v>
      </c>
      <c r="E12" s="126"/>
      <c r="F12" s="125"/>
      <c r="G12" s="126"/>
      <c r="H12" s="509"/>
      <c r="I12" s="125"/>
      <c r="J12" s="125"/>
      <c r="K12" s="254">
        <f t="shared" si="0"/>
        <v>53</v>
      </c>
      <c r="M12" s="87"/>
      <c r="N12" s="87"/>
      <c r="O12" s="87"/>
      <c r="P12" s="87"/>
      <c r="Q12" s="87"/>
      <c r="R12" s="87"/>
      <c r="S12" s="631"/>
    </row>
    <row r="13" spans="1:19" ht="17.25" customHeight="1" x14ac:dyDescent="0.2">
      <c r="A13" s="249" t="s">
        <v>582</v>
      </c>
      <c r="B13" s="189" t="s">
        <v>271</v>
      </c>
      <c r="C13" s="145"/>
      <c r="D13" s="125">
        <v>391</v>
      </c>
      <c r="E13" s="126"/>
      <c r="F13" s="125"/>
      <c r="G13" s="126"/>
      <c r="H13" s="598"/>
      <c r="I13" s="257"/>
      <c r="J13" s="257"/>
      <c r="K13" s="254">
        <f t="shared" si="0"/>
        <v>391</v>
      </c>
      <c r="M13" s="87"/>
      <c r="N13" s="87"/>
      <c r="O13" s="87"/>
      <c r="P13" s="87"/>
      <c r="Q13" s="87"/>
      <c r="R13" s="87"/>
      <c r="S13" s="631"/>
    </row>
    <row r="14" spans="1:19" ht="17.25" customHeight="1" x14ac:dyDescent="0.2">
      <c r="A14" s="249" t="s">
        <v>583</v>
      </c>
      <c r="B14" s="189" t="s">
        <v>272</v>
      </c>
      <c r="C14" s="145"/>
      <c r="D14" s="125"/>
      <c r="E14" s="126"/>
      <c r="F14" s="125"/>
      <c r="G14" s="126"/>
      <c r="H14" s="598"/>
      <c r="I14" s="257"/>
      <c r="J14" s="257"/>
      <c r="K14" s="254">
        <f t="shared" si="0"/>
        <v>0</v>
      </c>
      <c r="M14" s="87"/>
      <c r="N14" s="87"/>
      <c r="O14" s="87"/>
      <c r="P14" s="87"/>
      <c r="Q14" s="87"/>
      <c r="R14" s="87"/>
      <c r="S14" s="631"/>
    </row>
    <row r="15" spans="1:19" ht="17.25" customHeight="1" x14ac:dyDescent="0.2">
      <c r="A15" s="249" t="s">
        <v>584</v>
      </c>
      <c r="B15" s="189" t="s">
        <v>273</v>
      </c>
      <c r="C15" s="145"/>
      <c r="D15" s="125">
        <v>20031</v>
      </c>
      <c r="E15" s="126"/>
      <c r="F15" s="125"/>
      <c r="G15" s="126"/>
      <c r="H15" s="598"/>
      <c r="I15" s="257"/>
      <c r="J15" s="257"/>
      <c r="K15" s="254">
        <f t="shared" si="0"/>
        <v>20031</v>
      </c>
      <c r="M15" s="87"/>
      <c r="N15" s="87"/>
      <c r="O15" s="87"/>
      <c r="P15" s="87"/>
      <c r="Q15" s="87"/>
      <c r="R15" s="87"/>
      <c r="S15" s="631"/>
    </row>
    <row r="16" spans="1:19" ht="17.25" customHeight="1" x14ac:dyDescent="0.2">
      <c r="A16" s="249" t="s">
        <v>585</v>
      </c>
      <c r="B16" s="189" t="s">
        <v>274</v>
      </c>
      <c r="C16" s="145">
        <v>3600</v>
      </c>
      <c r="D16" s="125">
        <v>8084</v>
      </c>
      <c r="E16" s="126"/>
      <c r="F16" s="125"/>
      <c r="G16" s="126"/>
      <c r="H16" s="598"/>
      <c r="I16" s="257"/>
      <c r="J16" s="257"/>
      <c r="K16" s="254">
        <f t="shared" si="0"/>
        <v>11684</v>
      </c>
      <c r="M16" s="87"/>
      <c r="N16" s="87"/>
      <c r="O16" s="87"/>
      <c r="P16" s="87"/>
      <c r="Q16" s="87"/>
      <c r="R16" s="87"/>
      <c r="S16" s="631"/>
    </row>
    <row r="17" spans="1:19" ht="17.25" customHeight="1" x14ac:dyDescent="0.2">
      <c r="A17" s="249" t="s">
        <v>586</v>
      </c>
      <c r="B17" s="189" t="s">
        <v>275</v>
      </c>
      <c r="C17" s="145"/>
      <c r="D17" s="125">
        <v>10160</v>
      </c>
      <c r="E17" s="126"/>
      <c r="F17" s="125"/>
      <c r="G17" s="126"/>
      <c r="H17" s="598"/>
      <c r="I17" s="257"/>
      <c r="J17" s="257"/>
      <c r="K17" s="254">
        <f t="shared" si="0"/>
        <v>10160</v>
      </c>
      <c r="M17" s="87"/>
      <c r="N17" s="87"/>
      <c r="O17" s="87"/>
      <c r="P17" s="87"/>
      <c r="Q17" s="87"/>
      <c r="R17" s="87"/>
      <c r="S17" s="631"/>
    </row>
    <row r="18" spans="1:19" ht="17.25" customHeight="1" x14ac:dyDescent="0.2">
      <c r="A18" s="249" t="s">
        <v>587</v>
      </c>
      <c r="B18" s="189" t="s">
        <v>276</v>
      </c>
      <c r="C18" s="145">
        <v>183</v>
      </c>
      <c r="D18" s="125"/>
      <c r="E18" s="126"/>
      <c r="F18" s="125"/>
      <c r="G18" s="126"/>
      <c r="H18" s="598"/>
      <c r="I18" s="257"/>
      <c r="J18" s="257"/>
      <c r="K18" s="254">
        <f t="shared" si="0"/>
        <v>183</v>
      </c>
      <c r="M18" s="87"/>
      <c r="N18" s="87"/>
      <c r="O18" s="87"/>
      <c r="P18" s="87"/>
      <c r="Q18" s="87"/>
      <c r="R18" s="87"/>
      <c r="S18" s="631"/>
    </row>
    <row r="19" spans="1:19" ht="17.25" customHeight="1" x14ac:dyDescent="0.2">
      <c r="A19" s="249" t="s">
        <v>629</v>
      </c>
      <c r="B19" s="192" t="s">
        <v>277</v>
      </c>
      <c r="C19" s="145">
        <v>1288</v>
      </c>
      <c r="D19" s="125">
        <v>2062</v>
      </c>
      <c r="E19" s="126"/>
      <c r="F19" s="125"/>
      <c r="G19" s="126" t="e">
        <f>'tám, végl. pe.átv  '!#REF!</f>
        <v>#REF!</v>
      </c>
      <c r="H19" s="509"/>
      <c r="J19" s="124">
        <v>0</v>
      </c>
      <c r="K19" s="254" t="e">
        <f>SUM(C19:J19)</f>
        <v>#REF!</v>
      </c>
      <c r="M19" s="87"/>
      <c r="N19" s="87"/>
      <c r="O19" s="87"/>
      <c r="P19" s="87"/>
      <c r="Q19" s="87"/>
      <c r="R19" s="87"/>
      <c r="S19" s="631"/>
    </row>
    <row r="20" spans="1:19" ht="17.25" customHeight="1" x14ac:dyDescent="0.2">
      <c r="A20" s="249" t="s">
        <v>630</v>
      </c>
      <c r="B20" s="189" t="s">
        <v>328</v>
      </c>
      <c r="C20" s="145">
        <v>25</v>
      </c>
      <c r="D20" s="125"/>
      <c r="E20" s="126"/>
      <c r="F20" s="125"/>
      <c r="G20" s="568">
        <v>447</v>
      </c>
      <c r="H20" s="599"/>
      <c r="I20" s="348"/>
      <c r="J20" s="348"/>
      <c r="K20" s="254">
        <f t="shared" si="0"/>
        <v>472</v>
      </c>
      <c r="M20" s="87"/>
      <c r="N20" s="87"/>
      <c r="O20" s="87"/>
      <c r="P20" s="87"/>
      <c r="Q20" s="87"/>
      <c r="R20" s="87"/>
      <c r="S20" s="631"/>
    </row>
    <row r="21" spans="1:19" s="89" customFormat="1" ht="17.25" customHeight="1" x14ac:dyDescent="0.2">
      <c r="A21" s="249" t="s">
        <v>631</v>
      </c>
      <c r="B21" s="189" t="s">
        <v>329</v>
      </c>
      <c r="C21" s="145"/>
      <c r="D21" s="125"/>
      <c r="E21" s="126"/>
      <c r="F21" s="125"/>
      <c r="G21" s="568">
        <f>'tám, végl. pe.átv  '!C11</f>
        <v>922598</v>
      </c>
      <c r="H21" s="530">
        <f>'tám, végl. pe.átv  '!D11</f>
        <v>76824</v>
      </c>
      <c r="I21" s="336"/>
      <c r="J21" s="336"/>
      <c r="K21" s="254">
        <f t="shared" si="0"/>
        <v>999422</v>
      </c>
      <c r="L21" s="348"/>
      <c r="S21" s="646"/>
    </row>
    <row r="22" spans="1:19" ht="17.25" customHeight="1" x14ac:dyDescent="0.2">
      <c r="A22" s="249" t="s">
        <v>632</v>
      </c>
      <c r="B22" s="189" t="s">
        <v>330</v>
      </c>
      <c r="C22" s="145"/>
      <c r="D22" s="125"/>
      <c r="E22" s="126"/>
      <c r="F22" s="125"/>
      <c r="G22" s="568">
        <f>'tám, végl. pe.átv  '!C19</f>
        <v>582</v>
      </c>
      <c r="H22" s="599"/>
      <c r="I22" s="348"/>
      <c r="J22" s="348"/>
      <c r="K22" s="254">
        <f t="shared" si="0"/>
        <v>582</v>
      </c>
      <c r="M22" s="87"/>
      <c r="N22" s="87"/>
      <c r="O22" s="87"/>
      <c r="P22" s="87"/>
      <c r="Q22" s="87"/>
      <c r="R22" s="87"/>
      <c r="S22" s="631"/>
    </row>
    <row r="23" spans="1:19" ht="17.25" customHeight="1" x14ac:dyDescent="0.2">
      <c r="A23" s="249" t="s">
        <v>633</v>
      </c>
      <c r="B23" s="189" t="s">
        <v>342</v>
      </c>
      <c r="C23" s="145"/>
      <c r="D23" s="125"/>
      <c r="E23" s="126"/>
      <c r="F23" s="125"/>
      <c r="G23" s="568"/>
      <c r="H23" s="530" t="e">
        <f>'tám, végl. pe.átv  '!#REF!</f>
        <v>#REF!</v>
      </c>
      <c r="I23" s="348"/>
      <c r="J23" s="348"/>
      <c r="K23" s="254" t="e">
        <f t="shared" si="0"/>
        <v>#REF!</v>
      </c>
      <c r="M23" s="87"/>
      <c r="N23" s="87"/>
      <c r="O23" s="87"/>
      <c r="P23" s="87"/>
      <c r="Q23" s="87"/>
      <c r="R23" s="87"/>
      <c r="S23" s="631"/>
    </row>
    <row r="24" spans="1:19" ht="17.25" customHeight="1" x14ac:dyDescent="0.2">
      <c r="A24" s="249" t="s">
        <v>634</v>
      </c>
      <c r="B24" s="189" t="s">
        <v>343</v>
      </c>
      <c r="C24" s="145"/>
      <c r="D24" s="125"/>
      <c r="E24" s="126"/>
      <c r="F24" s="125"/>
      <c r="G24" s="568">
        <v>1300</v>
      </c>
      <c r="H24" s="599"/>
      <c r="I24" s="348"/>
      <c r="J24" s="348"/>
      <c r="K24" s="254">
        <f t="shared" si="0"/>
        <v>1300</v>
      </c>
      <c r="M24" s="87"/>
      <c r="N24" s="87"/>
      <c r="O24" s="87"/>
      <c r="P24" s="87"/>
      <c r="Q24" s="87"/>
      <c r="R24" s="87"/>
      <c r="S24" s="631"/>
    </row>
    <row r="25" spans="1:19" ht="17.25" customHeight="1" x14ac:dyDescent="0.2">
      <c r="A25" s="249" t="s">
        <v>635</v>
      </c>
      <c r="B25" s="189" t="s">
        <v>331</v>
      </c>
      <c r="C25" s="145"/>
      <c r="D25" s="125"/>
      <c r="E25" s="126"/>
      <c r="F25" s="125"/>
      <c r="G25" s="568">
        <v>14203</v>
      </c>
      <c r="H25" s="530"/>
      <c r="I25" s="336"/>
      <c r="J25" s="336"/>
      <c r="K25" s="254">
        <f t="shared" si="0"/>
        <v>14203</v>
      </c>
      <c r="M25" s="87"/>
      <c r="N25" s="87"/>
      <c r="O25" s="87"/>
      <c r="P25" s="87"/>
      <c r="Q25" s="87"/>
      <c r="R25" s="87"/>
      <c r="S25" s="631"/>
    </row>
    <row r="26" spans="1:19" ht="17.25" customHeight="1" x14ac:dyDescent="0.2">
      <c r="A26" s="249" t="s">
        <v>636</v>
      </c>
      <c r="B26" s="189" t="s">
        <v>279</v>
      </c>
      <c r="C26" s="145"/>
      <c r="E26" s="126">
        <f>'közhatalmi bevételek'!D13</f>
        <v>230277</v>
      </c>
      <c r="F26" s="125">
        <f>'közhatalmi bevételek'!E13</f>
        <v>951723</v>
      </c>
      <c r="G26" s="126"/>
      <c r="H26" s="598"/>
      <c r="I26" s="257"/>
      <c r="J26" s="257"/>
      <c r="K26" s="254">
        <f t="shared" si="0"/>
        <v>1182000</v>
      </c>
      <c r="M26" s="87"/>
      <c r="N26" s="87"/>
      <c r="O26" s="87"/>
      <c r="P26" s="87"/>
      <c r="Q26" s="87"/>
      <c r="R26" s="87"/>
      <c r="S26" s="631"/>
    </row>
    <row r="27" spans="1:19" ht="17.25" customHeight="1" x14ac:dyDescent="0.2">
      <c r="A27" s="249" t="s">
        <v>638</v>
      </c>
      <c r="B27" s="192" t="s">
        <v>637</v>
      </c>
      <c r="C27" s="145"/>
      <c r="E27" s="126"/>
      <c r="F27" s="125"/>
      <c r="G27" s="126"/>
      <c r="H27" s="598"/>
      <c r="I27" s="257"/>
      <c r="J27" s="257"/>
      <c r="K27" s="254">
        <f t="shared" si="0"/>
        <v>0</v>
      </c>
      <c r="M27" s="87"/>
      <c r="N27" s="87"/>
      <c r="O27" s="87"/>
      <c r="P27" s="87"/>
      <c r="Q27" s="87"/>
      <c r="R27" s="87"/>
      <c r="S27" s="631"/>
    </row>
    <row r="28" spans="1:19" ht="17.25" customHeight="1" x14ac:dyDescent="0.2">
      <c r="A28" s="249" t="s">
        <v>639</v>
      </c>
      <c r="B28" s="189" t="s">
        <v>332</v>
      </c>
      <c r="C28" s="145"/>
      <c r="E28" s="126">
        <f>'közhatalmi bevételek'!D18</f>
        <v>17000</v>
      </c>
      <c r="F28" s="125"/>
      <c r="G28" s="126"/>
      <c r="H28" s="598"/>
      <c r="I28" s="257"/>
      <c r="J28" s="257"/>
      <c r="K28" s="254">
        <f t="shared" si="0"/>
        <v>17000</v>
      </c>
      <c r="M28" s="87"/>
      <c r="N28" s="87"/>
      <c r="O28" s="87"/>
      <c r="P28" s="87"/>
      <c r="Q28" s="87"/>
      <c r="R28" s="87"/>
      <c r="S28" s="631"/>
    </row>
    <row r="29" spans="1:19" s="89" customFormat="1" ht="17.25" customHeight="1" x14ac:dyDescent="0.2">
      <c r="A29" s="249" t="s">
        <v>640</v>
      </c>
      <c r="B29" s="189" t="s">
        <v>280</v>
      </c>
      <c r="C29" s="145"/>
      <c r="D29" s="127"/>
      <c r="E29" s="568">
        <f>'közhatalmi bevételek'!D15</f>
        <v>4000</v>
      </c>
      <c r="F29" s="125">
        <f>'közhatalmi bevételek'!E15</f>
        <v>0</v>
      </c>
      <c r="G29" s="145"/>
      <c r="H29" s="598"/>
      <c r="I29" s="257"/>
      <c r="J29" s="257"/>
      <c r="K29" s="254">
        <f t="shared" si="0"/>
        <v>4000</v>
      </c>
      <c r="L29" s="348"/>
      <c r="S29" s="646"/>
    </row>
    <row r="30" spans="1:19" ht="17.25" customHeight="1" x14ac:dyDescent="0.2">
      <c r="A30" s="249" t="s">
        <v>641</v>
      </c>
      <c r="B30" s="189" t="s">
        <v>281</v>
      </c>
      <c r="C30" s="145"/>
      <c r="D30" s="125"/>
      <c r="E30" s="568">
        <f>'közhatalmi bevételek'!D22</f>
        <v>820</v>
      </c>
      <c r="F30" s="125"/>
      <c r="G30" s="126"/>
      <c r="H30" s="598"/>
      <c r="I30" s="257"/>
      <c r="J30" s="257"/>
      <c r="K30" s="254">
        <f t="shared" si="0"/>
        <v>820</v>
      </c>
      <c r="M30" s="87"/>
      <c r="N30" s="87"/>
      <c r="O30" s="87"/>
      <c r="P30" s="87"/>
      <c r="Q30" s="87"/>
      <c r="R30" s="87"/>
      <c r="S30" s="631"/>
    </row>
    <row r="31" spans="1:19" ht="17.25" customHeight="1" x14ac:dyDescent="0.2">
      <c r="A31" s="249" t="s">
        <v>642</v>
      </c>
      <c r="B31" s="189" t="s">
        <v>282</v>
      </c>
      <c r="C31" s="145"/>
      <c r="D31" s="125"/>
      <c r="E31" s="126"/>
      <c r="F31" s="125"/>
      <c r="G31" s="126"/>
      <c r="H31" s="598"/>
      <c r="I31" s="257"/>
      <c r="J31" s="257"/>
      <c r="K31" s="254">
        <f t="shared" si="0"/>
        <v>0</v>
      </c>
      <c r="M31" s="87"/>
      <c r="N31" s="87"/>
      <c r="O31" s="87"/>
      <c r="P31" s="87"/>
      <c r="Q31" s="87"/>
      <c r="R31" s="87"/>
      <c r="S31" s="631"/>
    </row>
    <row r="32" spans="1:19" ht="17.25" customHeight="1" x14ac:dyDescent="0.2">
      <c r="A32" s="249" t="s">
        <v>644</v>
      </c>
      <c r="B32" s="189" t="s">
        <v>283</v>
      </c>
      <c r="C32" s="145">
        <v>140</v>
      </c>
      <c r="D32" s="125">
        <v>46</v>
      </c>
      <c r="E32" s="126"/>
      <c r="F32" s="125"/>
      <c r="G32" s="126"/>
      <c r="H32" s="598"/>
      <c r="I32" s="257"/>
      <c r="J32" s="257"/>
      <c r="K32" s="254">
        <f t="shared" si="0"/>
        <v>186</v>
      </c>
      <c r="M32" s="87"/>
      <c r="N32" s="87"/>
      <c r="O32" s="87"/>
      <c r="P32" s="87"/>
      <c r="Q32" s="87"/>
      <c r="R32" s="87"/>
      <c r="S32" s="631"/>
    </row>
    <row r="33" spans="1:19" ht="17.25" customHeight="1" x14ac:dyDescent="0.2">
      <c r="A33" s="249" t="s">
        <v>645</v>
      </c>
      <c r="B33" s="250" t="s">
        <v>284</v>
      </c>
      <c r="C33" s="258"/>
      <c r="D33" s="253"/>
      <c r="E33" s="252"/>
      <c r="F33" s="253"/>
      <c r="G33" s="569">
        <v>5065</v>
      </c>
      <c r="H33" s="598"/>
      <c r="I33" s="257"/>
      <c r="J33" s="257"/>
      <c r="K33" s="254">
        <f t="shared" si="0"/>
        <v>5065</v>
      </c>
      <c r="M33" s="87"/>
      <c r="N33" s="87"/>
      <c r="O33" s="87"/>
      <c r="P33" s="87"/>
      <c r="Q33" s="87"/>
      <c r="R33" s="87"/>
      <c r="S33" s="631"/>
    </row>
    <row r="34" spans="1:19" ht="17.25" customHeight="1" x14ac:dyDescent="0.2">
      <c r="A34" s="249" t="s">
        <v>682</v>
      </c>
      <c r="B34" s="250" t="s">
        <v>285</v>
      </c>
      <c r="C34" s="258"/>
      <c r="D34" s="253"/>
      <c r="E34" s="252"/>
      <c r="F34" s="253"/>
      <c r="G34" s="569">
        <v>0</v>
      </c>
      <c r="H34" s="598"/>
      <c r="I34" s="257"/>
      <c r="J34" s="257"/>
      <c r="K34" s="254">
        <f t="shared" si="0"/>
        <v>0</v>
      </c>
      <c r="M34" s="87"/>
      <c r="N34" s="87"/>
      <c r="O34" s="87"/>
      <c r="P34" s="87"/>
      <c r="Q34" s="87"/>
      <c r="R34" s="87"/>
      <c r="S34" s="631"/>
    </row>
    <row r="35" spans="1:19" ht="17.25" customHeight="1" x14ac:dyDescent="0.2">
      <c r="A35" s="249" t="s">
        <v>683</v>
      </c>
      <c r="B35" s="250" t="s">
        <v>286</v>
      </c>
      <c r="C35" s="258"/>
      <c r="D35" s="253"/>
      <c r="E35" s="252"/>
      <c r="F35" s="253"/>
      <c r="G35" s="569">
        <v>455</v>
      </c>
      <c r="H35" s="598"/>
      <c r="I35" s="257"/>
      <c r="J35" s="257"/>
      <c r="K35" s="254">
        <f t="shared" si="0"/>
        <v>455</v>
      </c>
      <c r="M35" s="87"/>
      <c r="N35" s="87"/>
      <c r="O35" s="87"/>
      <c r="P35" s="87"/>
      <c r="Q35" s="87"/>
      <c r="R35" s="87"/>
      <c r="S35" s="631"/>
    </row>
    <row r="36" spans="1:19" ht="17.25" customHeight="1" x14ac:dyDescent="0.2">
      <c r="A36" s="249" t="s">
        <v>684</v>
      </c>
      <c r="B36" s="250" t="s">
        <v>659</v>
      </c>
      <c r="C36" s="258"/>
      <c r="D36" s="253"/>
      <c r="E36" s="252"/>
      <c r="F36" s="253"/>
      <c r="G36" s="569">
        <v>500</v>
      </c>
      <c r="H36" s="598"/>
      <c r="I36" s="257"/>
      <c r="J36" s="257"/>
      <c r="K36" s="254">
        <f t="shared" si="0"/>
        <v>500</v>
      </c>
      <c r="M36" s="87"/>
      <c r="N36" s="87"/>
      <c r="O36" s="87"/>
      <c r="P36" s="87"/>
      <c r="Q36" s="87"/>
      <c r="R36" s="87"/>
      <c r="S36" s="631"/>
    </row>
    <row r="37" spans="1:19" ht="17.25" customHeight="1" x14ac:dyDescent="0.2">
      <c r="A37" s="249" t="s">
        <v>685</v>
      </c>
      <c r="B37" s="250" t="s">
        <v>287</v>
      </c>
      <c r="C37" s="258"/>
      <c r="D37" s="253"/>
      <c r="E37" s="252"/>
      <c r="F37" s="253"/>
      <c r="G37" s="569">
        <v>2032</v>
      </c>
      <c r="H37" s="598"/>
      <c r="I37" s="257"/>
      <c r="J37" s="257"/>
      <c r="K37" s="254">
        <f t="shared" si="0"/>
        <v>2032</v>
      </c>
      <c r="M37" s="87"/>
      <c r="N37" s="87"/>
      <c r="O37" s="87"/>
      <c r="P37" s="87"/>
      <c r="Q37" s="87"/>
      <c r="R37" s="87"/>
      <c r="S37" s="631"/>
    </row>
    <row r="38" spans="1:19" ht="17.25" customHeight="1" x14ac:dyDescent="0.2">
      <c r="A38" s="249" t="s">
        <v>686</v>
      </c>
      <c r="B38" s="250" t="s">
        <v>288</v>
      </c>
      <c r="C38" s="258"/>
      <c r="D38" s="571">
        <v>2286</v>
      </c>
      <c r="E38" s="258"/>
      <c r="F38" s="253"/>
      <c r="G38" s="570"/>
      <c r="H38" s="509"/>
      <c r="K38" s="254">
        <f t="shared" si="0"/>
        <v>2286</v>
      </c>
      <c r="M38" s="87"/>
      <c r="N38" s="87"/>
      <c r="O38" s="87"/>
      <c r="P38" s="87"/>
      <c r="Q38" s="87"/>
      <c r="R38" s="87"/>
      <c r="S38" s="631"/>
    </row>
    <row r="39" spans="1:19" ht="17.25" customHeight="1" thickBot="1" x14ac:dyDescent="0.25">
      <c r="A39" s="249" t="s">
        <v>687</v>
      </c>
      <c r="B39" s="250" t="s">
        <v>289</v>
      </c>
      <c r="C39" s="258"/>
      <c r="D39" s="253"/>
      <c r="E39" s="252"/>
      <c r="F39" s="253"/>
      <c r="G39" s="252"/>
      <c r="H39" s="598"/>
      <c r="I39" s="257"/>
      <c r="J39" s="257"/>
      <c r="K39" s="254">
        <f t="shared" si="0"/>
        <v>0</v>
      </c>
      <c r="M39" s="87"/>
      <c r="N39" s="87"/>
      <c r="O39" s="87"/>
      <c r="P39" s="87"/>
      <c r="Q39" s="87"/>
      <c r="R39" s="87"/>
      <c r="S39" s="631"/>
    </row>
    <row r="40" spans="1:19" ht="17.25" customHeight="1" thickBot="1" x14ac:dyDescent="0.25">
      <c r="A40" s="1681" t="s">
        <v>692</v>
      </c>
      <c r="B40" s="1682"/>
      <c r="C40" s="408">
        <f>SUM(C10:C39)</f>
        <v>40369</v>
      </c>
      <c r="D40" s="408">
        <f>SUM(D10:D39)</f>
        <v>43113</v>
      </c>
      <c r="E40" s="619">
        <f>SUM(E10:E39)</f>
        <v>258792</v>
      </c>
      <c r="F40" s="620">
        <f>SUM(F10:F39)</f>
        <v>951723</v>
      </c>
      <c r="G40" s="408" t="e">
        <f>SUM(G10:G39)</f>
        <v>#REF!</v>
      </c>
      <c r="H40" s="600" t="e">
        <f>SUM(H12:H39)</f>
        <v>#REF!</v>
      </c>
      <c r="I40" s="600">
        <f>SUM(I12:I39)</f>
        <v>0</v>
      </c>
      <c r="J40" s="600">
        <f>SUM(J12:J39)</f>
        <v>0</v>
      </c>
      <c r="K40" s="409" t="e">
        <f>SUM(C40:J40)</f>
        <v>#REF!</v>
      </c>
      <c r="M40" s="87"/>
      <c r="N40" s="87"/>
      <c r="O40" s="87"/>
      <c r="P40" s="87"/>
      <c r="Q40" s="87"/>
      <c r="R40" s="87"/>
      <c r="S40" s="631"/>
    </row>
    <row r="41" spans="1:19" ht="17.25" customHeight="1" x14ac:dyDescent="0.2">
      <c r="M41" s="87"/>
      <c r="N41" s="87"/>
      <c r="O41" s="87"/>
      <c r="P41" s="87"/>
      <c r="Q41" s="87"/>
      <c r="R41" s="87"/>
      <c r="S41" s="631"/>
    </row>
    <row r="42" spans="1:19" ht="17.25" customHeight="1" x14ac:dyDescent="0.2">
      <c r="M42" s="87"/>
      <c r="N42" s="87"/>
      <c r="O42" s="87"/>
      <c r="P42" s="87"/>
      <c r="Q42" s="87"/>
      <c r="R42" s="87"/>
      <c r="S42" s="631"/>
    </row>
    <row r="43" spans="1:19" ht="17.25" customHeight="1" x14ac:dyDescent="0.2">
      <c r="M43" s="87"/>
      <c r="N43" s="87"/>
      <c r="O43" s="87"/>
      <c r="P43" s="87"/>
      <c r="Q43" s="87"/>
      <c r="R43" s="87"/>
      <c r="S43" s="631"/>
    </row>
    <row r="44" spans="1:19" ht="17.25" customHeight="1" x14ac:dyDescent="0.2">
      <c r="M44" s="87"/>
      <c r="N44" s="87"/>
      <c r="O44" s="87"/>
      <c r="P44" s="87"/>
      <c r="Q44" s="87"/>
      <c r="R44" s="87"/>
      <c r="S44" s="631"/>
    </row>
    <row r="45" spans="1:19" ht="17.25" customHeight="1" x14ac:dyDescent="0.2">
      <c r="M45" s="87"/>
      <c r="N45" s="87"/>
      <c r="O45" s="87"/>
      <c r="P45" s="87"/>
      <c r="Q45" s="87"/>
      <c r="R45" s="87"/>
      <c r="S45" s="631"/>
    </row>
    <row r="46" spans="1:19" ht="17.25" customHeight="1" x14ac:dyDescent="0.2">
      <c r="M46" s="87"/>
      <c r="N46" s="87"/>
      <c r="O46" s="87"/>
      <c r="P46" s="87"/>
      <c r="Q46" s="87"/>
      <c r="R46" s="87"/>
      <c r="S46" s="631"/>
    </row>
    <row r="47" spans="1:19" ht="17.25" customHeight="1" x14ac:dyDescent="0.2">
      <c r="M47" s="87"/>
      <c r="N47" s="87"/>
      <c r="O47" s="87"/>
      <c r="P47" s="87"/>
      <c r="Q47" s="87"/>
      <c r="R47" s="87"/>
      <c r="S47" s="631"/>
    </row>
    <row r="48" spans="1:19" ht="17.25" customHeight="1" x14ac:dyDescent="0.2">
      <c r="M48" s="87"/>
      <c r="N48" s="87"/>
      <c r="O48" s="87"/>
      <c r="P48" s="87"/>
      <c r="Q48" s="87"/>
      <c r="R48" s="87"/>
      <c r="S48" s="631"/>
    </row>
    <row r="49" spans="2:24" ht="17.25" customHeight="1" x14ac:dyDescent="0.2">
      <c r="M49" s="87"/>
      <c r="N49" s="87"/>
      <c r="O49" s="87"/>
      <c r="P49" s="87"/>
      <c r="Q49" s="87"/>
      <c r="R49" s="87"/>
      <c r="S49" s="631"/>
    </row>
    <row r="50" spans="2:24" ht="17.25" customHeight="1" x14ac:dyDescent="0.2">
      <c r="M50" s="87"/>
      <c r="N50" s="87"/>
      <c r="O50" s="87"/>
      <c r="P50" s="87"/>
      <c r="Q50" s="87"/>
      <c r="R50" s="87"/>
      <c r="S50" s="631"/>
    </row>
    <row r="51" spans="2:24" ht="17.25" customHeight="1" x14ac:dyDescent="0.2">
      <c r="M51" s="87"/>
      <c r="N51" s="87"/>
      <c r="O51" s="87"/>
      <c r="P51" s="87"/>
      <c r="Q51" s="87"/>
      <c r="R51" s="87"/>
      <c r="S51" s="631"/>
    </row>
    <row r="52" spans="2:24" ht="17.25" customHeight="1" x14ac:dyDescent="0.2">
      <c r="M52" s="87"/>
      <c r="N52" s="87"/>
      <c r="O52" s="87"/>
      <c r="P52" s="87"/>
      <c r="Q52" s="87"/>
      <c r="R52" s="87"/>
      <c r="S52" s="631"/>
    </row>
    <row r="53" spans="2:24" ht="17.25" customHeight="1" x14ac:dyDescent="0.2">
      <c r="M53" s="87"/>
      <c r="N53" s="87"/>
      <c r="O53" s="87"/>
      <c r="P53" s="87"/>
      <c r="Q53" s="87"/>
      <c r="R53" s="87"/>
      <c r="S53" s="631"/>
    </row>
    <row r="54" spans="2:24" ht="17.25" customHeight="1" x14ac:dyDescent="0.2">
      <c r="M54" s="87"/>
      <c r="N54" s="87"/>
      <c r="O54" s="87"/>
      <c r="P54" s="87"/>
      <c r="Q54" s="87"/>
      <c r="R54" s="87"/>
      <c r="S54" s="631"/>
    </row>
    <row r="55" spans="2:24" ht="17.25" customHeight="1" x14ac:dyDescent="0.2">
      <c r="M55" s="87"/>
      <c r="N55" s="87"/>
      <c r="O55" s="87"/>
      <c r="P55" s="87"/>
      <c r="Q55" s="87"/>
      <c r="R55" s="87"/>
      <c r="S55" s="631"/>
    </row>
    <row r="56" spans="2:24" ht="17.25" customHeight="1" x14ac:dyDescent="0.2">
      <c r="M56" s="87"/>
      <c r="N56" s="87"/>
      <c r="O56" s="87"/>
      <c r="P56" s="87"/>
      <c r="Q56" s="87"/>
      <c r="R56" s="87"/>
      <c r="S56" s="631"/>
    </row>
    <row r="57" spans="2:24" ht="17.25" customHeight="1" x14ac:dyDescent="0.2">
      <c r="M57" s="87"/>
      <c r="N57" s="87"/>
      <c r="O57" s="87"/>
      <c r="P57" s="87"/>
      <c r="Q57" s="87"/>
      <c r="R57" s="87"/>
      <c r="S57" s="631"/>
    </row>
    <row r="58" spans="2:24" ht="17.25" customHeight="1" x14ac:dyDescent="0.2">
      <c r="M58" s="87"/>
      <c r="N58" s="87"/>
      <c r="O58" s="87"/>
      <c r="P58" s="87"/>
      <c r="Q58" s="87"/>
      <c r="R58" s="87"/>
      <c r="S58" s="631"/>
    </row>
    <row r="64" spans="2:24" ht="17.25" customHeight="1" x14ac:dyDescent="0.2">
      <c r="B64" s="1677" t="s">
        <v>660</v>
      </c>
      <c r="C64" s="1675"/>
      <c r="D64" s="1675"/>
      <c r="E64" s="1675"/>
      <c r="F64" s="1675"/>
      <c r="G64" s="1675"/>
      <c r="H64" s="1675"/>
      <c r="I64" s="1675"/>
      <c r="J64" s="1675"/>
      <c r="K64" s="1675"/>
      <c r="L64" s="1675"/>
      <c r="M64" s="1675"/>
      <c r="N64" s="1675"/>
      <c r="O64" s="1675"/>
      <c r="P64" s="1675"/>
      <c r="Q64" s="1675"/>
      <c r="R64" s="1675"/>
      <c r="W64" s="88"/>
      <c r="X64" s="88"/>
    </row>
    <row r="65" spans="1:23" ht="17.25" customHeight="1" x14ac:dyDescent="0.2">
      <c r="D65" s="122"/>
      <c r="E65" s="122"/>
      <c r="F65" s="122"/>
      <c r="G65" s="122"/>
      <c r="H65" s="122"/>
      <c r="I65" s="122"/>
      <c r="J65" s="122"/>
      <c r="K65" s="122"/>
      <c r="W65" s="88"/>
    </row>
    <row r="66" spans="1:23" ht="17.25" customHeight="1" x14ac:dyDescent="0.2">
      <c r="A66" s="1562" t="s">
        <v>626</v>
      </c>
      <c r="B66" s="1675"/>
      <c r="C66" s="1675"/>
      <c r="D66" s="1675"/>
      <c r="E66" s="1675"/>
      <c r="F66" s="1675"/>
      <c r="G66" s="1675"/>
      <c r="H66" s="1675"/>
      <c r="I66" s="1675"/>
      <c r="J66" s="1675"/>
      <c r="K66" s="1675"/>
      <c r="L66" s="1675"/>
      <c r="M66" s="1675"/>
      <c r="N66" s="1675"/>
      <c r="O66" s="1675"/>
      <c r="P66" s="1675"/>
      <c r="Q66" s="1675"/>
      <c r="R66" s="1675"/>
    </row>
    <row r="67" spans="1:23" ht="17.25" customHeight="1" x14ac:dyDescent="0.2">
      <c r="A67" s="1562" t="s">
        <v>356</v>
      </c>
      <c r="B67" s="1675"/>
      <c r="C67" s="1675"/>
      <c r="D67" s="1675"/>
      <c r="E67" s="1675"/>
      <c r="F67" s="1675"/>
      <c r="G67" s="1675"/>
      <c r="H67" s="1675"/>
      <c r="I67" s="1675"/>
      <c r="J67" s="1675"/>
      <c r="K67" s="1675"/>
      <c r="L67" s="1675"/>
      <c r="M67" s="1675"/>
      <c r="N67" s="1675"/>
      <c r="O67" s="1675"/>
      <c r="P67" s="1675"/>
      <c r="Q67" s="1675"/>
      <c r="R67" s="1675"/>
    </row>
    <row r="68" spans="1:23" ht="17.25" customHeight="1" x14ac:dyDescent="0.2">
      <c r="B68" s="244"/>
      <c r="C68" s="245"/>
      <c r="D68" s="245"/>
      <c r="E68" s="245"/>
      <c r="F68" s="245"/>
      <c r="G68" s="245"/>
      <c r="H68" s="245"/>
      <c r="I68" s="245"/>
      <c r="J68" s="245"/>
      <c r="K68" s="245"/>
    </row>
    <row r="69" spans="1:23" ht="12.75" customHeight="1" thickBot="1" x14ac:dyDescent="0.25">
      <c r="A69" s="1678" t="s">
        <v>375</v>
      </c>
      <c r="B69" s="1679"/>
      <c r="C69" s="1679"/>
      <c r="D69" s="1679"/>
      <c r="E69" s="1679"/>
      <c r="F69" s="1679"/>
      <c r="G69" s="1679"/>
      <c r="H69" s="1679"/>
      <c r="I69" s="1679"/>
      <c r="J69" s="1679"/>
      <c r="K69" s="1679"/>
      <c r="L69" s="1680"/>
      <c r="M69" s="1680"/>
      <c r="N69" s="1680"/>
      <c r="O69" s="1680"/>
      <c r="P69" s="1680"/>
      <c r="Q69" s="1680"/>
      <c r="R69" s="1680"/>
    </row>
    <row r="70" spans="1:23" s="123" customFormat="1" ht="11.25" customHeight="1" x14ac:dyDescent="0.2">
      <c r="A70" s="1684" t="s">
        <v>562</v>
      </c>
      <c r="B70" s="1687" t="s">
        <v>88</v>
      </c>
      <c r="C70" s="1668" t="s">
        <v>57</v>
      </c>
      <c r="D70" s="1659"/>
      <c r="E70" s="1659" t="s">
        <v>58</v>
      </c>
      <c r="F70" s="1659"/>
      <c r="G70" s="1659" t="s">
        <v>59</v>
      </c>
      <c r="H70" s="1659"/>
      <c r="I70" s="1667"/>
      <c r="J70" s="1668"/>
      <c r="K70" s="362" t="s">
        <v>60</v>
      </c>
      <c r="L70" s="1676" t="s">
        <v>563</v>
      </c>
      <c r="M70" s="1658"/>
      <c r="N70" s="1658" t="s">
        <v>564</v>
      </c>
      <c r="O70" s="1658"/>
      <c r="P70" s="1658" t="s">
        <v>565</v>
      </c>
      <c r="Q70" s="1658"/>
      <c r="R70" s="358" t="s">
        <v>707</v>
      </c>
      <c r="S70" s="643"/>
    </row>
    <row r="71" spans="1:23" ht="31.5" customHeight="1" x14ac:dyDescent="0.2">
      <c r="A71" s="1685"/>
      <c r="B71" s="1688"/>
      <c r="C71" s="1663" t="s">
        <v>661</v>
      </c>
      <c r="D71" s="1664"/>
      <c r="E71" s="1664"/>
      <c r="F71" s="1664"/>
      <c r="G71" s="1664"/>
      <c r="H71" s="1664"/>
      <c r="I71" s="1664"/>
      <c r="J71" s="1664"/>
      <c r="K71" s="1665"/>
      <c r="L71" s="1663" t="s">
        <v>609</v>
      </c>
      <c r="M71" s="1690"/>
      <c r="N71" s="1690"/>
      <c r="O71" s="1690"/>
      <c r="P71" s="1690"/>
      <c r="Q71" s="1690"/>
      <c r="R71" s="1691"/>
    </row>
    <row r="72" spans="1:23" ht="36" customHeight="1" thickBot="1" x14ac:dyDescent="0.25">
      <c r="A72" s="1685"/>
      <c r="B72" s="1688"/>
      <c r="C72" s="1666" t="s">
        <v>542</v>
      </c>
      <c r="D72" s="1662"/>
      <c r="E72" s="1662" t="s">
        <v>543</v>
      </c>
      <c r="F72" s="1662"/>
      <c r="G72" s="1662" t="s">
        <v>22</v>
      </c>
      <c r="H72" s="1662"/>
      <c r="I72" s="1671"/>
      <c r="J72" s="1672"/>
      <c r="K72" s="1669" t="s">
        <v>628</v>
      </c>
      <c r="L72" s="1666" t="s">
        <v>542</v>
      </c>
      <c r="M72" s="1662"/>
      <c r="N72" s="1662" t="s">
        <v>543</v>
      </c>
      <c r="O72" s="1662"/>
      <c r="P72" s="1662" t="s">
        <v>22</v>
      </c>
      <c r="Q72" s="1662"/>
      <c r="R72" s="1660" t="s">
        <v>628</v>
      </c>
    </row>
    <row r="73" spans="1:23" ht="35.25" customHeight="1" thickBot="1" x14ac:dyDescent="0.25">
      <c r="A73" s="1685"/>
      <c r="B73" s="1688"/>
      <c r="C73" s="1666"/>
      <c r="D73" s="1662"/>
      <c r="E73" s="1662"/>
      <c r="F73" s="1662"/>
      <c r="G73" s="1662"/>
      <c r="H73" s="1662"/>
      <c r="I73" s="1673"/>
      <c r="J73" s="1674"/>
      <c r="K73" s="1669"/>
      <c r="L73" s="1666"/>
      <c r="M73" s="1662"/>
      <c r="N73" s="1662"/>
      <c r="O73" s="1662"/>
      <c r="P73" s="1662"/>
      <c r="Q73" s="1662"/>
      <c r="R73" s="1660"/>
    </row>
    <row r="74" spans="1:23" ht="32.25" customHeight="1" thickBot="1" x14ac:dyDescent="0.25">
      <c r="A74" s="1686"/>
      <c r="B74" s="1689"/>
      <c r="C74" s="574" t="s">
        <v>62</v>
      </c>
      <c r="D74" s="364" t="s">
        <v>63</v>
      </c>
      <c r="E74" s="363" t="s">
        <v>62</v>
      </c>
      <c r="F74" s="363" t="s">
        <v>63</v>
      </c>
      <c r="G74" s="363" t="s">
        <v>62</v>
      </c>
      <c r="H74" s="363" t="s">
        <v>63</v>
      </c>
      <c r="I74" s="363" t="s">
        <v>62</v>
      </c>
      <c r="J74" s="363" t="s">
        <v>63</v>
      </c>
      <c r="K74" s="1670"/>
      <c r="L74" s="366" t="s">
        <v>62</v>
      </c>
      <c r="M74" s="367" t="s">
        <v>63</v>
      </c>
      <c r="N74" s="361" t="s">
        <v>62</v>
      </c>
      <c r="O74" s="361" t="s">
        <v>63</v>
      </c>
      <c r="P74" s="361" t="s">
        <v>62</v>
      </c>
      <c r="Q74" s="361" t="s">
        <v>63</v>
      </c>
      <c r="R74" s="1661"/>
    </row>
    <row r="75" spans="1:23" ht="17.25" customHeight="1" x14ac:dyDescent="0.2">
      <c r="A75" s="259">
        <v>1</v>
      </c>
      <c r="B75" s="639" t="s">
        <v>664</v>
      </c>
      <c r="C75" s="278">
        <v>10</v>
      </c>
      <c r="D75" s="278">
        <v>0</v>
      </c>
      <c r="E75" s="278"/>
      <c r="F75" s="278"/>
      <c r="G75" s="278"/>
      <c r="H75" s="278"/>
      <c r="I75" s="278"/>
      <c r="J75" s="278"/>
      <c r="K75" s="573">
        <f>SUM(C75:H75)</f>
        <v>10</v>
      </c>
      <c r="L75" s="368">
        <v>20</v>
      </c>
      <c r="M75" s="368">
        <v>188</v>
      </c>
      <c r="N75" s="368"/>
      <c r="O75" s="368"/>
      <c r="P75" s="368"/>
      <c r="Q75" s="368"/>
      <c r="R75" s="369">
        <f>SUM(L75:Q75)</f>
        <v>208</v>
      </c>
    </row>
    <row r="76" spans="1:23" ht="17.25" customHeight="1" x14ac:dyDescent="0.2">
      <c r="A76" s="259">
        <v>2</v>
      </c>
      <c r="B76" s="640" t="s">
        <v>663</v>
      </c>
      <c r="C76" s="278"/>
      <c r="D76" s="278">
        <v>284</v>
      </c>
      <c r="E76" s="278"/>
      <c r="F76" s="278"/>
      <c r="G76" s="278"/>
      <c r="H76" s="278"/>
      <c r="I76" s="278"/>
      <c r="J76" s="278"/>
      <c r="K76" s="608">
        <f>SUM(C76:H76)</f>
        <v>284</v>
      </c>
      <c r="L76" s="278"/>
      <c r="M76" s="278"/>
      <c r="N76" s="278"/>
      <c r="O76" s="278"/>
      <c r="P76" s="278"/>
      <c r="Q76" s="278"/>
      <c r="R76" s="602"/>
    </row>
    <row r="77" spans="1:23" ht="17.25" customHeight="1" x14ac:dyDescent="0.2">
      <c r="A77" s="259">
        <v>3</v>
      </c>
      <c r="B77" s="640" t="s">
        <v>662</v>
      </c>
      <c r="C77" s="278">
        <v>3</v>
      </c>
      <c r="D77" s="278">
        <v>78</v>
      </c>
      <c r="E77" s="278"/>
      <c r="F77" s="278"/>
      <c r="G77" s="278"/>
      <c r="H77" s="278"/>
      <c r="I77" s="278"/>
      <c r="J77" s="278"/>
      <c r="K77" s="608">
        <f>SUM(C77:H77)</f>
        <v>81</v>
      </c>
      <c r="L77" s="278"/>
      <c r="M77" s="278"/>
      <c r="N77" s="278"/>
      <c r="O77" s="278"/>
      <c r="P77" s="278"/>
      <c r="Q77" s="278"/>
      <c r="R77" s="602"/>
    </row>
    <row r="78" spans="1:23" ht="17.25" customHeight="1" x14ac:dyDescent="0.2">
      <c r="A78" s="249">
        <v>4</v>
      </c>
      <c r="B78" s="640" t="s">
        <v>665</v>
      </c>
      <c r="C78" s="638">
        <v>2</v>
      </c>
      <c r="D78" s="365"/>
      <c r="E78" s="365"/>
      <c r="F78" s="365"/>
      <c r="G78" s="365"/>
      <c r="H78" s="365"/>
      <c r="I78" s="365"/>
      <c r="J78" s="365"/>
      <c r="K78" s="608">
        <f>SUM(C78:H78)</f>
        <v>2</v>
      </c>
      <c r="L78" s="370"/>
      <c r="M78" s="370"/>
      <c r="N78" s="370"/>
      <c r="O78" s="370"/>
      <c r="P78" s="370"/>
      <c r="Q78" s="370"/>
      <c r="R78" s="371"/>
    </row>
    <row r="79" spans="1:23" ht="17.25" customHeight="1" thickBot="1" x14ac:dyDescent="0.25">
      <c r="A79" s="610">
        <v>5</v>
      </c>
      <c r="B79" s="641" t="s">
        <v>666</v>
      </c>
      <c r="C79" s="638"/>
      <c r="D79" s="365">
        <v>40</v>
      </c>
      <c r="E79" s="365"/>
      <c r="F79" s="365"/>
      <c r="G79" s="365"/>
      <c r="H79" s="365"/>
      <c r="I79" s="365"/>
      <c r="J79" s="365"/>
      <c r="K79" s="642">
        <f>SUM(C79:J79)</f>
        <v>40</v>
      </c>
      <c r="L79" s="370"/>
      <c r="M79" s="370"/>
      <c r="N79" s="370"/>
      <c r="O79" s="370"/>
      <c r="P79" s="370"/>
      <c r="Q79" s="370"/>
      <c r="R79" s="371"/>
    </row>
    <row r="80" spans="1:23" ht="17.25" customHeight="1" thickBot="1" x14ac:dyDescent="0.25">
      <c r="A80" s="595" t="s">
        <v>290</v>
      </c>
      <c r="B80" s="603"/>
      <c r="C80" s="604">
        <f>SUM(C74:C78)</f>
        <v>15</v>
      </c>
      <c r="D80" s="604">
        <f>SUM(D74:D79)</f>
        <v>402</v>
      </c>
      <c r="E80" s="605">
        <f>SUM(E74)</f>
        <v>0</v>
      </c>
      <c r="F80" s="605">
        <f>SUM(F74)</f>
        <v>0</v>
      </c>
      <c r="G80" s="605">
        <f>SUM(G74)</f>
        <v>0</v>
      </c>
      <c r="H80" s="605">
        <f>SUM(H74:H78)</f>
        <v>0</v>
      </c>
      <c r="I80" s="606"/>
      <c r="J80" s="606"/>
      <c r="K80" s="607">
        <f>SUM(K74:K79)</f>
        <v>417</v>
      </c>
      <c r="L80" s="572">
        <f>SUM(L75:L78)</f>
        <v>20</v>
      </c>
      <c r="M80" s="359">
        <f>SUM(M75:M78)</f>
        <v>188</v>
      </c>
      <c r="N80" s="359"/>
      <c r="O80" s="359"/>
      <c r="P80" s="359"/>
      <c r="Q80" s="359"/>
      <c r="R80" s="372">
        <f>SUM(L80:Q80)</f>
        <v>208</v>
      </c>
      <c r="S80" s="644"/>
    </row>
  </sheetData>
  <sheetProtection selectLockedCells="1" selectUnlockedCells="1"/>
  <mergeCells count="41">
    <mergeCell ref="B1:R1"/>
    <mergeCell ref="A3:R3"/>
    <mergeCell ref="G5:H5"/>
    <mergeCell ref="A2:K2"/>
    <mergeCell ref="G4:K4"/>
    <mergeCell ref="I5:J5"/>
    <mergeCell ref="C5:D5"/>
    <mergeCell ref="A5:A9"/>
    <mergeCell ref="B5:B9"/>
    <mergeCell ref="E5:F5"/>
    <mergeCell ref="C6:K6"/>
    <mergeCell ref="A67:R67"/>
    <mergeCell ref="L70:M70"/>
    <mergeCell ref="B64:R64"/>
    <mergeCell ref="C70:D70"/>
    <mergeCell ref="E7:F8"/>
    <mergeCell ref="C7:D8"/>
    <mergeCell ref="A69:R69"/>
    <mergeCell ref="I7:J8"/>
    <mergeCell ref="A40:B40"/>
    <mergeCell ref="G7:H8"/>
    <mergeCell ref="K7:K9"/>
    <mergeCell ref="E70:F70"/>
    <mergeCell ref="A66:R66"/>
    <mergeCell ref="A70:A74"/>
    <mergeCell ref="B70:B74"/>
    <mergeCell ref="L71:R71"/>
    <mergeCell ref="P70:Q70"/>
    <mergeCell ref="G70:H70"/>
    <mergeCell ref="R72:R74"/>
    <mergeCell ref="G72:H73"/>
    <mergeCell ref="N70:O70"/>
    <mergeCell ref="P72:Q73"/>
    <mergeCell ref="C71:K71"/>
    <mergeCell ref="C72:D73"/>
    <mergeCell ref="I70:J70"/>
    <mergeCell ref="E72:F73"/>
    <mergeCell ref="K72:K74"/>
    <mergeCell ref="I72:J73"/>
    <mergeCell ref="N72:O73"/>
    <mergeCell ref="L72:M73"/>
  </mergeCells>
  <phoneticPr fontId="35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35"/>
  <sheetViews>
    <sheetView workbookViewId="0">
      <selection sqref="A1:J1"/>
    </sheetView>
  </sheetViews>
  <sheetFormatPr defaultRowHeight="12.75" x14ac:dyDescent="0.2"/>
  <cols>
    <col min="1" max="1" width="0.42578125" style="1" customWidth="1"/>
    <col min="2" max="2" width="27.42578125" style="1" customWidth="1"/>
    <col min="3" max="3" width="16.85546875" style="1" customWidth="1"/>
    <col min="4" max="4" width="11.140625" style="1" customWidth="1"/>
    <col min="5" max="5" width="11.140625" style="277" customWidth="1"/>
    <col min="6" max="6" width="11.42578125" style="1" customWidth="1"/>
    <col min="7" max="7" width="11.140625" style="277" customWidth="1"/>
    <col min="8" max="8" width="11.140625" style="349" customWidth="1"/>
    <col min="9" max="9" width="11.42578125" style="277" customWidth="1"/>
    <col min="10" max="10" width="7" style="277" customWidth="1"/>
    <col min="11" max="16384" width="9.140625" style="2"/>
  </cols>
  <sheetData>
    <row r="1" spans="1:12" ht="28.5" customHeight="1" x14ac:dyDescent="0.2">
      <c r="A1" s="1700" t="s">
        <v>2396</v>
      </c>
      <c r="B1" s="1700"/>
      <c r="C1" s="1700"/>
      <c r="D1" s="1700"/>
      <c r="E1" s="1700"/>
      <c r="F1" s="1700"/>
      <c r="G1" s="1700"/>
      <c r="H1" s="1700"/>
      <c r="I1" s="1700"/>
      <c r="J1" s="1700"/>
    </row>
    <row r="3" spans="1:12" ht="15" customHeight="1" x14ac:dyDescent="0.2">
      <c r="B3" s="1701" t="s">
        <v>80</v>
      </c>
      <c r="C3" s="1701"/>
      <c r="D3" s="1701"/>
      <c r="E3" s="1701"/>
      <c r="F3" s="1701"/>
      <c r="G3" s="1701"/>
      <c r="H3" s="1701"/>
      <c r="I3" s="1701"/>
      <c r="J3" s="1701"/>
    </row>
    <row r="4" spans="1:12" ht="15" customHeight="1" x14ac:dyDescent="0.2">
      <c r="B4" s="1702" t="s">
        <v>357</v>
      </c>
      <c r="C4" s="1702"/>
      <c r="D4" s="1702"/>
      <c r="E4" s="1702"/>
      <c r="F4" s="1702"/>
      <c r="G4" s="1702"/>
      <c r="H4" s="1702"/>
      <c r="I4" s="1702"/>
      <c r="J4" s="1702"/>
    </row>
    <row r="5" spans="1:12" ht="15" customHeight="1" x14ac:dyDescent="0.2">
      <c r="B5" s="1701"/>
      <c r="C5" s="1701"/>
      <c r="D5" s="1701"/>
      <c r="E5" s="1701"/>
    </row>
    <row r="6" spans="1:12" ht="15" customHeight="1" x14ac:dyDescent="0.2">
      <c r="B6" s="1703" t="s">
        <v>375</v>
      </c>
      <c r="C6" s="1703"/>
      <c r="D6" s="1703"/>
      <c r="E6" s="1703"/>
      <c r="F6" s="1703"/>
      <c r="G6" s="1703"/>
      <c r="H6" s="1703"/>
      <c r="I6" s="1703"/>
      <c r="J6" s="1703"/>
    </row>
    <row r="7" spans="1:12" ht="48.75" customHeight="1" x14ac:dyDescent="0.2">
      <c r="B7" s="261" t="s">
        <v>88</v>
      </c>
      <c r="C7" s="177" t="s">
        <v>358</v>
      </c>
      <c r="D7" s="1705" t="s">
        <v>360</v>
      </c>
      <c r="E7" s="1705"/>
      <c r="F7" s="1705"/>
      <c r="G7" s="1596" t="s">
        <v>1139</v>
      </c>
      <c r="H7" s="1597"/>
      <c r="I7" s="1611"/>
      <c r="J7" s="1571" t="s">
        <v>1134</v>
      </c>
    </row>
    <row r="8" spans="1:12" ht="35.450000000000003" customHeight="1" x14ac:dyDescent="0.2">
      <c r="B8" s="262"/>
      <c r="C8" s="29"/>
      <c r="D8" s="178" t="s">
        <v>62</v>
      </c>
      <c r="E8" s="263" t="s">
        <v>63</v>
      </c>
      <c r="F8" s="263" t="s">
        <v>680</v>
      </c>
      <c r="G8" s="924" t="s">
        <v>62</v>
      </c>
      <c r="H8" s="923" t="s">
        <v>63</v>
      </c>
      <c r="I8" s="959" t="s">
        <v>1135</v>
      </c>
      <c r="J8" s="1579"/>
    </row>
    <row r="9" spans="1:12" ht="15.95" customHeight="1" x14ac:dyDescent="0.2">
      <c r="B9" s="264" t="s">
        <v>693</v>
      </c>
      <c r="C9" s="265"/>
      <c r="D9" s="266"/>
      <c r="E9" s="267"/>
      <c r="F9" s="536"/>
      <c r="G9" s="2"/>
      <c r="H9" s="2"/>
      <c r="I9" s="1030"/>
      <c r="J9" s="1031"/>
    </row>
    <row r="10" spans="1:12" ht="25.15" customHeight="1" x14ac:dyDescent="0.2">
      <c r="B10" s="1" t="s">
        <v>694</v>
      </c>
      <c r="C10" s="655" t="s">
        <v>671</v>
      </c>
      <c r="D10" s="305">
        <v>27896</v>
      </c>
      <c r="E10" s="267">
        <v>197104</v>
      </c>
      <c r="F10" s="537">
        <f>SUM(D10:E10)</f>
        <v>225000</v>
      </c>
      <c r="G10" s="310">
        <v>27918</v>
      </c>
      <c r="H10" s="310">
        <v>197258</v>
      </c>
      <c r="I10" s="539">
        <f>G10+H10</f>
        <v>225176</v>
      </c>
      <c r="J10" s="539">
        <f>I10/F10*100</f>
        <v>100.07822222222222</v>
      </c>
    </row>
    <row r="11" spans="1:12" ht="23.45" customHeight="1" x14ac:dyDescent="0.2">
      <c r="B11" s="1" t="s">
        <v>695</v>
      </c>
      <c r="C11" s="1" t="s">
        <v>359</v>
      </c>
      <c r="D11" s="269">
        <v>103216</v>
      </c>
      <c r="E11" s="267">
        <v>436784</v>
      </c>
      <c r="F11" s="870">
        <f>SUM(D11:E11)</f>
        <v>540000</v>
      </c>
      <c r="G11" s="310">
        <v>103360</v>
      </c>
      <c r="H11" s="310">
        <v>437392</v>
      </c>
      <c r="I11" s="539">
        <f t="shared" ref="I11:I12" si="0">G11+H11</f>
        <v>540752</v>
      </c>
      <c r="J11" s="539">
        <f t="shared" ref="J11:J26" si="1">I11/F11*100</f>
        <v>100.13925925925926</v>
      </c>
    </row>
    <row r="12" spans="1:12" ht="15.95" customHeight="1" x14ac:dyDescent="0.2">
      <c r="B12" s="1" t="s">
        <v>696</v>
      </c>
      <c r="C12" s="270" t="s">
        <v>697</v>
      </c>
      <c r="D12" s="269">
        <v>99165</v>
      </c>
      <c r="E12" s="267">
        <v>317835</v>
      </c>
      <c r="F12" s="537">
        <f>SUM(D12:E12)</f>
        <v>417000</v>
      </c>
      <c r="G12" s="310">
        <v>99272</v>
      </c>
      <c r="H12" s="310">
        <v>318177</v>
      </c>
      <c r="I12" s="539">
        <f t="shared" si="0"/>
        <v>417449</v>
      </c>
      <c r="J12" s="539">
        <f t="shared" si="1"/>
        <v>100.10767386091126</v>
      </c>
    </row>
    <row r="13" spans="1:12" ht="15.95" customHeight="1" x14ac:dyDescent="0.2">
      <c r="B13" s="265" t="s">
        <v>698</v>
      </c>
      <c r="C13" s="270"/>
      <c r="D13" s="271">
        <f>SUM(D10:D12)</f>
        <v>230277</v>
      </c>
      <c r="E13" s="272">
        <f>SUM(E10:E12)</f>
        <v>951723</v>
      </c>
      <c r="F13" s="538">
        <f>SUM(D13:E13)</f>
        <v>1182000</v>
      </c>
      <c r="G13" s="308">
        <f t="shared" ref="G13:I13" si="2">SUM(G10:G12)</f>
        <v>230550</v>
      </c>
      <c r="H13" s="272">
        <f t="shared" si="2"/>
        <v>952827</v>
      </c>
      <c r="I13" s="538">
        <f t="shared" si="2"/>
        <v>1183377</v>
      </c>
      <c r="J13" s="539">
        <f t="shared" si="1"/>
        <v>100.11649746192894</v>
      </c>
      <c r="L13" s="1029"/>
    </row>
    <row r="14" spans="1:12" ht="15.95" customHeight="1" x14ac:dyDescent="0.2">
      <c r="C14" s="270"/>
      <c r="D14" s="269"/>
      <c r="E14" s="267"/>
      <c r="F14" s="537"/>
      <c r="G14" s="310"/>
      <c r="H14" s="310"/>
      <c r="I14" s="539"/>
      <c r="J14" s="539"/>
    </row>
    <row r="15" spans="1:12" s="360" customFormat="1" ht="45.75" customHeight="1" x14ac:dyDescent="0.2">
      <c r="B15" s="651" t="s">
        <v>699</v>
      </c>
      <c r="C15" s="652"/>
      <c r="D15" s="653">
        <v>4000</v>
      </c>
      <c r="E15" s="316"/>
      <c r="F15" s="654">
        <f>D15+E15</f>
        <v>4000</v>
      </c>
      <c r="G15" s="310">
        <v>4052</v>
      </c>
      <c r="H15" s="1197"/>
      <c r="I15" s="654">
        <f>G15+H15</f>
        <v>4052</v>
      </c>
      <c r="J15" s="539">
        <f t="shared" si="1"/>
        <v>101.29999999999998</v>
      </c>
    </row>
    <row r="16" spans="1:12" ht="15.95" customHeight="1" x14ac:dyDescent="0.2">
      <c r="B16" s="265"/>
      <c r="C16" s="273"/>
      <c r="D16" s="269"/>
      <c r="E16" s="267"/>
      <c r="F16" s="537"/>
      <c r="G16" s="310"/>
      <c r="H16" s="310"/>
      <c r="I16" s="539"/>
      <c r="J16" s="539"/>
    </row>
    <row r="17" spans="1:13" ht="15.95" customHeight="1" x14ac:dyDescent="0.2">
      <c r="B17" s="1704" t="s">
        <v>700</v>
      </c>
      <c r="C17" s="1704"/>
      <c r="D17" s="269"/>
      <c r="E17" s="267"/>
      <c r="F17" s="537"/>
      <c r="G17" s="310"/>
      <c r="H17" s="310"/>
      <c r="I17" s="539"/>
      <c r="J17" s="539"/>
    </row>
    <row r="18" spans="1:13" ht="78.75" customHeight="1" x14ac:dyDescent="0.2">
      <c r="B18" s="275" t="s">
        <v>701</v>
      </c>
      <c r="C18" s="276" t="s">
        <v>702</v>
      </c>
      <c r="D18" s="269">
        <v>17000</v>
      </c>
      <c r="E18" s="267"/>
      <c r="F18" s="537">
        <f t="shared" ref="F18:F24" si="3">SUM(D18:E18)</f>
        <v>17000</v>
      </c>
      <c r="G18" s="310">
        <v>17622</v>
      </c>
      <c r="H18" s="310"/>
      <c r="I18" s="539">
        <f>G18+H18</f>
        <v>17622</v>
      </c>
      <c r="J18" s="539">
        <f t="shared" si="1"/>
        <v>103.65882352941176</v>
      </c>
    </row>
    <row r="19" spans="1:13" ht="15.95" customHeight="1" x14ac:dyDescent="0.2">
      <c r="A19" s="2"/>
      <c r="B19" s="265" t="s">
        <v>703</v>
      </c>
      <c r="C19" s="273"/>
      <c r="D19" s="271">
        <f>SUM(D18:D18)</f>
        <v>17000</v>
      </c>
      <c r="E19" s="272"/>
      <c r="F19" s="538">
        <f t="shared" si="3"/>
        <v>17000</v>
      </c>
      <c r="G19" s="315">
        <f>G18</f>
        <v>17622</v>
      </c>
      <c r="H19" s="315">
        <f t="shared" ref="H19:I19" si="4">H18</f>
        <v>0</v>
      </c>
      <c r="I19" s="654">
        <f t="shared" si="4"/>
        <v>17622</v>
      </c>
      <c r="J19" s="539">
        <f t="shared" si="1"/>
        <v>103.65882352941176</v>
      </c>
    </row>
    <row r="20" spans="1:13" ht="15.95" customHeight="1" x14ac:dyDescent="0.2">
      <c r="A20" s="2"/>
      <c r="B20" s="265"/>
      <c r="C20" s="273"/>
      <c r="D20" s="269"/>
      <c r="E20" s="267"/>
      <c r="F20" s="537"/>
      <c r="G20" s="310"/>
      <c r="H20" s="310"/>
      <c r="I20" s="539"/>
      <c r="J20" s="539"/>
    </row>
    <row r="21" spans="1:13" ht="15.95" customHeight="1" x14ac:dyDescent="0.2">
      <c r="A21" s="2"/>
      <c r="B21" s="264" t="s">
        <v>704</v>
      </c>
      <c r="C21" s="273"/>
      <c r="D21" s="269"/>
      <c r="E21" s="267"/>
      <c r="F21" s="537"/>
      <c r="G21" s="310"/>
      <c r="H21" s="310"/>
      <c r="I21" s="539"/>
      <c r="J21" s="539"/>
    </row>
    <row r="22" spans="1:13" s="360" customFormat="1" ht="15.95" customHeight="1" x14ac:dyDescent="0.2">
      <c r="B22" s="2" t="s">
        <v>114</v>
      </c>
      <c r="C22" s="387"/>
      <c r="D22" s="388">
        <v>820</v>
      </c>
      <c r="E22" s="312"/>
      <c r="F22" s="539">
        <f t="shared" si="3"/>
        <v>820</v>
      </c>
      <c r="G22" s="310">
        <v>320</v>
      </c>
      <c r="H22" s="442"/>
      <c r="I22" s="539">
        <f>G22+H22</f>
        <v>320</v>
      </c>
      <c r="J22" s="539">
        <f t="shared" si="1"/>
        <v>39.024390243902438</v>
      </c>
    </row>
    <row r="23" spans="1:13" s="360" customFormat="1" ht="15.95" customHeight="1" x14ac:dyDescent="0.2">
      <c r="B23" s="2" t="s">
        <v>646</v>
      </c>
      <c r="C23" s="387"/>
      <c r="D23" s="388">
        <v>6695</v>
      </c>
      <c r="E23" s="312"/>
      <c r="F23" s="539">
        <f>SUM(D23:E23)</f>
        <v>6695</v>
      </c>
      <c r="G23" s="310">
        <v>6800</v>
      </c>
      <c r="H23" s="442"/>
      <c r="I23" s="539">
        <f t="shared" ref="I23" si="5">G23+H23</f>
        <v>6800</v>
      </c>
      <c r="J23" s="539">
        <f t="shared" si="1"/>
        <v>101.56833457804331</v>
      </c>
    </row>
    <row r="24" spans="1:13" ht="15.95" customHeight="1" x14ac:dyDescent="0.2">
      <c r="A24" s="2"/>
      <c r="B24" s="265" t="s">
        <v>705</v>
      </c>
      <c r="C24" s="273"/>
      <c r="D24" s="271">
        <f>SUM(D22:D23)</f>
        <v>7515</v>
      </c>
      <c r="E24" s="272">
        <f>SUM(E22:E23)</f>
        <v>0</v>
      </c>
      <c r="F24" s="538">
        <f t="shared" si="3"/>
        <v>7515</v>
      </c>
      <c r="G24" s="315">
        <f>G22+G23</f>
        <v>7120</v>
      </c>
      <c r="H24" s="315">
        <f t="shared" ref="H24:I24" si="6">H22+H23</f>
        <v>0</v>
      </c>
      <c r="I24" s="654">
        <f t="shared" si="6"/>
        <v>7120</v>
      </c>
      <c r="J24" s="539">
        <f t="shared" si="1"/>
        <v>94.743845642049237</v>
      </c>
    </row>
    <row r="25" spans="1:13" ht="15.95" customHeight="1" thickBot="1" x14ac:dyDescent="0.25">
      <c r="A25" s="2"/>
      <c r="B25" s="265"/>
      <c r="C25" s="273"/>
      <c r="D25" s="269"/>
      <c r="E25" s="267"/>
      <c r="F25" s="537"/>
      <c r="G25" s="310"/>
      <c r="H25" s="310"/>
      <c r="I25" s="539"/>
      <c r="J25" s="539"/>
    </row>
    <row r="26" spans="1:13" ht="15.95" customHeight="1" thickBot="1" x14ac:dyDescent="0.25">
      <c r="A26" s="2"/>
      <c r="B26" s="1032" t="s">
        <v>706</v>
      </c>
      <c r="C26" s="1033"/>
      <c r="D26" s="1034">
        <f>D13+D15+D19+D24</f>
        <v>258792</v>
      </c>
      <c r="E26" s="1034">
        <f>E13+E15+E19+E24</f>
        <v>951723</v>
      </c>
      <c r="F26" s="1034">
        <f>SUM(D26:E26)</f>
        <v>1210515</v>
      </c>
      <c r="G26" s="1034">
        <f>G13+G15+G19+G24</f>
        <v>259344</v>
      </c>
      <c r="H26" s="1034">
        <f t="shared" ref="H26:I26" si="7">H13+H15+H19+H24</f>
        <v>952827</v>
      </c>
      <c r="I26" s="1034">
        <f t="shared" si="7"/>
        <v>1212171</v>
      </c>
      <c r="J26" s="1196">
        <f t="shared" si="1"/>
        <v>100.13680127879456</v>
      </c>
    </row>
    <row r="27" spans="1:13" ht="15.95" customHeight="1" x14ac:dyDescent="0.2">
      <c r="A27" s="2"/>
      <c r="G27" s="2"/>
      <c r="H27" s="2"/>
      <c r="I27" s="2"/>
      <c r="J27" s="2"/>
    </row>
    <row r="28" spans="1:13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3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M29" s="1029"/>
    </row>
    <row r="30" spans="1:13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3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3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sheetProtection selectLockedCells="1" selectUnlockedCells="1"/>
  <mergeCells count="9">
    <mergeCell ref="A1:J1"/>
    <mergeCell ref="B3:J3"/>
    <mergeCell ref="B4:J4"/>
    <mergeCell ref="B6:J6"/>
    <mergeCell ref="B17:C17"/>
    <mergeCell ref="D7:F7"/>
    <mergeCell ref="B5:E5"/>
    <mergeCell ref="G7:I7"/>
    <mergeCell ref="J7:J8"/>
  </mergeCells>
  <phoneticPr fontId="35" type="noConversion"/>
  <pageMargins left="0.19685039370078741" right="0.19685039370078741" top="0.98425196850393704" bottom="0.98425196850393704" header="0.51181102362204722" footer="0.51181102362204722"/>
  <pageSetup paperSize="9" scale="86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I97"/>
  <sheetViews>
    <sheetView workbookViewId="0">
      <pane xSplit="2" ySplit="10" topLeftCell="K11" activePane="bottomRight" state="frozen"/>
      <selection activeCell="B65" sqref="B65"/>
      <selection pane="topRight" activeCell="B65" sqref="B65"/>
      <selection pane="bottomLeft" activeCell="M95" sqref="M95:M96"/>
      <selection pane="bottomRight" sqref="A1:AG1"/>
    </sheetView>
  </sheetViews>
  <sheetFormatPr defaultRowHeight="10.5" x14ac:dyDescent="0.2"/>
  <cols>
    <col min="1" max="1" width="5.7109375" style="398" customWidth="1"/>
    <col min="2" max="2" width="28.7109375" style="405" customWidth="1"/>
    <col min="3" max="3" width="6.7109375" style="406" customWidth="1"/>
    <col min="4" max="30" width="6.7109375" style="407" customWidth="1"/>
    <col min="31" max="31" width="8" style="407" customWidth="1"/>
    <col min="32" max="32" width="8" style="397" customWidth="1"/>
    <col min="33" max="33" width="6.28515625" style="397" customWidth="1"/>
    <col min="34" max="35" width="9.140625" style="397"/>
    <col min="36" max="16384" width="9.140625" style="87"/>
  </cols>
  <sheetData>
    <row r="1" spans="1:35" ht="12.75" customHeight="1" x14ac:dyDescent="0.2">
      <c r="A1" s="1677" t="s">
        <v>2397</v>
      </c>
      <c r="B1" s="1677"/>
      <c r="C1" s="1677"/>
      <c r="D1" s="1677"/>
      <c r="E1" s="1677"/>
      <c r="F1" s="1677"/>
      <c r="G1" s="1677"/>
      <c r="H1" s="1677"/>
      <c r="I1" s="1677"/>
      <c r="J1" s="1677"/>
      <c r="K1" s="1677"/>
      <c r="L1" s="1677"/>
      <c r="M1" s="1677"/>
      <c r="N1" s="1677"/>
      <c r="O1" s="1677"/>
      <c r="P1" s="1677"/>
      <c r="Q1" s="1677"/>
      <c r="R1" s="1677"/>
      <c r="S1" s="1677"/>
      <c r="T1" s="1677"/>
      <c r="U1" s="1677"/>
      <c r="V1" s="1677"/>
      <c r="W1" s="1677"/>
      <c r="X1" s="1677"/>
      <c r="Y1" s="1677"/>
      <c r="Z1" s="1677"/>
      <c r="AA1" s="1677"/>
      <c r="AB1" s="1677"/>
      <c r="AC1" s="1677"/>
      <c r="AD1" s="1677"/>
      <c r="AE1" s="1677"/>
      <c r="AF1" s="1677"/>
      <c r="AG1" s="1677"/>
    </row>
    <row r="2" spans="1:35" ht="12.75" customHeight="1" x14ac:dyDescent="0.2">
      <c r="A2" s="1740" t="s">
        <v>80</v>
      </c>
      <c r="B2" s="1740"/>
      <c r="C2" s="1740"/>
      <c r="D2" s="1740"/>
      <c r="E2" s="1740"/>
      <c r="F2" s="1740"/>
      <c r="G2" s="1740"/>
      <c r="H2" s="1740"/>
      <c r="I2" s="1740"/>
      <c r="J2" s="1740"/>
      <c r="K2" s="1740"/>
      <c r="L2" s="1740"/>
      <c r="M2" s="1740"/>
      <c r="N2" s="1740"/>
      <c r="O2" s="1740"/>
      <c r="P2" s="1740"/>
      <c r="Q2" s="1740"/>
      <c r="R2" s="1740"/>
      <c r="S2" s="1740"/>
      <c r="T2" s="1740"/>
      <c r="U2" s="1740"/>
      <c r="V2" s="1740"/>
      <c r="W2" s="1740"/>
      <c r="X2" s="1740"/>
      <c r="Y2" s="1740"/>
      <c r="Z2" s="1740"/>
      <c r="AA2" s="1740"/>
      <c r="AB2" s="1740"/>
      <c r="AC2" s="1740"/>
      <c r="AD2" s="1740"/>
      <c r="AE2" s="1740"/>
      <c r="AF2" s="1740"/>
      <c r="AG2" s="1740"/>
    </row>
    <row r="3" spans="1:35" ht="12.75" customHeight="1" x14ac:dyDescent="0.2">
      <c r="A3" s="1562" t="s">
        <v>361</v>
      </c>
      <c r="B3" s="1562"/>
      <c r="C3" s="1562"/>
      <c r="D3" s="1562"/>
      <c r="E3" s="1562"/>
      <c r="F3" s="1562"/>
      <c r="G3" s="1562"/>
      <c r="H3" s="1562"/>
      <c r="I3" s="1562"/>
      <c r="J3" s="1562"/>
      <c r="K3" s="1562"/>
      <c r="L3" s="1562"/>
      <c r="M3" s="1562"/>
      <c r="N3" s="1562"/>
      <c r="O3" s="1562"/>
      <c r="P3" s="1562"/>
      <c r="Q3" s="1562"/>
      <c r="R3" s="1562"/>
      <c r="S3" s="1562"/>
      <c r="T3" s="1562"/>
      <c r="U3" s="1562"/>
      <c r="V3" s="1562"/>
      <c r="W3" s="1562"/>
      <c r="X3" s="1562"/>
      <c r="Y3" s="1562"/>
      <c r="Z3" s="1562"/>
      <c r="AA3" s="1562"/>
      <c r="AB3" s="1562"/>
      <c r="AC3" s="1562"/>
      <c r="AD3" s="1562"/>
      <c r="AE3" s="1562"/>
      <c r="AF3" s="1562"/>
      <c r="AG3" s="1562"/>
    </row>
    <row r="4" spans="1:35" x14ac:dyDescent="0.2">
      <c r="B4" s="1741" t="s">
        <v>375</v>
      </c>
      <c r="C4" s="1741"/>
      <c r="D4" s="1741"/>
      <c r="E4" s="1741"/>
      <c r="F4" s="1741"/>
      <c r="G4" s="1741"/>
      <c r="H4" s="1741"/>
      <c r="I4" s="1741"/>
      <c r="J4" s="1741"/>
      <c r="K4" s="1741"/>
      <c r="L4" s="1741"/>
      <c r="M4" s="1741"/>
      <c r="N4" s="1741"/>
      <c r="O4" s="1741"/>
      <c r="P4" s="1741"/>
      <c r="Q4" s="1741"/>
      <c r="R4" s="1741"/>
      <c r="S4" s="1741"/>
      <c r="T4" s="1741"/>
      <c r="U4" s="1741"/>
      <c r="V4" s="1741"/>
      <c r="W4" s="1741"/>
      <c r="X4" s="1741"/>
      <c r="Y4" s="1741"/>
      <c r="Z4" s="1741"/>
      <c r="AA4" s="1741"/>
      <c r="AB4" s="1741"/>
      <c r="AC4" s="1741"/>
      <c r="AD4" s="1741"/>
      <c r="AE4" s="1741"/>
      <c r="AF4" s="1741"/>
      <c r="AG4" s="1741"/>
    </row>
    <row r="5" spans="1:35" x14ac:dyDescent="0.2">
      <c r="A5" s="1715" t="s">
        <v>562</v>
      </c>
      <c r="B5" s="399" t="s">
        <v>57</v>
      </c>
      <c r="C5" s="1745" t="s">
        <v>58</v>
      </c>
      <c r="D5" s="1746"/>
      <c r="E5" s="1746"/>
      <c r="F5" s="1747"/>
      <c r="G5" s="1745" t="s">
        <v>59</v>
      </c>
      <c r="H5" s="1746"/>
      <c r="I5" s="1746"/>
      <c r="J5" s="1747"/>
      <c r="K5" s="1727" t="s">
        <v>60</v>
      </c>
      <c r="L5" s="1728"/>
      <c r="M5" s="1728"/>
      <c r="N5" s="1729"/>
      <c r="O5" s="1745" t="s">
        <v>563</v>
      </c>
      <c r="P5" s="1746"/>
      <c r="Q5" s="1746"/>
      <c r="R5" s="1747"/>
      <c r="S5" s="1727" t="s">
        <v>564</v>
      </c>
      <c r="T5" s="1728"/>
      <c r="U5" s="1728"/>
      <c r="V5" s="1729"/>
      <c r="W5" s="1727" t="s">
        <v>565</v>
      </c>
      <c r="X5" s="1728"/>
      <c r="Y5" s="1728"/>
      <c r="Z5" s="1729"/>
      <c r="AA5" s="1727" t="s">
        <v>707</v>
      </c>
      <c r="AB5" s="1728"/>
      <c r="AC5" s="1728"/>
      <c r="AD5" s="1728"/>
      <c r="AE5" s="1749" t="s">
        <v>719</v>
      </c>
      <c r="AF5" s="1749"/>
      <c r="AG5" s="1749"/>
    </row>
    <row r="6" spans="1:35" ht="12.75" customHeight="1" x14ac:dyDescent="0.2">
      <c r="A6" s="1716"/>
      <c r="B6" s="1750" t="s">
        <v>349</v>
      </c>
      <c r="C6" s="1751"/>
      <c r="D6" s="1751"/>
      <c r="E6" s="1751"/>
      <c r="F6" s="1751"/>
      <c r="G6" s="1751"/>
      <c r="H6" s="1751"/>
      <c r="I6" s="1751"/>
      <c r="J6" s="1751"/>
      <c r="K6" s="1751"/>
      <c r="L6" s="1751"/>
      <c r="M6" s="1751"/>
      <c r="N6" s="1751"/>
      <c r="O6" s="1751"/>
      <c r="P6" s="1751"/>
      <c r="Q6" s="1751"/>
      <c r="R6" s="1751"/>
      <c r="S6" s="1751"/>
      <c r="T6" s="1751"/>
      <c r="U6" s="1751"/>
      <c r="V6" s="1751"/>
      <c r="W6" s="1751"/>
      <c r="X6" s="1751"/>
      <c r="Y6" s="1751"/>
      <c r="Z6" s="1751"/>
      <c r="AA6" s="1751"/>
      <c r="AB6" s="1751"/>
      <c r="AC6" s="1751"/>
      <c r="AD6" s="1751"/>
      <c r="AE6" s="1751"/>
      <c r="AF6" s="1751"/>
      <c r="AG6" s="1751"/>
    </row>
    <row r="7" spans="1:35" ht="24.95" customHeight="1" x14ac:dyDescent="0.2">
      <c r="A7" s="1717"/>
      <c r="B7" s="1718" t="s">
        <v>88</v>
      </c>
      <c r="C7" s="1725" t="s">
        <v>541</v>
      </c>
      <c r="D7" s="1710"/>
      <c r="E7" s="1710"/>
      <c r="F7" s="1711"/>
      <c r="G7" s="1709" t="s">
        <v>21</v>
      </c>
      <c r="H7" s="1710"/>
      <c r="I7" s="1710"/>
      <c r="J7" s="1711"/>
      <c r="K7" s="1709" t="s">
        <v>539</v>
      </c>
      <c r="L7" s="1710"/>
      <c r="M7" s="1710"/>
      <c r="N7" s="1711"/>
      <c r="O7" s="1709" t="s">
        <v>551</v>
      </c>
      <c r="P7" s="1710"/>
      <c r="Q7" s="1710"/>
      <c r="R7" s="1711"/>
      <c r="S7" s="1709" t="s">
        <v>550</v>
      </c>
      <c r="T7" s="1710"/>
      <c r="U7" s="1710"/>
      <c r="V7" s="1711"/>
      <c r="W7" s="1671" t="s">
        <v>291</v>
      </c>
      <c r="X7" s="1734"/>
      <c r="Y7" s="1734"/>
      <c r="Z7" s="1734"/>
      <c r="AA7" s="1736" t="s">
        <v>540</v>
      </c>
      <c r="AB7" s="1736"/>
      <c r="AC7" s="1736"/>
      <c r="AD7" s="1736"/>
      <c r="AE7" s="1748" t="s">
        <v>628</v>
      </c>
      <c r="AF7" s="1736"/>
      <c r="AG7" s="1736"/>
    </row>
    <row r="8" spans="1:35" ht="26.25" customHeight="1" x14ac:dyDescent="0.2">
      <c r="A8" s="1717"/>
      <c r="B8" s="1719"/>
      <c r="C8" s="1726"/>
      <c r="D8" s="1713"/>
      <c r="E8" s="1713"/>
      <c r="F8" s="1714"/>
      <c r="G8" s="1712"/>
      <c r="H8" s="1713"/>
      <c r="I8" s="1713"/>
      <c r="J8" s="1714"/>
      <c r="K8" s="1712"/>
      <c r="L8" s="1713"/>
      <c r="M8" s="1713"/>
      <c r="N8" s="1714"/>
      <c r="O8" s="1712"/>
      <c r="P8" s="1713"/>
      <c r="Q8" s="1713"/>
      <c r="R8" s="1714"/>
      <c r="S8" s="1712"/>
      <c r="T8" s="1713"/>
      <c r="U8" s="1713"/>
      <c r="V8" s="1714"/>
      <c r="W8" s="1673"/>
      <c r="X8" s="1735"/>
      <c r="Y8" s="1735"/>
      <c r="Z8" s="1735"/>
      <c r="AA8" s="1736"/>
      <c r="AB8" s="1736"/>
      <c r="AC8" s="1736"/>
      <c r="AD8" s="1737"/>
      <c r="AE8" s="1571" t="s">
        <v>1138</v>
      </c>
      <c r="AF8" s="1743" t="s">
        <v>1139</v>
      </c>
      <c r="AG8" s="1743" t="s">
        <v>1134</v>
      </c>
    </row>
    <row r="9" spans="1:35" ht="26.25" customHeight="1" x14ac:dyDescent="0.2">
      <c r="A9" s="1717"/>
      <c r="B9" s="1720"/>
      <c r="C9" s="1724" t="s">
        <v>1138</v>
      </c>
      <c r="D9" s="1708"/>
      <c r="E9" s="1707" t="s">
        <v>1139</v>
      </c>
      <c r="F9" s="1708"/>
      <c r="G9" s="1707" t="s">
        <v>1138</v>
      </c>
      <c r="H9" s="1708"/>
      <c r="I9" s="1707" t="s">
        <v>1139</v>
      </c>
      <c r="J9" s="1708"/>
      <c r="K9" s="1707" t="s">
        <v>1138</v>
      </c>
      <c r="L9" s="1708"/>
      <c r="M9" s="1707" t="s">
        <v>1139</v>
      </c>
      <c r="N9" s="1708"/>
      <c r="O9" s="1707" t="s">
        <v>1138</v>
      </c>
      <c r="P9" s="1708"/>
      <c r="Q9" s="1707" t="s">
        <v>1139</v>
      </c>
      <c r="R9" s="1708"/>
      <c r="S9" s="1707" t="s">
        <v>1138</v>
      </c>
      <c r="T9" s="1708"/>
      <c r="U9" s="1707" t="s">
        <v>1139</v>
      </c>
      <c r="V9" s="1708"/>
      <c r="W9" s="1730" t="s">
        <v>1138</v>
      </c>
      <c r="X9" s="1731"/>
      <c r="Y9" s="1732" t="s">
        <v>1139</v>
      </c>
      <c r="Z9" s="1733"/>
      <c r="AA9" s="1673" t="s">
        <v>1138</v>
      </c>
      <c r="AB9" s="1713"/>
      <c r="AC9" s="1738" t="s">
        <v>1139</v>
      </c>
      <c r="AD9" s="1739"/>
      <c r="AE9" s="1736"/>
      <c r="AF9" s="1743"/>
      <c r="AG9" s="1743"/>
    </row>
    <row r="10" spans="1:35" s="321" customFormat="1" ht="40.9" customHeight="1" x14ac:dyDescent="0.15">
      <c r="A10" s="1717"/>
      <c r="B10" s="1721"/>
      <c r="C10" s="1560" t="s">
        <v>62</v>
      </c>
      <c r="D10" s="401" t="s">
        <v>63</v>
      </c>
      <c r="E10" s="400" t="s">
        <v>62</v>
      </c>
      <c r="F10" s="401" t="s">
        <v>63</v>
      </c>
      <c r="G10" s="402" t="s">
        <v>62</v>
      </c>
      <c r="H10" s="401" t="s">
        <v>63</v>
      </c>
      <c r="I10" s="400" t="s">
        <v>62</v>
      </c>
      <c r="J10" s="401" t="s">
        <v>63</v>
      </c>
      <c r="K10" s="402" t="s">
        <v>62</v>
      </c>
      <c r="L10" s="401" t="s">
        <v>63</v>
      </c>
      <c r="M10" s="400" t="s">
        <v>62</v>
      </c>
      <c r="N10" s="401" t="s">
        <v>63</v>
      </c>
      <c r="O10" s="402" t="s">
        <v>62</v>
      </c>
      <c r="P10" s="402" t="s">
        <v>63</v>
      </c>
      <c r="Q10" s="402" t="s">
        <v>62</v>
      </c>
      <c r="R10" s="402" t="s">
        <v>63</v>
      </c>
      <c r="S10" s="402" t="s">
        <v>62</v>
      </c>
      <c r="T10" s="401" t="s">
        <v>63</v>
      </c>
      <c r="U10" s="402" t="s">
        <v>62</v>
      </c>
      <c r="V10" s="401" t="s">
        <v>63</v>
      </c>
      <c r="W10" s="402" t="s">
        <v>62</v>
      </c>
      <c r="X10" s="401" t="s">
        <v>63</v>
      </c>
      <c r="Y10" s="402" t="s">
        <v>62</v>
      </c>
      <c r="Z10" s="401" t="s">
        <v>63</v>
      </c>
      <c r="AA10" s="402" t="s">
        <v>62</v>
      </c>
      <c r="AB10" s="402" t="s">
        <v>63</v>
      </c>
      <c r="AC10" s="1036" t="s">
        <v>62</v>
      </c>
      <c r="AD10" s="1334" t="s">
        <v>63</v>
      </c>
      <c r="AE10" s="1742"/>
      <c r="AF10" s="1743"/>
      <c r="AG10" s="1744"/>
      <c r="AH10" s="1041"/>
      <c r="AI10" s="403"/>
    </row>
    <row r="11" spans="1:35" s="321" customFormat="1" ht="23.25" customHeight="1" x14ac:dyDescent="0.15">
      <c r="A11" s="865" t="s">
        <v>572</v>
      </c>
      <c r="B11" s="609" t="s">
        <v>1030</v>
      </c>
      <c r="C11" s="1335"/>
      <c r="D11" s="888"/>
      <c r="E11" s="888"/>
      <c r="F11" s="888"/>
      <c r="G11" s="889"/>
      <c r="H11" s="888"/>
      <c r="I11" s="888"/>
      <c r="J11" s="888"/>
      <c r="K11" s="256">
        <v>60</v>
      </c>
      <c r="L11" s="888"/>
      <c r="M11" s="255">
        <v>60</v>
      </c>
      <c r="N11" s="255"/>
      <c r="O11" s="889"/>
      <c r="P11" s="1037"/>
      <c r="Q11" s="888"/>
      <c r="R11" s="888"/>
      <c r="S11" s="889"/>
      <c r="T11" s="1037"/>
      <c r="U11" s="888"/>
      <c r="V11" s="890"/>
      <c r="W11" s="888"/>
      <c r="X11" s="888"/>
      <c r="Y11" s="888"/>
      <c r="Z11" s="888"/>
      <c r="AA11" s="889"/>
      <c r="AB11" s="888"/>
      <c r="AC11" s="888"/>
      <c r="AD11" s="1558"/>
      <c r="AE11" s="1559">
        <f>C11+D11+G11+H11+K11+L11+O11+P11+S11+T11+W11+X11+AA11+AB11</f>
        <v>60</v>
      </c>
      <c r="AF11" s="1045">
        <f>E11+F11+I11+J11+M11+N11+Q11+R11+U11+V11+Y11+Z11+AC11+AD11</f>
        <v>60</v>
      </c>
      <c r="AG11" s="1045">
        <f>AF11/AE11*100</f>
        <v>100</v>
      </c>
      <c r="AH11" s="1041"/>
      <c r="AI11" s="403"/>
    </row>
    <row r="12" spans="1:35" s="321" customFormat="1" ht="18" customHeight="1" x14ac:dyDescent="0.15">
      <c r="A12" s="865" t="s">
        <v>580</v>
      </c>
      <c r="B12" s="609" t="s">
        <v>1031</v>
      </c>
      <c r="C12" s="1335"/>
      <c r="D12" s="888"/>
      <c r="E12" s="888"/>
      <c r="F12" s="888"/>
      <c r="G12" s="889"/>
      <c r="H12" s="888"/>
      <c r="I12" s="888"/>
      <c r="J12" s="888"/>
      <c r="K12" s="256">
        <v>7074</v>
      </c>
      <c r="L12" s="888"/>
      <c r="M12" s="255">
        <v>3264</v>
      </c>
      <c r="N12" s="255"/>
      <c r="O12" s="889"/>
      <c r="P12" s="888"/>
      <c r="Q12" s="888"/>
      <c r="R12" s="888"/>
      <c r="S12" s="889"/>
      <c r="T12" s="888"/>
      <c r="U12" s="888"/>
      <c r="V12" s="891"/>
      <c r="W12" s="888"/>
      <c r="X12" s="888"/>
      <c r="Y12" s="888"/>
      <c r="Z12" s="888"/>
      <c r="AA12" s="889"/>
      <c r="AB12" s="888"/>
      <c r="AC12" s="888"/>
      <c r="AD12" s="891"/>
      <c r="AE12" s="1333">
        <f t="shared" ref="AE12:AE75" si="0">C12+D12+G12+H12+K12+L12+O12+P12+S12+T12+W12+X12+AA12+AB12</f>
        <v>7074</v>
      </c>
      <c r="AF12" s="1045">
        <f t="shared" ref="AF12:AF75" si="1">E12+F12+I12+J12+M12+N12+Q12+R12+U12+V12+Y12+Z12+AC12+AD12</f>
        <v>3264</v>
      </c>
      <c r="AG12" s="1045">
        <f t="shared" ref="AG12:AG75" si="2">AF12/AE12*100</f>
        <v>46.140797285835454</v>
      </c>
      <c r="AH12" s="1041"/>
      <c r="AI12" s="403"/>
    </row>
    <row r="13" spans="1:35" s="321" customFormat="1" ht="23.25" customHeight="1" x14ac:dyDescent="0.15">
      <c r="A13" s="865" t="s">
        <v>581</v>
      </c>
      <c r="B13" s="609" t="s">
        <v>1032</v>
      </c>
      <c r="C13" s="1335"/>
      <c r="D13" s="888"/>
      <c r="E13" s="888"/>
      <c r="F13" s="888"/>
      <c r="G13" s="889"/>
      <c r="H13" s="888"/>
      <c r="I13" s="888"/>
      <c r="J13" s="888"/>
      <c r="K13" s="889"/>
      <c r="L13" s="255">
        <v>7108</v>
      </c>
      <c r="M13" s="255"/>
      <c r="N13" s="255">
        <v>1799</v>
      </c>
      <c r="O13" s="889"/>
      <c r="P13" s="888"/>
      <c r="Q13" s="888"/>
      <c r="R13" s="888"/>
      <c r="S13" s="889"/>
      <c r="T13" s="888"/>
      <c r="U13" s="888"/>
      <c r="V13" s="891"/>
      <c r="W13" s="888"/>
      <c r="X13" s="888"/>
      <c r="Y13" s="888"/>
      <c r="Z13" s="888"/>
      <c r="AA13" s="889"/>
      <c r="AB13" s="888"/>
      <c r="AC13" s="888"/>
      <c r="AD13" s="891"/>
      <c r="AE13" s="1333">
        <f t="shared" si="0"/>
        <v>7108</v>
      </c>
      <c r="AF13" s="1045">
        <f t="shared" si="1"/>
        <v>1799</v>
      </c>
      <c r="AG13" s="1045">
        <f t="shared" si="2"/>
        <v>25.309510410804727</v>
      </c>
      <c r="AH13" s="1041"/>
      <c r="AI13" s="403"/>
    </row>
    <row r="14" spans="1:35" s="321" customFormat="1" ht="23.25" customHeight="1" x14ac:dyDescent="0.15">
      <c r="A14" s="865" t="s">
        <v>582</v>
      </c>
      <c r="B14" s="609" t="s">
        <v>1033</v>
      </c>
      <c r="C14" s="1335"/>
      <c r="D14" s="888"/>
      <c r="E14" s="888"/>
      <c r="F14" s="888"/>
      <c r="G14" s="889"/>
      <c r="H14" s="888"/>
      <c r="I14" s="888"/>
      <c r="J14" s="888"/>
      <c r="K14" s="889"/>
      <c r="L14" s="255">
        <v>4140</v>
      </c>
      <c r="M14" s="255"/>
      <c r="N14" s="255"/>
      <c r="O14" s="889"/>
      <c r="P14" s="888"/>
      <c r="Q14" s="888"/>
      <c r="R14" s="888"/>
      <c r="S14" s="889"/>
      <c r="T14" s="888"/>
      <c r="U14" s="888"/>
      <c r="V14" s="891"/>
      <c r="W14" s="888"/>
      <c r="X14" s="888"/>
      <c r="Y14" s="888"/>
      <c r="Z14" s="888"/>
      <c r="AA14" s="889"/>
      <c r="AB14" s="888"/>
      <c r="AC14" s="888"/>
      <c r="AD14" s="891"/>
      <c r="AE14" s="1333">
        <f t="shared" si="0"/>
        <v>4140</v>
      </c>
      <c r="AF14" s="1045">
        <f t="shared" si="1"/>
        <v>0</v>
      </c>
      <c r="AG14" s="1045">
        <f t="shared" si="2"/>
        <v>0</v>
      </c>
      <c r="AH14" s="1041"/>
      <c r="AI14" s="403"/>
    </row>
    <row r="15" spans="1:35" s="321" customFormat="1" ht="23.25" customHeight="1" x14ac:dyDescent="0.15">
      <c r="A15" s="865" t="s">
        <v>583</v>
      </c>
      <c r="B15" s="609" t="s">
        <v>1049</v>
      </c>
      <c r="C15" s="1335"/>
      <c r="D15" s="888"/>
      <c r="E15" s="888"/>
      <c r="F15" s="888"/>
      <c r="G15" s="889"/>
      <c r="H15" s="888"/>
      <c r="I15" s="888"/>
      <c r="J15" s="888"/>
      <c r="K15" s="256">
        <v>4856</v>
      </c>
      <c r="L15" s="888"/>
      <c r="M15" s="255">
        <v>3463</v>
      </c>
      <c r="N15" s="255"/>
      <c r="O15" s="889"/>
      <c r="P15" s="888"/>
      <c r="Q15" s="888"/>
      <c r="R15" s="888"/>
      <c r="S15" s="889"/>
      <c r="T15" s="888"/>
      <c r="U15" s="888"/>
      <c r="V15" s="891"/>
      <c r="W15" s="888"/>
      <c r="X15" s="888"/>
      <c r="Y15" s="888"/>
      <c r="Z15" s="888"/>
      <c r="AA15" s="889"/>
      <c r="AB15" s="888"/>
      <c r="AC15" s="888"/>
      <c r="AD15" s="891"/>
      <c r="AE15" s="1333">
        <f t="shared" si="0"/>
        <v>4856</v>
      </c>
      <c r="AF15" s="1045">
        <f t="shared" si="1"/>
        <v>3463</v>
      </c>
      <c r="AG15" s="1045">
        <f t="shared" si="2"/>
        <v>71.313838550247127</v>
      </c>
      <c r="AH15" s="1041"/>
      <c r="AI15" s="403"/>
    </row>
    <row r="16" spans="1:35" s="321" customFormat="1" ht="23.25" customHeight="1" x14ac:dyDescent="0.15">
      <c r="A16" s="865" t="s">
        <v>584</v>
      </c>
      <c r="B16" s="609" t="s">
        <v>1077</v>
      </c>
      <c r="C16" s="1335"/>
      <c r="D16" s="888"/>
      <c r="E16" s="888"/>
      <c r="F16" s="888"/>
      <c r="G16" s="889"/>
      <c r="H16" s="888"/>
      <c r="I16" s="888"/>
      <c r="J16" s="888"/>
      <c r="K16" s="256">
        <v>1000</v>
      </c>
      <c r="L16" s="888"/>
      <c r="M16" s="255">
        <v>70</v>
      </c>
      <c r="N16" s="255"/>
      <c r="O16" s="889"/>
      <c r="P16" s="888"/>
      <c r="Q16" s="888"/>
      <c r="R16" s="888"/>
      <c r="S16" s="889"/>
      <c r="T16" s="888"/>
      <c r="U16" s="888"/>
      <c r="V16" s="891"/>
      <c r="W16" s="888"/>
      <c r="X16" s="888"/>
      <c r="Y16" s="888"/>
      <c r="Z16" s="888"/>
      <c r="AA16" s="889"/>
      <c r="AB16" s="888"/>
      <c r="AC16" s="888"/>
      <c r="AD16" s="891"/>
      <c r="AE16" s="1333">
        <f t="shared" si="0"/>
        <v>1000</v>
      </c>
      <c r="AF16" s="1045">
        <f t="shared" si="1"/>
        <v>70</v>
      </c>
      <c r="AG16" s="1045">
        <f t="shared" si="2"/>
        <v>7.0000000000000009</v>
      </c>
      <c r="AH16" s="1041"/>
      <c r="AI16" s="403"/>
    </row>
    <row r="17" spans="1:35" s="321" customFormat="1" ht="23.25" customHeight="1" x14ac:dyDescent="0.15">
      <c r="A17" s="865" t="s">
        <v>585</v>
      </c>
      <c r="B17" s="609" t="s">
        <v>1078</v>
      </c>
      <c r="C17" s="1335"/>
      <c r="D17" s="888"/>
      <c r="E17" s="888"/>
      <c r="F17" s="888"/>
      <c r="G17" s="889"/>
      <c r="H17" s="888"/>
      <c r="I17" s="888"/>
      <c r="J17" s="888"/>
      <c r="K17" s="256"/>
      <c r="L17" s="255">
        <v>1000</v>
      </c>
      <c r="M17" s="255"/>
      <c r="N17" s="255">
        <v>250</v>
      </c>
      <c r="O17" s="889"/>
      <c r="P17" s="888"/>
      <c r="Q17" s="888"/>
      <c r="R17" s="888"/>
      <c r="S17" s="889"/>
      <c r="T17" s="888"/>
      <c r="U17" s="888"/>
      <c r="V17" s="891"/>
      <c r="W17" s="888"/>
      <c r="X17" s="888"/>
      <c r="Y17" s="888"/>
      <c r="Z17" s="888"/>
      <c r="AA17" s="889"/>
      <c r="AB17" s="888"/>
      <c r="AC17" s="888"/>
      <c r="AD17" s="891"/>
      <c r="AE17" s="1333">
        <f t="shared" si="0"/>
        <v>1000</v>
      </c>
      <c r="AF17" s="1045">
        <f t="shared" si="1"/>
        <v>250</v>
      </c>
      <c r="AG17" s="1045">
        <f t="shared" si="2"/>
        <v>25</v>
      </c>
      <c r="AH17" s="1041"/>
      <c r="AI17" s="403"/>
    </row>
    <row r="18" spans="1:35" s="396" customFormat="1" ht="22.5" customHeight="1" x14ac:dyDescent="0.2">
      <c r="A18" s="865" t="s">
        <v>586</v>
      </c>
      <c r="B18" s="609" t="s">
        <v>314</v>
      </c>
      <c r="C18" s="892"/>
      <c r="D18" s="888"/>
      <c r="E18" s="888"/>
      <c r="F18" s="888"/>
      <c r="G18" s="889"/>
      <c r="H18" s="888"/>
      <c r="I18" s="888"/>
      <c r="J18" s="888"/>
      <c r="K18" s="893">
        <v>0</v>
      </c>
      <c r="L18" s="125"/>
      <c r="M18" s="1209"/>
      <c r="N18" s="1209"/>
      <c r="O18" s="893"/>
      <c r="P18" s="888"/>
      <c r="Q18" s="888"/>
      <c r="R18" s="888"/>
      <c r="S18" s="889"/>
      <c r="T18" s="888"/>
      <c r="U18" s="888"/>
      <c r="V18" s="891"/>
      <c r="W18" s="888"/>
      <c r="X18" s="888"/>
      <c r="Y18" s="888"/>
      <c r="Z18" s="888"/>
      <c r="AA18" s="889"/>
      <c r="AB18" s="888"/>
      <c r="AC18" s="888"/>
      <c r="AD18" s="891"/>
      <c r="AE18" s="1333">
        <f t="shared" si="0"/>
        <v>0</v>
      </c>
      <c r="AF18" s="1045">
        <f t="shared" si="1"/>
        <v>0</v>
      </c>
      <c r="AG18" s="1045"/>
      <c r="AH18" s="1040"/>
      <c r="AI18" s="397"/>
    </row>
    <row r="19" spans="1:35" s="396" customFormat="1" ht="15.75" customHeight="1" x14ac:dyDescent="0.2">
      <c r="A19" s="865" t="s">
        <v>587</v>
      </c>
      <c r="B19" s="609" t="s">
        <v>1041</v>
      </c>
      <c r="C19" s="892"/>
      <c r="D19" s="888"/>
      <c r="E19" s="888"/>
      <c r="F19" s="888"/>
      <c r="G19" s="889"/>
      <c r="H19" s="888"/>
      <c r="I19" s="888"/>
      <c r="J19" s="888"/>
      <c r="K19" s="893">
        <v>299</v>
      </c>
      <c r="L19" s="125"/>
      <c r="M19" s="1322">
        <v>3</v>
      </c>
      <c r="N19" s="1209"/>
      <c r="O19" s="893"/>
      <c r="P19" s="888"/>
      <c r="Q19" s="888"/>
      <c r="R19" s="888"/>
      <c r="S19" s="889"/>
      <c r="T19" s="888"/>
      <c r="U19" s="888"/>
      <c r="V19" s="891"/>
      <c r="W19" s="888"/>
      <c r="X19" s="888"/>
      <c r="Y19" s="888"/>
      <c r="Z19" s="888"/>
      <c r="AA19" s="889"/>
      <c r="AB19" s="888"/>
      <c r="AC19" s="888"/>
      <c r="AD19" s="891"/>
      <c r="AE19" s="1333">
        <f t="shared" si="0"/>
        <v>299</v>
      </c>
      <c r="AF19" s="1045">
        <f t="shared" si="1"/>
        <v>3</v>
      </c>
      <c r="AG19" s="1045">
        <f t="shared" si="2"/>
        <v>1.0033444816053512</v>
      </c>
      <c r="AH19" s="1040"/>
      <c r="AI19" s="397"/>
    </row>
    <row r="20" spans="1:35" s="396" customFormat="1" ht="15" customHeight="1" x14ac:dyDescent="0.2">
      <c r="A20" s="865" t="s">
        <v>629</v>
      </c>
      <c r="B20" s="609" t="s">
        <v>1022</v>
      </c>
      <c r="C20" s="892"/>
      <c r="D20" s="888"/>
      <c r="E20" s="888"/>
      <c r="F20" s="888"/>
      <c r="G20" s="889"/>
      <c r="H20" s="888"/>
      <c r="I20" s="888"/>
      <c r="J20" s="888"/>
      <c r="K20" s="893"/>
      <c r="L20" s="894"/>
      <c r="M20" s="894"/>
      <c r="N20" s="894"/>
      <c r="O20" s="893"/>
      <c r="P20" s="888"/>
      <c r="Q20" s="888"/>
      <c r="R20" s="888"/>
      <c r="S20" s="889"/>
      <c r="T20" s="888"/>
      <c r="U20" s="888"/>
      <c r="V20" s="891"/>
      <c r="W20" s="888"/>
      <c r="X20" s="888"/>
      <c r="Y20" s="888"/>
      <c r="Z20" s="888"/>
      <c r="AA20" s="889"/>
      <c r="AB20" s="255">
        <f>'ellátottak önk.'!F12</f>
        <v>850</v>
      </c>
      <c r="AC20" s="255"/>
      <c r="AD20" s="597">
        <f>'ellátottak önk.'!L12</f>
        <v>291</v>
      </c>
      <c r="AE20" s="1333">
        <f t="shared" si="0"/>
        <v>850</v>
      </c>
      <c r="AF20" s="1045">
        <f t="shared" si="1"/>
        <v>291</v>
      </c>
      <c r="AG20" s="1045">
        <f t="shared" si="2"/>
        <v>34.235294117647058</v>
      </c>
      <c r="AH20" s="1040"/>
      <c r="AI20" s="397"/>
    </row>
    <row r="21" spans="1:35" s="396" customFormat="1" ht="26.25" customHeight="1" x14ac:dyDescent="0.2">
      <c r="A21" s="865" t="s">
        <v>630</v>
      </c>
      <c r="B21" s="609" t="s">
        <v>1024</v>
      </c>
      <c r="C21" s="892"/>
      <c r="D21" s="888"/>
      <c r="E21" s="888"/>
      <c r="F21" s="888"/>
      <c r="G21" s="889"/>
      <c r="H21" s="888"/>
      <c r="I21" s="888"/>
      <c r="J21" s="888"/>
      <c r="K21" s="893"/>
      <c r="L21" s="894"/>
      <c r="M21" s="894"/>
      <c r="N21" s="894"/>
      <c r="O21" s="893"/>
      <c r="P21" s="888"/>
      <c r="Q21" s="888"/>
      <c r="R21" s="888"/>
      <c r="S21" s="889"/>
      <c r="T21" s="888"/>
      <c r="U21" s="888"/>
      <c r="V21" s="891"/>
      <c r="W21" s="888"/>
      <c r="X21" s="888"/>
      <c r="Y21" s="888"/>
      <c r="Z21" s="888"/>
      <c r="AA21" s="889"/>
      <c r="AB21" s="255">
        <f>'ellátottak önk.'!F13</f>
        <v>4740</v>
      </c>
      <c r="AC21" s="255"/>
      <c r="AD21" s="597">
        <f>'ellátottak önk.'!L13</f>
        <v>4490</v>
      </c>
      <c r="AE21" s="1333">
        <f t="shared" si="0"/>
        <v>4740</v>
      </c>
      <c r="AF21" s="1045">
        <f t="shared" si="1"/>
        <v>4490</v>
      </c>
      <c r="AG21" s="1045">
        <f t="shared" si="2"/>
        <v>94.725738396624465</v>
      </c>
      <c r="AH21" s="1040"/>
      <c r="AI21" s="397"/>
    </row>
    <row r="22" spans="1:35" s="396" customFormat="1" ht="15" customHeight="1" x14ac:dyDescent="0.2">
      <c r="A22" s="865" t="s">
        <v>631</v>
      </c>
      <c r="B22" s="609" t="s">
        <v>1023</v>
      </c>
      <c r="C22" s="892"/>
      <c r="D22" s="888"/>
      <c r="E22" s="888"/>
      <c r="F22" s="888"/>
      <c r="G22" s="889"/>
      <c r="H22" s="888"/>
      <c r="I22" s="888"/>
      <c r="J22" s="888"/>
      <c r="K22" s="893"/>
      <c r="L22" s="894"/>
      <c r="M22" s="894"/>
      <c r="N22" s="894"/>
      <c r="O22" s="893"/>
      <c r="P22" s="888"/>
      <c r="Q22" s="888"/>
      <c r="R22" s="888"/>
      <c r="S22" s="889"/>
      <c r="T22" s="888"/>
      <c r="U22" s="888"/>
      <c r="V22" s="891"/>
      <c r="W22" s="888"/>
      <c r="X22" s="888"/>
      <c r="Y22" s="888"/>
      <c r="Z22" s="888"/>
      <c r="AA22" s="889"/>
      <c r="AB22" s="255">
        <f>'ellátottak önk.'!F16</f>
        <v>1100</v>
      </c>
      <c r="AC22" s="255"/>
      <c r="AD22" s="597">
        <f>'ellátottak önk.'!L16</f>
        <v>880</v>
      </c>
      <c r="AE22" s="1333">
        <f t="shared" si="0"/>
        <v>1100</v>
      </c>
      <c r="AF22" s="1045">
        <f t="shared" si="1"/>
        <v>880</v>
      </c>
      <c r="AG22" s="1045">
        <f t="shared" si="2"/>
        <v>80</v>
      </c>
      <c r="AH22" s="1040"/>
      <c r="AI22" s="397"/>
    </row>
    <row r="23" spans="1:35" s="396" customFormat="1" ht="15" customHeight="1" x14ac:dyDescent="0.2">
      <c r="A23" s="865" t="s">
        <v>632</v>
      </c>
      <c r="B23" s="609" t="s">
        <v>1025</v>
      </c>
      <c r="C23" s="892"/>
      <c r="D23" s="888"/>
      <c r="E23" s="888"/>
      <c r="F23" s="888"/>
      <c r="G23" s="889"/>
      <c r="H23" s="888"/>
      <c r="I23" s="888"/>
      <c r="J23" s="888"/>
      <c r="K23" s="893"/>
      <c r="L23" s="894"/>
      <c r="M23" s="894"/>
      <c r="N23" s="894"/>
      <c r="O23" s="893"/>
      <c r="P23" s="888"/>
      <c r="Q23" s="888"/>
      <c r="R23" s="888"/>
      <c r="S23" s="889"/>
      <c r="T23" s="888"/>
      <c r="U23" s="888"/>
      <c r="V23" s="891"/>
      <c r="W23" s="888"/>
      <c r="X23" s="888"/>
      <c r="Y23" s="888"/>
      <c r="Z23" s="888"/>
      <c r="AA23" s="889"/>
      <c r="AB23" s="255">
        <f>'ellátottak önk.'!F15</f>
        <v>1800</v>
      </c>
      <c r="AC23" s="255"/>
      <c r="AD23" s="597">
        <f>'ellátottak önk.'!L15</f>
        <v>1629</v>
      </c>
      <c r="AE23" s="1333">
        <f t="shared" si="0"/>
        <v>1800</v>
      </c>
      <c r="AF23" s="1045">
        <f t="shared" si="1"/>
        <v>1629</v>
      </c>
      <c r="AG23" s="1045">
        <f t="shared" si="2"/>
        <v>90.5</v>
      </c>
      <c r="AH23" s="1040"/>
      <c r="AI23" s="397"/>
    </row>
    <row r="24" spans="1:35" s="396" customFormat="1" ht="15" customHeight="1" x14ac:dyDescent="0.2">
      <c r="A24" s="865" t="s">
        <v>633</v>
      </c>
      <c r="B24" s="609" t="s">
        <v>1026</v>
      </c>
      <c r="C24" s="892"/>
      <c r="D24" s="888"/>
      <c r="E24" s="888"/>
      <c r="F24" s="888"/>
      <c r="G24" s="889"/>
      <c r="H24" s="888"/>
      <c r="I24" s="888"/>
      <c r="J24" s="888"/>
      <c r="K24" s="893"/>
      <c r="L24" s="894"/>
      <c r="M24" s="894"/>
      <c r="N24" s="894"/>
      <c r="O24" s="893"/>
      <c r="P24" s="888"/>
      <c r="Q24" s="888"/>
      <c r="R24" s="888"/>
      <c r="S24" s="889"/>
      <c r="T24" s="888"/>
      <c r="U24" s="888"/>
      <c r="V24" s="891"/>
      <c r="W24" s="888"/>
      <c r="X24" s="888"/>
      <c r="Y24" s="888"/>
      <c r="Z24" s="888"/>
      <c r="AA24" s="889"/>
      <c r="AB24" s="255">
        <v>500</v>
      </c>
      <c r="AC24" s="255"/>
      <c r="AD24" s="597">
        <f>'ellátottak önk.'!L14</f>
        <v>0</v>
      </c>
      <c r="AE24" s="1333">
        <f t="shared" si="0"/>
        <v>500</v>
      </c>
      <c r="AF24" s="1045">
        <f t="shared" si="1"/>
        <v>0</v>
      </c>
      <c r="AG24" s="1045">
        <f t="shared" si="2"/>
        <v>0</v>
      </c>
      <c r="AH24" s="1040"/>
      <c r="AI24" s="397"/>
    </row>
    <row r="25" spans="1:35" s="396" customFormat="1" ht="26.25" customHeight="1" x14ac:dyDescent="0.2">
      <c r="A25" s="865" t="s">
        <v>634</v>
      </c>
      <c r="B25" s="609" t="s">
        <v>1027</v>
      </c>
      <c r="C25" s="892"/>
      <c r="D25" s="888"/>
      <c r="E25" s="888"/>
      <c r="F25" s="888"/>
      <c r="G25" s="889"/>
      <c r="H25" s="888"/>
      <c r="I25" s="888"/>
      <c r="J25" s="888"/>
      <c r="K25" s="893"/>
      <c r="L25" s="894"/>
      <c r="M25" s="894"/>
      <c r="N25" s="894"/>
      <c r="O25" s="893"/>
      <c r="P25" s="888"/>
      <c r="Q25" s="888"/>
      <c r="R25" s="888"/>
      <c r="S25" s="889"/>
      <c r="T25" s="888"/>
      <c r="U25" s="888"/>
      <c r="V25" s="891"/>
      <c r="W25" s="888"/>
      <c r="X25" s="888"/>
      <c r="Y25" s="888"/>
      <c r="Z25" s="888"/>
      <c r="AA25" s="889"/>
      <c r="AB25" s="255">
        <f>'ellátottak önk.'!F31</f>
        <v>4200</v>
      </c>
      <c r="AC25" s="255"/>
      <c r="AD25" s="597">
        <f>'ellátottak önk.'!L31</f>
        <v>4161</v>
      </c>
      <c r="AE25" s="1333">
        <f t="shared" si="0"/>
        <v>4200</v>
      </c>
      <c r="AF25" s="1045">
        <f t="shared" si="1"/>
        <v>4161</v>
      </c>
      <c r="AG25" s="1045">
        <f t="shared" si="2"/>
        <v>99.071428571428584</v>
      </c>
      <c r="AH25" s="1040"/>
      <c r="AI25" s="397"/>
    </row>
    <row r="26" spans="1:35" s="396" customFormat="1" ht="15" customHeight="1" x14ac:dyDescent="0.2">
      <c r="A26" s="865" t="s">
        <v>635</v>
      </c>
      <c r="B26" s="609" t="s">
        <v>1028</v>
      </c>
      <c r="C26" s="892"/>
      <c r="D26" s="888"/>
      <c r="E26" s="888"/>
      <c r="F26" s="888"/>
      <c r="G26" s="889"/>
      <c r="H26" s="888"/>
      <c r="I26" s="888"/>
      <c r="J26" s="888"/>
      <c r="K26" s="893"/>
      <c r="L26" s="894"/>
      <c r="M26" s="894"/>
      <c r="N26" s="894"/>
      <c r="O26" s="893"/>
      <c r="P26" s="888"/>
      <c r="Q26" s="888"/>
      <c r="R26" s="888"/>
      <c r="S26" s="889"/>
      <c r="T26" s="888"/>
      <c r="U26" s="888"/>
      <c r="V26" s="891"/>
      <c r="W26" s="888"/>
      <c r="X26" s="888"/>
      <c r="Y26" s="888"/>
      <c r="Z26" s="888"/>
      <c r="AA26" s="256">
        <f>'ellátottak önk.'!E21</f>
        <v>0</v>
      </c>
      <c r="AB26" s="255">
        <f>'ellátottak önk.'!F21</f>
        <v>388</v>
      </c>
      <c r="AC26" s="255">
        <f>'ellátottak önk.'!K21</f>
        <v>0</v>
      </c>
      <c r="AD26" s="597">
        <f>'ellátottak önk.'!L21</f>
        <v>0</v>
      </c>
      <c r="AE26" s="1333">
        <f t="shared" si="0"/>
        <v>388</v>
      </c>
      <c r="AF26" s="1045">
        <f t="shared" si="1"/>
        <v>0</v>
      </c>
      <c r="AG26" s="1045">
        <f t="shared" si="2"/>
        <v>0</v>
      </c>
      <c r="AH26" s="1040"/>
      <c r="AI26" s="397"/>
    </row>
    <row r="27" spans="1:35" s="396" customFormat="1" ht="15" customHeight="1" x14ac:dyDescent="0.2">
      <c r="A27" s="865" t="s">
        <v>636</v>
      </c>
      <c r="B27" s="609" t="s">
        <v>1029</v>
      </c>
      <c r="C27" s="892"/>
      <c r="D27" s="888"/>
      <c r="E27" s="888"/>
      <c r="F27" s="888"/>
      <c r="G27" s="889"/>
      <c r="H27" s="888"/>
      <c r="I27" s="888"/>
      <c r="J27" s="888"/>
      <c r="K27" s="893">
        <v>49</v>
      </c>
      <c r="L27" s="894"/>
      <c r="M27" s="894"/>
      <c r="N27" s="894"/>
      <c r="O27" s="893"/>
      <c r="P27" s="888"/>
      <c r="Q27" s="888"/>
      <c r="R27" s="888"/>
      <c r="S27" s="889"/>
      <c r="T27" s="888"/>
      <c r="U27" s="888"/>
      <c r="V27" s="891"/>
      <c r="W27" s="888"/>
      <c r="X27" s="888"/>
      <c r="Y27" s="888"/>
      <c r="Z27" s="888"/>
      <c r="AA27" s="256">
        <f>'ellátottak önk.'!E22</f>
        <v>569</v>
      </c>
      <c r="AB27" s="255">
        <v>200</v>
      </c>
      <c r="AC27" s="255">
        <f>'ellátottak önk.'!K22</f>
        <v>168</v>
      </c>
      <c r="AD27" s="597">
        <f>'ellátottak önk.'!L22</f>
        <v>92</v>
      </c>
      <c r="AE27" s="1333">
        <f t="shared" si="0"/>
        <v>818</v>
      </c>
      <c r="AF27" s="1045">
        <f t="shared" si="1"/>
        <v>260</v>
      </c>
      <c r="AG27" s="1045">
        <f t="shared" si="2"/>
        <v>31.784841075794624</v>
      </c>
      <c r="AH27" s="1040"/>
      <c r="AI27" s="397"/>
    </row>
    <row r="28" spans="1:35" s="396" customFormat="1" ht="15" customHeight="1" x14ac:dyDescent="0.2">
      <c r="A28" s="865" t="s">
        <v>638</v>
      </c>
      <c r="B28" s="609" t="s">
        <v>1035</v>
      </c>
      <c r="C28" s="892"/>
      <c r="D28" s="888"/>
      <c r="E28" s="888"/>
      <c r="F28" s="888"/>
      <c r="G28" s="889"/>
      <c r="H28" s="888"/>
      <c r="I28" s="888"/>
      <c r="J28" s="888"/>
      <c r="K28" s="893"/>
      <c r="L28" s="894">
        <v>25</v>
      </c>
      <c r="M28" s="894"/>
      <c r="N28" s="894"/>
      <c r="O28" s="893"/>
      <c r="P28" s="888"/>
      <c r="Q28" s="888"/>
      <c r="R28" s="888"/>
      <c r="S28" s="889"/>
      <c r="T28" s="888"/>
      <c r="U28" s="888"/>
      <c r="V28" s="891"/>
      <c r="W28" s="888"/>
      <c r="X28" s="888"/>
      <c r="Y28" s="888"/>
      <c r="Z28" s="888"/>
      <c r="AA28" s="889"/>
      <c r="AB28" s="255"/>
      <c r="AC28" s="255"/>
      <c r="AD28" s="597"/>
      <c r="AE28" s="1333">
        <f t="shared" si="0"/>
        <v>25</v>
      </c>
      <c r="AF28" s="1045">
        <f t="shared" si="1"/>
        <v>0</v>
      </c>
      <c r="AG28" s="1045">
        <f t="shared" si="2"/>
        <v>0</v>
      </c>
      <c r="AH28" s="1040"/>
      <c r="AI28" s="397"/>
    </row>
    <row r="29" spans="1:35" s="396" customFormat="1" ht="15" customHeight="1" x14ac:dyDescent="0.2">
      <c r="A29" s="865" t="s">
        <v>639</v>
      </c>
      <c r="B29" s="189" t="s">
        <v>324</v>
      </c>
      <c r="C29" s="145"/>
      <c r="D29" s="125"/>
      <c r="E29" s="125"/>
      <c r="F29" s="125"/>
      <c r="G29" s="126"/>
      <c r="H29" s="125"/>
      <c r="I29" s="125"/>
      <c r="J29" s="125"/>
      <c r="K29" s="126"/>
      <c r="L29" s="125">
        <v>0</v>
      </c>
      <c r="M29" s="1209"/>
      <c r="N29" s="1209"/>
      <c r="O29" s="126"/>
      <c r="P29" s="125"/>
      <c r="Q29" s="125"/>
      <c r="R29" s="125"/>
      <c r="S29" s="126"/>
      <c r="T29" s="125"/>
      <c r="U29" s="125"/>
      <c r="V29" s="509"/>
      <c r="W29" s="125"/>
      <c r="X29" s="125"/>
      <c r="Y29" s="125"/>
      <c r="Z29" s="125"/>
      <c r="AA29" s="126"/>
      <c r="AB29" s="125"/>
      <c r="AC29" s="125"/>
      <c r="AD29" s="1267"/>
      <c r="AE29" s="1333">
        <f t="shared" si="0"/>
        <v>0</v>
      </c>
      <c r="AF29" s="1045">
        <f t="shared" si="1"/>
        <v>0</v>
      </c>
      <c r="AG29" s="1045"/>
      <c r="AH29" s="1040"/>
      <c r="AI29" s="397"/>
    </row>
    <row r="30" spans="1:35" s="396" customFormat="1" ht="15" customHeight="1" x14ac:dyDescent="0.2">
      <c r="A30" s="865" t="s">
        <v>640</v>
      </c>
      <c r="B30" s="189" t="s">
        <v>313</v>
      </c>
      <c r="C30" s="145"/>
      <c r="D30" s="125"/>
      <c r="E30" s="125"/>
      <c r="F30" s="125"/>
      <c r="G30" s="126"/>
      <c r="H30" s="125"/>
      <c r="I30" s="125"/>
      <c r="J30" s="125"/>
      <c r="K30" s="126"/>
      <c r="L30" s="125">
        <v>0</v>
      </c>
      <c r="M30" s="1209"/>
      <c r="N30" s="1209"/>
      <c r="O30" s="126"/>
      <c r="P30" s="125"/>
      <c r="Q30" s="125"/>
      <c r="R30" s="125"/>
      <c r="S30" s="126"/>
      <c r="T30" s="125"/>
      <c r="U30" s="125"/>
      <c r="V30" s="509"/>
      <c r="W30" s="125"/>
      <c r="X30" s="125"/>
      <c r="Y30" s="125"/>
      <c r="Z30" s="125"/>
      <c r="AA30" s="126"/>
      <c r="AB30" s="125"/>
      <c r="AC30" s="125"/>
      <c r="AD30" s="1267"/>
      <c r="AE30" s="1333">
        <f t="shared" si="0"/>
        <v>0</v>
      </c>
      <c r="AF30" s="1045">
        <f t="shared" si="1"/>
        <v>0</v>
      </c>
      <c r="AG30" s="1045"/>
      <c r="AH30" s="1040"/>
      <c r="AI30" s="397"/>
    </row>
    <row r="31" spans="1:35" s="396" customFormat="1" ht="15" customHeight="1" x14ac:dyDescent="0.2">
      <c r="A31" s="865" t="s">
        <v>641</v>
      </c>
      <c r="B31" s="189" t="s">
        <v>1034</v>
      </c>
      <c r="C31" s="145"/>
      <c r="D31" s="125"/>
      <c r="E31" s="125"/>
      <c r="F31" s="125"/>
      <c r="G31" s="126"/>
      <c r="H31" s="125"/>
      <c r="I31" s="125"/>
      <c r="J31" s="125"/>
      <c r="K31" s="126"/>
      <c r="L31" s="125">
        <v>3</v>
      </c>
      <c r="M31" s="1209"/>
      <c r="N31" s="1209">
        <v>3</v>
      </c>
      <c r="O31" s="126"/>
      <c r="P31" s="125"/>
      <c r="Q31" s="125"/>
      <c r="R31" s="125"/>
      <c r="S31" s="126"/>
      <c r="T31" s="125"/>
      <c r="U31" s="125"/>
      <c r="V31" s="509"/>
      <c r="W31" s="125"/>
      <c r="X31" s="125"/>
      <c r="Y31" s="125"/>
      <c r="Z31" s="125"/>
      <c r="AA31" s="126"/>
      <c r="AB31" s="125"/>
      <c r="AC31" s="125"/>
      <c r="AD31" s="1267"/>
      <c r="AE31" s="1333">
        <f t="shared" si="0"/>
        <v>3</v>
      </c>
      <c r="AF31" s="1045">
        <f t="shared" si="1"/>
        <v>3</v>
      </c>
      <c r="AG31" s="1045">
        <f t="shared" si="2"/>
        <v>100</v>
      </c>
      <c r="AH31" s="1040"/>
      <c r="AI31" s="397"/>
    </row>
    <row r="32" spans="1:35" s="396" customFormat="1" ht="15" customHeight="1" x14ac:dyDescent="0.2">
      <c r="A32" s="865" t="s">
        <v>642</v>
      </c>
      <c r="B32" s="189" t="s">
        <v>344</v>
      </c>
      <c r="C32" s="145"/>
      <c r="D32" s="125"/>
      <c r="E32" s="125"/>
      <c r="F32" s="125"/>
      <c r="G32" s="126"/>
      <c r="H32" s="125"/>
      <c r="I32" s="125"/>
      <c r="J32" s="125"/>
      <c r="K32" s="126">
        <v>4245</v>
      </c>
      <c r="L32" s="125"/>
      <c r="M32" s="1209">
        <v>4245</v>
      </c>
      <c r="N32" s="1209"/>
      <c r="O32" s="126"/>
      <c r="P32" s="125"/>
      <c r="Q32" s="125"/>
      <c r="R32" s="125"/>
      <c r="S32" s="126"/>
      <c r="T32" s="125"/>
      <c r="U32" s="125"/>
      <c r="V32" s="509"/>
      <c r="W32" s="125"/>
      <c r="X32" s="125"/>
      <c r="Y32" s="125"/>
      <c r="Z32" s="125"/>
      <c r="AA32" s="126"/>
      <c r="AB32" s="125"/>
      <c r="AC32" s="125"/>
      <c r="AD32" s="1267"/>
      <c r="AE32" s="1333">
        <f t="shared" si="0"/>
        <v>4245</v>
      </c>
      <c r="AF32" s="1045">
        <f t="shared" si="1"/>
        <v>4245</v>
      </c>
      <c r="AG32" s="1045">
        <f t="shared" si="2"/>
        <v>100</v>
      </c>
      <c r="AH32" s="1040"/>
      <c r="AI32" s="397"/>
    </row>
    <row r="33" spans="1:35" s="396" customFormat="1" ht="15" customHeight="1" x14ac:dyDescent="0.2">
      <c r="A33" s="865" t="s">
        <v>643</v>
      </c>
      <c r="B33" s="189" t="s">
        <v>292</v>
      </c>
      <c r="C33" s="145"/>
      <c r="D33" s="125"/>
      <c r="E33" s="125"/>
      <c r="F33" s="125"/>
      <c r="G33" s="126"/>
      <c r="H33" s="125"/>
      <c r="I33" s="125"/>
      <c r="J33" s="125"/>
      <c r="K33" s="126">
        <v>2431</v>
      </c>
      <c r="L33" s="125">
        <v>3656</v>
      </c>
      <c r="M33" s="1209">
        <v>2429</v>
      </c>
      <c r="N33" s="1209">
        <v>3652</v>
      </c>
      <c r="O33" s="126"/>
      <c r="P33" s="125"/>
      <c r="Q33" s="125"/>
      <c r="R33" s="125"/>
      <c r="S33" s="126"/>
      <c r="T33" s="125"/>
      <c r="U33" s="125"/>
      <c r="V33" s="509"/>
      <c r="W33" s="125"/>
      <c r="X33" s="125"/>
      <c r="Y33" s="125"/>
      <c r="Z33" s="125"/>
      <c r="AA33" s="126"/>
      <c r="AB33" s="125"/>
      <c r="AC33" s="125"/>
      <c r="AD33" s="1267"/>
      <c r="AE33" s="1333">
        <f t="shared" si="0"/>
        <v>6087</v>
      </c>
      <c r="AF33" s="1045">
        <f t="shared" si="1"/>
        <v>6081</v>
      </c>
      <c r="AG33" s="1045">
        <f t="shared" si="2"/>
        <v>99.901429275505166</v>
      </c>
      <c r="AH33" s="1040"/>
      <c r="AI33" s="397"/>
    </row>
    <row r="34" spans="1:35" s="396" customFormat="1" ht="15" customHeight="1" x14ac:dyDescent="0.2">
      <c r="A34" s="865" t="s">
        <v>644</v>
      </c>
      <c r="B34" s="189" t="s">
        <v>293</v>
      </c>
      <c r="C34" s="145"/>
      <c r="D34" s="125"/>
      <c r="E34" s="125"/>
      <c r="F34" s="125"/>
      <c r="G34" s="126"/>
      <c r="H34" s="125"/>
      <c r="I34" s="125"/>
      <c r="J34" s="125"/>
      <c r="K34" s="126"/>
      <c r="L34" s="125">
        <v>0</v>
      </c>
      <c r="M34" s="1209"/>
      <c r="N34" s="1209"/>
      <c r="O34" s="126"/>
      <c r="P34" s="125"/>
      <c r="Q34" s="125"/>
      <c r="R34" s="125"/>
      <c r="S34" s="126"/>
      <c r="T34" s="125"/>
      <c r="U34" s="125"/>
      <c r="V34" s="509"/>
      <c r="W34" s="125"/>
      <c r="X34" s="125"/>
      <c r="Y34" s="125"/>
      <c r="Z34" s="125"/>
      <c r="AA34" s="126"/>
      <c r="AB34" s="125"/>
      <c r="AC34" s="125"/>
      <c r="AD34" s="1267"/>
      <c r="AE34" s="1333">
        <f t="shared" si="0"/>
        <v>0</v>
      </c>
      <c r="AF34" s="1045">
        <f t="shared" si="1"/>
        <v>0</v>
      </c>
      <c r="AG34" s="1045"/>
      <c r="AH34" s="1040"/>
      <c r="AI34" s="397"/>
    </row>
    <row r="35" spans="1:35" s="396" customFormat="1" ht="15" customHeight="1" x14ac:dyDescent="0.2">
      <c r="A35" s="865" t="s">
        <v>645</v>
      </c>
      <c r="B35" s="189" t="s">
        <v>294</v>
      </c>
      <c r="C35" s="145"/>
      <c r="D35" s="125"/>
      <c r="E35" s="125"/>
      <c r="F35" s="125"/>
      <c r="G35" s="126"/>
      <c r="H35" s="125"/>
      <c r="I35" s="125"/>
      <c r="J35" s="125"/>
      <c r="K35" s="126">
        <v>288</v>
      </c>
      <c r="L35" s="125">
        <v>12685</v>
      </c>
      <c r="M35" s="1209">
        <v>205</v>
      </c>
      <c r="N35" s="1209">
        <v>9038</v>
      </c>
      <c r="O35" s="126"/>
      <c r="P35" s="125"/>
      <c r="Q35" s="125"/>
      <c r="R35" s="125"/>
      <c r="S35" s="126"/>
      <c r="T35" s="125"/>
      <c r="U35" s="125"/>
      <c r="V35" s="509"/>
      <c r="W35" s="125"/>
      <c r="X35" s="125"/>
      <c r="Y35" s="125"/>
      <c r="Z35" s="125"/>
      <c r="AA35" s="126"/>
      <c r="AB35" s="125"/>
      <c r="AC35" s="125"/>
      <c r="AD35" s="1267"/>
      <c r="AE35" s="1333">
        <f t="shared" si="0"/>
        <v>12973</v>
      </c>
      <c r="AF35" s="1045">
        <f t="shared" si="1"/>
        <v>9243</v>
      </c>
      <c r="AG35" s="1045">
        <f t="shared" si="2"/>
        <v>71.247976566715494</v>
      </c>
      <c r="AH35" s="1040"/>
      <c r="AI35" s="397"/>
    </row>
    <row r="36" spans="1:35" s="396" customFormat="1" ht="15" customHeight="1" x14ac:dyDescent="0.2">
      <c r="A36" s="865" t="s">
        <v>682</v>
      </c>
      <c r="B36" s="189" t="s">
        <v>295</v>
      </c>
      <c r="C36" s="145"/>
      <c r="D36" s="125"/>
      <c r="E36" s="125"/>
      <c r="F36" s="125"/>
      <c r="G36" s="126"/>
      <c r="H36" s="125"/>
      <c r="I36" s="125"/>
      <c r="J36" s="125"/>
      <c r="K36" s="126"/>
      <c r="L36" s="125">
        <v>2245</v>
      </c>
      <c r="M36" s="1209"/>
      <c r="N36" s="1209">
        <v>2244</v>
      </c>
      <c r="O36" s="126"/>
      <c r="P36" s="125"/>
      <c r="Q36" s="125"/>
      <c r="R36" s="125"/>
      <c r="S36" s="126"/>
      <c r="T36" s="125"/>
      <c r="U36" s="125"/>
      <c r="V36" s="509"/>
      <c r="W36" s="125"/>
      <c r="X36" s="125"/>
      <c r="Y36" s="125"/>
      <c r="Z36" s="125"/>
      <c r="AA36" s="126"/>
      <c r="AB36" s="125"/>
      <c r="AC36" s="125"/>
      <c r="AD36" s="1267"/>
      <c r="AE36" s="1333">
        <f t="shared" si="0"/>
        <v>2245</v>
      </c>
      <c r="AF36" s="1045">
        <f t="shared" si="1"/>
        <v>2244</v>
      </c>
      <c r="AG36" s="1045">
        <f t="shared" si="2"/>
        <v>99.955456570155903</v>
      </c>
      <c r="AH36" s="1040"/>
      <c r="AI36" s="397"/>
    </row>
    <row r="37" spans="1:35" s="396" customFormat="1" ht="15" customHeight="1" x14ac:dyDescent="0.2">
      <c r="A37" s="865" t="s">
        <v>683</v>
      </c>
      <c r="B37" s="189" t="s">
        <v>296</v>
      </c>
      <c r="C37" s="145"/>
      <c r="D37" s="125"/>
      <c r="E37" s="125"/>
      <c r="F37" s="125"/>
      <c r="G37" s="126"/>
      <c r="H37" s="125"/>
      <c r="I37" s="125"/>
      <c r="J37" s="125"/>
      <c r="K37" s="126">
        <v>916</v>
      </c>
      <c r="L37" s="125"/>
      <c r="M37" s="1209">
        <v>889</v>
      </c>
      <c r="N37" s="1209"/>
      <c r="O37" s="126"/>
      <c r="P37" s="125"/>
      <c r="Q37" s="125"/>
      <c r="R37" s="125"/>
      <c r="S37" s="126"/>
      <c r="T37" s="125"/>
      <c r="U37" s="125"/>
      <c r="V37" s="509"/>
      <c r="W37" s="125"/>
      <c r="X37" s="125"/>
      <c r="Y37" s="125"/>
      <c r="Z37" s="125"/>
      <c r="AA37" s="126"/>
      <c r="AB37" s="125"/>
      <c r="AC37" s="125"/>
      <c r="AD37" s="1267"/>
      <c r="AE37" s="1333">
        <f t="shared" si="0"/>
        <v>916</v>
      </c>
      <c r="AF37" s="1045">
        <f t="shared" si="1"/>
        <v>889</v>
      </c>
      <c r="AG37" s="1045">
        <f t="shared" si="2"/>
        <v>97.052401746724897</v>
      </c>
      <c r="AH37" s="1040"/>
      <c r="AI37" s="397"/>
    </row>
    <row r="38" spans="1:35" s="396" customFormat="1" ht="15" customHeight="1" x14ac:dyDescent="0.2">
      <c r="A38" s="865" t="s">
        <v>684</v>
      </c>
      <c r="B38" s="189" t="s">
        <v>297</v>
      </c>
      <c r="C38" s="145"/>
      <c r="D38" s="125">
        <v>0</v>
      </c>
      <c r="E38" s="125"/>
      <c r="F38" s="125"/>
      <c r="G38" s="126"/>
      <c r="H38" s="125">
        <v>0</v>
      </c>
      <c r="I38" s="125"/>
      <c r="J38" s="125"/>
      <c r="K38" s="126"/>
      <c r="L38" s="125"/>
      <c r="M38" s="1209"/>
      <c r="N38" s="1209"/>
      <c r="O38" s="126"/>
      <c r="P38" s="125"/>
      <c r="Q38" s="125"/>
      <c r="R38" s="125"/>
      <c r="S38" s="126"/>
      <c r="T38" s="125"/>
      <c r="U38" s="125"/>
      <c r="V38" s="509"/>
      <c r="W38" s="125"/>
      <c r="X38" s="125"/>
      <c r="Y38" s="125"/>
      <c r="Z38" s="125"/>
      <c r="AA38" s="126"/>
      <c r="AB38" s="125"/>
      <c r="AC38" s="125"/>
      <c r="AD38" s="1267"/>
      <c r="AE38" s="1333">
        <f t="shared" si="0"/>
        <v>0</v>
      </c>
      <c r="AF38" s="1045">
        <f t="shared" si="1"/>
        <v>0</v>
      </c>
      <c r="AG38" s="1045"/>
      <c r="AH38" s="1040"/>
      <c r="AI38" s="397"/>
    </row>
    <row r="39" spans="1:35" s="396" customFormat="1" ht="15" customHeight="1" x14ac:dyDescent="0.2">
      <c r="A39" s="865" t="s">
        <v>685</v>
      </c>
      <c r="B39" s="189" t="s">
        <v>298</v>
      </c>
      <c r="C39" s="145">
        <v>37459</v>
      </c>
      <c r="D39" s="125"/>
      <c r="E39" s="125">
        <v>37459</v>
      </c>
      <c r="F39" s="125"/>
      <c r="G39" s="126">
        <v>11318</v>
      </c>
      <c r="H39" s="125">
        <v>0</v>
      </c>
      <c r="I39" s="125">
        <v>9725</v>
      </c>
      <c r="J39" s="125"/>
      <c r="K39" s="126">
        <v>1618</v>
      </c>
      <c r="L39" s="125"/>
      <c r="M39" s="1209">
        <v>1381</v>
      </c>
      <c r="N39" s="1209"/>
      <c r="O39" s="126"/>
      <c r="P39" s="125"/>
      <c r="Q39" s="125"/>
      <c r="R39" s="125"/>
      <c r="S39" s="126"/>
      <c r="T39" s="125"/>
      <c r="U39" s="125"/>
      <c r="V39" s="509"/>
      <c r="W39" s="125"/>
      <c r="X39" s="125"/>
      <c r="Y39" s="125"/>
      <c r="Z39" s="125"/>
      <c r="AA39" s="126"/>
      <c r="AB39" s="125"/>
      <c r="AC39" s="125"/>
      <c r="AD39" s="1267"/>
      <c r="AE39" s="1333">
        <f t="shared" si="0"/>
        <v>50395</v>
      </c>
      <c r="AF39" s="1045">
        <f t="shared" si="1"/>
        <v>48565</v>
      </c>
      <c r="AG39" s="1045">
        <f t="shared" si="2"/>
        <v>96.368687369778755</v>
      </c>
      <c r="AH39" s="1040"/>
      <c r="AI39" s="397"/>
    </row>
    <row r="40" spans="1:35" s="396" customFormat="1" ht="15" customHeight="1" x14ac:dyDescent="0.2">
      <c r="A40" s="865" t="s">
        <v>686</v>
      </c>
      <c r="B40" s="189" t="s">
        <v>299</v>
      </c>
      <c r="C40" s="145"/>
      <c r="D40" s="125">
        <v>0</v>
      </c>
      <c r="E40" s="125"/>
      <c r="F40" s="125"/>
      <c r="G40" s="126"/>
      <c r="H40" s="125">
        <v>0</v>
      </c>
      <c r="I40" s="125"/>
      <c r="J40" s="125"/>
      <c r="K40" s="126"/>
      <c r="L40" s="125"/>
      <c r="M40" s="1209"/>
      <c r="N40" s="1209"/>
      <c r="O40" s="126"/>
      <c r="P40" s="125"/>
      <c r="Q40" s="125"/>
      <c r="R40" s="125"/>
      <c r="S40" s="126"/>
      <c r="T40" s="125"/>
      <c r="U40" s="125"/>
      <c r="V40" s="509"/>
      <c r="W40" s="125"/>
      <c r="X40" s="125"/>
      <c r="Y40" s="125"/>
      <c r="Z40" s="125"/>
      <c r="AA40" s="126"/>
      <c r="AB40" s="125"/>
      <c r="AC40" s="125"/>
      <c r="AD40" s="1267"/>
      <c r="AE40" s="1333">
        <f t="shared" si="0"/>
        <v>0</v>
      </c>
      <c r="AF40" s="1045">
        <f t="shared" si="1"/>
        <v>0</v>
      </c>
      <c r="AG40" s="1045"/>
      <c r="AH40" s="1040"/>
      <c r="AI40" s="397"/>
    </row>
    <row r="41" spans="1:35" s="396" customFormat="1" ht="15" customHeight="1" x14ac:dyDescent="0.2">
      <c r="A41" s="865" t="s">
        <v>687</v>
      </c>
      <c r="B41" s="189" t="s">
        <v>300</v>
      </c>
      <c r="C41" s="145">
        <v>1069</v>
      </c>
      <c r="D41" s="125"/>
      <c r="E41" s="125">
        <v>1069</v>
      </c>
      <c r="F41" s="125"/>
      <c r="G41" s="126">
        <v>260</v>
      </c>
      <c r="H41" s="125"/>
      <c r="I41" s="125">
        <v>259</v>
      </c>
      <c r="J41" s="125"/>
      <c r="K41" s="126"/>
      <c r="L41" s="125"/>
      <c r="M41" s="1209"/>
      <c r="N41" s="1209"/>
      <c r="O41" s="126"/>
      <c r="P41" s="125"/>
      <c r="Q41" s="125"/>
      <c r="R41" s="125"/>
      <c r="S41" s="126"/>
      <c r="T41" s="125"/>
      <c r="U41" s="125"/>
      <c r="V41" s="509"/>
      <c r="W41" s="125"/>
      <c r="X41" s="125"/>
      <c r="Y41" s="125"/>
      <c r="Z41" s="125"/>
      <c r="AA41" s="126"/>
      <c r="AB41" s="125"/>
      <c r="AC41" s="125"/>
      <c r="AD41" s="1267"/>
      <c r="AE41" s="1333">
        <f t="shared" si="0"/>
        <v>1329</v>
      </c>
      <c r="AF41" s="1045">
        <f t="shared" si="1"/>
        <v>1328</v>
      </c>
      <c r="AG41" s="1045">
        <f t="shared" si="2"/>
        <v>99.924755455229501</v>
      </c>
      <c r="AH41" s="1040"/>
      <c r="AI41" s="397"/>
    </row>
    <row r="42" spans="1:35" s="657" customFormat="1" ht="15" customHeight="1" x14ac:dyDescent="0.2">
      <c r="A42" s="865" t="s">
        <v>688</v>
      </c>
      <c r="B42" s="250" t="s">
        <v>1079</v>
      </c>
      <c r="C42" s="258"/>
      <c r="D42" s="253">
        <v>2200</v>
      </c>
      <c r="E42" s="253"/>
      <c r="F42" s="895">
        <v>1641</v>
      </c>
      <c r="G42" s="253"/>
      <c r="H42" s="253">
        <v>594</v>
      </c>
      <c r="I42" s="253"/>
      <c r="J42" s="253">
        <v>373</v>
      </c>
      <c r="K42" s="252"/>
      <c r="L42" s="253">
        <v>9975</v>
      </c>
      <c r="M42" s="253"/>
      <c r="N42" s="253">
        <v>9923</v>
      </c>
      <c r="O42" s="252"/>
      <c r="P42" s="253"/>
      <c r="Q42" s="253"/>
      <c r="R42" s="253"/>
      <c r="S42" s="252"/>
      <c r="T42" s="253"/>
      <c r="U42" s="253"/>
      <c r="V42" s="895"/>
      <c r="W42" s="253"/>
      <c r="X42" s="253"/>
      <c r="Y42" s="253"/>
      <c r="Z42" s="253"/>
      <c r="AA42" s="252"/>
      <c r="AB42" s="253"/>
      <c r="AC42" s="253"/>
      <c r="AD42" s="895"/>
      <c r="AE42" s="1333">
        <f t="shared" si="0"/>
        <v>12769</v>
      </c>
      <c r="AF42" s="1045">
        <f t="shared" si="1"/>
        <v>11937</v>
      </c>
      <c r="AG42" s="1045">
        <f t="shared" si="2"/>
        <v>93.484219594330014</v>
      </c>
      <c r="AH42" s="1042"/>
      <c r="AI42" s="656"/>
    </row>
    <row r="43" spans="1:35" s="657" customFormat="1" ht="15" customHeight="1" x14ac:dyDescent="0.2">
      <c r="A43" s="865" t="s">
        <v>690</v>
      </c>
      <c r="B43" s="250" t="s">
        <v>1037</v>
      </c>
      <c r="C43" s="258"/>
      <c r="D43" s="253">
        <v>2265</v>
      </c>
      <c r="E43" s="253"/>
      <c r="F43" s="895">
        <v>1992</v>
      </c>
      <c r="G43" s="253"/>
      <c r="H43" s="253">
        <v>600</v>
      </c>
      <c r="I43" s="253"/>
      <c r="J43" s="253">
        <v>558</v>
      </c>
      <c r="K43" s="252"/>
      <c r="L43" s="253">
        <v>239</v>
      </c>
      <c r="M43" s="253"/>
      <c r="N43" s="253">
        <v>161</v>
      </c>
      <c r="O43" s="252"/>
      <c r="P43" s="253"/>
      <c r="Q43" s="253"/>
      <c r="R43" s="253"/>
      <c r="S43" s="252"/>
      <c r="T43" s="253"/>
      <c r="U43" s="253"/>
      <c r="V43" s="895"/>
      <c r="W43" s="253"/>
      <c r="X43" s="253"/>
      <c r="Y43" s="253"/>
      <c r="Z43" s="253"/>
      <c r="AA43" s="252"/>
      <c r="AB43" s="253"/>
      <c r="AC43" s="253"/>
      <c r="AD43" s="895"/>
      <c r="AE43" s="1333">
        <f t="shared" si="0"/>
        <v>3104</v>
      </c>
      <c r="AF43" s="1045">
        <f t="shared" si="1"/>
        <v>2711</v>
      </c>
      <c r="AG43" s="1045">
        <f t="shared" si="2"/>
        <v>87.338917525773198</v>
      </c>
      <c r="AH43" s="1042"/>
      <c r="AI43" s="656"/>
    </row>
    <row r="44" spans="1:35" s="396" customFormat="1" ht="15" customHeight="1" x14ac:dyDescent="0.2">
      <c r="A44" s="865" t="s">
        <v>691</v>
      </c>
      <c r="B44" s="189" t="s">
        <v>301</v>
      </c>
      <c r="C44" s="145"/>
      <c r="D44" s="125"/>
      <c r="E44" s="125"/>
      <c r="F44" s="509"/>
      <c r="G44" s="123"/>
      <c r="H44" s="125"/>
      <c r="I44" s="125"/>
      <c r="J44" s="125"/>
      <c r="K44" s="126">
        <v>0</v>
      </c>
      <c r="L44" s="125"/>
      <c r="M44" s="1209"/>
      <c r="N44" s="1209"/>
      <c r="O44" s="126"/>
      <c r="P44" s="125"/>
      <c r="Q44" s="125"/>
      <c r="R44" s="125"/>
      <c r="S44" s="126"/>
      <c r="T44" s="125"/>
      <c r="U44" s="125"/>
      <c r="V44" s="509"/>
      <c r="W44" s="125"/>
      <c r="X44" s="125"/>
      <c r="Y44" s="125"/>
      <c r="Z44" s="125"/>
      <c r="AA44" s="126"/>
      <c r="AB44" s="125"/>
      <c r="AC44" s="125"/>
      <c r="AD44" s="1267"/>
      <c r="AE44" s="1333">
        <f t="shared" si="0"/>
        <v>0</v>
      </c>
      <c r="AF44" s="1045">
        <f t="shared" si="1"/>
        <v>0</v>
      </c>
      <c r="AG44" s="1045"/>
      <c r="AH44" s="1040"/>
      <c r="AI44" s="397"/>
    </row>
    <row r="45" spans="1:35" s="396" customFormat="1" ht="15" customHeight="1" x14ac:dyDescent="0.2">
      <c r="A45" s="865" t="s">
        <v>743</v>
      </c>
      <c r="B45" s="189" t="s">
        <v>302</v>
      </c>
      <c r="C45" s="145"/>
      <c r="D45" s="125"/>
      <c r="E45" s="125"/>
      <c r="F45" s="509"/>
      <c r="G45" s="125"/>
      <c r="H45" s="125"/>
      <c r="I45" s="125"/>
      <c r="J45" s="125"/>
      <c r="K45" s="126">
        <v>18181</v>
      </c>
      <c r="L45" s="125"/>
      <c r="M45" s="1209">
        <v>2657</v>
      </c>
      <c r="N45" s="1209"/>
      <c r="O45" s="126"/>
      <c r="P45" s="125"/>
      <c r="Q45" s="125"/>
      <c r="R45" s="125"/>
      <c r="S45" s="126"/>
      <c r="T45" s="125"/>
      <c r="U45" s="125"/>
      <c r="V45" s="509"/>
      <c r="W45" s="125"/>
      <c r="X45" s="125"/>
      <c r="Y45" s="125"/>
      <c r="Z45" s="125"/>
      <c r="AA45" s="126"/>
      <c r="AB45" s="125"/>
      <c r="AC45" s="125"/>
      <c r="AD45" s="1267"/>
      <c r="AE45" s="1333">
        <f t="shared" si="0"/>
        <v>18181</v>
      </c>
      <c r="AF45" s="1045">
        <f t="shared" si="1"/>
        <v>2657</v>
      </c>
      <c r="AG45" s="1045">
        <f t="shared" si="2"/>
        <v>14.614157637093669</v>
      </c>
      <c r="AH45" s="1040"/>
      <c r="AI45" s="397"/>
    </row>
    <row r="46" spans="1:35" s="396" customFormat="1" ht="15" customHeight="1" x14ac:dyDescent="0.2">
      <c r="A46" s="865" t="s">
        <v>744</v>
      </c>
      <c r="B46" s="189" t="s">
        <v>325</v>
      </c>
      <c r="C46" s="145"/>
      <c r="D46" s="125"/>
      <c r="E46" s="125"/>
      <c r="F46" s="125"/>
      <c r="G46" s="126"/>
      <c r="H46" s="125"/>
      <c r="I46" s="125"/>
      <c r="J46" s="125"/>
      <c r="K46" s="126"/>
      <c r="L46" s="125">
        <v>0</v>
      </c>
      <c r="M46" s="1209"/>
      <c r="N46" s="1209"/>
      <c r="O46" s="126"/>
      <c r="P46" s="125"/>
      <c r="Q46" s="125"/>
      <c r="R46" s="125"/>
      <c r="S46" s="126"/>
      <c r="T46" s="125"/>
      <c r="U46" s="125"/>
      <c r="V46" s="509"/>
      <c r="W46" s="125"/>
      <c r="X46" s="125"/>
      <c r="Y46" s="125"/>
      <c r="Z46" s="125"/>
      <c r="AA46" s="126"/>
      <c r="AB46" s="125"/>
      <c r="AC46" s="125"/>
      <c r="AD46" s="1267"/>
      <c r="AE46" s="1333">
        <f t="shared" si="0"/>
        <v>0</v>
      </c>
      <c r="AF46" s="1045">
        <f t="shared" si="1"/>
        <v>0</v>
      </c>
      <c r="AG46" s="1045"/>
      <c r="AH46" s="1040"/>
      <c r="AI46" s="397"/>
    </row>
    <row r="47" spans="1:35" s="396" customFormat="1" ht="15" customHeight="1" x14ac:dyDescent="0.2">
      <c r="A47" s="865" t="s">
        <v>745</v>
      </c>
      <c r="B47" s="189" t="s">
        <v>1038</v>
      </c>
      <c r="C47" s="145"/>
      <c r="D47" s="125"/>
      <c r="E47" s="125"/>
      <c r="F47" s="125"/>
      <c r="G47" s="126"/>
      <c r="H47" s="125"/>
      <c r="I47" s="125"/>
      <c r="J47" s="125"/>
      <c r="K47" s="126"/>
      <c r="L47" s="125">
        <v>18780</v>
      </c>
      <c r="M47" s="1209"/>
      <c r="N47" s="1209"/>
      <c r="O47" s="126"/>
      <c r="P47" s="125"/>
      <c r="Q47" s="125"/>
      <c r="R47" s="125"/>
      <c r="S47" s="126"/>
      <c r="T47" s="125"/>
      <c r="U47" s="125"/>
      <c r="V47" s="509"/>
      <c r="W47" s="125"/>
      <c r="X47" s="125"/>
      <c r="Y47" s="125"/>
      <c r="Z47" s="125"/>
      <c r="AA47" s="126"/>
      <c r="AB47" s="125"/>
      <c r="AC47" s="125"/>
      <c r="AD47" s="1267"/>
      <c r="AE47" s="1333">
        <f t="shared" si="0"/>
        <v>18780</v>
      </c>
      <c r="AF47" s="1045">
        <f t="shared" si="1"/>
        <v>0</v>
      </c>
      <c r="AG47" s="1045">
        <f t="shared" si="2"/>
        <v>0</v>
      </c>
      <c r="AH47" s="1040"/>
      <c r="AI47" s="397"/>
    </row>
    <row r="48" spans="1:35" s="396" customFormat="1" ht="15" customHeight="1" x14ac:dyDescent="0.2">
      <c r="A48" s="865" t="s">
        <v>746</v>
      </c>
      <c r="B48" s="189" t="s">
        <v>303</v>
      </c>
      <c r="C48" s="145"/>
      <c r="D48" s="125"/>
      <c r="E48" s="125"/>
      <c r="F48" s="125"/>
      <c r="G48" s="126"/>
      <c r="H48" s="125"/>
      <c r="I48" s="125"/>
      <c r="J48" s="125"/>
      <c r="K48" s="126">
        <v>660</v>
      </c>
      <c r="L48" s="125"/>
      <c r="M48" s="1209">
        <v>610</v>
      </c>
      <c r="N48" s="1209"/>
      <c r="O48" s="126"/>
      <c r="P48" s="125"/>
      <c r="Q48" s="125"/>
      <c r="R48" s="125"/>
      <c r="S48" s="126"/>
      <c r="T48" s="125"/>
      <c r="U48" s="125"/>
      <c r="V48" s="509"/>
      <c r="W48" s="125"/>
      <c r="X48" s="125"/>
      <c r="Y48" s="125"/>
      <c r="Z48" s="125"/>
      <c r="AA48" s="126"/>
      <c r="AB48" s="125"/>
      <c r="AC48" s="125"/>
      <c r="AD48" s="1267"/>
      <c r="AE48" s="1333">
        <f t="shared" si="0"/>
        <v>660</v>
      </c>
      <c r="AF48" s="1045">
        <f t="shared" si="1"/>
        <v>610</v>
      </c>
      <c r="AG48" s="1045">
        <f t="shared" si="2"/>
        <v>92.424242424242422</v>
      </c>
      <c r="AH48" s="1040"/>
      <c r="AI48" s="397"/>
    </row>
    <row r="49" spans="1:35" s="396" customFormat="1" ht="15" customHeight="1" x14ac:dyDescent="0.2">
      <c r="A49" s="865" t="s">
        <v>124</v>
      </c>
      <c r="B49" s="189" t="s">
        <v>304</v>
      </c>
      <c r="C49" s="145"/>
      <c r="D49" s="125"/>
      <c r="E49" s="125"/>
      <c r="F49" s="125"/>
      <c r="G49" s="126"/>
      <c r="H49" s="125"/>
      <c r="I49" s="125"/>
      <c r="J49" s="125"/>
      <c r="K49" s="126">
        <v>7337</v>
      </c>
      <c r="L49" s="125"/>
      <c r="M49" s="1209">
        <v>6544</v>
      </c>
      <c r="N49" s="1209"/>
      <c r="O49" s="126"/>
      <c r="P49" s="125"/>
      <c r="Q49" s="125"/>
      <c r="R49" s="125"/>
      <c r="S49" s="126"/>
      <c r="T49" s="125"/>
      <c r="U49" s="125"/>
      <c r="V49" s="509"/>
      <c r="W49" s="125"/>
      <c r="X49" s="125"/>
      <c r="Y49" s="125"/>
      <c r="Z49" s="125"/>
      <c r="AA49" s="126"/>
      <c r="AB49" s="125"/>
      <c r="AC49" s="125"/>
      <c r="AD49" s="1267"/>
      <c r="AE49" s="1333">
        <f t="shared" si="0"/>
        <v>7337</v>
      </c>
      <c r="AF49" s="1045">
        <f t="shared" si="1"/>
        <v>6544</v>
      </c>
      <c r="AG49" s="1045">
        <f t="shared" si="2"/>
        <v>89.191767752487394</v>
      </c>
      <c r="AH49" s="1040"/>
      <c r="AI49" s="397"/>
    </row>
    <row r="50" spans="1:35" s="396" customFormat="1" ht="15" customHeight="1" x14ac:dyDescent="0.2">
      <c r="A50" s="865" t="s">
        <v>772</v>
      </c>
      <c r="B50" s="189" t="s">
        <v>326</v>
      </c>
      <c r="C50" s="145"/>
      <c r="D50" s="125"/>
      <c r="E50" s="125"/>
      <c r="F50" s="125"/>
      <c r="G50" s="126"/>
      <c r="H50" s="125"/>
      <c r="I50" s="125"/>
      <c r="J50" s="125"/>
      <c r="K50" s="126">
        <v>58985</v>
      </c>
      <c r="L50" s="125"/>
      <c r="M50" s="1209">
        <v>58981</v>
      </c>
      <c r="N50" s="1209"/>
      <c r="O50" s="126"/>
      <c r="P50" s="125"/>
      <c r="Q50" s="125"/>
      <c r="R50" s="125"/>
      <c r="S50" s="126"/>
      <c r="T50" s="125"/>
      <c r="U50" s="125"/>
      <c r="V50" s="509"/>
      <c r="W50" s="125"/>
      <c r="X50" s="125"/>
      <c r="Y50" s="125"/>
      <c r="Z50" s="125"/>
      <c r="AA50" s="126"/>
      <c r="AB50" s="125"/>
      <c r="AC50" s="125"/>
      <c r="AD50" s="1267"/>
      <c r="AE50" s="1333">
        <f t="shared" si="0"/>
        <v>58985</v>
      </c>
      <c r="AF50" s="1045">
        <f t="shared" si="1"/>
        <v>58981</v>
      </c>
      <c r="AG50" s="1045">
        <f t="shared" si="2"/>
        <v>99.993218614902091</v>
      </c>
      <c r="AH50" s="1040"/>
      <c r="AI50" s="397"/>
    </row>
    <row r="51" spans="1:35" s="396" customFormat="1" ht="15" customHeight="1" x14ac:dyDescent="0.2">
      <c r="A51" s="865" t="s">
        <v>773</v>
      </c>
      <c r="B51" s="189" t="s">
        <v>305</v>
      </c>
      <c r="C51" s="145"/>
      <c r="D51" s="125"/>
      <c r="E51" s="125"/>
      <c r="F51" s="125"/>
      <c r="G51" s="126"/>
      <c r="H51" s="125"/>
      <c r="I51" s="125"/>
      <c r="J51" s="125"/>
      <c r="K51" s="126"/>
      <c r="L51" s="125">
        <v>10682</v>
      </c>
      <c r="M51" s="1209"/>
      <c r="N51" s="1209">
        <v>10228</v>
      </c>
      <c r="O51" s="126"/>
      <c r="P51" s="125"/>
      <c r="Q51" s="125"/>
      <c r="R51" s="125"/>
      <c r="S51" s="126"/>
      <c r="T51" s="125"/>
      <c r="U51" s="125"/>
      <c r="V51" s="509"/>
      <c r="W51" s="125"/>
      <c r="X51" s="125"/>
      <c r="Y51" s="125"/>
      <c r="Z51" s="125"/>
      <c r="AA51" s="126"/>
      <c r="AB51" s="125"/>
      <c r="AC51" s="125"/>
      <c r="AD51" s="1267"/>
      <c r="AE51" s="1333">
        <f t="shared" si="0"/>
        <v>10682</v>
      </c>
      <c r="AF51" s="1045">
        <f t="shared" si="1"/>
        <v>10228</v>
      </c>
      <c r="AG51" s="1045">
        <f t="shared" si="2"/>
        <v>95.74985957685827</v>
      </c>
      <c r="AH51" s="1040"/>
      <c r="AI51" s="397"/>
    </row>
    <row r="52" spans="1:35" s="396" customFormat="1" ht="15" customHeight="1" x14ac:dyDescent="0.2">
      <c r="A52" s="865" t="s">
        <v>127</v>
      </c>
      <c r="B52" s="133" t="s">
        <v>1036</v>
      </c>
      <c r="C52" s="145"/>
      <c r="D52" s="894">
        <v>1636</v>
      </c>
      <c r="E52" s="894"/>
      <c r="F52" s="894">
        <v>1636</v>
      </c>
      <c r="G52" s="896"/>
      <c r="H52" s="894">
        <v>432</v>
      </c>
      <c r="I52" s="894"/>
      <c r="J52" s="894">
        <v>398</v>
      </c>
      <c r="K52" s="896">
        <v>314</v>
      </c>
      <c r="L52" s="894"/>
      <c r="M52" s="894">
        <v>307</v>
      </c>
      <c r="N52" s="894"/>
      <c r="O52" s="896"/>
      <c r="P52" s="894"/>
      <c r="Q52" s="894"/>
      <c r="R52" s="894"/>
      <c r="S52" s="896"/>
      <c r="T52" s="894"/>
      <c r="U52" s="894"/>
      <c r="V52" s="897"/>
      <c r="W52" s="894"/>
      <c r="X52" s="894"/>
      <c r="Y52" s="894"/>
      <c r="Z52" s="894"/>
      <c r="AA52" s="896"/>
      <c r="AB52" s="894"/>
      <c r="AC52" s="894"/>
      <c r="AD52" s="897"/>
      <c r="AE52" s="1333">
        <f t="shared" si="0"/>
        <v>2382</v>
      </c>
      <c r="AF52" s="1045">
        <f t="shared" si="1"/>
        <v>2341</v>
      </c>
      <c r="AG52" s="1045">
        <f t="shared" si="2"/>
        <v>98.278757346767421</v>
      </c>
      <c r="AH52" s="1040"/>
      <c r="AI52" s="397"/>
    </row>
    <row r="53" spans="1:35" s="396" customFormat="1" ht="14.25" customHeight="1" x14ac:dyDescent="0.2">
      <c r="A53" s="865" t="s">
        <v>128</v>
      </c>
      <c r="B53" s="133" t="s">
        <v>1080</v>
      </c>
      <c r="C53" s="145"/>
      <c r="D53" s="894"/>
      <c r="E53" s="894"/>
      <c r="F53" s="894"/>
      <c r="G53" s="896"/>
      <c r="H53" s="894"/>
      <c r="I53" s="894"/>
      <c r="J53" s="894"/>
      <c r="K53" s="896"/>
      <c r="L53" s="894">
        <v>25</v>
      </c>
      <c r="M53" s="894"/>
      <c r="N53" s="894">
        <v>25</v>
      </c>
      <c r="O53" s="896"/>
      <c r="P53" s="894"/>
      <c r="Q53" s="894"/>
      <c r="R53" s="894"/>
      <c r="S53" s="896"/>
      <c r="T53" s="894"/>
      <c r="U53" s="894"/>
      <c r="V53" s="897"/>
      <c r="W53" s="894"/>
      <c r="X53" s="894"/>
      <c r="Y53" s="894"/>
      <c r="Z53" s="894"/>
      <c r="AA53" s="896"/>
      <c r="AB53" s="894">
        <v>92</v>
      </c>
      <c r="AC53" s="894"/>
      <c r="AD53" s="897">
        <f>'ellátottak önk.'!M23</f>
        <v>91</v>
      </c>
      <c r="AE53" s="1333">
        <f t="shared" si="0"/>
        <v>117</v>
      </c>
      <c r="AF53" s="1045">
        <f t="shared" si="1"/>
        <v>116</v>
      </c>
      <c r="AG53" s="1045">
        <f t="shared" si="2"/>
        <v>99.145299145299148</v>
      </c>
      <c r="AH53" s="1040"/>
      <c r="AI53" s="397"/>
    </row>
    <row r="54" spans="1:35" s="396" customFormat="1" ht="15" customHeight="1" x14ac:dyDescent="0.2">
      <c r="A54" s="865" t="s">
        <v>129</v>
      </c>
      <c r="B54" s="189" t="s">
        <v>306</v>
      </c>
      <c r="C54" s="145"/>
      <c r="D54" s="125">
        <v>8744</v>
      </c>
      <c r="E54" s="125"/>
      <c r="F54" s="125">
        <v>2396</v>
      </c>
      <c r="G54" s="126"/>
      <c r="H54" s="125">
        <v>4778</v>
      </c>
      <c r="I54" s="125"/>
      <c r="J54" s="125">
        <v>1257</v>
      </c>
      <c r="K54" s="126"/>
      <c r="L54" s="125">
        <v>3263</v>
      </c>
      <c r="M54" s="1209"/>
      <c r="N54" s="1706">
        <v>6261</v>
      </c>
      <c r="O54" s="1209"/>
      <c r="P54" s="125"/>
      <c r="Q54" s="125"/>
      <c r="R54" s="125"/>
      <c r="S54" s="126"/>
      <c r="T54" s="125"/>
      <c r="U54" s="125"/>
      <c r="V54" s="509"/>
      <c r="W54" s="125"/>
      <c r="X54" s="125"/>
      <c r="Y54" s="125"/>
      <c r="Z54" s="125"/>
      <c r="AA54" s="126"/>
      <c r="AB54" s="125"/>
      <c r="AC54" s="125"/>
      <c r="AD54" s="1267"/>
      <c r="AE54" s="1333">
        <f t="shared" si="0"/>
        <v>16785</v>
      </c>
      <c r="AF54" s="1045">
        <f t="shared" si="1"/>
        <v>9914</v>
      </c>
      <c r="AG54" s="1045">
        <f t="shared" si="2"/>
        <v>59.064641048555252</v>
      </c>
      <c r="AH54" s="1040"/>
      <c r="AI54" s="397"/>
    </row>
    <row r="55" spans="1:35" s="396" customFormat="1" ht="15" customHeight="1" x14ac:dyDescent="0.2">
      <c r="A55" s="865" t="s">
        <v>132</v>
      </c>
      <c r="B55" s="189" t="s">
        <v>307</v>
      </c>
      <c r="C55" s="145"/>
      <c r="D55" s="125"/>
      <c r="E55" s="125"/>
      <c r="F55" s="125"/>
      <c r="G55" s="126"/>
      <c r="H55" s="125"/>
      <c r="I55" s="125"/>
      <c r="J55" s="125"/>
      <c r="K55" s="126"/>
      <c r="L55" s="125">
        <v>3000</v>
      </c>
      <c r="M55" s="1209"/>
      <c r="N55" s="1706"/>
      <c r="O55" s="1209"/>
      <c r="P55" s="125"/>
      <c r="Q55" s="125"/>
      <c r="R55" s="125"/>
      <c r="S55" s="126"/>
      <c r="T55" s="125"/>
      <c r="U55" s="125"/>
      <c r="V55" s="509"/>
      <c r="W55" s="125"/>
      <c r="X55" s="125"/>
      <c r="Y55" s="125"/>
      <c r="Z55" s="125"/>
      <c r="AA55" s="126"/>
      <c r="AB55" s="125"/>
      <c r="AC55" s="125"/>
      <c r="AD55" s="1267"/>
      <c r="AE55" s="1333">
        <f t="shared" si="0"/>
        <v>3000</v>
      </c>
      <c r="AF55" s="1045">
        <f t="shared" si="1"/>
        <v>0</v>
      </c>
      <c r="AG55" s="1045">
        <f t="shared" si="2"/>
        <v>0</v>
      </c>
      <c r="AH55" s="1040"/>
      <c r="AI55" s="397"/>
    </row>
    <row r="56" spans="1:35" s="396" customFormat="1" ht="15" customHeight="1" x14ac:dyDescent="0.2">
      <c r="A56" s="865" t="s">
        <v>135</v>
      </c>
      <c r="B56" s="189" t="s">
        <v>308</v>
      </c>
      <c r="C56" s="145"/>
      <c r="D56" s="125"/>
      <c r="E56" s="125"/>
      <c r="F56" s="125"/>
      <c r="G56" s="126"/>
      <c r="H56" s="125"/>
      <c r="I56" s="125"/>
      <c r="J56" s="125"/>
      <c r="K56" s="126">
        <v>140</v>
      </c>
      <c r="L56" s="125">
        <v>8484</v>
      </c>
      <c r="M56" s="1209">
        <v>65</v>
      </c>
      <c r="N56" s="1209">
        <v>3953</v>
      </c>
      <c r="O56" s="126"/>
      <c r="P56" s="125"/>
      <c r="Q56" s="125"/>
      <c r="R56" s="125"/>
      <c r="S56" s="126"/>
      <c r="T56" s="125"/>
      <c r="U56" s="125"/>
      <c r="V56" s="509"/>
      <c r="W56" s="125"/>
      <c r="X56" s="125"/>
      <c r="Y56" s="125"/>
      <c r="Z56" s="125"/>
      <c r="AA56" s="126"/>
      <c r="AB56" s="125"/>
      <c r="AC56" s="125"/>
      <c r="AD56" s="1267"/>
      <c r="AE56" s="1333">
        <f t="shared" si="0"/>
        <v>8624</v>
      </c>
      <c r="AF56" s="1045">
        <f t="shared" si="1"/>
        <v>4018</v>
      </c>
      <c r="AG56" s="1045">
        <f t="shared" si="2"/>
        <v>46.590909090909086</v>
      </c>
      <c r="AH56" s="1040"/>
      <c r="AI56" s="397"/>
    </row>
    <row r="57" spans="1:35" s="396" customFormat="1" ht="15" customHeight="1" x14ac:dyDescent="0.2">
      <c r="A57" s="865" t="s">
        <v>136</v>
      </c>
      <c r="B57" s="592" t="s">
        <v>935</v>
      </c>
      <c r="C57" s="145"/>
      <c r="D57" s="125"/>
      <c r="E57" s="125"/>
      <c r="F57" s="125"/>
      <c r="G57" s="126"/>
      <c r="H57" s="125"/>
      <c r="I57" s="125"/>
      <c r="J57" s="125"/>
      <c r="K57" s="126"/>
      <c r="L57" s="125">
        <v>3396</v>
      </c>
      <c r="M57" s="1209"/>
      <c r="N57" s="1209">
        <v>3393</v>
      </c>
      <c r="O57" s="126"/>
      <c r="P57" s="125"/>
      <c r="Q57" s="125"/>
      <c r="R57" s="125"/>
      <c r="S57" s="126"/>
      <c r="T57" s="125"/>
      <c r="U57" s="125"/>
      <c r="V57" s="509"/>
      <c r="W57" s="125"/>
      <c r="X57" s="125"/>
      <c r="Y57" s="125"/>
      <c r="Z57" s="125"/>
      <c r="AA57" s="126"/>
      <c r="AB57" s="125"/>
      <c r="AC57" s="125"/>
      <c r="AD57" s="1267"/>
      <c r="AE57" s="1333">
        <f t="shared" si="0"/>
        <v>3396</v>
      </c>
      <c r="AF57" s="1045">
        <f t="shared" si="1"/>
        <v>3393</v>
      </c>
      <c r="AG57" s="1045">
        <f t="shared" si="2"/>
        <v>99.911660777385151</v>
      </c>
      <c r="AH57" s="1040"/>
      <c r="AI57" s="397"/>
    </row>
    <row r="58" spans="1:35" s="396" customFormat="1" ht="15" customHeight="1" x14ac:dyDescent="0.2">
      <c r="A58" s="865" t="s">
        <v>137</v>
      </c>
      <c r="B58" s="609" t="s">
        <v>309</v>
      </c>
      <c r="C58" s="898">
        <v>9179</v>
      </c>
      <c r="D58" s="278">
        <v>1026</v>
      </c>
      <c r="E58" s="278">
        <v>9178</v>
      </c>
      <c r="F58" s="278">
        <v>1026</v>
      </c>
      <c r="G58" s="893">
        <v>2502</v>
      </c>
      <c r="H58" s="894">
        <v>277</v>
      </c>
      <c r="I58" s="894">
        <v>2501</v>
      </c>
      <c r="J58" s="894">
        <v>277</v>
      </c>
      <c r="K58" s="893">
        <v>16161</v>
      </c>
      <c r="L58" s="278"/>
      <c r="M58" s="278">
        <v>16157</v>
      </c>
      <c r="N58" s="278"/>
      <c r="O58" s="893"/>
      <c r="P58" s="888"/>
      <c r="Q58" s="888"/>
      <c r="R58" s="888"/>
      <c r="S58" s="889"/>
      <c r="T58" s="888"/>
      <c r="U58" s="888"/>
      <c r="V58" s="891"/>
      <c r="W58" s="888"/>
      <c r="X58" s="888"/>
      <c r="Y58" s="888"/>
      <c r="Z58" s="888"/>
      <c r="AA58" s="889"/>
      <c r="AB58" s="888"/>
      <c r="AC58" s="888"/>
      <c r="AD58" s="891"/>
      <c r="AE58" s="1333">
        <f t="shared" si="0"/>
        <v>29145</v>
      </c>
      <c r="AF58" s="1045">
        <f t="shared" si="1"/>
        <v>29139</v>
      </c>
      <c r="AG58" s="1045">
        <f t="shared" si="2"/>
        <v>99.979413278435416</v>
      </c>
      <c r="AH58" s="1040"/>
      <c r="AI58" s="397"/>
    </row>
    <row r="59" spans="1:35" s="396" customFormat="1" ht="15" customHeight="1" x14ac:dyDescent="0.2">
      <c r="A59" s="865" t="s">
        <v>138</v>
      </c>
      <c r="B59" s="189" t="s">
        <v>310</v>
      </c>
      <c r="C59" s="145"/>
      <c r="D59" s="125">
        <v>0</v>
      </c>
      <c r="E59" s="125"/>
      <c r="F59" s="125"/>
      <c r="G59" s="126"/>
      <c r="H59" s="125"/>
      <c r="I59" s="125"/>
      <c r="J59" s="125"/>
      <c r="K59" s="126"/>
      <c r="L59" s="125">
        <v>0</v>
      </c>
      <c r="M59" s="1209"/>
      <c r="N59" s="1209"/>
      <c r="O59" s="126"/>
      <c r="P59" s="125"/>
      <c r="Q59" s="125"/>
      <c r="R59" s="125"/>
      <c r="S59" s="126"/>
      <c r="T59" s="125"/>
      <c r="U59" s="125"/>
      <c r="V59" s="509"/>
      <c r="W59" s="125"/>
      <c r="X59" s="125"/>
      <c r="Y59" s="125"/>
      <c r="Z59" s="125"/>
      <c r="AA59" s="126"/>
      <c r="AB59" s="125"/>
      <c r="AC59" s="125"/>
      <c r="AD59" s="1267"/>
      <c r="AE59" s="1333">
        <f t="shared" si="0"/>
        <v>0</v>
      </c>
      <c r="AF59" s="1045">
        <f t="shared" si="1"/>
        <v>0</v>
      </c>
      <c r="AG59" s="1045"/>
      <c r="AH59" s="1040"/>
      <c r="AI59" s="397"/>
    </row>
    <row r="60" spans="1:35" s="396" customFormat="1" ht="15" customHeight="1" x14ac:dyDescent="0.2">
      <c r="A60" s="865" t="s">
        <v>141</v>
      </c>
      <c r="B60" s="189" t="s">
        <v>311</v>
      </c>
      <c r="C60" s="145"/>
      <c r="D60" s="125">
        <v>14234</v>
      </c>
      <c r="E60" s="125"/>
      <c r="F60" s="125">
        <v>11088</v>
      </c>
      <c r="G60" s="126"/>
      <c r="H60" s="125">
        <v>9231</v>
      </c>
      <c r="I60" s="125"/>
      <c r="J60" s="125">
        <v>7349</v>
      </c>
      <c r="K60" s="126"/>
      <c r="L60" s="125">
        <v>7472</v>
      </c>
      <c r="M60" s="1209"/>
      <c r="N60" s="1209">
        <v>2882</v>
      </c>
      <c r="O60" s="126"/>
      <c r="P60" s="125"/>
      <c r="Q60" s="125"/>
      <c r="R60" s="125"/>
      <c r="S60" s="126"/>
      <c r="T60" s="125"/>
      <c r="U60" s="125"/>
      <c r="V60" s="509"/>
      <c r="W60" s="125"/>
      <c r="X60" s="125"/>
      <c r="Y60" s="125"/>
      <c r="Z60" s="125"/>
      <c r="AA60" s="126"/>
      <c r="AB60" s="125"/>
      <c r="AC60" s="125"/>
      <c r="AD60" s="1267"/>
      <c r="AE60" s="1333">
        <f t="shared" si="0"/>
        <v>30937</v>
      </c>
      <c r="AF60" s="1045">
        <f t="shared" si="1"/>
        <v>21319</v>
      </c>
      <c r="AG60" s="1045">
        <f t="shared" si="2"/>
        <v>68.911012703235613</v>
      </c>
      <c r="AH60" s="1040"/>
      <c r="AI60" s="397"/>
    </row>
    <row r="61" spans="1:35" s="396" customFormat="1" ht="15" customHeight="1" x14ac:dyDescent="0.2">
      <c r="A61" s="865" t="s">
        <v>144</v>
      </c>
      <c r="B61" s="192" t="s">
        <v>327</v>
      </c>
      <c r="C61" s="279">
        <v>232</v>
      </c>
      <c r="D61" s="125">
        <v>8276</v>
      </c>
      <c r="E61" s="125">
        <v>166</v>
      </c>
      <c r="F61" s="125">
        <v>5904</v>
      </c>
      <c r="G61" s="126">
        <v>56</v>
      </c>
      <c r="H61" s="125">
        <v>2266</v>
      </c>
      <c r="I61" s="125">
        <v>35</v>
      </c>
      <c r="J61" s="125">
        <v>1419</v>
      </c>
      <c r="K61" s="126">
        <v>2001</v>
      </c>
      <c r="L61" s="125">
        <v>127321</v>
      </c>
      <c r="M61" s="1209">
        <v>1457</v>
      </c>
      <c r="N61" s="1209">
        <v>92732</v>
      </c>
      <c r="O61" s="126"/>
      <c r="P61" s="125"/>
      <c r="Q61" s="125"/>
      <c r="R61" s="125"/>
      <c r="S61" s="145"/>
      <c r="T61" s="125"/>
      <c r="U61" s="125"/>
      <c r="V61" s="509"/>
      <c r="W61" s="125">
        <v>432</v>
      </c>
      <c r="X61" s="125"/>
      <c r="Y61" s="125">
        <v>431</v>
      </c>
      <c r="Z61" s="125"/>
      <c r="AA61" s="145"/>
      <c r="AB61" s="125"/>
      <c r="AC61" s="125"/>
      <c r="AD61" s="1267"/>
      <c r="AE61" s="1333">
        <f t="shared" si="0"/>
        <v>140584</v>
      </c>
      <c r="AF61" s="1045">
        <f t="shared" si="1"/>
        <v>102144</v>
      </c>
      <c r="AG61" s="1045">
        <f t="shared" si="2"/>
        <v>72.65691686109372</v>
      </c>
      <c r="AH61" s="1040"/>
      <c r="AI61" s="397"/>
    </row>
    <row r="62" spans="1:35" s="396" customFormat="1" ht="15" customHeight="1" x14ac:dyDescent="0.2">
      <c r="A62" s="865" t="s">
        <v>147</v>
      </c>
      <c r="B62" s="189" t="s">
        <v>312</v>
      </c>
      <c r="C62" s="145"/>
      <c r="D62" s="125"/>
      <c r="E62" s="125"/>
      <c r="F62" s="125"/>
      <c r="G62" s="126"/>
      <c r="H62" s="125"/>
      <c r="I62" s="125"/>
      <c r="J62" s="125"/>
      <c r="K62" s="126"/>
      <c r="L62" s="125"/>
      <c r="M62" s="1209"/>
      <c r="N62" s="1209"/>
      <c r="O62" s="568">
        <f>mc.pe.átad!D26</f>
        <v>11230</v>
      </c>
      <c r="P62" s="336">
        <v>32062</v>
      </c>
      <c r="Q62" s="336">
        <v>10280</v>
      </c>
      <c r="R62" s="530">
        <v>150</v>
      </c>
      <c r="S62" s="882">
        <f>mc.pe.átad!D63</f>
        <v>132347</v>
      </c>
      <c r="T62" s="1035">
        <f>mc.pe.átad!E63</f>
        <v>190877</v>
      </c>
      <c r="U62" s="1035">
        <v>130068</v>
      </c>
      <c r="V62" s="883">
        <v>190654</v>
      </c>
      <c r="W62" s="125"/>
      <c r="X62" s="125"/>
      <c r="Y62" s="125"/>
      <c r="Z62" s="509"/>
      <c r="AA62" s="125"/>
      <c r="AB62" s="125"/>
      <c r="AC62" s="125"/>
      <c r="AD62" s="1267"/>
      <c r="AE62" s="1333">
        <f t="shared" si="0"/>
        <v>366516</v>
      </c>
      <c r="AF62" s="1045">
        <f t="shared" si="1"/>
        <v>331152</v>
      </c>
      <c r="AG62" s="1045">
        <f t="shared" si="2"/>
        <v>90.351307992011272</v>
      </c>
      <c r="AH62" s="1040"/>
      <c r="AI62" s="397"/>
    </row>
    <row r="63" spans="1:35" s="396" customFormat="1" ht="15" customHeight="1" x14ac:dyDescent="0.2">
      <c r="A63" s="865" t="s">
        <v>148</v>
      </c>
      <c r="B63" s="189" t="s">
        <v>1044</v>
      </c>
      <c r="C63" s="145"/>
      <c r="D63" s="125"/>
      <c r="E63" s="125"/>
      <c r="F63" s="509"/>
      <c r="G63" s="125"/>
      <c r="H63" s="125"/>
      <c r="I63" s="125"/>
      <c r="J63" s="509"/>
      <c r="K63" s="125"/>
      <c r="L63" s="125">
        <v>1287</v>
      </c>
      <c r="M63" s="1209"/>
      <c r="N63" s="1267">
        <v>1287</v>
      </c>
      <c r="O63" s="336"/>
      <c r="P63" s="336"/>
      <c r="Q63" s="336"/>
      <c r="R63" s="530"/>
      <c r="S63" s="347"/>
      <c r="T63" s="336"/>
      <c r="U63" s="336"/>
      <c r="V63" s="530"/>
      <c r="W63" s="125"/>
      <c r="X63" s="125"/>
      <c r="Y63" s="125"/>
      <c r="Z63" s="509"/>
      <c r="AA63" s="125"/>
      <c r="AB63" s="125"/>
      <c r="AC63" s="125"/>
      <c r="AD63" s="1267"/>
      <c r="AE63" s="1333">
        <f t="shared" si="0"/>
        <v>1287</v>
      </c>
      <c r="AF63" s="1045">
        <f t="shared" si="1"/>
        <v>1287</v>
      </c>
      <c r="AG63" s="1045">
        <f t="shared" si="2"/>
        <v>100</v>
      </c>
      <c r="AH63" s="1040"/>
      <c r="AI63" s="397"/>
    </row>
    <row r="64" spans="1:35" s="396" customFormat="1" ht="15" customHeight="1" x14ac:dyDescent="0.2">
      <c r="A64" s="865" t="s">
        <v>151</v>
      </c>
      <c r="B64" s="189" t="s">
        <v>1045</v>
      </c>
      <c r="C64" s="145"/>
      <c r="D64" s="125"/>
      <c r="E64" s="125"/>
      <c r="F64" s="509"/>
      <c r="G64" s="125"/>
      <c r="H64" s="125"/>
      <c r="I64" s="125"/>
      <c r="J64" s="509"/>
      <c r="K64" s="125">
        <v>225</v>
      </c>
      <c r="L64" s="125"/>
      <c r="M64" s="1209">
        <v>225</v>
      </c>
      <c r="N64" s="1267"/>
      <c r="O64" s="336"/>
      <c r="P64" s="336"/>
      <c r="Q64" s="336"/>
      <c r="R64" s="530"/>
      <c r="S64" s="347"/>
      <c r="T64" s="336"/>
      <c r="U64" s="336"/>
      <c r="V64" s="530"/>
      <c r="W64" s="125"/>
      <c r="X64" s="125"/>
      <c r="Y64" s="125"/>
      <c r="Z64" s="509"/>
      <c r="AA64" s="125"/>
      <c r="AB64" s="125"/>
      <c r="AC64" s="125"/>
      <c r="AD64" s="1267"/>
      <c r="AE64" s="1333">
        <f t="shared" si="0"/>
        <v>225</v>
      </c>
      <c r="AF64" s="1045">
        <f t="shared" si="1"/>
        <v>225</v>
      </c>
      <c r="AG64" s="1045">
        <f t="shared" si="2"/>
        <v>100</v>
      </c>
      <c r="AH64" s="1040"/>
      <c r="AI64" s="397"/>
    </row>
    <row r="65" spans="1:35" s="396" customFormat="1" ht="15" customHeight="1" x14ac:dyDescent="0.2">
      <c r="A65" s="865" t="s">
        <v>152</v>
      </c>
      <c r="B65" s="189" t="s">
        <v>1046</v>
      </c>
      <c r="C65" s="145"/>
      <c r="D65" s="125"/>
      <c r="E65" s="125"/>
      <c r="F65" s="509"/>
      <c r="G65" s="125"/>
      <c r="H65" s="125"/>
      <c r="I65" s="125"/>
      <c r="J65" s="509"/>
      <c r="K65" s="125"/>
      <c r="L65" s="125">
        <v>301</v>
      </c>
      <c r="M65" s="1209"/>
      <c r="N65" s="1267">
        <v>301</v>
      </c>
      <c r="O65" s="336"/>
      <c r="P65" s="336"/>
      <c r="Q65" s="336"/>
      <c r="R65" s="530"/>
      <c r="S65" s="347"/>
      <c r="T65" s="336"/>
      <c r="U65" s="336"/>
      <c r="V65" s="530"/>
      <c r="W65" s="125"/>
      <c r="X65" s="125"/>
      <c r="Y65" s="125"/>
      <c r="Z65" s="509"/>
      <c r="AA65" s="125"/>
      <c r="AB65" s="125"/>
      <c r="AC65" s="125"/>
      <c r="AD65" s="1267"/>
      <c r="AE65" s="1333">
        <f t="shared" si="0"/>
        <v>301</v>
      </c>
      <c r="AF65" s="1045">
        <f t="shared" si="1"/>
        <v>301</v>
      </c>
      <c r="AG65" s="1045">
        <f t="shared" si="2"/>
        <v>100</v>
      </c>
      <c r="AH65" s="1040"/>
      <c r="AI65" s="397"/>
    </row>
    <row r="66" spans="1:35" s="396" customFormat="1" ht="15" customHeight="1" x14ac:dyDescent="0.2">
      <c r="A66" s="865" t="s">
        <v>153</v>
      </c>
      <c r="B66" s="189" t="s">
        <v>1047</v>
      </c>
      <c r="C66" s="145"/>
      <c r="D66" s="125"/>
      <c r="E66" s="125"/>
      <c r="F66" s="509"/>
      <c r="G66" s="125"/>
      <c r="H66" s="125"/>
      <c r="I66" s="125"/>
      <c r="J66" s="509"/>
      <c r="K66" s="125"/>
      <c r="L66" s="125">
        <v>7</v>
      </c>
      <c r="M66" s="1209"/>
      <c r="N66" s="1267">
        <v>7</v>
      </c>
      <c r="O66" s="336"/>
      <c r="P66" s="336"/>
      <c r="Q66" s="336"/>
      <c r="R66" s="530"/>
      <c r="S66" s="347"/>
      <c r="T66" s="336"/>
      <c r="U66" s="336"/>
      <c r="V66" s="530"/>
      <c r="W66" s="125"/>
      <c r="X66" s="125"/>
      <c r="Y66" s="125"/>
      <c r="Z66" s="509"/>
      <c r="AA66" s="125"/>
      <c r="AB66" s="125"/>
      <c r="AC66" s="125"/>
      <c r="AD66" s="1267"/>
      <c r="AE66" s="1333">
        <f t="shared" si="0"/>
        <v>7</v>
      </c>
      <c r="AF66" s="1045">
        <f t="shared" si="1"/>
        <v>7</v>
      </c>
      <c r="AG66" s="1045">
        <f t="shared" si="2"/>
        <v>100</v>
      </c>
      <c r="AH66" s="1040"/>
      <c r="AI66" s="397"/>
    </row>
    <row r="67" spans="1:35" s="396" customFormat="1" ht="15" customHeight="1" x14ac:dyDescent="0.2">
      <c r="A67" s="865" t="s">
        <v>154</v>
      </c>
      <c r="B67" s="189" t="s">
        <v>1042</v>
      </c>
      <c r="C67" s="145"/>
      <c r="D67" s="125"/>
      <c r="E67" s="125"/>
      <c r="F67" s="509"/>
      <c r="G67" s="125"/>
      <c r="H67" s="125"/>
      <c r="I67" s="125"/>
      <c r="J67" s="509"/>
      <c r="K67" s="125">
        <v>3556</v>
      </c>
      <c r="L67" s="125"/>
      <c r="M67" s="1209">
        <v>3556</v>
      </c>
      <c r="N67" s="1267"/>
      <c r="O67" s="336"/>
      <c r="P67" s="336"/>
      <c r="Q67" s="336"/>
      <c r="R67" s="530"/>
      <c r="S67" s="347"/>
      <c r="T67" s="336"/>
      <c r="U67" s="336"/>
      <c r="V67" s="530"/>
      <c r="W67" s="125"/>
      <c r="X67" s="125"/>
      <c r="Y67" s="125"/>
      <c r="Z67" s="509"/>
      <c r="AA67" s="125"/>
      <c r="AB67" s="125"/>
      <c r="AC67" s="125"/>
      <c r="AD67" s="1267"/>
      <c r="AE67" s="1333">
        <f t="shared" si="0"/>
        <v>3556</v>
      </c>
      <c r="AF67" s="1045">
        <f t="shared" si="1"/>
        <v>3556</v>
      </c>
      <c r="AG67" s="1045">
        <f t="shared" si="2"/>
        <v>100</v>
      </c>
      <c r="AH67" s="1040"/>
      <c r="AI67" s="397"/>
    </row>
    <row r="68" spans="1:35" s="396" customFormat="1" ht="15" customHeight="1" x14ac:dyDescent="0.2">
      <c r="A68" s="865" t="s">
        <v>155</v>
      </c>
      <c r="B68" s="189" t="s">
        <v>1043</v>
      </c>
      <c r="C68" s="145"/>
      <c r="D68" s="125"/>
      <c r="E68" s="125"/>
      <c r="F68" s="509"/>
      <c r="G68" s="125"/>
      <c r="H68" s="125"/>
      <c r="I68" s="125"/>
      <c r="J68" s="509"/>
      <c r="K68" s="125">
        <v>4810</v>
      </c>
      <c r="L68" s="125"/>
      <c r="M68" s="1209">
        <v>4810</v>
      </c>
      <c r="N68" s="1267"/>
      <c r="O68" s="336"/>
      <c r="P68" s="336"/>
      <c r="Q68" s="336"/>
      <c r="R68" s="530"/>
      <c r="S68" s="347"/>
      <c r="T68" s="336"/>
      <c r="U68" s="336"/>
      <c r="V68" s="530"/>
      <c r="W68" s="125"/>
      <c r="X68" s="125"/>
      <c r="Y68" s="125"/>
      <c r="Z68" s="509"/>
      <c r="AA68" s="125"/>
      <c r="AB68" s="125"/>
      <c r="AC68" s="125"/>
      <c r="AD68" s="1267"/>
      <c r="AE68" s="1333">
        <f t="shared" si="0"/>
        <v>4810</v>
      </c>
      <c r="AF68" s="1045">
        <f t="shared" si="1"/>
        <v>4810</v>
      </c>
      <c r="AG68" s="1045">
        <f t="shared" si="2"/>
        <v>100</v>
      </c>
      <c r="AH68" s="1040"/>
      <c r="AI68" s="397"/>
    </row>
    <row r="69" spans="1:35" s="396" customFormat="1" ht="24.75" customHeight="1" x14ac:dyDescent="0.2">
      <c r="A69" s="865" t="s">
        <v>157</v>
      </c>
      <c r="B69" s="133" t="s">
        <v>1048</v>
      </c>
      <c r="C69" s="145"/>
      <c r="D69" s="125"/>
      <c r="E69" s="125"/>
      <c r="F69" s="509"/>
      <c r="G69" s="125"/>
      <c r="H69" s="125"/>
      <c r="I69" s="125"/>
      <c r="J69" s="509"/>
      <c r="K69" s="894">
        <v>2789</v>
      </c>
      <c r="L69" s="894"/>
      <c r="M69" s="894">
        <v>2789</v>
      </c>
      <c r="N69" s="897"/>
      <c r="O69" s="861"/>
      <c r="P69" s="861"/>
      <c r="Q69" s="861"/>
      <c r="R69" s="862"/>
      <c r="S69" s="863"/>
      <c r="T69" s="861"/>
      <c r="U69" s="861"/>
      <c r="V69" s="862"/>
      <c r="W69" s="894"/>
      <c r="X69" s="894"/>
      <c r="Y69" s="894"/>
      <c r="Z69" s="897"/>
      <c r="AA69" s="894"/>
      <c r="AB69" s="894"/>
      <c r="AC69" s="894"/>
      <c r="AD69" s="897"/>
      <c r="AE69" s="1333">
        <f t="shared" si="0"/>
        <v>2789</v>
      </c>
      <c r="AF69" s="1045">
        <f t="shared" si="1"/>
        <v>2789</v>
      </c>
      <c r="AG69" s="1045">
        <f t="shared" si="2"/>
        <v>100</v>
      </c>
      <c r="AH69" s="1040"/>
      <c r="AI69" s="397"/>
    </row>
    <row r="70" spans="1:35" s="396" customFormat="1" ht="15" customHeight="1" x14ac:dyDescent="0.2">
      <c r="A70" s="865" t="s">
        <v>160</v>
      </c>
      <c r="B70" s="189" t="s">
        <v>1039</v>
      </c>
      <c r="C70" s="145"/>
      <c r="D70" s="125"/>
      <c r="E70" s="125"/>
      <c r="F70" s="509"/>
      <c r="G70" s="125"/>
      <c r="H70" s="125"/>
      <c r="I70" s="125"/>
      <c r="J70" s="509"/>
      <c r="K70" s="125">
        <v>4325</v>
      </c>
      <c r="L70" s="125"/>
      <c r="M70" s="1209">
        <v>4324</v>
      </c>
      <c r="N70" s="1267"/>
      <c r="O70" s="336"/>
      <c r="P70" s="336"/>
      <c r="Q70" s="336"/>
      <c r="R70" s="530"/>
      <c r="S70" s="347"/>
      <c r="T70" s="336"/>
      <c r="U70" s="336"/>
      <c r="V70" s="530"/>
      <c r="W70" s="125"/>
      <c r="X70" s="125"/>
      <c r="Y70" s="125"/>
      <c r="Z70" s="509"/>
      <c r="AA70" s="125"/>
      <c r="AB70" s="125"/>
      <c r="AC70" s="125"/>
      <c r="AD70" s="1267"/>
      <c r="AE70" s="1333">
        <f t="shared" si="0"/>
        <v>4325</v>
      </c>
      <c r="AF70" s="1045">
        <f t="shared" si="1"/>
        <v>4324</v>
      </c>
      <c r="AG70" s="1045">
        <f t="shared" si="2"/>
        <v>99.97687861271676</v>
      </c>
      <c r="AH70" s="1040"/>
      <c r="AI70" s="397"/>
    </row>
    <row r="71" spans="1:35" s="396" customFormat="1" ht="15" customHeight="1" x14ac:dyDescent="0.2">
      <c r="A71" s="865" t="s">
        <v>162</v>
      </c>
      <c r="B71" s="189" t="s">
        <v>1040</v>
      </c>
      <c r="C71" s="145"/>
      <c r="D71" s="125"/>
      <c r="E71" s="125"/>
      <c r="F71" s="509"/>
      <c r="G71" s="125"/>
      <c r="H71" s="125"/>
      <c r="I71" s="125"/>
      <c r="J71" s="509"/>
      <c r="K71" s="125">
        <v>13889</v>
      </c>
      <c r="L71" s="125"/>
      <c r="M71" s="1209">
        <v>13887</v>
      </c>
      <c r="N71" s="1267"/>
      <c r="O71" s="336"/>
      <c r="P71" s="336"/>
      <c r="Q71" s="336"/>
      <c r="R71" s="530"/>
      <c r="S71" s="347"/>
      <c r="T71" s="336"/>
      <c r="U71" s="336"/>
      <c r="V71" s="530"/>
      <c r="W71" s="125"/>
      <c r="X71" s="125"/>
      <c r="Y71" s="125"/>
      <c r="Z71" s="509"/>
      <c r="AA71" s="125"/>
      <c r="AB71" s="125"/>
      <c r="AC71" s="125"/>
      <c r="AD71" s="1267"/>
      <c r="AE71" s="1333">
        <f t="shared" si="0"/>
        <v>13889</v>
      </c>
      <c r="AF71" s="1045">
        <f t="shared" si="1"/>
        <v>13887</v>
      </c>
      <c r="AG71" s="1045">
        <f t="shared" si="2"/>
        <v>99.985600115199077</v>
      </c>
      <c r="AH71" s="1040"/>
      <c r="AI71" s="397"/>
    </row>
    <row r="72" spans="1:35" s="396" customFormat="1" ht="15" customHeight="1" x14ac:dyDescent="0.2">
      <c r="A72" s="865" t="s">
        <v>163</v>
      </c>
      <c r="B72" s="189" t="s">
        <v>979</v>
      </c>
      <c r="C72" s="145"/>
      <c r="D72" s="125"/>
      <c r="E72" s="125"/>
      <c r="F72" s="509"/>
      <c r="G72" s="125"/>
      <c r="H72" s="125"/>
      <c r="I72" s="125"/>
      <c r="J72" s="509"/>
      <c r="K72" s="125">
        <v>201</v>
      </c>
      <c r="L72" s="125"/>
      <c r="M72" s="1209">
        <v>200</v>
      </c>
      <c r="N72" s="1267"/>
      <c r="O72" s="336"/>
      <c r="P72" s="336"/>
      <c r="Q72" s="336"/>
      <c r="R72" s="530"/>
      <c r="S72" s="347"/>
      <c r="T72" s="336"/>
      <c r="U72" s="336"/>
      <c r="V72" s="530"/>
      <c r="W72" s="125"/>
      <c r="X72" s="125"/>
      <c r="Y72" s="125"/>
      <c r="Z72" s="509"/>
      <c r="AA72" s="125"/>
      <c r="AB72" s="125"/>
      <c r="AC72" s="125"/>
      <c r="AD72" s="1267"/>
      <c r="AE72" s="1333">
        <f t="shared" si="0"/>
        <v>201</v>
      </c>
      <c r="AF72" s="1045">
        <f t="shared" si="1"/>
        <v>200</v>
      </c>
      <c r="AG72" s="1045">
        <f t="shared" si="2"/>
        <v>99.50248756218906</v>
      </c>
      <c r="AH72" s="1040"/>
      <c r="AI72" s="397"/>
    </row>
    <row r="73" spans="1:35" s="396" customFormat="1" ht="15" customHeight="1" x14ac:dyDescent="0.2">
      <c r="A73" s="865" t="s">
        <v>164</v>
      </c>
      <c r="B73" s="189" t="s">
        <v>980</v>
      </c>
      <c r="C73" s="145"/>
      <c r="D73" s="125"/>
      <c r="E73" s="125"/>
      <c r="F73" s="509"/>
      <c r="G73" s="125"/>
      <c r="H73" s="125"/>
      <c r="I73" s="125"/>
      <c r="J73" s="509"/>
      <c r="K73" s="125">
        <v>201</v>
      </c>
      <c r="L73" s="125"/>
      <c r="M73" s="1209">
        <v>200</v>
      </c>
      <c r="N73" s="1267"/>
      <c r="O73" s="336"/>
      <c r="P73" s="336"/>
      <c r="Q73" s="336"/>
      <c r="R73" s="530"/>
      <c r="S73" s="347"/>
      <c r="T73" s="336"/>
      <c r="U73" s="336"/>
      <c r="V73" s="530"/>
      <c r="W73" s="125"/>
      <c r="X73" s="125"/>
      <c r="Y73" s="125"/>
      <c r="Z73" s="509"/>
      <c r="AA73" s="125"/>
      <c r="AB73" s="125"/>
      <c r="AC73" s="125"/>
      <c r="AD73" s="1267"/>
      <c r="AE73" s="1333">
        <f t="shared" si="0"/>
        <v>201</v>
      </c>
      <c r="AF73" s="1045">
        <f t="shared" si="1"/>
        <v>200</v>
      </c>
      <c r="AG73" s="1045">
        <f t="shared" si="2"/>
        <v>99.50248756218906</v>
      </c>
      <c r="AH73" s="1040"/>
      <c r="AI73" s="404"/>
    </row>
    <row r="74" spans="1:35" s="396" customFormat="1" ht="15" customHeight="1" x14ac:dyDescent="0.2">
      <c r="A74" s="865" t="s">
        <v>1120</v>
      </c>
      <c r="B74" s="189" t="s">
        <v>1122</v>
      </c>
      <c r="C74" s="145">
        <v>138</v>
      </c>
      <c r="D74" s="125"/>
      <c r="E74" s="125"/>
      <c r="F74" s="509"/>
      <c r="G74" s="125">
        <v>37</v>
      </c>
      <c r="H74" s="125"/>
      <c r="I74" s="125"/>
      <c r="J74" s="509"/>
      <c r="K74" s="125">
        <v>3675</v>
      </c>
      <c r="L74" s="125"/>
      <c r="M74" s="1209"/>
      <c r="N74" s="1267"/>
      <c r="O74" s="336"/>
      <c r="P74" s="336"/>
      <c r="Q74" s="336"/>
      <c r="R74" s="530"/>
      <c r="S74" s="347"/>
      <c r="T74" s="336"/>
      <c r="U74" s="336"/>
      <c r="V74" s="530"/>
      <c r="W74" s="125"/>
      <c r="X74" s="125"/>
      <c r="Y74" s="125"/>
      <c r="Z74" s="509"/>
      <c r="AA74" s="125"/>
      <c r="AB74" s="125"/>
      <c r="AC74" s="125"/>
      <c r="AD74" s="1267"/>
      <c r="AE74" s="1333">
        <f t="shared" si="0"/>
        <v>3850</v>
      </c>
      <c r="AF74" s="1045">
        <f t="shared" si="1"/>
        <v>0</v>
      </c>
      <c r="AG74" s="1045">
        <f t="shared" si="2"/>
        <v>0</v>
      </c>
      <c r="AH74" s="1040"/>
      <c r="AI74" s="397"/>
    </row>
    <row r="75" spans="1:35" s="396" customFormat="1" ht="15.75" customHeight="1" x14ac:dyDescent="0.2">
      <c r="A75" s="865" t="s">
        <v>1121</v>
      </c>
      <c r="B75" s="189" t="s">
        <v>1123</v>
      </c>
      <c r="C75" s="145"/>
      <c r="D75" s="125"/>
      <c r="E75" s="125"/>
      <c r="F75" s="509"/>
      <c r="G75" s="125"/>
      <c r="H75" s="125"/>
      <c r="I75" s="125"/>
      <c r="J75" s="509"/>
      <c r="K75" s="125"/>
      <c r="L75" s="125">
        <v>148</v>
      </c>
      <c r="M75" s="1209"/>
      <c r="N75" s="1267">
        <v>147</v>
      </c>
      <c r="O75" s="336"/>
      <c r="P75" s="336"/>
      <c r="Q75" s="336"/>
      <c r="R75" s="530"/>
      <c r="S75" s="347"/>
      <c r="T75" s="336"/>
      <c r="U75" s="336"/>
      <c r="V75" s="530"/>
      <c r="W75" s="125"/>
      <c r="X75" s="125"/>
      <c r="Y75" s="125"/>
      <c r="Z75" s="509"/>
      <c r="AA75" s="125"/>
      <c r="AB75" s="125"/>
      <c r="AC75" s="125"/>
      <c r="AD75" s="509"/>
      <c r="AE75" s="1038">
        <f t="shared" si="0"/>
        <v>148</v>
      </c>
      <c r="AF75" s="1045">
        <f t="shared" si="1"/>
        <v>147</v>
      </c>
      <c r="AG75" s="1328">
        <f t="shared" si="2"/>
        <v>99.324324324324323</v>
      </c>
      <c r="AH75" s="404"/>
      <c r="AI75" s="397"/>
    </row>
    <row r="76" spans="1:35" s="396" customFormat="1" ht="3.75" customHeight="1" thickBot="1" x14ac:dyDescent="0.25">
      <c r="A76" s="864"/>
      <c r="B76" s="189"/>
      <c r="C76" s="145"/>
      <c r="D76" s="125"/>
      <c r="E76" s="125"/>
      <c r="F76" s="509"/>
      <c r="G76" s="125"/>
      <c r="H76" s="125"/>
      <c r="I76" s="125"/>
      <c r="J76" s="509"/>
      <c r="K76" s="125"/>
      <c r="L76" s="125"/>
      <c r="M76" s="125"/>
      <c r="N76" s="509"/>
      <c r="O76" s="336"/>
      <c r="P76" s="336"/>
      <c r="Q76" s="336"/>
      <c r="R76" s="530"/>
      <c r="S76" s="347"/>
      <c r="T76" s="336"/>
      <c r="U76" s="336"/>
      <c r="V76" s="530"/>
      <c r="W76" s="125"/>
      <c r="X76" s="125"/>
      <c r="Y76" s="125"/>
      <c r="Z76" s="509"/>
      <c r="AA76" s="125"/>
      <c r="AB76" s="125"/>
      <c r="AC76" s="125"/>
      <c r="AD76" s="509">
        <f>SUM(AD11:AD75)</f>
        <v>11634</v>
      </c>
      <c r="AE76" s="1039"/>
      <c r="AF76" s="1046"/>
      <c r="AG76" s="1047"/>
      <c r="AH76" s="404"/>
      <c r="AI76" s="397"/>
    </row>
    <row r="77" spans="1:35" ht="15.6" customHeight="1" thickBot="1" x14ac:dyDescent="0.25">
      <c r="A77" s="1722" t="s">
        <v>710</v>
      </c>
      <c r="B77" s="1723"/>
      <c r="C77" s="359">
        <f t="shared" ref="C77:AE77" si="3">SUM(C11:C75)</f>
        <v>48077</v>
      </c>
      <c r="D77" s="359">
        <f t="shared" si="3"/>
        <v>38381</v>
      </c>
      <c r="E77" s="359">
        <f t="shared" si="3"/>
        <v>47872</v>
      </c>
      <c r="F77" s="359">
        <f t="shared" si="3"/>
        <v>25683</v>
      </c>
      <c r="G77" s="359">
        <f t="shared" si="3"/>
        <v>14173</v>
      </c>
      <c r="H77" s="359">
        <f t="shared" si="3"/>
        <v>18178</v>
      </c>
      <c r="I77" s="359">
        <f t="shared" si="3"/>
        <v>12520</v>
      </c>
      <c r="J77" s="359">
        <f t="shared" si="3"/>
        <v>11631</v>
      </c>
      <c r="K77" s="359">
        <f t="shared" si="3"/>
        <v>160286</v>
      </c>
      <c r="L77" s="359">
        <f t="shared" si="3"/>
        <v>225242</v>
      </c>
      <c r="M77" s="359">
        <f t="shared" si="3"/>
        <v>132778</v>
      </c>
      <c r="N77" s="359">
        <f t="shared" si="3"/>
        <v>148286</v>
      </c>
      <c r="O77" s="359">
        <f t="shared" si="3"/>
        <v>11230</v>
      </c>
      <c r="P77" s="359">
        <f t="shared" si="3"/>
        <v>32062</v>
      </c>
      <c r="Q77" s="359">
        <f t="shared" si="3"/>
        <v>10280</v>
      </c>
      <c r="R77" s="359">
        <f t="shared" si="3"/>
        <v>150</v>
      </c>
      <c r="S77" s="572">
        <f t="shared" si="3"/>
        <v>132347</v>
      </c>
      <c r="T77" s="359">
        <f t="shared" si="3"/>
        <v>190877</v>
      </c>
      <c r="U77" s="359">
        <f t="shared" si="3"/>
        <v>130068</v>
      </c>
      <c r="V77" s="359">
        <f t="shared" si="3"/>
        <v>190654</v>
      </c>
      <c r="W77" s="572">
        <f t="shared" si="3"/>
        <v>432</v>
      </c>
      <c r="X77" s="359">
        <f t="shared" si="3"/>
        <v>0</v>
      </c>
      <c r="Y77" s="359">
        <f t="shared" si="3"/>
        <v>431</v>
      </c>
      <c r="Z77" s="359">
        <f t="shared" si="3"/>
        <v>0</v>
      </c>
      <c r="AA77" s="359">
        <f t="shared" si="3"/>
        <v>569</v>
      </c>
      <c r="AB77" s="359">
        <f t="shared" si="3"/>
        <v>13870</v>
      </c>
      <c r="AC77" s="359">
        <f t="shared" si="3"/>
        <v>168</v>
      </c>
      <c r="AD77" s="359">
        <f t="shared" si="3"/>
        <v>11634</v>
      </c>
      <c r="AE77" s="359">
        <f t="shared" si="3"/>
        <v>885724</v>
      </c>
      <c r="AF77" s="1044">
        <f>SUM(AF11:AF76)</f>
        <v>722155</v>
      </c>
      <c r="AG77" s="1048">
        <f>AF77/AE77*100</f>
        <v>81.532734802263462</v>
      </c>
      <c r="AH77" s="1040"/>
    </row>
    <row r="80" spans="1:35" x14ac:dyDescent="0.2">
      <c r="AF80" s="404"/>
    </row>
    <row r="82" spans="7:32" x14ac:dyDescent="0.2">
      <c r="G82" s="1043"/>
      <c r="AF82" s="404"/>
    </row>
    <row r="83" spans="7:32" x14ac:dyDescent="0.2">
      <c r="AF83" s="404"/>
    </row>
    <row r="97" spans="7:7" x14ac:dyDescent="0.2">
      <c r="G97" s="1043"/>
    </row>
  </sheetData>
  <sheetProtection selectLockedCells="1" selectUnlockedCells="1"/>
  <mergeCells count="42">
    <mergeCell ref="A1:AG1"/>
    <mergeCell ref="A2:AG2"/>
    <mergeCell ref="A3:AG3"/>
    <mergeCell ref="B4:AG4"/>
    <mergeCell ref="AE8:AE10"/>
    <mergeCell ref="AF8:AF10"/>
    <mergeCell ref="AG8:AG10"/>
    <mergeCell ref="G5:J5"/>
    <mergeCell ref="C5:F5"/>
    <mergeCell ref="AE7:AG7"/>
    <mergeCell ref="AE5:AG5"/>
    <mergeCell ref="B6:AG6"/>
    <mergeCell ref="AA5:AD5"/>
    <mergeCell ref="W5:Z5"/>
    <mergeCell ref="S5:V5"/>
    <mergeCell ref="O5:R5"/>
    <mergeCell ref="K5:N5"/>
    <mergeCell ref="W9:X9"/>
    <mergeCell ref="Y9:Z9"/>
    <mergeCell ref="W7:Z8"/>
    <mergeCell ref="AA7:AD8"/>
    <mergeCell ref="AA9:AB9"/>
    <mergeCell ref="AC9:AD9"/>
    <mergeCell ref="O9:P9"/>
    <mergeCell ref="Q9:R9"/>
    <mergeCell ref="O7:R8"/>
    <mergeCell ref="S9:T9"/>
    <mergeCell ref="U9:V9"/>
    <mergeCell ref="S7:V8"/>
    <mergeCell ref="A5:A10"/>
    <mergeCell ref="B7:B10"/>
    <mergeCell ref="A77:B77"/>
    <mergeCell ref="C9:D9"/>
    <mergeCell ref="E9:F9"/>
    <mergeCell ref="C7:F8"/>
    <mergeCell ref="N54:N55"/>
    <mergeCell ref="G9:H9"/>
    <mergeCell ref="I9:J9"/>
    <mergeCell ref="G7:J8"/>
    <mergeCell ref="K7:N8"/>
    <mergeCell ref="K9:L9"/>
    <mergeCell ref="M9:N9"/>
  </mergeCells>
  <phoneticPr fontId="35" type="noConversion"/>
  <pageMargins left="0.15748031496062992" right="0.15748031496062992" top="0.78740157480314965" bottom="0.78740157480314965" header="0.51181102362204722" footer="0.51181102362204722"/>
  <pageSetup paperSize="9" scale="55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R44"/>
  <sheetViews>
    <sheetView workbookViewId="0">
      <selection activeCell="B1" sqref="B1:N1"/>
    </sheetView>
  </sheetViews>
  <sheetFormatPr defaultRowHeight="18" customHeight="1" x14ac:dyDescent="0.25"/>
  <cols>
    <col min="1" max="1" width="11.28515625" style="30" customWidth="1"/>
    <col min="2" max="3" width="3.5703125" style="15" customWidth="1"/>
    <col min="4" max="4" width="41.5703125" style="22" customWidth="1"/>
    <col min="5" max="5" width="9.28515625" style="15" customWidth="1"/>
    <col min="6" max="6" width="11" style="15" customWidth="1"/>
    <col min="7" max="7" width="9.7109375" style="15" customWidth="1"/>
    <col min="8" max="9" width="0" style="351" hidden="1" customWidth="1"/>
    <col min="10" max="10" width="9.42578125" style="30" hidden="1" customWidth="1"/>
    <col min="11" max="16384" width="9.140625" style="30"/>
  </cols>
  <sheetData>
    <row r="1" spans="2:14" ht="36.75" customHeight="1" x14ac:dyDescent="0.25">
      <c r="B1" s="1764" t="s">
        <v>2398</v>
      </c>
      <c r="C1" s="1764"/>
      <c r="D1" s="1764"/>
      <c r="E1" s="1764"/>
      <c r="F1" s="1764"/>
      <c r="G1" s="1764"/>
      <c r="H1" s="1764"/>
      <c r="I1" s="1764"/>
      <c r="J1" s="1764"/>
      <c r="K1" s="1764"/>
      <c r="L1" s="1764"/>
      <c r="M1" s="1764"/>
      <c r="N1" s="1764"/>
    </row>
    <row r="3" spans="2:14" ht="15.75" customHeight="1" x14ac:dyDescent="0.25">
      <c r="B3" s="30"/>
      <c r="C3" s="30"/>
      <c r="D3" s="30"/>
      <c r="E3" s="30"/>
      <c r="F3" s="30"/>
      <c r="G3" s="30"/>
      <c r="H3" s="30"/>
      <c r="I3" s="30"/>
    </row>
    <row r="4" spans="2:14" ht="15.75" customHeight="1" x14ac:dyDescent="0.25">
      <c r="B4" s="1649" t="s">
        <v>80</v>
      </c>
      <c r="C4" s="1649"/>
      <c r="D4" s="1649"/>
      <c r="E4" s="1649"/>
      <c r="F4" s="1649"/>
      <c r="G4" s="1649"/>
      <c r="H4" s="1649"/>
      <c r="I4" s="1649"/>
      <c r="J4" s="1649"/>
      <c r="K4" s="1649"/>
      <c r="L4" s="1649"/>
      <c r="M4" s="1649"/>
      <c r="N4" s="1649"/>
    </row>
    <row r="5" spans="2:14" ht="15.75" customHeight="1" x14ac:dyDescent="0.25">
      <c r="B5" s="1649" t="s">
        <v>955</v>
      </c>
      <c r="C5" s="1649"/>
      <c r="D5" s="1649"/>
      <c r="E5" s="1649"/>
      <c r="F5" s="1649"/>
      <c r="G5" s="1649"/>
      <c r="H5" s="1649"/>
      <c r="I5" s="1649"/>
      <c r="J5" s="1649"/>
      <c r="K5" s="1649"/>
      <c r="L5" s="1649"/>
      <c r="M5" s="1649"/>
      <c r="N5" s="1649"/>
    </row>
    <row r="6" spans="2:14" s="35" customFormat="1" ht="14.25" customHeight="1" x14ac:dyDescent="0.25">
      <c r="B6" s="1765" t="s">
        <v>399</v>
      </c>
      <c r="C6" s="1765"/>
      <c r="D6" s="1765"/>
      <c r="E6" s="1765"/>
      <c r="F6" s="1765"/>
      <c r="G6" s="1765"/>
      <c r="H6" s="1765"/>
      <c r="I6" s="1765"/>
      <c r="J6" s="1765"/>
      <c r="K6" s="1765"/>
      <c r="L6" s="1765"/>
      <c r="M6" s="1765"/>
      <c r="N6" s="1765"/>
    </row>
    <row r="7" spans="2:14" s="35" customFormat="1" ht="14.25" customHeight="1" x14ac:dyDescent="0.25">
      <c r="B7" s="27"/>
      <c r="C7" s="280"/>
      <c r="D7" s="281"/>
      <c r="E7" s="27"/>
      <c r="F7" s="27"/>
      <c r="G7" s="27"/>
    </row>
    <row r="8" spans="2:14" ht="30.6" customHeight="1" x14ac:dyDescent="0.25">
      <c r="B8" s="1755" t="s">
        <v>562</v>
      </c>
      <c r="C8" s="1758" t="s">
        <v>57</v>
      </c>
      <c r="D8" s="1758"/>
      <c r="E8" s="18" t="s">
        <v>58</v>
      </c>
      <c r="F8" s="18" t="s">
        <v>59</v>
      </c>
      <c r="G8" s="18" t="s">
        <v>60</v>
      </c>
      <c r="H8" s="30"/>
      <c r="I8" s="30"/>
      <c r="K8" s="1049" t="s">
        <v>563</v>
      </c>
      <c r="L8" s="1049" t="s">
        <v>564</v>
      </c>
      <c r="M8" s="1049" t="s">
        <v>565</v>
      </c>
      <c r="N8" s="1049" t="s">
        <v>707</v>
      </c>
    </row>
    <row r="9" spans="2:14" ht="30" customHeight="1" x14ac:dyDescent="0.25">
      <c r="B9" s="1756"/>
      <c r="C9" s="1759" t="s">
        <v>362</v>
      </c>
      <c r="D9" s="1759"/>
      <c r="E9" s="1766" t="s">
        <v>667</v>
      </c>
      <c r="F9" s="1766"/>
      <c r="G9" s="1766"/>
      <c r="H9" s="30"/>
      <c r="I9" s="30"/>
      <c r="K9" s="1761" t="s">
        <v>1139</v>
      </c>
      <c r="L9" s="1762"/>
      <c r="M9" s="1763"/>
      <c r="N9" s="1738" t="s">
        <v>1134</v>
      </c>
    </row>
    <row r="10" spans="2:14" ht="52.9" customHeight="1" x14ac:dyDescent="0.25">
      <c r="B10" s="1757"/>
      <c r="C10" s="1759"/>
      <c r="D10" s="1760"/>
      <c r="E10" s="282" t="s">
        <v>62</v>
      </c>
      <c r="F10" s="282" t="s">
        <v>63</v>
      </c>
      <c r="G10" s="282" t="s">
        <v>64</v>
      </c>
      <c r="H10" s="30"/>
      <c r="I10" s="30"/>
      <c r="K10" s="924" t="s">
        <v>62</v>
      </c>
      <c r="L10" s="923" t="s">
        <v>63</v>
      </c>
      <c r="M10" s="959" t="s">
        <v>1135</v>
      </c>
      <c r="N10" s="1579"/>
    </row>
    <row r="11" spans="2:14" ht="23.25" customHeight="1" x14ac:dyDescent="0.25">
      <c r="B11" s="283" t="s">
        <v>572</v>
      </c>
      <c r="C11" s="1752" t="s">
        <v>952</v>
      </c>
      <c r="D11" s="1752"/>
      <c r="E11" s="284"/>
      <c r="F11" s="284"/>
      <c r="G11" s="284"/>
      <c r="H11" s="30"/>
      <c r="I11" s="30"/>
      <c r="K11" s="1050"/>
      <c r="L11" s="1050"/>
      <c r="M11" s="712"/>
      <c r="N11" s="1053"/>
    </row>
    <row r="12" spans="2:14" ht="18" customHeight="1" x14ac:dyDescent="0.25">
      <c r="B12" s="283" t="s">
        <v>580</v>
      </c>
      <c r="C12" s="285"/>
      <c r="D12" s="286" t="s">
        <v>953</v>
      </c>
      <c r="E12" s="284">
        <v>0</v>
      </c>
      <c r="F12" s="284">
        <v>850</v>
      </c>
      <c r="G12" s="284">
        <f>SUM(E12:F12)</f>
        <v>850</v>
      </c>
      <c r="H12" s="30"/>
      <c r="I12" s="30"/>
      <c r="K12" s="1051"/>
      <c r="L12" s="1051">
        <v>291</v>
      </c>
      <c r="M12" s="712">
        <f>K12+L12</f>
        <v>291</v>
      </c>
      <c r="N12" s="713">
        <f>M12/G12*100</f>
        <v>34.235294117647058</v>
      </c>
    </row>
    <row r="13" spans="2:14" ht="18" customHeight="1" x14ac:dyDescent="0.25">
      <c r="B13" s="283" t="s">
        <v>581</v>
      </c>
      <c r="C13" s="285"/>
      <c r="D13" s="22" t="s">
        <v>678</v>
      </c>
      <c r="E13" s="284"/>
      <c r="F13" s="287">
        <v>4740</v>
      </c>
      <c r="G13" s="284">
        <f>SUM(E13:F13)</f>
        <v>4740</v>
      </c>
      <c r="H13" s="30"/>
      <c r="I13" s="30"/>
      <c r="K13" s="1051"/>
      <c r="L13" s="1051">
        <v>4490</v>
      </c>
      <c r="M13" s="712">
        <f t="shared" ref="M13:M16" si="0">K13+L13</f>
        <v>4490</v>
      </c>
      <c r="N13" s="713">
        <f t="shared" ref="N13:N23" si="1">M13/G13*100</f>
        <v>94.725738396624465</v>
      </c>
    </row>
    <row r="14" spans="2:14" ht="18" customHeight="1" x14ac:dyDescent="0.25">
      <c r="B14" s="283" t="s">
        <v>582</v>
      </c>
      <c r="C14" s="285"/>
      <c r="D14" s="661" t="s">
        <v>708</v>
      </c>
      <c r="E14" s="284"/>
      <c r="F14" s="287">
        <v>500</v>
      </c>
      <c r="G14" s="287">
        <f>SUM(F14)</f>
        <v>500</v>
      </c>
      <c r="H14" s="30"/>
      <c r="I14" s="30"/>
      <c r="K14" s="1051"/>
      <c r="L14" s="1051">
        <v>0</v>
      </c>
      <c r="M14" s="712">
        <f t="shared" si="0"/>
        <v>0</v>
      </c>
      <c r="N14" s="713">
        <f t="shared" si="1"/>
        <v>0</v>
      </c>
    </row>
    <row r="15" spans="2:14" ht="18" customHeight="1" x14ac:dyDescent="0.25">
      <c r="B15" s="283" t="s">
        <v>583</v>
      </c>
      <c r="C15" s="823"/>
      <c r="D15" s="661" t="s">
        <v>670</v>
      </c>
      <c r="E15" s="284"/>
      <c r="F15" s="287">
        <v>1800</v>
      </c>
      <c r="G15" s="284">
        <f>SUM(E15:F15)</f>
        <v>1800</v>
      </c>
      <c r="H15" s="31"/>
      <c r="I15" s="31"/>
      <c r="J15" s="31"/>
      <c r="K15" s="1051"/>
      <c r="L15" s="1051">
        <v>1629</v>
      </c>
      <c r="M15" s="712">
        <f t="shared" si="0"/>
        <v>1629</v>
      </c>
      <c r="N15" s="713">
        <f t="shared" si="1"/>
        <v>90.5</v>
      </c>
    </row>
    <row r="16" spans="2:14" ht="18" customHeight="1" x14ac:dyDescent="0.25">
      <c r="B16" s="283" t="s">
        <v>584</v>
      </c>
      <c r="C16" s="823"/>
      <c r="D16" s="292" t="s">
        <v>669</v>
      </c>
      <c r="E16" s="284"/>
      <c r="F16" s="287">
        <v>1100</v>
      </c>
      <c r="G16" s="284">
        <f>SUM(E16:F16)</f>
        <v>1100</v>
      </c>
      <c r="H16" s="30"/>
      <c r="I16" s="30"/>
      <c r="K16" s="1051"/>
      <c r="L16" s="1051">
        <v>880</v>
      </c>
      <c r="M16" s="712">
        <f t="shared" si="0"/>
        <v>880</v>
      </c>
      <c r="N16" s="713">
        <f t="shared" si="1"/>
        <v>80</v>
      </c>
    </row>
    <row r="17" spans="2:14" ht="18" customHeight="1" x14ac:dyDescent="0.25">
      <c r="B17" s="283" t="s">
        <v>585</v>
      </c>
      <c r="C17" s="289"/>
      <c r="D17" s="26" t="s">
        <v>711</v>
      </c>
      <c r="E17" s="290">
        <f>SUM(E12:E15)</f>
        <v>0</v>
      </c>
      <c r="F17" s="290">
        <f>SUM(F12:F16)</f>
        <v>8990</v>
      </c>
      <c r="G17" s="290">
        <f>SUM(G12:G16)</f>
        <v>8990</v>
      </c>
      <c r="H17" s="290">
        <f t="shared" ref="H17:M17" si="2">SUM(H12:H16)</f>
        <v>0</v>
      </c>
      <c r="I17" s="290">
        <f t="shared" si="2"/>
        <v>0</v>
      </c>
      <c r="J17" s="290">
        <f t="shared" si="2"/>
        <v>0</v>
      </c>
      <c r="K17" s="290">
        <f t="shared" si="2"/>
        <v>0</v>
      </c>
      <c r="L17" s="290">
        <f t="shared" si="2"/>
        <v>7290</v>
      </c>
      <c r="M17" s="717">
        <f t="shared" si="2"/>
        <v>7290</v>
      </c>
      <c r="N17" s="713">
        <f t="shared" si="1"/>
        <v>81.090100111234705</v>
      </c>
    </row>
    <row r="18" spans="2:14" ht="20.25" customHeight="1" x14ac:dyDescent="0.25">
      <c r="B18" s="283" t="s">
        <v>586</v>
      </c>
      <c r="D18" s="26"/>
      <c r="E18" s="284"/>
      <c r="F18" s="284"/>
      <c r="G18" s="284"/>
      <c r="H18" s="30"/>
      <c r="I18" s="30"/>
      <c r="K18" s="1051"/>
      <c r="L18" s="1051"/>
      <c r="M18" s="712"/>
      <c r="N18" s="713"/>
    </row>
    <row r="19" spans="2:14" ht="18" customHeight="1" x14ac:dyDescent="0.25">
      <c r="B19" s="283" t="s">
        <v>587</v>
      </c>
      <c r="C19" s="1753"/>
      <c r="D19" s="1753"/>
      <c r="E19" s="284"/>
      <c r="F19" s="284"/>
      <c r="G19" s="284"/>
      <c r="H19" s="30"/>
      <c r="I19" s="30"/>
      <c r="K19" s="1051"/>
      <c r="L19" s="1051"/>
      <c r="M19" s="712"/>
      <c r="N19" s="713"/>
    </row>
    <row r="20" spans="2:14" ht="18" customHeight="1" x14ac:dyDescent="0.25">
      <c r="B20" s="283" t="s">
        <v>629</v>
      </c>
      <c r="C20" s="27" t="s">
        <v>712</v>
      </c>
      <c r="D20" s="26"/>
      <c r="E20" s="284"/>
      <c r="F20" s="284"/>
      <c r="G20" s="284"/>
      <c r="H20" s="30"/>
      <c r="I20" s="30"/>
      <c r="K20" s="1051"/>
      <c r="L20" s="1051"/>
      <c r="M20" s="712"/>
      <c r="N20" s="713"/>
    </row>
    <row r="21" spans="2:14" ht="18" customHeight="1" x14ac:dyDescent="0.25">
      <c r="B21" s="283" t="s">
        <v>630</v>
      </c>
      <c r="D21" s="22" t="s">
        <v>713</v>
      </c>
      <c r="E21" s="284">
        <v>0</v>
      </c>
      <c r="F21" s="284">
        <v>388</v>
      </c>
      <c r="G21" s="284">
        <f>SUM(E21:F21)</f>
        <v>388</v>
      </c>
      <c r="H21" s="30"/>
      <c r="I21" s="30"/>
      <c r="K21" s="1051"/>
      <c r="L21" s="1051">
        <v>0</v>
      </c>
      <c r="M21" s="712">
        <f>K21+L21</f>
        <v>0</v>
      </c>
      <c r="N21" s="713">
        <f t="shared" si="1"/>
        <v>0</v>
      </c>
    </row>
    <row r="22" spans="2:14" ht="18" customHeight="1" x14ac:dyDescent="0.25">
      <c r="B22" s="283" t="s">
        <v>631</v>
      </c>
      <c r="C22" s="291"/>
      <c r="D22" s="22" t="s">
        <v>658</v>
      </c>
      <c r="E22" s="284">
        <v>569</v>
      </c>
      <c r="F22" s="284">
        <v>200</v>
      </c>
      <c r="G22" s="284">
        <f>E22+F22</f>
        <v>769</v>
      </c>
      <c r="H22" s="30"/>
      <c r="I22" s="30"/>
      <c r="K22" s="1051">
        <v>168</v>
      </c>
      <c r="L22" s="1051">
        <v>92</v>
      </c>
      <c r="M22" s="712">
        <f t="shared" ref="M22:M23" si="3">K22+L22</f>
        <v>260</v>
      </c>
      <c r="N22" s="713">
        <f t="shared" si="1"/>
        <v>33.81014304291287</v>
      </c>
    </row>
    <row r="23" spans="2:14" ht="18" customHeight="1" x14ac:dyDescent="0.25">
      <c r="B23" s="283" t="s">
        <v>632</v>
      </c>
      <c r="C23" s="291"/>
      <c r="D23" s="22" t="s">
        <v>1076</v>
      </c>
      <c r="E23" s="284"/>
      <c r="F23" s="284">
        <v>92</v>
      </c>
      <c r="G23" s="284">
        <f>E23+F23</f>
        <v>92</v>
      </c>
      <c r="H23" s="30"/>
      <c r="I23" s="30"/>
      <c r="K23" s="1051"/>
      <c r="L23" s="1051">
        <v>91</v>
      </c>
      <c r="M23" s="712">
        <f t="shared" si="3"/>
        <v>91</v>
      </c>
      <c r="N23" s="713">
        <f t="shared" si="1"/>
        <v>98.91304347826086</v>
      </c>
    </row>
    <row r="24" spans="2:14" ht="18" customHeight="1" thickBot="1" x14ac:dyDescent="0.3">
      <c r="B24" s="283" t="s">
        <v>633</v>
      </c>
      <c r="C24" s="293"/>
      <c r="D24" s="294"/>
      <c r="E24" s="288"/>
      <c r="F24" s="288"/>
      <c r="G24" s="288"/>
      <c r="H24" s="30"/>
      <c r="I24" s="30"/>
      <c r="K24" s="1054"/>
      <c r="L24" s="1054"/>
      <c r="M24" s="1055"/>
      <c r="N24" s="1056"/>
    </row>
    <row r="25" spans="2:14" ht="18" customHeight="1" x14ac:dyDescent="0.25">
      <c r="B25" s="283" t="s">
        <v>634</v>
      </c>
      <c r="C25" s="27"/>
      <c r="D25" s="26" t="s">
        <v>954</v>
      </c>
      <c r="E25" s="290">
        <f>SUM(E21:E24)</f>
        <v>569</v>
      </c>
      <c r="F25" s="290">
        <f>SUM(F20:F24)</f>
        <v>680</v>
      </c>
      <c r="G25" s="290">
        <f>SUM(G20:G24)</f>
        <v>1249</v>
      </c>
      <c r="H25" s="290">
        <f t="shared" ref="H25:M25" si="4">SUM(H20:H24)</f>
        <v>0</v>
      </c>
      <c r="I25" s="290">
        <f t="shared" si="4"/>
        <v>0</v>
      </c>
      <c r="J25" s="290">
        <f t="shared" si="4"/>
        <v>0</v>
      </c>
      <c r="K25" s="290">
        <f t="shared" si="4"/>
        <v>168</v>
      </c>
      <c r="L25" s="717">
        <f t="shared" si="4"/>
        <v>183</v>
      </c>
      <c r="M25" s="290">
        <f t="shared" si="4"/>
        <v>351</v>
      </c>
      <c r="N25" s="704">
        <f>M25/G25*100</f>
        <v>28.102481985588472</v>
      </c>
    </row>
    <row r="26" spans="2:14" ht="18" customHeight="1" thickBot="1" x14ac:dyDescent="0.3">
      <c r="B26" s="283" t="s">
        <v>635</v>
      </c>
      <c r="C26" s="295"/>
      <c r="D26" s="296"/>
      <c r="E26" s="288"/>
      <c r="F26" s="288"/>
      <c r="G26" s="288"/>
      <c r="H26" s="30"/>
      <c r="I26" s="30"/>
      <c r="K26" s="1054"/>
      <c r="L26" s="1055"/>
      <c r="M26" s="1055"/>
      <c r="N26" s="1056"/>
    </row>
    <row r="27" spans="2:14" ht="18" customHeight="1" x14ac:dyDescent="0.25">
      <c r="B27" s="283" t="s">
        <v>636</v>
      </c>
      <c r="D27" s="297" t="s">
        <v>714</v>
      </c>
      <c r="E27" s="298">
        <f>E17+E25</f>
        <v>569</v>
      </c>
      <c r="F27" s="298">
        <f>F17+F25</f>
        <v>9670</v>
      </c>
      <c r="G27" s="298">
        <f>G17+G25</f>
        <v>10239</v>
      </c>
      <c r="H27" s="298">
        <f t="shared" ref="H27:M27" si="5">H17+H25</f>
        <v>0</v>
      </c>
      <c r="I27" s="298">
        <f t="shared" si="5"/>
        <v>0</v>
      </c>
      <c r="J27" s="298">
        <f t="shared" si="5"/>
        <v>0</v>
      </c>
      <c r="K27" s="298">
        <f t="shared" si="5"/>
        <v>168</v>
      </c>
      <c r="L27" s="1052">
        <f t="shared" si="5"/>
        <v>7473</v>
      </c>
      <c r="M27" s="1052">
        <f t="shared" si="5"/>
        <v>7641</v>
      </c>
      <c r="N27" s="1057">
        <f>M27/G27*100</f>
        <v>74.626428362144736</v>
      </c>
    </row>
    <row r="28" spans="2:14" ht="18" customHeight="1" x14ac:dyDescent="0.25">
      <c r="B28" s="283" t="s">
        <v>638</v>
      </c>
      <c r="D28" s="297"/>
      <c r="E28" s="298"/>
      <c r="F28" s="298"/>
      <c r="G28" s="298"/>
      <c r="H28" s="30"/>
      <c r="I28" s="30"/>
      <c r="K28" s="1051"/>
      <c r="L28" s="712"/>
      <c r="M28" s="712"/>
      <c r="N28" s="713"/>
    </row>
    <row r="29" spans="2:14" ht="18" customHeight="1" x14ac:dyDescent="0.25">
      <c r="B29" s="283" t="s">
        <v>639</v>
      </c>
      <c r="D29" s="297"/>
      <c r="E29" s="298"/>
      <c r="F29" s="298"/>
      <c r="G29" s="298"/>
      <c r="H29" s="30"/>
      <c r="I29" s="30"/>
      <c r="K29" s="1051"/>
      <c r="L29" s="712"/>
      <c r="M29" s="712"/>
      <c r="N29" s="713"/>
    </row>
    <row r="30" spans="2:14" ht="18" customHeight="1" x14ac:dyDescent="0.25">
      <c r="B30" s="283" t="s">
        <v>640</v>
      </c>
      <c r="C30" s="1753" t="s">
        <v>715</v>
      </c>
      <c r="D30" s="1754"/>
      <c r="E30" s="284"/>
      <c r="F30" s="284"/>
      <c r="G30" s="284"/>
      <c r="H30" s="30"/>
      <c r="I30" s="30"/>
      <c r="K30" s="1051"/>
      <c r="L30" s="712"/>
      <c r="M30" s="712"/>
      <c r="N30" s="713"/>
    </row>
    <row r="31" spans="2:14" ht="37.9" customHeight="1" x14ac:dyDescent="0.25">
      <c r="B31" s="283" t="s">
        <v>641</v>
      </c>
      <c r="D31" s="22" t="s">
        <v>716</v>
      </c>
      <c r="E31" s="284"/>
      <c r="F31" s="284">
        <v>4200</v>
      </c>
      <c r="G31" s="284">
        <f>SUM(E31:F31)</f>
        <v>4200</v>
      </c>
      <c r="H31" s="30"/>
      <c r="I31" s="30"/>
      <c r="K31" s="1051"/>
      <c r="L31" s="712">
        <v>4161</v>
      </c>
      <c r="M31" s="712">
        <f>K31+L31</f>
        <v>4161</v>
      </c>
      <c r="N31" s="713">
        <f>M31/G31*100</f>
        <v>99.071428571428584</v>
      </c>
    </row>
    <row r="32" spans="2:14" ht="18" customHeight="1" thickBot="1" x14ac:dyDescent="0.3">
      <c r="B32" s="283" t="s">
        <v>642</v>
      </c>
      <c r="C32" s="293"/>
      <c r="D32" s="296" t="s">
        <v>711</v>
      </c>
      <c r="E32" s="290"/>
      <c r="F32" s="290">
        <f>SUM(F31)</f>
        <v>4200</v>
      </c>
      <c r="G32" s="290">
        <f>SUM(G31)</f>
        <v>4200</v>
      </c>
      <c r="H32" s="290">
        <f t="shared" ref="H32:M32" si="6">SUM(H31)</f>
        <v>0</v>
      </c>
      <c r="I32" s="290">
        <f t="shared" si="6"/>
        <v>0</v>
      </c>
      <c r="J32" s="290">
        <f t="shared" si="6"/>
        <v>0</v>
      </c>
      <c r="K32" s="290">
        <f t="shared" si="6"/>
        <v>0</v>
      </c>
      <c r="L32" s="290">
        <f t="shared" si="6"/>
        <v>4161</v>
      </c>
      <c r="M32" s="290">
        <f t="shared" si="6"/>
        <v>4161</v>
      </c>
      <c r="N32" s="704">
        <f>M32/G32*100</f>
        <v>99.071428571428584</v>
      </c>
    </row>
    <row r="33" spans="2:18" s="35" customFormat="1" ht="18" customHeight="1" thickBot="1" x14ac:dyDescent="0.3">
      <c r="B33" s="283" t="s">
        <v>643</v>
      </c>
      <c r="C33" s="352"/>
      <c r="D33" s="353" t="s">
        <v>714</v>
      </c>
      <c r="E33" s="818">
        <f>E27+E32</f>
        <v>569</v>
      </c>
      <c r="F33" s="819">
        <f>F27+F32+F29</f>
        <v>13870</v>
      </c>
      <c r="G33" s="820">
        <f>G27+G32+G29</f>
        <v>14439</v>
      </c>
      <c r="H33" s="820">
        <f t="shared" ref="H33:M33" si="7">H27+H32+H29</f>
        <v>0</v>
      </c>
      <c r="I33" s="820">
        <f t="shared" si="7"/>
        <v>0</v>
      </c>
      <c r="J33" s="820">
        <f t="shared" si="7"/>
        <v>0</v>
      </c>
      <c r="K33" s="820">
        <f t="shared" si="7"/>
        <v>168</v>
      </c>
      <c r="L33" s="820">
        <f t="shared" si="7"/>
        <v>11634</v>
      </c>
      <c r="M33" s="820">
        <f t="shared" si="7"/>
        <v>11802</v>
      </c>
      <c r="N33" s="1058">
        <f>M33/G33*100</f>
        <v>81.736962393517558</v>
      </c>
    </row>
    <row r="34" spans="2:18" ht="18" customHeight="1" x14ac:dyDescent="0.25">
      <c r="H34" s="30"/>
      <c r="I34" s="30"/>
    </row>
    <row r="35" spans="2:18" ht="18" customHeight="1" x14ac:dyDescent="0.25">
      <c r="H35" s="30"/>
      <c r="I35" s="30"/>
    </row>
    <row r="36" spans="2:18" ht="18" customHeight="1" x14ac:dyDescent="0.25">
      <c r="H36" s="30"/>
      <c r="I36" s="30"/>
      <c r="R36" s="31"/>
    </row>
    <row r="37" spans="2:18" ht="18" customHeight="1" x14ac:dyDescent="0.25">
      <c r="H37" s="30"/>
      <c r="I37" s="30"/>
    </row>
    <row r="38" spans="2:18" ht="18" customHeight="1" x14ac:dyDescent="0.25">
      <c r="H38" s="30"/>
      <c r="I38" s="30"/>
    </row>
    <row r="39" spans="2:18" ht="18" customHeight="1" x14ac:dyDescent="0.25">
      <c r="H39" s="30"/>
      <c r="I39" s="30"/>
    </row>
    <row r="40" spans="2:18" ht="18" customHeight="1" x14ac:dyDescent="0.25">
      <c r="H40" s="30"/>
      <c r="I40" s="30"/>
    </row>
    <row r="41" spans="2:18" ht="18" customHeight="1" x14ac:dyDescent="0.25">
      <c r="H41" s="30"/>
      <c r="I41" s="30"/>
    </row>
    <row r="42" spans="2:18" ht="18" customHeight="1" x14ac:dyDescent="0.25">
      <c r="H42" s="30"/>
      <c r="I42" s="30"/>
    </row>
    <row r="43" spans="2:18" ht="18" customHeight="1" x14ac:dyDescent="0.25">
      <c r="H43" s="30"/>
      <c r="I43" s="30"/>
    </row>
    <row r="44" spans="2:18" ht="18" customHeight="1" x14ac:dyDescent="0.25">
      <c r="H44" s="30"/>
      <c r="I44" s="30"/>
    </row>
  </sheetData>
  <sheetProtection selectLockedCells="1" selectUnlockedCells="1"/>
  <mergeCells count="13">
    <mergeCell ref="K9:M9"/>
    <mergeCell ref="N9:N10"/>
    <mergeCell ref="B1:N1"/>
    <mergeCell ref="B4:N4"/>
    <mergeCell ref="B5:N5"/>
    <mergeCell ref="B6:N6"/>
    <mergeCell ref="E9:G9"/>
    <mergeCell ref="C11:D11"/>
    <mergeCell ref="C19:D19"/>
    <mergeCell ref="C30:D30"/>
    <mergeCell ref="B8:B10"/>
    <mergeCell ref="C8:D8"/>
    <mergeCell ref="C9:D10"/>
  </mergeCells>
  <phoneticPr fontId="96" type="noConversion"/>
  <pageMargins left="0.39370078740157483" right="0.39370078740157483" top="0.98425196850393704" bottom="0.98425196850393704" header="0.51181102362204722" footer="0.51181102362204722"/>
  <pageSetup paperSize="9" scale="76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U19"/>
  <sheetViews>
    <sheetView workbookViewId="0">
      <selection activeCell="B1" sqref="B1:O1"/>
    </sheetView>
  </sheetViews>
  <sheetFormatPr defaultRowHeight="18" customHeight="1" x14ac:dyDescent="0.2"/>
  <cols>
    <col min="1" max="1" width="12.28515625" style="2" customWidth="1"/>
    <col min="2" max="3" width="3.5703125" style="1" customWidth="1"/>
    <col min="4" max="4" width="35" style="274" customWidth="1"/>
    <col min="5" max="6" width="9.42578125" style="1" customWidth="1"/>
    <col min="7" max="7" width="9.7109375" style="1" customWidth="1"/>
    <col min="8" max="9" width="0" style="277" hidden="1" customWidth="1"/>
    <col min="10" max="10" width="9.85546875" style="310" hidden="1" customWidth="1"/>
    <col min="11" max="11" width="0" style="310" hidden="1" customWidth="1"/>
    <col min="12" max="16384" width="9.140625" style="2"/>
  </cols>
  <sheetData>
    <row r="1" spans="2:21" ht="24.6" customHeight="1" x14ac:dyDescent="0.2">
      <c r="B1" s="1764" t="s">
        <v>2399</v>
      </c>
      <c r="C1" s="1764"/>
      <c r="D1" s="1764"/>
      <c r="E1" s="1764"/>
      <c r="F1" s="1764"/>
      <c r="G1" s="1764"/>
      <c r="H1" s="1764"/>
      <c r="I1" s="1764"/>
      <c r="J1" s="1764"/>
      <c r="K1" s="1764"/>
      <c r="L1" s="1764"/>
      <c r="M1" s="1764"/>
      <c r="N1" s="1764"/>
      <c r="O1" s="1764"/>
    </row>
    <row r="3" spans="2:21" ht="12.75" customHeight="1" x14ac:dyDescent="0.2">
      <c r="B3" s="1701" t="s">
        <v>602</v>
      </c>
      <c r="C3" s="1701"/>
      <c r="D3" s="1701"/>
      <c r="E3" s="1701"/>
      <c r="F3" s="1701"/>
      <c r="G3" s="1701"/>
      <c r="H3" s="1701"/>
      <c r="I3" s="1701"/>
      <c r="J3" s="1701"/>
      <c r="K3" s="1701"/>
      <c r="L3" s="1701"/>
      <c r="M3" s="1701"/>
      <c r="N3" s="1701"/>
      <c r="O3" s="1701"/>
    </row>
    <row r="4" spans="2:21" ht="12.75" customHeight="1" x14ac:dyDescent="0.2">
      <c r="B4" s="1701" t="s">
        <v>957</v>
      </c>
      <c r="C4" s="1701"/>
      <c r="D4" s="1701"/>
      <c r="E4" s="1701"/>
      <c r="F4" s="1701"/>
      <c r="G4" s="1701"/>
      <c r="H4" s="1701"/>
      <c r="I4" s="1701"/>
      <c r="J4" s="1701"/>
      <c r="K4" s="1701"/>
      <c r="L4" s="1701"/>
      <c r="M4" s="1701"/>
      <c r="N4" s="1701"/>
      <c r="O4" s="1701"/>
    </row>
    <row r="5" spans="2:21" s="149" customFormat="1" ht="14.25" customHeight="1" x14ac:dyDescent="0.2">
      <c r="B5" s="265"/>
      <c r="C5" s="1771" t="s">
        <v>375</v>
      </c>
      <c r="D5" s="1771"/>
      <c r="E5" s="1771"/>
      <c r="F5" s="1771"/>
      <c r="G5" s="1771"/>
      <c r="H5" s="1771"/>
      <c r="I5" s="1771"/>
      <c r="J5" s="1771"/>
      <c r="K5" s="1771"/>
      <c r="L5" s="1771"/>
      <c r="M5" s="1771"/>
      <c r="N5" s="1771"/>
      <c r="O5" s="1771"/>
    </row>
    <row r="6" spans="2:21" s="149" customFormat="1" ht="29.25" customHeight="1" x14ac:dyDescent="0.2">
      <c r="B6" s="265"/>
      <c r="C6" s="260"/>
      <c r="D6" s="299"/>
      <c r="E6" s="265"/>
      <c r="F6" s="265"/>
      <c r="G6" s="265"/>
      <c r="H6" s="350"/>
      <c r="I6" s="350"/>
      <c r="J6" s="315"/>
      <c r="K6" s="315"/>
    </row>
    <row r="7" spans="2:21" ht="27" customHeight="1" x14ac:dyDescent="0.25">
      <c r="B7" s="1768" t="s">
        <v>562</v>
      </c>
      <c r="C7" s="1767" t="s">
        <v>57</v>
      </c>
      <c r="D7" s="1767"/>
      <c r="E7" s="18" t="s">
        <v>58</v>
      </c>
      <c r="F7" s="18" t="s">
        <v>59</v>
      </c>
      <c r="G7" s="18" t="s">
        <v>60</v>
      </c>
      <c r="H7" s="310"/>
      <c r="I7" s="2"/>
      <c r="J7" s="2"/>
      <c r="K7" s="2"/>
      <c r="L7" s="1049" t="s">
        <v>563</v>
      </c>
      <c r="M7" s="1049" t="s">
        <v>564</v>
      </c>
      <c r="N7" s="1049" t="s">
        <v>565</v>
      </c>
      <c r="O7" s="1049" t="s">
        <v>707</v>
      </c>
    </row>
    <row r="8" spans="2:21" ht="30" customHeight="1" x14ac:dyDescent="0.2">
      <c r="B8" s="1769"/>
      <c r="C8" s="1759" t="s">
        <v>362</v>
      </c>
      <c r="D8" s="1759"/>
      <c r="E8" s="1774" t="s">
        <v>349</v>
      </c>
      <c r="F8" s="1774"/>
      <c r="G8" s="1774"/>
      <c r="H8" s="310"/>
      <c r="I8" s="2"/>
      <c r="J8" s="2"/>
      <c r="K8" s="2"/>
      <c r="L8" s="1761" t="s">
        <v>1139</v>
      </c>
      <c r="M8" s="1762"/>
      <c r="N8" s="1763"/>
      <c r="O8" s="1738" t="s">
        <v>1134</v>
      </c>
    </row>
    <row r="9" spans="2:21" ht="41.25" customHeight="1" x14ac:dyDescent="0.2">
      <c r="B9" s="1770"/>
      <c r="C9" s="1759"/>
      <c r="D9" s="1759"/>
      <c r="E9" s="282" t="s">
        <v>62</v>
      </c>
      <c r="F9" s="282" t="s">
        <v>63</v>
      </c>
      <c r="G9" s="282" t="s">
        <v>64</v>
      </c>
      <c r="H9" s="310"/>
      <c r="I9" s="2"/>
      <c r="J9" s="2"/>
      <c r="K9" s="2"/>
      <c r="L9" s="924" t="s">
        <v>62</v>
      </c>
      <c r="M9" s="923" t="s">
        <v>63</v>
      </c>
      <c r="N9" s="959" t="s">
        <v>1135</v>
      </c>
      <c r="O9" s="1579"/>
    </row>
    <row r="10" spans="2:21" ht="23.25" customHeight="1" x14ac:dyDescent="0.2">
      <c r="B10" s="3" t="s">
        <v>572</v>
      </c>
      <c r="C10" s="1775"/>
      <c r="D10" s="1775"/>
      <c r="E10" s="300"/>
      <c r="F10" s="301"/>
      <c r="G10" s="302"/>
      <c r="H10" s="310"/>
      <c r="I10" s="2"/>
      <c r="J10" s="2"/>
      <c r="K10" s="2"/>
      <c r="L10" s="1060"/>
      <c r="M10" s="1060"/>
      <c r="N10" s="1060"/>
      <c r="O10" s="1031"/>
    </row>
    <row r="11" spans="2:21" ht="18" customHeight="1" x14ac:dyDescent="0.2">
      <c r="B11" s="3" t="s">
        <v>580</v>
      </c>
      <c r="C11" s="303" t="s">
        <v>717</v>
      </c>
      <c r="D11" s="299"/>
      <c r="E11" s="266"/>
      <c r="F11" s="304"/>
      <c r="G11" s="302"/>
      <c r="H11" s="310"/>
      <c r="I11" s="2"/>
      <c r="J11" s="2"/>
      <c r="K11" s="2"/>
      <c r="L11" s="1062"/>
      <c r="M11" s="1062"/>
      <c r="N11" s="1062"/>
      <c r="O11" s="539"/>
    </row>
    <row r="12" spans="2:21" ht="18" customHeight="1" x14ac:dyDescent="0.2">
      <c r="B12" s="3" t="s">
        <v>581</v>
      </c>
      <c r="C12" s="306"/>
      <c r="D12" s="307" t="s">
        <v>72</v>
      </c>
      <c r="E12" s="271"/>
      <c r="F12" s="308"/>
      <c r="G12" s="659"/>
      <c r="H12" s="310"/>
      <c r="I12" s="2"/>
      <c r="J12" s="2"/>
      <c r="K12" s="2"/>
      <c r="L12" s="1062"/>
      <c r="M12" s="1062"/>
      <c r="N12" s="1062"/>
      <c r="O12" s="539"/>
    </row>
    <row r="13" spans="2:21" ht="20.25" customHeight="1" x14ac:dyDescent="0.2">
      <c r="B13" s="3" t="s">
        <v>582</v>
      </c>
      <c r="D13" s="307"/>
      <c r="E13" s="266"/>
      <c r="F13" s="304"/>
      <c r="G13" s="658"/>
      <c r="H13" s="310"/>
      <c r="I13" s="2"/>
      <c r="J13" s="2"/>
      <c r="K13" s="2"/>
      <c r="L13" s="1062"/>
      <c r="M13" s="1062"/>
      <c r="N13" s="1062"/>
      <c r="O13" s="539"/>
    </row>
    <row r="14" spans="2:21" ht="18" customHeight="1" x14ac:dyDescent="0.2">
      <c r="B14" s="3" t="s">
        <v>583</v>
      </c>
      <c r="C14" s="1776" t="s">
        <v>718</v>
      </c>
      <c r="D14" s="1776"/>
      <c r="E14" s="302"/>
      <c r="F14" s="268"/>
      <c r="G14" s="658"/>
      <c r="H14" s="310"/>
      <c r="I14" s="2"/>
      <c r="J14" s="2"/>
      <c r="K14" s="2"/>
      <c r="L14" s="1062"/>
      <c r="M14" s="1062"/>
      <c r="N14" s="1062"/>
      <c r="O14" s="539"/>
      <c r="U14" s="1029"/>
    </row>
    <row r="15" spans="2:21" ht="26.45" customHeight="1" x14ac:dyDescent="0.2">
      <c r="B15" s="3" t="s">
        <v>584</v>
      </c>
      <c r="C15" s="268"/>
      <c r="D15" s="379" t="s">
        <v>67</v>
      </c>
      <c r="E15" s="304">
        <v>325</v>
      </c>
      <c r="F15" s="304"/>
      <c r="G15" s="658">
        <f>SUM(E15:F15)</f>
        <v>325</v>
      </c>
      <c r="H15" s="310"/>
      <c r="I15" s="2"/>
      <c r="J15" s="2"/>
      <c r="K15" s="2"/>
      <c r="L15" s="1062">
        <v>325</v>
      </c>
      <c r="M15" s="1062"/>
      <c r="N15" s="1062">
        <f>L15+M15</f>
        <v>325</v>
      </c>
      <c r="O15" s="539">
        <f>N15/G15*100</f>
        <v>100</v>
      </c>
      <c r="U15" s="1029"/>
    </row>
    <row r="16" spans="2:21" ht="18" customHeight="1" x14ac:dyDescent="0.2">
      <c r="B16" s="3" t="s">
        <v>585</v>
      </c>
      <c r="D16" s="307" t="s">
        <v>711</v>
      </c>
      <c r="E16" s="309">
        <f>SUM(E15:E15)</f>
        <v>325</v>
      </c>
      <c r="F16" s="272"/>
      <c r="G16" s="659">
        <f>SUM(G15:G15)</f>
        <v>325</v>
      </c>
      <c r="H16" s="659">
        <f t="shared" ref="H16:N16" si="0">SUM(H15:H15)</f>
        <v>0</v>
      </c>
      <c r="I16" s="659">
        <f t="shared" si="0"/>
        <v>0</v>
      </c>
      <c r="J16" s="659">
        <f t="shared" si="0"/>
        <v>0</v>
      </c>
      <c r="K16" s="659">
        <f t="shared" si="0"/>
        <v>0</v>
      </c>
      <c r="L16" s="659">
        <f t="shared" si="0"/>
        <v>325</v>
      </c>
      <c r="M16" s="659">
        <f t="shared" si="0"/>
        <v>0</v>
      </c>
      <c r="N16" s="659">
        <f t="shared" si="0"/>
        <v>325</v>
      </c>
      <c r="O16" s="654">
        <f t="shared" ref="O16:O18" si="1">N16/G16*100</f>
        <v>100</v>
      </c>
    </row>
    <row r="17" spans="2:15" ht="18" customHeight="1" thickBot="1" x14ac:dyDescent="0.25">
      <c r="B17" s="3" t="s">
        <v>586</v>
      </c>
      <c r="E17" s="302"/>
      <c r="F17" s="268"/>
      <c r="G17" s="658"/>
      <c r="H17" s="310"/>
      <c r="I17" s="2"/>
      <c r="J17" s="2"/>
      <c r="K17" s="2"/>
      <c r="L17" s="1062"/>
      <c r="M17" s="1062"/>
      <c r="N17" s="1062"/>
      <c r="O17" s="1062"/>
    </row>
    <row r="18" spans="2:15" ht="18" customHeight="1" thickBot="1" x14ac:dyDescent="0.25">
      <c r="B18" s="1098" t="s">
        <v>587</v>
      </c>
      <c r="C18" s="1772" t="s">
        <v>714</v>
      </c>
      <c r="D18" s="1773"/>
      <c r="E18" s="821">
        <f>E12+E16</f>
        <v>325</v>
      </c>
      <c r="F18" s="821">
        <f>F12+F16</f>
        <v>0</v>
      </c>
      <c r="G18" s="822">
        <f>G12+G16</f>
        <v>325</v>
      </c>
      <c r="H18" s="822">
        <f t="shared" ref="H18:N18" si="2">H12+H16</f>
        <v>0</v>
      </c>
      <c r="I18" s="822">
        <f t="shared" si="2"/>
        <v>0</v>
      </c>
      <c r="J18" s="822">
        <f t="shared" si="2"/>
        <v>0</v>
      </c>
      <c r="K18" s="822">
        <f t="shared" si="2"/>
        <v>0</v>
      </c>
      <c r="L18" s="1061">
        <f t="shared" si="2"/>
        <v>325</v>
      </c>
      <c r="M18" s="1061">
        <f t="shared" si="2"/>
        <v>0</v>
      </c>
      <c r="N18" s="1059">
        <f t="shared" si="2"/>
        <v>325</v>
      </c>
      <c r="O18" s="1097">
        <f t="shared" si="1"/>
        <v>100</v>
      </c>
    </row>
    <row r="19" spans="2:15" ht="18" customHeight="1" x14ac:dyDescent="0.2">
      <c r="H19" s="310"/>
      <c r="I19" s="2"/>
      <c r="J19" s="2"/>
      <c r="K19" s="2"/>
    </row>
  </sheetData>
  <sheetProtection selectLockedCells="1" selectUnlockedCells="1"/>
  <mergeCells count="13">
    <mergeCell ref="C18:D18"/>
    <mergeCell ref="E8:G8"/>
    <mergeCell ref="C10:D10"/>
    <mergeCell ref="C14:D14"/>
    <mergeCell ref="C8:D9"/>
    <mergeCell ref="C7:D7"/>
    <mergeCell ref="B7:B9"/>
    <mergeCell ref="B1:O1"/>
    <mergeCell ref="B3:O3"/>
    <mergeCell ref="B4:O4"/>
    <mergeCell ref="C5:O5"/>
    <mergeCell ref="L8:N8"/>
    <mergeCell ref="O8:O9"/>
  </mergeCells>
  <phoneticPr fontId="35" type="noConversion"/>
  <pageMargins left="0.23622047244094491" right="0.23622047244094491" top="0.74803149606299213" bottom="0.74803149606299213" header="0.31496062992125984" footer="0.31496062992125984"/>
  <pageSetup paperSize="9" scale="84" firstPageNumber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58"/>
  <sheetViews>
    <sheetView topLeftCell="B1" zoomScale="120" workbookViewId="0">
      <selection activeCell="B1" sqref="B1:Q1"/>
    </sheetView>
  </sheetViews>
  <sheetFormatPr defaultRowHeight="11.25" x14ac:dyDescent="0.2"/>
  <cols>
    <col min="1" max="1" width="4.85546875" style="179" customWidth="1"/>
    <col min="2" max="2" width="37.140625" style="179" customWidth="1"/>
    <col min="3" max="3" width="10.85546875" style="180" customWidth="1"/>
    <col min="4" max="4" width="11" style="180" customWidth="1"/>
    <col min="5" max="5" width="10.85546875" style="180" customWidth="1"/>
    <col min="6" max="6" width="10.7109375" style="180" customWidth="1"/>
    <col min="7" max="8" width="10.85546875" style="180" customWidth="1"/>
    <col min="9" max="9" width="6.85546875" style="180" customWidth="1"/>
    <col min="10" max="10" width="33.7109375" style="180" customWidth="1"/>
    <col min="11" max="11" width="11" style="341" customWidth="1"/>
    <col min="12" max="12" width="10.7109375" style="341" customWidth="1"/>
    <col min="13" max="13" width="13" style="341" customWidth="1"/>
    <col min="14" max="16" width="10.85546875" style="179" customWidth="1"/>
    <col min="17" max="17" width="6.7109375" style="8" customWidth="1"/>
    <col min="18" max="16384" width="9.140625" style="8"/>
  </cols>
  <sheetData>
    <row r="1" spans="1:18" ht="12.75" customHeight="1" x14ac:dyDescent="0.2">
      <c r="B1" s="1561" t="s">
        <v>2400</v>
      </c>
      <c r="C1" s="1675"/>
      <c r="D1" s="1675"/>
      <c r="E1" s="1675"/>
      <c r="F1" s="1675"/>
      <c r="G1" s="1675"/>
      <c r="H1" s="1675"/>
      <c r="I1" s="1675"/>
      <c r="J1" s="1675"/>
      <c r="K1" s="1675"/>
      <c r="L1" s="1675"/>
      <c r="M1" s="1675"/>
      <c r="N1" s="1675"/>
      <c r="O1" s="1675"/>
      <c r="P1" s="1675"/>
      <c r="Q1" s="1675"/>
    </row>
    <row r="2" spans="1:18" x14ac:dyDescent="0.2">
      <c r="M2" s="410"/>
    </row>
    <row r="3" spans="1:18" x14ac:dyDescent="0.2">
      <c r="M3" s="410"/>
    </row>
    <row r="4" spans="1:18" s="128" customFormat="1" x14ac:dyDescent="0.2">
      <c r="A4" s="182"/>
      <c r="B4" s="1562" t="s">
        <v>80</v>
      </c>
      <c r="C4" s="1562"/>
      <c r="D4" s="1562"/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2"/>
      <c r="P4" s="1562"/>
      <c r="Q4" s="1562"/>
    </row>
    <row r="5" spans="1:18" s="128" customFormat="1" x14ac:dyDescent="0.2">
      <c r="A5" s="182"/>
      <c r="B5" s="1657" t="s">
        <v>198</v>
      </c>
      <c r="C5" s="1657"/>
      <c r="D5" s="1657"/>
      <c r="E5" s="1657"/>
      <c r="F5" s="1657"/>
      <c r="G5" s="1657"/>
      <c r="H5" s="1657"/>
      <c r="I5" s="1657"/>
      <c r="J5" s="1657"/>
      <c r="K5" s="1657"/>
      <c r="L5" s="1657"/>
      <c r="M5" s="1657"/>
      <c r="N5" s="1657"/>
      <c r="O5" s="1657"/>
      <c r="P5" s="1657"/>
      <c r="Q5" s="1657"/>
    </row>
    <row r="6" spans="1:18" s="128" customFormat="1" x14ac:dyDescent="0.2">
      <c r="A6" s="182"/>
      <c r="B6" s="1562" t="s">
        <v>348</v>
      </c>
      <c r="C6" s="1562"/>
      <c r="D6" s="1562"/>
      <c r="E6" s="1562"/>
      <c r="F6" s="1562"/>
      <c r="G6" s="1562"/>
      <c r="H6" s="1562"/>
      <c r="I6" s="1562"/>
      <c r="J6" s="1562"/>
      <c r="K6" s="1562"/>
      <c r="L6" s="1562"/>
      <c r="M6" s="1562"/>
      <c r="N6" s="1562"/>
      <c r="O6" s="1562"/>
      <c r="P6" s="1562"/>
      <c r="Q6" s="1562"/>
    </row>
    <row r="7" spans="1:18" s="128" customFormat="1" x14ac:dyDescent="0.2">
      <c r="A7" s="182"/>
      <c r="B7" s="1564" t="s">
        <v>375</v>
      </c>
      <c r="C7" s="1564"/>
      <c r="D7" s="1564"/>
      <c r="E7" s="1564"/>
      <c r="F7" s="1564"/>
      <c r="G7" s="1564"/>
      <c r="H7" s="1564"/>
      <c r="I7" s="1564"/>
      <c r="J7" s="1564"/>
      <c r="K7" s="1564"/>
      <c r="L7" s="1564"/>
      <c r="M7" s="1564"/>
      <c r="N7" s="1564"/>
      <c r="O7" s="1564"/>
      <c r="P7" s="1564"/>
      <c r="Q7" s="1564"/>
    </row>
    <row r="8" spans="1:18" s="128" customFormat="1" ht="12.75" customHeight="1" x14ac:dyDescent="0.2">
      <c r="A8" s="1568" t="s">
        <v>56</v>
      </c>
      <c r="B8" s="1572" t="s">
        <v>57</v>
      </c>
      <c r="C8" s="1580" t="s">
        <v>58</v>
      </c>
      <c r="D8" s="1580"/>
      <c r="E8" s="1581"/>
      <c r="F8" s="1565" t="s">
        <v>59</v>
      </c>
      <c r="G8" s="1565"/>
      <c r="H8" s="1565"/>
      <c r="I8" s="1565"/>
      <c r="J8" s="1575" t="s">
        <v>60</v>
      </c>
      <c r="K8" s="1566" t="s">
        <v>563</v>
      </c>
      <c r="L8" s="1567"/>
      <c r="M8" s="1567"/>
      <c r="N8" s="1565" t="s">
        <v>564</v>
      </c>
      <c r="O8" s="1565"/>
      <c r="P8" s="1565"/>
      <c r="Q8" s="1565"/>
    </row>
    <row r="9" spans="1:18" s="128" customFormat="1" ht="12.75" customHeight="1" x14ac:dyDescent="0.2">
      <c r="A9" s="1568"/>
      <c r="B9" s="1572"/>
      <c r="C9" s="1577" t="s">
        <v>349</v>
      </c>
      <c r="D9" s="1577"/>
      <c r="E9" s="1578"/>
      <c r="F9" s="1569" t="s">
        <v>1139</v>
      </c>
      <c r="G9" s="1570"/>
      <c r="H9" s="1570"/>
      <c r="I9" s="1571" t="s">
        <v>1134</v>
      </c>
      <c r="J9" s="1576"/>
      <c r="K9" s="1577" t="s">
        <v>349</v>
      </c>
      <c r="L9" s="1577"/>
      <c r="M9" s="1577"/>
      <c r="N9" s="1569" t="s">
        <v>1139</v>
      </c>
      <c r="O9" s="1570"/>
      <c r="P9" s="1570"/>
      <c r="Q9" s="1571" t="s">
        <v>1134</v>
      </c>
    </row>
    <row r="10" spans="1:18" s="357" customFormat="1" ht="36.6" customHeight="1" x14ac:dyDescent="0.2">
      <c r="A10" s="1568"/>
      <c r="B10" s="1202" t="s">
        <v>61</v>
      </c>
      <c r="C10" s="141" t="s">
        <v>62</v>
      </c>
      <c r="D10" s="141" t="s">
        <v>63</v>
      </c>
      <c r="E10" s="184" t="s">
        <v>64</v>
      </c>
      <c r="F10" s="141" t="s">
        <v>62</v>
      </c>
      <c r="G10" s="141" t="s">
        <v>63</v>
      </c>
      <c r="H10" s="1020" t="s">
        <v>1135</v>
      </c>
      <c r="I10" s="1579"/>
      <c r="J10" s="185" t="s">
        <v>65</v>
      </c>
      <c r="K10" s="141" t="s">
        <v>62</v>
      </c>
      <c r="L10" s="141" t="s">
        <v>63</v>
      </c>
      <c r="M10" s="141" t="s">
        <v>64</v>
      </c>
      <c r="N10" s="141" t="s">
        <v>62</v>
      </c>
      <c r="O10" s="141" t="s">
        <v>63</v>
      </c>
      <c r="P10" s="184" t="s">
        <v>1135</v>
      </c>
      <c r="Q10" s="1582"/>
      <c r="R10" s="688"/>
    </row>
    <row r="11" spans="1:18" ht="11.45" customHeight="1" x14ac:dyDescent="0.2">
      <c r="A11" s="186">
        <v>1</v>
      </c>
      <c r="B11" s="187" t="s">
        <v>24</v>
      </c>
      <c r="C11" s="188"/>
      <c r="D11" s="188"/>
      <c r="E11" s="928"/>
      <c r="F11" s="188"/>
      <c r="G11" s="188"/>
      <c r="H11" s="928"/>
      <c r="I11" s="188"/>
      <c r="J11" s="144" t="s">
        <v>25</v>
      </c>
      <c r="K11" s="415"/>
      <c r="L11" s="415"/>
      <c r="M11" s="528"/>
      <c r="N11" s="215"/>
      <c r="O11" s="342"/>
      <c r="P11" s="948"/>
      <c r="R11" s="215"/>
    </row>
    <row r="12" spans="1:18" x14ac:dyDescent="0.2">
      <c r="A12" s="186">
        <f t="shared" ref="A12:A54" si="0">A11+1</f>
        <v>2</v>
      </c>
      <c r="B12" s="189" t="s">
        <v>35</v>
      </c>
      <c r="C12" s="124"/>
      <c r="D12" s="124"/>
      <c r="E12" s="509">
        <f t="shared" ref="E12:E18" si="1">SUM(C12:D12)</f>
        <v>0</v>
      </c>
      <c r="F12" s="125"/>
      <c r="G12" s="125"/>
      <c r="H12" s="509"/>
      <c r="I12" s="125"/>
      <c r="J12" s="145" t="s">
        <v>238</v>
      </c>
      <c r="K12" s="336">
        <v>171377</v>
      </c>
      <c r="L12" s="336">
        <v>55288</v>
      </c>
      <c r="M12" s="529">
        <f>SUM(K12:L12)</f>
        <v>226665</v>
      </c>
      <c r="N12" s="685">
        <v>171375</v>
      </c>
      <c r="O12" s="343">
        <v>55284</v>
      </c>
      <c r="P12" s="531">
        <f>SUM(N12:O12)</f>
        <v>226659</v>
      </c>
      <c r="Q12" s="341">
        <f>P12/M12*100</f>
        <v>99.997352921712661</v>
      </c>
      <c r="R12" s="215"/>
    </row>
    <row r="13" spans="1:18" x14ac:dyDescent="0.2">
      <c r="A13" s="186">
        <f t="shared" si="0"/>
        <v>3</v>
      </c>
      <c r="B13" s="189" t="s">
        <v>36</v>
      </c>
      <c r="C13" s="124"/>
      <c r="D13" s="124"/>
      <c r="E13" s="509">
        <f t="shared" si="1"/>
        <v>0</v>
      </c>
      <c r="F13" s="125"/>
      <c r="G13" s="125"/>
      <c r="H13" s="509"/>
      <c r="I13" s="125"/>
      <c r="J13" s="613" t="s">
        <v>239</v>
      </c>
      <c r="K13" s="336">
        <v>49137</v>
      </c>
      <c r="L13" s="336">
        <v>14307</v>
      </c>
      <c r="M13" s="529">
        <f>SUM(K13:L13)</f>
        <v>63444</v>
      </c>
      <c r="N13" s="685">
        <v>49139</v>
      </c>
      <c r="O13" s="343">
        <v>14300</v>
      </c>
      <c r="P13" s="531">
        <f>SUM(N13:O13)</f>
        <v>63439</v>
      </c>
      <c r="Q13" s="341">
        <f t="shared" ref="Q13:Q34" si="2">P13/M13*100</f>
        <v>99.992119034108811</v>
      </c>
      <c r="R13" s="215"/>
    </row>
    <row r="14" spans="1:18" x14ac:dyDescent="0.2">
      <c r="A14" s="186">
        <f t="shared" si="0"/>
        <v>4</v>
      </c>
      <c r="B14" s="189" t="s">
        <v>210</v>
      </c>
      <c r="C14" s="124"/>
      <c r="D14" s="124">
        <f>'[1]tám, végl. pe.átv  '!D61</f>
        <v>8563</v>
      </c>
      <c r="E14" s="509">
        <f t="shared" si="1"/>
        <v>8563</v>
      </c>
      <c r="F14" s="125">
        <f>'[1]tám, végl. pe.átv  '!F61</f>
        <v>0</v>
      </c>
      <c r="G14" s="125">
        <v>8564</v>
      </c>
      <c r="H14" s="509">
        <v>8564</v>
      </c>
      <c r="I14" s="125">
        <f>H14/E14*100</f>
        <v>100.01167815018101</v>
      </c>
      <c r="J14" s="145" t="s">
        <v>240</v>
      </c>
      <c r="K14" s="336">
        <v>160470</v>
      </c>
      <c r="L14" s="336">
        <v>59867</v>
      </c>
      <c r="M14" s="529">
        <f>SUM(K14:L14)</f>
        <v>220337</v>
      </c>
      <c r="N14" s="685">
        <v>158612</v>
      </c>
      <c r="O14" s="343">
        <v>59822</v>
      </c>
      <c r="P14" s="531">
        <f>SUM(N14:O14)</f>
        <v>218434</v>
      </c>
      <c r="Q14" s="341">
        <f t="shared" si="2"/>
        <v>99.136322996137736</v>
      </c>
      <c r="R14" s="215"/>
    </row>
    <row r="15" spans="1:18" ht="12" customHeight="1" x14ac:dyDescent="0.2">
      <c r="A15" s="186">
        <f t="shared" si="0"/>
        <v>5</v>
      </c>
      <c r="B15" s="133"/>
      <c r="C15" s="124"/>
      <c r="D15" s="124"/>
      <c r="E15" s="509"/>
      <c r="F15" s="125"/>
      <c r="G15" s="125"/>
      <c r="H15" s="509"/>
      <c r="I15" s="125"/>
      <c r="J15" s="145"/>
      <c r="K15" s="346"/>
      <c r="L15" s="346"/>
      <c r="M15" s="530"/>
      <c r="N15" s="685"/>
      <c r="O15" s="343"/>
      <c r="P15" s="531"/>
      <c r="Q15" s="341"/>
      <c r="R15" s="215"/>
    </row>
    <row r="16" spans="1:18" x14ac:dyDescent="0.2">
      <c r="A16" s="186">
        <f t="shared" si="0"/>
        <v>6</v>
      </c>
      <c r="B16" s="189" t="s">
        <v>38</v>
      </c>
      <c r="C16" s="124"/>
      <c r="D16" s="124"/>
      <c r="E16" s="509">
        <f t="shared" si="1"/>
        <v>0</v>
      </c>
      <c r="F16" s="125"/>
      <c r="G16" s="125"/>
      <c r="H16" s="500">
        <f t="shared" ref="H16:H18" si="3">F16+G16</f>
        <v>0</v>
      </c>
      <c r="I16" s="125"/>
      <c r="J16" s="145" t="s">
        <v>28</v>
      </c>
      <c r="K16" s="343"/>
      <c r="L16" s="343"/>
      <c r="M16" s="531"/>
      <c r="N16" s="685"/>
      <c r="O16" s="343"/>
      <c r="P16" s="531"/>
      <c r="Q16" s="341"/>
      <c r="R16" s="215"/>
    </row>
    <row r="17" spans="1:18" x14ac:dyDescent="0.2">
      <c r="A17" s="186">
        <f>A16+1</f>
        <v>7</v>
      </c>
      <c r="B17" s="189"/>
      <c r="C17" s="124"/>
      <c r="D17" s="124"/>
      <c r="E17" s="509"/>
      <c r="F17" s="125"/>
      <c r="G17" s="125"/>
      <c r="H17" s="500"/>
      <c r="I17" s="125"/>
      <c r="J17" s="145" t="s">
        <v>30</v>
      </c>
      <c r="K17" s="343"/>
      <c r="L17" s="343"/>
      <c r="M17" s="531"/>
      <c r="N17" s="685"/>
      <c r="O17" s="343"/>
      <c r="P17" s="531"/>
      <c r="Q17" s="341"/>
      <c r="R17" s="215"/>
    </row>
    <row r="18" spans="1:18" x14ac:dyDescent="0.2">
      <c r="A18" s="186">
        <f t="shared" si="0"/>
        <v>8</v>
      </c>
      <c r="B18" s="189" t="s">
        <v>39</v>
      </c>
      <c r="C18" s="124"/>
      <c r="D18" s="124"/>
      <c r="E18" s="509">
        <f t="shared" si="1"/>
        <v>0</v>
      </c>
      <c r="F18" s="125"/>
      <c r="G18" s="125"/>
      <c r="H18" s="500">
        <f t="shared" si="3"/>
        <v>0</v>
      </c>
      <c r="I18" s="125"/>
      <c r="J18" s="145" t="s">
        <v>536</v>
      </c>
      <c r="K18" s="343"/>
      <c r="L18" s="343"/>
      <c r="M18" s="531"/>
      <c r="N18" s="685"/>
      <c r="O18" s="343"/>
      <c r="P18" s="531"/>
      <c r="Q18" s="341"/>
      <c r="R18" s="215"/>
    </row>
    <row r="19" spans="1:18" x14ac:dyDescent="0.2">
      <c r="A19" s="186">
        <f t="shared" si="0"/>
        <v>9</v>
      </c>
      <c r="B19" s="192" t="s">
        <v>40</v>
      </c>
      <c r="C19" s="190"/>
      <c r="D19" s="190"/>
      <c r="E19" s="500"/>
      <c r="F19" s="190"/>
      <c r="G19" s="190"/>
      <c r="H19" s="500"/>
      <c r="I19" s="125"/>
      <c r="J19" s="145" t="s">
        <v>535</v>
      </c>
      <c r="K19" s="343"/>
      <c r="L19" s="343"/>
      <c r="M19" s="531"/>
      <c r="N19" s="685"/>
      <c r="O19" s="343"/>
      <c r="P19" s="531"/>
      <c r="Q19" s="341"/>
      <c r="R19" s="215"/>
    </row>
    <row r="20" spans="1:18" x14ac:dyDescent="0.2">
      <c r="A20" s="186">
        <f t="shared" si="0"/>
        <v>10</v>
      </c>
      <c r="B20" s="122" t="s">
        <v>213</v>
      </c>
      <c r="C20" s="411">
        <v>39647</v>
      </c>
      <c r="D20" s="411">
        <v>67095</v>
      </c>
      <c r="E20" s="500">
        <f>SUM(C20:D20)</f>
        <v>106742</v>
      </c>
      <c r="F20" s="190">
        <v>39650</v>
      </c>
      <c r="G20" s="190">
        <v>67095</v>
      </c>
      <c r="H20" s="500">
        <f>SUM(F20:G20)</f>
        <v>106745</v>
      </c>
      <c r="I20" s="125">
        <f t="shared" ref="I20:I53" si="4">H20/E20*100</f>
        <v>100.00281051507373</v>
      </c>
      <c r="J20" s="145" t="s">
        <v>528</v>
      </c>
      <c r="K20" s="343"/>
      <c r="L20" s="343"/>
      <c r="M20" s="531"/>
      <c r="N20" s="685"/>
      <c r="O20" s="343"/>
      <c r="P20" s="531"/>
      <c r="Q20" s="341"/>
      <c r="R20" s="215"/>
    </row>
    <row r="21" spans="1:18" x14ac:dyDescent="0.2">
      <c r="A21" s="186">
        <f t="shared" si="0"/>
        <v>11</v>
      </c>
      <c r="C21" s="190"/>
      <c r="D21" s="190"/>
      <c r="E21" s="500"/>
      <c r="F21" s="190"/>
      <c r="G21" s="190"/>
      <c r="H21" s="500"/>
      <c r="I21" s="125"/>
      <c r="J21" s="145" t="s">
        <v>529</v>
      </c>
      <c r="K21" s="343"/>
      <c r="L21" s="343"/>
      <c r="M21" s="531"/>
      <c r="N21" s="685"/>
      <c r="O21" s="343"/>
      <c r="P21" s="531"/>
      <c r="Q21" s="341"/>
      <c r="R21" s="215"/>
    </row>
    <row r="22" spans="1:18" s="130" customFormat="1" x14ac:dyDescent="0.2">
      <c r="A22" s="186">
        <f t="shared" si="0"/>
        <v>12</v>
      </c>
      <c r="B22" s="179" t="s">
        <v>42</v>
      </c>
      <c r="C22" s="190"/>
      <c r="D22" s="190"/>
      <c r="E22" s="500"/>
      <c r="F22" s="190"/>
      <c r="G22" s="190"/>
      <c r="H22" s="500"/>
      <c r="I22" s="125"/>
      <c r="J22" s="193"/>
      <c r="K22" s="343"/>
      <c r="L22" s="343"/>
      <c r="M22" s="531"/>
      <c r="N22" s="1064"/>
      <c r="O22" s="413"/>
      <c r="P22" s="533"/>
      <c r="Q22" s="341"/>
      <c r="R22" s="687"/>
    </row>
    <row r="23" spans="1:18" s="130" customFormat="1" x14ac:dyDescent="0.2">
      <c r="A23" s="186">
        <f t="shared" si="0"/>
        <v>13</v>
      </c>
      <c r="B23" s="179" t="s">
        <v>43</v>
      </c>
      <c r="C23" s="190"/>
      <c r="D23" s="190"/>
      <c r="E23" s="500"/>
      <c r="F23" s="190"/>
      <c r="G23" s="190"/>
      <c r="H23" s="500"/>
      <c r="I23" s="125"/>
      <c r="J23" s="193"/>
      <c r="K23" s="343"/>
      <c r="L23" s="343"/>
      <c r="M23" s="531"/>
      <c r="N23" s="1064"/>
      <c r="O23" s="413"/>
      <c r="P23" s="533"/>
      <c r="Q23" s="341"/>
      <c r="R23" s="687"/>
    </row>
    <row r="24" spans="1:18" x14ac:dyDescent="0.2">
      <c r="A24" s="186">
        <f t="shared" si="0"/>
        <v>14</v>
      </c>
      <c r="B24" s="189" t="s">
        <v>44</v>
      </c>
      <c r="C24" s="135"/>
      <c r="D24" s="135"/>
      <c r="E24" s="937"/>
      <c r="F24" s="135"/>
      <c r="G24" s="135"/>
      <c r="H24" s="937"/>
      <c r="I24" s="125"/>
      <c r="J24" s="194" t="s">
        <v>66</v>
      </c>
      <c r="K24" s="412">
        <f>SUM(K12:K22)</f>
        <v>380984</v>
      </c>
      <c r="L24" s="412">
        <f>SUM(L12:L22)</f>
        <v>129462</v>
      </c>
      <c r="M24" s="532">
        <f>SUM(M12:M22)</f>
        <v>510446</v>
      </c>
      <c r="N24" s="1063">
        <f t="shared" ref="N24:P24" si="5">SUM(N12:N22)</f>
        <v>379126</v>
      </c>
      <c r="O24" s="412">
        <f t="shared" si="5"/>
        <v>129406</v>
      </c>
      <c r="P24" s="532">
        <f t="shared" si="5"/>
        <v>508532</v>
      </c>
      <c r="Q24" s="341">
        <f t="shared" si="2"/>
        <v>99.625033793976243</v>
      </c>
      <c r="R24" s="215"/>
    </row>
    <row r="25" spans="1:18" x14ac:dyDescent="0.2">
      <c r="A25" s="186">
        <f t="shared" si="0"/>
        <v>15</v>
      </c>
      <c r="B25" s="189" t="s">
        <v>45</v>
      </c>
      <c r="C25" s="190"/>
      <c r="D25" s="190"/>
      <c r="E25" s="500"/>
      <c r="F25" s="190"/>
      <c r="G25" s="190"/>
      <c r="H25" s="500"/>
      <c r="I25" s="125"/>
      <c r="J25" s="193"/>
      <c r="K25" s="343"/>
      <c r="L25" s="343"/>
      <c r="M25" s="531"/>
      <c r="N25" s="685"/>
      <c r="O25" s="343"/>
      <c r="P25" s="531"/>
      <c r="Q25" s="341"/>
      <c r="R25" s="215"/>
    </row>
    <row r="26" spans="1:18" x14ac:dyDescent="0.2">
      <c r="A26" s="186">
        <f t="shared" si="0"/>
        <v>16</v>
      </c>
      <c r="B26" s="122" t="s">
        <v>46</v>
      </c>
      <c r="C26" s="132"/>
      <c r="D26" s="132"/>
      <c r="E26" s="598"/>
      <c r="F26" s="132"/>
      <c r="G26" s="132"/>
      <c r="H26" s="598"/>
      <c r="I26" s="125"/>
      <c r="J26" s="146" t="s">
        <v>34</v>
      </c>
      <c r="K26" s="414"/>
      <c r="L26" s="414"/>
      <c r="M26" s="531"/>
      <c r="N26" s="685"/>
      <c r="O26" s="343"/>
      <c r="P26" s="531"/>
      <c r="Q26" s="341"/>
      <c r="R26" s="215"/>
    </row>
    <row r="27" spans="1:18" x14ac:dyDescent="0.2">
      <c r="A27" s="186">
        <f t="shared" si="0"/>
        <v>17</v>
      </c>
      <c r="B27" s="189" t="s">
        <v>47</v>
      </c>
      <c r="C27" s="125"/>
      <c r="D27" s="125"/>
      <c r="E27" s="509"/>
      <c r="F27" s="125"/>
      <c r="G27" s="125"/>
      <c r="H27" s="509"/>
      <c r="I27" s="125"/>
      <c r="J27" s="145" t="s">
        <v>323</v>
      </c>
      <c r="K27" s="343">
        <f>'[1]felhalm. kiad.  '!G137</f>
        <v>12800</v>
      </c>
      <c r="L27" s="343">
        <f>'[1]felhalm. kiad.  '!H137</f>
        <v>1400</v>
      </c>
      <c r="M27" s="531">
        <f>SUM(K27:L27)</f>
        <v>14200</v>
      </c>
      <c r="N27" s="685">
        <v>12286</v>
      </c>
      <c r="O27" s="343">
        <v>1042</v>
      </c>
      <c r="P27" s="531">
        <f>SUM(N27:O27)</f>
        <v>13328</v>
      </c>
      <c r="Q27" s="341">
        <f t="shared" si="2"/>
        <v>93.859154929577457</v>
      </c>
      <c r="R27" s="215"/>
    </row>
    <row r="28" spans="1:18" x14ac:dyDescent="0.2">
      <c r="A28" s="186">
        <f t="shared" si="0"/>
        <v>18</v>
      </c>
      <c r="B28" s="189"/>
      <c r="C28" s="125"/>
      <c r="D28" s="125"/>
      <c r="E28" s="509"/>
      <c r="F28" s="125"/>
      <c r="G28" s="125"/>
      <c r="H28" s="509"/>
      <c r="I28" s="125"/>
      <c r="J28" s="145" t="s">
        <v>31</v>
      </c>
      <c r="K28" s="343"/>
      <c r="L28" s="343"/>
      <c r="M28" s="531"/>
      <c r="N28" s="685"/>
      <c r="O28" s="343"/>
      <c r="P28" s="531"/>
      <c r="Q28" s="341"/>
      <c r="R28" s="215"/>
    </row>
    <row r="29" spans="1:18" x14ac:dyDescent="0.2">
      <c r="A29" s="186">
        <f t="shared" si="0"/>
        <v>19</v>
      </c>
      <c r="B29" s="179" t="s">
        <v>50</v>
      </c>
      <c r="C29" s="125"/>
      <c r="D29" s="125">
        <v>21</v>
      </c>
      <c r="E29" s="509">
        <f>C29+D29</f>
        <v>21</v>
      </c>
      <c r="F29" s="125">
        <f>'[1]tám, végl. pe.átv  '!F63</f>
        <v>0</v>
      </c>
      <c r="G29" s="125">
        <v>21</v>
      </c>
      <c r="H29" s="509">
        <v>21</v>
      </c>
      <c r="I29" s="125">
        <f t="shared" si="4"/>
        <v>100</v>
      </c>
      <c r="J29" s="145" t="s">
        <v>32</v>
      </c>
      <c r="K29" s="343"/>
      <c r="L29" s="343"/>
      <c r="M29" s="531"/>
      <c r="N29" s="685"/>
      <c r="O29" s="343"/>
      <c r="P29" s="531"/>
      <c r="Q29" s="341"/>
      <c r="R29" s="215"/>
    </row>
    <row r="30" spans="1:18" s="130" customFormat="1" x14ac:dyDescent="0.2">
      <c r="A30" s="186">
        <f t="shared" si="0"/>
        <v>20</v>
      </c>
      <c r="B30" s="179" t="s">
        <v>48</v>
      </c>
      <c r="C30" s="125"/>
      <c r="D30" s="125"/>
      <c r="E30" s="509"/>
      <c r="F30" s="125"/>
      <c r="G30" s="125"/>
      <c r="H30" s="509"/>
      <c r="I30" s="125"/>
      <c r="J30" s="145" t="s">
        <v>537</v>
      </c>
      <c r="K30" s="343"/>
      <c r="L30" s="343"/>
      <c r="M30" s="531"/>
      <c r="N30" s="1064"/>
      <c r="O30" s="413"/>
      <c r="P30" s="533"/>
      <c r="Q30" s="341"/>
      <c r="R30" s="687"/>
    </row>
    <row r="31" spans="1:18" x14ac:dyDescent="0.2">
      <c r="A31" s="186">
        <f t="shared" si="0"/>
        <v>21</v>
      </c>
      <c r="C31" s="125"/>
      <c r="D31" s="125"/>
      <c r="E31" s="509"/>
      <c r="F31" s="125"/>
      <c r="G31" s="125"/>
      <c r="H31" s="509"/>
      <c r="I31" s="125"/>
      <c r="J31" s="145" t="s">
        <v>534</v>
      </c>
      <c r="K31" s="343"/>
      <c r="L31" s="343"/>
      <c r="M31" s="531"/>
      <c r="N31" s="685"/>
      <c r="O31" s="343"/>
      <c r="P31" s="531"/>
      <c r="Q31" s="341"/>
      <c r="R31" s="215"/>
    </row>
    <row r="32" spans="1:18" s="9" customFormat="1" x14ac:dyDescent="0.2">
      <c r="A32" s="186">
        <f t="shared" si="0"/>
        <v>22</v>
      </c>
      <c r="B32" s="196" t="s">
        <v>52</v>
      </c>
      <c r="C32" s="213">
        <f>C14+C20</f>
        <v>39647</v>
      </c>
      <c r="D32" s="213">
        <f>D14+D20+D29</f>
        <v>75679</v>
      </c>
      <c r="E32" s="936">
        <f>E14+E20+E29</f>
        <v>115326</v>
      </c>
      <c r="F32" s="213">
        <f>F14+F20+F29</f>
        <v>39650</v>
      </c>
      <c r="G32" s="213">
        <f>G14+G20+G29</f>
        <v>75680</v>
      </c>
      <c r="H32" s="936">
        <f>H14+H20+H29</f>
        <v>115330</v>
      </c>
      <c r="I32" s="668">
        <f t="shared" si="4"/>
        <v>100.00346842862842</v>
      </c>
      <c r="J32" s="145" t="s">
        <v>530</v>
      </c>
      <c r="K32" s="341"/>
      <c r="L32" s="341"/>
      <c r="M32" s="531"/>
      <c r="N32" s="1065"/>
      <c r="O32" s="414"/>
      <c r="P32" s="503"/>
      <c r="Q32" s="341"/>
      <c r="R32" s="586"/>
    </row>
    <row r="33" spans="1:18" x14ac:dyDescent="0.2">
      <c r="A33" s="186">
        <f t="shared" si="0"/>
        <v>23</v>
      </c>
      <c r="B33" s="197" t="s">
        <v>68</v>
      </c>
      <c r="C33" s="191"/>
      <c r="D33" s="191"/>
      <c r="E33" s="502"/>
      <c r="F33" s="191"/>
      <c r="G33" s="191"/>
      <c r="H33" s="502"/>
      <c r="I33" s="125"/>
      <c r="J33" s="198" t="s">
        <v>69</v>
      </c>
      <c r="K33" s="413">
        <f>SUM(K27:K32)</f>
        <v>12800</v>
      </c>
      <c r="L33" s="413">
        <f>SUM(L27:L32)</f>
        <v>1400</v>
      </c>
      <c r="M33" s="533">
        <f>SUM(M27:M31)</f>
        <v>14200</v>
      </c>
      <c r="N33" s="1064">
        <f t="shared" ref="N33:P33" si="6">SUM(N27:N31)</f>
        <v>12286</v>
      </c>
      <c r="O33" s="413">
        <f t="shared" si="6"/>
        <v>1042</v>
      </c>
      <c r="P33" s="533">
        <f t="shared" si="6"/>
        <v>13328</v>
      </c>
      <c r="Q33" s="341">
        <f t="shared" si="2"/>
        <v>93.859154929577457</v>
      </c>
      <c r="R33" s="215"/>
    </row>
    <row r="34" spans="1:18" x14ac:dyDescent="0.2">
      <c r="A34" s="186">
        <f t="shared" si="0"/>
        <v>24</v>
      </c>
      <c r="B34" s="200" t="s">
        <v>51</v>
      </c>
      <c r="C34" s="195">
        <f>SUM(C32:C33)</f>
        <v>39647</v>
      </c>
      <c r="D34" s="195">
        <f>SUM(D32:D33)</f>
        <v>75679</v>
      </c>
      <c r="E34" s="505">
        <f>SUM(C34:D34)</f>
        <v>115326</v>
      </c>
      <c r="F34" s="195">
        <f>F33+F32</f>
        <v>39650</v>
      </c>
      <c r="G34" s="195">
        <f t="shared" ref="G34:H34" si="7">G33+G32</f>
        <v>75680</v>
      </c>
      <c r="H34" s="505">
        <f t="shared" si="7"/>
        <v>115330</v>
      </c>
      <c r="I34" s="132">
        <f t="shared" si="4"/>
        <v>100.00346842862842</v>
      </c>
      <c r="J34" s="201" t="s">
        <v>70</v>
      </c>
      <c r="K34" s="414">
        <f>K24+K33</f>
        <v>393784</v>
      </c>
      <c r="L34" s="414">
        <f>L24+L33</f>
        <v>130862</v>
      </c>
      <c r="M34" s="503">
        <f>M24+M33</f>
        <v>524646</v>
      </c>
      <c r="N34" s="1065">
        <f t="shared" ref="N34:P34" si="8">N24+N33</f>
        <v>391412</v>
      </c>
      <c r="O34" s="414">
        <f t="shared" si="8"/>
        <v>130448</v>
      </c>
      <c r="P34" s="503">
        <f t="shared" si="8"/>
        <v>521860</v>
      </c>
      <c r="Q34" s="341">
        <f t="shared" si="2"/>
        <v>99.468975270944611</v>
      </c>
      <c r="R34" s="215"/>
    </row>
    <row r="35" spans="1:18" x14ac:dyDescent="0.2">
      <c r="A35" s="186">
        <f t="shared" si="0"/>
        <v>25</v>
      </c>
      <c r="B35" s="202"/>
      <c r="C35" s="191"/>
      <c r="D35" s="191"/>
      <c r="E35" s="502"/>
      <c r="F35" s="191"/>
      <c r="G35" s="191"/>
      <c r="H35" s="502"/>
      <c r="I35" s="125"/>
      <c r="J35" s="193"/>
      <c r="K35" s="343"/>
      <c r="L35" s="343"/>
      <c r="M35" s="531"/>
      <c r="N35" s="685"/>
      <c r="O35" s="343"/>
      <c r="P35" s="531"/>
      <c r="Q35" s="341"/>
      <c r="R35" s="215"/>
    </row>
    <row r="36" spans="1:18" x14ac:dyDescent="0.2">
      <c r="A36" s="186">
        <f t="shared" si="0"/>
        <v>26</v>
      </c>
      <c r="B36" s="202"/>
      <c r="C36" s="191"/>
      <c r="D36" s="191"/>
      <c r="E36" s="502"/>
      <c r="F36" s="191"/>
      <c r="G36" s="191"/>
      <c r="H36" s="502"/>
      <c r="I36" s="125"/>
      <c r="J36" s="194"/>
      <c r="K36" s="412"/>
      <c r="L36" s="412"/>
      <c r="M36" s="532"/>
      <c r="N36" s="685"/>
      <c r="O36" s="343"/>
      <c r="P36" s="531"/>
      <c r="Q36" s="341"/>
      <c r="R36" s="215"/>
    </row>
    <row r="37" spans="1:18" s="9" customFormat="1" x14ac:dyDescent="0.2">
      <c r="A37" s="186">
        <f t="shared" si="0"/>
        <v>27</v>
      </c>
      <c r="B37" s="202"/>
      <c r="C37" s="191"/>
      <c r="D37" s="191"/>
      <c r="E37" s="502"/>
      <c r="F37" s="191"/>
      <c r="G37" s="191"/>
      <c r="H37" s="502"/>
      <c r="I37" s="125"/>
      <c r="J37" s="193"/>
      <c r="K37" s="343"/>
      <c r="L37" s="343"/>
      <c r="M37" s="531"/>
      <c r="N37" s="1065"/>
      <c r="O37" s="414"/>
      <c r="P37" s="503"/>
      <c r="Q37" s="341"/>
      <c r="R37" s="586"/>
    </row>
    <row r="38" spans="1:18" s="9" customFormat="1" x14ac:dyDescent="0.2">
      <c r="A38" s="867">
        <f t="shared" si="0"/>
        <v>28</v>
      </c>
      <c r="B38" s="132" t="s">
        <v>53</v>
      </c>
      <c r="C38" s="132"/>
      <c r="D38" s="132"/>
      <c r="E38" s="598"/>
      <c r="F38" s="132"/>
      <c r="G38" s="132"/>
      <c r="H38" s="598"/>
      <c r="I38" s="125"/>
      <c r="J38" s="146" t="s">
        <v>33</v>
      </c>
      <c r="K38" s="414"/>
      <c r="L38" s="414"/>
      <c r="M38" s="503"/>
      <c r="N38" s="1065"/>
      <c r="O38" s="414"/>
      <c r="P38" s="503"/>
      <c r="Q38" s="341"/>
      <c r="R38" s="586"/>
    </row>
    <row r="39" spans="1:18" s="9" customFormat="1" x14ac:dyDescent="0.2">
      <c r="A39" s="867">
        <f t="shared" si="0"/>
        <v>29</v>
      </c>
      <c r="B39" s="142" t="s">
        <v>815</v>
      </c>
      <c r="C39" s="132"/>
      <c r="D39" s="132"/>
      <c r="E39" s="598"/>
      <c r="F39" s="132"/>
      <c r="G39" s="132"/>
      <c r="H39" s="598"/>
      <c r="I39" s="125"/>
      <c r="J39" s="203" t="s">
        <v>4</v>
      </c>
      <c r="K39" s="214"/>
      <c r="M39" s="534"/>
      <c r="N39" s="1065"/>
      <c r="O39" s="414"/>
      <c r="P39" s="503"/>
      <c r="Q39" s="341"/>
      <c r="R39" s="586"/>
    </row>
    <row r="40" spans="1:18" s="9" customFormat="1" x14ac:dyDescent="0.2">
      <c r="A40" s="186">
        <f t="shared" si="0"/>
        <v>30</v>
      </c>
      <c r="B40" s="122" t="s">
        <v>222</v>
      </c>
      <c r="C40" s="132"/>
      <c r="D40" s="132"/>
      <c r="E40" s="598"/>
      <c r="F40" s="132"/>
      <c r="G40" s="132"/>
      <c r="H40" s="598"/>
      <c r="I40" s="125"/>
      <c r="J40" s="614" t="s">
        <v>3</v>
      </c>
      <c r="K40" s="414"/>
      <c r="L40" s="414"/>
      <c r="M40" s="503"/>
      <c r="N40" s="1065"/>
      <c r="O40" s="414"/>
      <c r="P40" s="503"/>
      <c r="Q40" s="341"/>
      <c r="R40" s="586"/>
    </row>
    <row r="41" spans="1:18" x14ac:dyDescent="0.2">
      <c r="A41" s="186">
        <f t="shared" si="0"/>
        <v>31</v>
      </c>
      <c r="B41" s="124" t="s">
        <v>817</v>
      </c>
      <c r="C41" s="207"/>
      <c r="D41" s="207"/>
      <c r="E41" s="1026"/>
      <c r="F41" s="207"/>
      <c r="G41" s="207"/>
      <c r="H41" s="1026"/>
      <c r="I41" s="125"/>
      <c r="J41" s="145" t="s">
        <v>5</v>
      </c>
      <c r="K41" s="414"/>
      <c r="L41" s="414"/>
      <c r="M41" s="503"/>
      <c r="N41" s="685"/>
      <c r="O41" s="343"/>
      <c r="P41" s="531"/>
      <c r="Q41" s="341"/>
      <c r="R41" s="215"/>
    </row>
    <row r="42" spans="1:18" x14ac:dyDescent="0.2">
      <c r="A42" s="186">
        <f t="shared" si="0"/>
        <v>32</v>
      </c>
      <c r="B42" s="124" t="s">
        <v>230</v>
      </c>
      <c r="C42" s="125"/>
      <c r="D42" s="125"/>
      <c r="E42" s="509"/>
      <c r="F42" s="125"/>
      <c r="G42" s="125"/>
      <c r="H42" s="509"/>
      <c r="I42" s="125"/>
      <c r="J42" s="145" t="s">
        <v>6</v>
      </c>
      <c r="K42" s="214"/>
      <c r="L42" s="214"/>
      <c r="M42" s="503"/>
      <c r="N42" s="685"/>
      <c r="O42" s="343"/>
      <c r="P42" s="531"/>
      <c r="Q42" s="341"/>
      <c r="R42" s="215"/>
    </row>
    <row r="43" spans="1:18" x14ac:dyDescent="0.2">
      <c r="A43" s="186">
        <f t="shared" si="0"/>
        <v>33</v>
      </c>
      <c r="B43" s="612" t="s">
        <v>322</v>
      </c>
      <c r="C43" s="125">
        <v>1011</v>
      </c>
      <c r="D43" s="125"/>
      <c r="E43" s="509">
        <f>C43+D43</f>
        <v>1011</v>
      </c>
      <c r="F43" s="125">
        <v>1011</v>
      </c>
      <c r="G43" s="125"/>
      <c r="H43" s="509">
        <f>SUM(F43:G43)</f>
        <v>1011</v>
      </c>
      <c r="I43" s="125">
        <f t="shared" si="4"/>
        <v>100</v>
      </c>
      <c r="J43" s="145" t="s">
        <v>7</v>
      </c>
      <c r="K43" s="214"/>
      <c r="L43" s="214"/>
      <c r="M43" s="503"/>
      <c r="N43" s="685"/>
      <c r="O43" s="343"/>
      <c r="P43" s="531"/>
      <c r="Q43" s="341"/>
      <c r="R43" s="215"/>
    </row>
    <row r="44" spans="1:18" x14ac:dyDescent="0.2">
      <c r="A44" s="186">
        <f t="shared" si="0"/>
        <v>34</v>
      </c>
      <c r="B44" s="612" t="s">
        <v>1051</v>
      </c>
      <c r="C44" s="125"/>
      <c r="D44" s="125"/>
      <c r="E44" s="509"/>
      <c r="F44" s="125"/>
      <c r="G44" s="125"/>
      <c r="H44" s="509"/>
      <c r="I44" s="125"/>
      <c r="J44" s="145"/>
      <c r="K44" s="214"/>
      <c r="L44" s="214"/>
      <c r="M44" s="503"/>
      <c r="N44" s="685"/>
      <c r="O44" s="343"/>
      <c r="P44" s="531"/>
      <c r="Q44" s="341"/>
      <c r="R44" s="215"/>
    </row>
    <row r="45" spans="1:18" x14ac:dyDescent="0.2">
      <c r="A45" s="186">
        <f t="shared" si="0"/>
        <v>35</v>
      </c>
      <c r="B45" s="125" t="s">
        <v>818</v>
      </c>
      <c r="C45" s="125"/>
      <c r="D45" s="125"/>
      <c r="E45" s="509"/>
      <c r="F45" s="125"/>
      <c r="G45" s="125"/>
      <c r="H45" s="509"/>
      <c r="I45" s="125"/>
      <c r="J45" s="145" t="s">
        <v>8</v>
      </c>
      <c r="K45" s="414"/>
      <c r="L45" s="414"/>
      <c r="M45" s="531"/>
      <c r="N45" s="685"/>
      <c r="O45" s="343"/>
      <c r="P45" s="531"/>
      <c r="Q45" s="341"/>
      <c r="R45" s="215"/>
    </row>
    <row r="46" spans="1:18" x14ac:dyDescent="0.2">
      <c r="A46" s="186">
        <f t="shared" si="0"/>
        <v>36</v>
      </c>
      <c r="B46" s="125" t="s">
        <v>819</v>
      </c>
      <c r="C46" s="132"/>
      <c r="D46" s="132"/>
      <c r="E46" s="598"/>
      <c r="F46" s="132"/>
      <c r="G46" s="132"/>
      <c r="H46" s="598"/>
      <c r="I46" s="125"/>
      <c r="J46" s="145" t="s">
        <v>9</v>
      </c>
      <c r="K46" s="414"/>
      <c r="L46" s="414"/>
      <c r="M46" s="531"/>
      <c r="N46" s="685"/>
      <c r="O46" s="343"/>
      <c r="P46" s="531"/>
      <c r="Q46" s="341"/>
      <c r="R46" s="215"/>
    </row>
    <row r="47" spans="1:18" x14ac:dyDescent="0.2">
      <c r="A47" s="186">
        <f t="shared" si="0"/>
        <v>37</v>
      </c>
      <c r="B47" s="124" t="s">
        <v>234</v>
      </c>
      <c r="C47" s="125"/>
      <c r="D47" s="125"/>
      <c r="E47" s="509"/>
      <c r="F47" s="125"/>
      <c r="G47" s="125"/>
      <c r="H47" s="509"/>
      <c r="I47" s="125"/>
      <c r="J47" s="145" t="s">
        <v>10</v>
      </c>
      <c r="K47" s="343"/>
      <c r="L47" s="343"/>
      <c r="M47" s="531"/>
      <c r="N47" s="685"/>
      <c r="O47" s="343"/>
      <c r="P47" s="531"/>
      <c r="Q47" s="341"/>
      <c r="R47" s="215"/>
    </row>
    <row r="48" spans="1:18" x14ac:dyDescent="0.2">
      <c r="A48" s="186">
        <f t="shared" si="0"/>
        <v>38</v>
      </c>
      <c r="B48" s="612" t="s">
        <v>235</v>
      </c>
      <c r="C48" s="125">
        <f>K24-(C34+C43)</f>
        <v>340326</v>
      </c>
      <c r="D48" s="125">
        <f>L24-(D34+D43)</f>
        <v>53783</v>
      </c>
      <c r="E48" s="509">
        <f>M24-(E34+E43)</f>
        <v>394109</v>
      </c>
      <c r="F48" s="125">
        <v>340003</v>
      </c>
      <c r="G48" s="125">
        <v>53783</v>
      </c>
      <c r="H48" s="509">
        <f>SUM(F48:G48)</f>
        <v>393786</v>
      </c>
      <c r="I48" s="125">
        <f t="shared" si="4"/>
        <v>99.918042977957882</v>
      </c>
      <c r="J48" s="145" t="s">
        <v>11</v>
      </c>
      <c r="K48" s="343"/>
      <c r="L48" s="343"/>
      <c r="M48" s="531"/>
      <c r="N48" s="685"/>
      <c r="O48" s="343"/>
      <c r="P48" s="531"/>
      <c r="Q48" s="341"/>
      <c r="R48" s="215"/>
    </row>
    <row r="49" spans="1:18" x14ac:dyDescent="0.2">
      <c r="A49" s="186">
        <f t="shared" si="0"/>
        <v>39</v>
      </c>
      <c r="B49" s="612" t="s">
        <v>236</v>
      </c>
      <c r="C49" s="125">
        <f>K33-C33</f>
        <v>12800</v>
      </c>
      <c r="D49" s="125">
        <f>L33-D33</f>
        <v>1400</v>
      </c>
      <c r="E49" s="509">
        <f>M33-E33</f>
        <v>14200</v>
      </c>
      <c r="F49" s="125">
        <v>12286</v>
      </c>
      <c r="G49" s="125">
        <v>1042</v>
      </c>
      <c r="H49" s="509">
        <f>SUM(F49:G49)</f>
        <v>13328</v>
      </c>
      <c r="I49" s="125">
        <f t="shared" si="4"/>
        <v>93.859154929577457</v>
      </c>
      <c r="J49" s="145" t="s">
        <v>12</v>
      </c>
      <c r="K49" s="343"/>
      <c r="L49" s="343"/>
      <c r="M49" s="531"/>
      <c r="N49" s="685"/>
      <c r="O49" s="343"/>
      <c r="P49" s="531"/>
      <c r="Q49" s="341"/>
      <c r="R49" s="215"/>
    </row>
    <row r="50" spans="1:18" x14ac:dyDescent="0.2">
      <c r="A50" s="186">
        <f t="shared" si="0"/>
        <v>40</v>
      </c>
      <c r="B50" s="124" t="s">
        <v>1</v>
      </c>
      <c r="C50" s="125"/>
      <c r="D50" s="125"/>
      <c r="E50" s="509"/>
      <c r="F50" s="125"/>
      <c r="G50" s="125"/>
      <c r="H50" s="509"/>
      <c r="I50" s="125"/>
      <c r="J50" s="145" t="s">
        <v>13</v>
      </c>
      <c r="K50" s="343"/>
      <c r="L50" s="343"/>
      <c r="M50" s="531"/>
      <c r="N50" s="685"/>
      <c r="O50" s="343"/>
      <c r="P50" s="531"/>
      <c r="Q50" s="341"/>
      <c r="R50" s="215"/>
    </row>
    <row r="51" spans="1:18" x14ac:dyDescent="0.2">
      <c r="A51" s="186">
        <f t="shared" si="0"/>
        <v>41</v>
      </c>
      <c r="B51" s="124"/>
      <c r="C51" s="125"/>
      <c r="D51" s="125"/>
      <c r="E51" s="509"/>
      <c r="F51" s="125"/>
      <c r="G51" s="125"/>
      <c r="H51" s="509"/>
      <c r="I51" s="125"/>
      <c r="J51" s="145" t="s">
        <v>14</v>
      </c>
      <c r="K51" s="343"/>
      <c r="L51" s="343"/>
      <c r="M51" s="531"/>
      <c r="N51" s="685"/>
      <c r="O51" s="343"/>
      <c r="P51" s="531"/>
      <c r="Q51" s="341"/>
      <c r="R51" s="215"/>
    </row>
    <row r="52" spans="1:18" x14ac:dyDescent="0.2">
      <c r="A52" s="186">
        <f t="shared" si="0"/>
        <v>42</v>
      </c>
      <c r="B52" s="124"/>
      <c r="C52" s="125"/>
      <c r="D52" s="125"/>
      <c r="E52" s="509"/>
      <c r="F52" s="125"/>
      <c r="G52" s="125"/>
      <c r="H52" s="509"/>
      <c r="I52" s="125"/>
      <c r="J52" s="145" t="s">
        <v>15</v>
      </c>
      <c r="K52" s="343"/>
      <c r="L52" s="343"/>
      <c r="M52" s="531"/>
      <c r="N52" s="685"/>
      <c r="O52" s="343"/>
      <c r="P52" s="531"/>
      <c r="Q52" s="341"/>
      <c r="R52" s="215"/>
    </row>
    <row r="53" spans="1:18" ht="12" thickBot="1" x14ac:dyDescent="0.25">
      <c r="A53" s="186">
        <f t="shared" si="0"/>
        <v>43</v>
      </c>
      <c r="B53" s="200" t="s">
        <v>538</v>
      </c>
      <c r="C53" s="132">
        <f>SUM(C39:C51)</f>
        <v>354137</v>
      </c>
      <c r="D53" s="383">
        <f>SUM(D39:D51)</f>
        <v>55183</v>
      </c>
      <c r="E53" s="741">
        <f>SUM(E39:E51)</f>
        <v>409320</v>
      </c>
      <c r="F53" s="383">
        <f t="shared" ref="F53:H53" si="9">SUM(F39:F51)</f>
        <v>353300</v>
      </c>
      <c r="G53" s="383">
        <f t="shared" si="9"/>
        <v>54825</v>
      </c>
      <c r="H53" s="741">
        <f t="shared" si="9"/>
        <v>408125</v>
      </c>
      <c r="I53" s="132">
        <f t="shared" si="4"/>
        <v>99.708052379556335</v>
      </c>
      <c r="J53" s="146" t="s">
        <v>531</v>
      </c>
      <c r="K53" s="414">
        <f>SUM(K39:K52)</f>
        <v>0</v>
      </c>
      <c r="L53" s="414">
        <f>SUM(L39:L52)</f>
        <v>0</v>
      </c>
      <c r="M53" s="535">
        <f>SUM(M39:M52)</f>
        <v>0</v>
      </c>
      <c r="N53" s="685"/>
      <c r="O53" s="343"/>
      <c r="P53" s="531"/>
      <c r="Q53" s="1066"/>
      <c r="R53" s="215"/>
    </row>
    <row r="54" spans="1:18" ht="12" thickBot="1" x14ac:dyDescent="0.25">
      <c r="A54" s="186">
        <f t="shared" si="0"/>
        <v>44</v>
      </c>
      <c r="B54" s="354" t="s">
        <v>533</v>
      </c>
      <c r="C54" s="355">
        <f>C34+C53</f>
        <v>393784</v>
      </c>
      <c r="D54" s="355">
        <f>D34+D53</f>
        <v>130862</v>
      </c>
      <c r="E54" s="942">
        <f>E34+E53</f>
        <v>524646</v>
      </c>
      <c r="F54" s="356">
        <f>F34+F53</f>
        <v>392950</v>
      </c>
      <c r="G54" s="356">
        <f>G53+G34</f>
        <v>130505</v>
      </c>
      <c r="H54" s="942">
        <f>H53+H34</f>
        <v>523455</v>
      </c>
      <c r="I54" s="356">
        <f>H54/E54*100</f>
        <v>99.772989787399496</v>
      </c>
      <c r="J54" s="577" t="s">
        <v>532</v>
      </c>
      <c r="K54" s="578">
        <f>K34+K53</f>
        <v>393784</v>
      </c>
      <c r="L54" s="579">
        <f>L34+L53</f>
        <v>130862</v>
      </c>
      <c r="M54" s="576">
        <f>M34+M53</f>
        <v>524646</v>
      </c>
      <c r="N54" s="578">
        <f>N34+N53</f>
        <v>391412</v>
      </c>
      <c r="O54" s="578">
        <f t="shared" ref="O54:P54" si="10">O34+O53</f>
        <v>130448</v>
      </c>
      <c r="P54" s="578">
        <f t="shared" si="10"/>
        <v>521860</v>
      </c>
      <c r="Q54" s="866">
        <f>P54/M54*100</f>
        <v>99.468975270944611</v>
      </c>
      <c r="R54" s="215"/>
    </row>
    <row r="55" spans="1:18" x14ac:dyDescent="0.2">
      <c r="B55" s="205"/>
      <c r="C55" s="204"/>
      <c r="D55" s="204"/>
      <c r="E55" s="204"/>
      <c r="F55" s="204"/>
      <c r="G55" s="204"/>
      <c r="H55" s="204"/>
      <c r="I55" s="204"/>
      <c r="J55" s="204"/>
      <c r="K55" s="214"/>
      <c r="L55" s="214"/>
      <c r="M55" s="214"/>
    </row>
    <row r="58" spans="1:18" x14ac:dyDescent="0.2">
      <c r="R58" s="342"/>
    </row>
  </sheetData>
  <sheetProtection selectLockedCells="1" selectUnlockedCells="1"/>
  <mergeCells count="18">
    <mergeCell ref="N8:Q8"/>
    <mergeCell ref="N9:P9"/>
    <mergeCell ref="Q9:Q10"/>
    <mergeCell ref="J8:J9"/>
    <mergeCell ref="K8:M8"/>
    <mergeCell ref="B1:Q1"/>
    <mergeCell ref="B4:Q4"/>
    <mergeCell ref="B5:Q5"/>
    <mergeCell ref="B6:Q6"/>
    <mergeCell ref="B7:Q7"/>
    <mergeCell ref="A8:A10"/>
    <mergeCell ref="B8:B9"/>
    <mergeCell ref="C8:E8"/>
    <mergeCell ref="C9:E9"/>
    <mergeCell ref="K9:M9"/>
    <mergeCell ref="F8:I8"/>
    <mergeCell ref="F9:H9"/>
    <mergeCell ref="I9:I10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3" firstPageNumber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55"/>
  <sheetViews>
    <sheetView topLeftCell="B1" zoomScale="120" workbookViewId="0">
      <selection activeCell="B1" sqref="B1:Q1"/>
    </sheetView>
  </sheetViews>
  <sheetFormatPr defaultRowHeight="11.25" x14ac:dyDescent="0.2"/>
  <cols>
    <col min="1" max="1" width="4.85546875" style="179" customWidth="1"/>
    <col min="2" max="2" width="36.85546875" style="179" customWidth="1"/>
    <col min="3" max="3" width="10.85546875" style="180" customWidth="1"/>
    <col min="4" max="4" width="11.28515625" style="180" customWidth="1"/>
    <col min="5" max="5" width="11" style="180" customWidth="1"/>
    <col min="6" max="8" width="10.85546875" style="180" customWidth="1"/>
    <col min="9" max="9" width="6.85546875" style="180" customWidth="1"/>
    <col min="10" max="10" width="35.42578125" style="180" customWidth="1"/>
    <col min="11" max="11" width="12.140625" style="341" customWidth="1"/>
    <col min="12" max="12" width="11.42578125" style="341" customWidth="1"/>
    <col min="13" max="13" width="12.85546875" style="341" customWidth="1"/>
    <col min="14" max="14" width="9.140625" style="179"/>
    <col min="15" max="16384" width="9.140625" style="8"/>
  </cols>
  <sheetData>
    <row r="1" spans="1:18" ht="12.75" customHeight="1" x14ac:dyDescent="0.2">
      <c r="A1" s="1219"/>
      <c r="B1" s="1561" t="s">
        <v>2401</v>
      </c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  <c r="R1" s="1205"/>
    </row>
    <row r="2" spans="1:18" x14ac:dyDescent="0.2">
      <c r="A2" s="1219"/>
      <c r="B2" s="1219"/>
      <c r="C2" s="1220"/>
      <c r="D2" s="1220"/>
      <c r="E2" s="1220"/>
      <c r="F2" s="1220"/>
      <c r="G2" s="1220"/>
      <c r="H2" s="1220"/>
      <c r="I2" s="1220"/>
      <c r="J2" s="1220"/>
      <c r="K2" s="1249"/>
      <c r="L2" s="1249"/>
      <c r="M2" s="1257"/>
      <c r="N2" s="1219"/>
      <c r="O2" s="1205"/>
      <c r="P2" s="1205"/>
      <c r="Q2" s="1205"/>
      <c r="R2" s="1205"/>
    </row>
    <row r="3" spans="1:18" x14ac:dyDescent="0.2">
      <c r="A3" s="1219"/>
      <c r="B3" s="1219"/>
      <c r="C3" s="1220"/>
      <c r="D3" s="1220"/>
      <c r="E3" s="1220"/>
      <c r="F3" s="1220"/>
      <c r="G3" s="1220"/>
      <c r="H3" s="1220"/>
      <c r="I3" s="1220"/>
      <c r="J3" s="1220"/>
      <c r="K3" s="1249"/>
      <c r="L3" s="1249"/>
      <c r="M3" s="1257"/>
      <c r="N3" s="1219"/>
      <c r="O3" s="1205"/>
      <c r="P3" s="1205"/>
      <c r="Q3" s="1205"/>
      <c r="R3" s="1205"/>
    </row>
    <row r="4" spans="1:18" s="128" customFormat="1" x14ac:dyDescent="0.2">
      <c r="A4" s="1221"/>
      <c r="B4" s="1562" t="s">
        <v>80</v>
      </c>
      <c r="C4" s="1562"/>
      <c r="D4" s="1562"/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2"/>
      <c r="P4" s="1562"/>
      <c r="Q4" s="1562"/>
      <c r="R4" s="1210"/>
    </row>
    <row r="5" spans="1:18" s="128" customFormat="1" x14ac:dyDescent="0.2">
      <c r="A5" s="1221"/>
      <c r="B5" s="1657" t="s">
        <v>199</v>
      </c>
      <c r="C5" s="1657"/>
      <c r="D5" s="1657"/>
      <c r="E5" s="1657"/>
      <c r="F5" s="1657"/>
      <c r="G5" s="1657"/>
      <c r="H5" s="1657"/>
      <c r="I5" s="1657"/>
      <c r="J5" s="1657"/>
      <c r="K5" s="1657"/>
      <c r="L5" s="1657"/>
      <c r="M5" s="1657"/>
      <c r="N5" s="1657"/>
      <c r="O5" s="1657"/>
      <c r="P5" s="1657"/>
      <c r="Q5" s="1657"/>
      <c r="R5" s="1210"/>
    </row>
    <row r="6" spans="1:18" s="128" customFormat="1" x14ac:dyDescent="0.2">
      <c r="A6" s="1221"/>
      <c r="B6" s="1562" t="s">
        <v>348</v>
      </c>
      <c r="C6" s="1562"/>
      <c r="D6" s="1562"/>
      <c r="E6" s="1562"/>
      <c r="F6" s="1562"/>
      <c r="G6" s="1562"/>
      <c r="H6" s="1562"/>
      <c r="I6" s="1562"/>
      <c r="J6" s="1562"/>
      <c r="K6" s="1562"/>
      <c r="L6" s="1562"/>
      <c r="M6" s="1562"/>
      <c r="N6" s="1562"/>
      <c r="O6" s="1562"/>
      <c r="P6" s="1562"/>
      <c r="Q6" s="1562"/>
      <c r="R6" s="1210"/>
    </row>
    <row r="7" spans="1:18" s="128" customFormat="1" x14ac:dyDescent="0.2">
      <c r="A7" s="1221"/>
      <c r="B7" s="1564" t="s">
        <v>375</v>
      </c>
      <c r="C7" s="1564"/>
      <c r="D7" s="1564"/>
      <c r="E7" s="1564"/>
      <c r="F7" s="1564"/>
      <c r="G7" s="1564"/>
      <c r="H7" s="1564"/>
      <c r="I7" s="1564"/>
      <c r="J7" s="1564"/>
      <c r="K7" s="1564"/>
      <c r="L7" s="1564"/>
      <c r="M7" s="1564"/>
      <c r="N7" s="1564"/>
      <c r="O7" s="1564"/>
      <c r="P7" s="1564"/>
      <c r="Q7" s="1564"/>
      <c r="R7" s="1210"/>
    </row>
    <row r="8" spans="1:18" s="128" customFormat="1" ht="12.75" customHeight="1" x14ac:dyDescent="0.2">
      <c r="A8" s="1583" t="s">
        <v>56</v>
      </c>
      <c r="B8" s="1777" t="s">
        <v>57</v>
      </c>
      <c r="C8" s="1581" t="s">
        <v>58</v>
      </c>
      <c r="D8" s="1572"/>
      <c r="E8" s="1779"/>
      <c r="F8" s="1781" t="s">
        <v>59</v>
      </c>
      <c r="G8" s="1597"/>
      <c r="H8" s="1597"/>
      <c r="I8" s="1611"/>
      <c r="J8" s="1575" t="s">
        <v>60</v>
      </c>
      <c r="K8" s="1566" t="s">
        <v>563</v>
      </c>
      <c r="L8" s="1567"/>
      <c r="M8" s="1788"/>
      <c r="N8" s="1596" t="s">
        <v>564</v>
      </c>
      <c r="O8" s="1597"/>
      <c r="P8" s="1597"/>
      <c r="Q8" s="1611"/>
      <c r="R8" s="1210"/>
    </row>
    <row r="9" spans="1:18" s="128" customFormat="1" ht="12.75" customHeight="1" x14ac:dyDescent="0.2">
      <c r="A9" s="1584"/>
      <c r="B9" s="1778"/>
      <c r="C9" s="1578" t="s">
        <v>349</v>
      </c>
      <c r="D9" s="1663"/>
      <c r="E9" s="1780"/>
      <c r="F9" s="1782" t="s">
        <v>1139</v>
      </c>
      <c r="G9" s="1783"/>
      <c r="H9" s="1784"/>
      <c r="I9" s="1785" t="s">
        <v>1134</v>
      </c>
      <c r="J9" s="1576"/>
      <c r="K9" s="1578" t="s">
        <v>349</v>
      </c>
      <c r="L9" s="1663"/>
      <c r="M9" s="1789"/>
      <c r="N9" s="1787" t="s">
        <v>1139</v>
      </c>
      <c r="O9" s="1783"/>
      <c r="P9" s="1784"/>
      <c r="Q9" s="1785" t="s">
        <v>1134</v>
      </c>
      <c r="R9" s="1210"/>
    </row>
    <row r="10" spans="1:18" s="357" customFormat="1" ht="36.6" customHeight="1" x14ac:dyDescent="0.2">
      <c r="A10" s="1585"/>
      <c r="B10" s="1256" t="s">
        <v>61</v>
      </c>
      <c r="C10" s="1214" t="s">
        <v>62</v>
      </c>
      <c r="D10" s="1214" t="s">
        <v>63</v>
      </c>
      <c r="E10" s="1214" t="s">
        <v>64</v>
      </c>
      <c r="F10" s="1214" t="s">
        <v>62</v>
      </c>
      <c r="G10" s="1214" t="s">
        <v>63</v>
      </c>
      <c r="H10" s="1295" t="s">
        <v>1135</v>
      </c>
      <c r="I10" s="1786"/>
      <c r="J10" s="1222" t="s">
        <v>65</v>
      </c>
      <c r="K10" s="1214" t="s">
        <v>62</v>
      </c>
      <c r="L10" s="1214" t="s">
        <v>63</v>
      </c>
      <c r="M10" s="1214" t="s">
        <v>64</v>
      </c>
      <c r="N10" s="1214" t="s">
        <v>62</v>
      </c>
      <c r="O10" s="1214" t="s">
        <v>63</v>
      </c>
      <c r="P10" s="1295" t="s">
        <v>1135</v>
      </c>
      <c r="Q10" s="1738"/>
      <c r="R10" s="1282"/>
    </row>
    <row r="11" spans="1:18" ht="11.45" customHeight="1" x14ac:dyDescent="0.2">
      <c r="A11" s="1223">
        <v>1</v>
      </c>
      <c r="B11" s="1224" t="s">
        <v>24</v>
      </c>
      <c r="C11" s="1225"/>
      <c r="D11" s="1225"/>
      <c r="E11" s="1288"/>
      <c r="F11" s="1225"/>
      <c r="G11" s="1225"/>
      <c r="H11" s="1288"/>
      <c r="I11" s="1225"/>
      <c r="J11" s="1216" t="s">
        <v>25</v>
      </c>
      <c r="K11" s="1261"/>
      <c r="L11" s="1261"/>
      <c r="M11" s="1268"/>
      <c r="N11" s="1246"/>
      <c r="O11" s="1205"/>
      <c r="P11" s="1283"/>
      <c r="Q11" s="1205"/>
      <c r="R11" s="1246"/>
    </row>
    <row r="12" spans="1:18" x14ac:dyDescent="0.2">
      <c r="A12" s="1223">
        <f t="shared" ref="A12:A54" si="0">A11+1</f>
        <v>2</v>
      </c>
      <c r="B12" s="1226" t="s">
        <v>35</v>
      </c>
      <c r="C12" s="1208"/>
      <c r="D12" s="1208"/>
      <c r="E12" s="1267">
        <f>SUM(C12:D12)</f>
        <v>0</v>
      </c>
      <c r="F12" s="1209"/>
      <c r="G12" s="1209"/>
      <c r="H12" s="1267"/>
      <c r="I12" s="1209"/>
      <c r="J12" s="1217" t="s">
        <v>238</v>
      </c>
      <c r="K12" s="1248">
        <v>84844</v>
      </c>
      <c r="L12" s="1248">
        <v>8000</v>
      </c>
      <c r="M12" s="1269">
        <f>SUM(K12:L12)</f>
        <v>92844</v>
      </c>
      <c r="N12" s="1280">
        <v>84840</v>
      </c>
      <c r="O12" s="1249">
        <v>8000</v>
      </c>
      <c r="P12" s="1271">
        <f>N12+O12</f>
        <v>92840</v>
      </c>
      <c r="Q12" s="1249">
        <f>P12/M12*100</f>
        <v>99.995691697901862</v>
      </c>
      <c r="R12" s="1246"/>
    </row>
    <row r="13" spans="1:18" x14ac:dyDescent="0.2">
      <c r="A13" s="1223">
        <f t="shared" si="0"/>
        <v>3</v>
      </c>
      <c r="B13" s="1226" t="s">
        <v>36</v>
      </c>
      <c r="C13" s="1208"/>
      <c r="D13" s="1208"/>
      <c r="E13" s="1267">
        <f>SUM(C13:D13)</f>
        <v>0</v>
      </c>
      <c r="F13" s="1209"/>
      <c r="G13" s="1209"/>
      <c r="H13" s="1267"/>
      <c r="I13" s="1209"/>
      <c r="J13" s="1278" t="s">
        <v>239</v>
      </c>
      <c r="K13" s="1248">
        <v>24394</v>
      </c>
      <c r="L13" s="1248">
        <v>2161</v>
      </c>
      <c r="M13" s="1269">
        <f>SUM(K13:L13)</f>
        <v>26555</v>
      </c>
      <c r="N13" s="1280">
        <v>24393</v>
      </c>
      <c r="O13" s="1249">
        <v>2161</v>
      </c>
      <c r="P13" s="1271">
        <v>26554</v>
      </c>
      <c r="Q13" s="1249">
        <f t="shared" ref="Q13:Q34" si="1">P13/M13*100</f>
        <v>99.996234230841651</v>
      </c>
      <c r="R13" s="1246"/>
    </row>
    <row r="14" spans="1:18" x14ac:dyDescent="0.2">
      <c r="A14" s="1223">
        <f t="shared" si="0"/>
        <v>4</v>
      </c>
      <c r="B14" s="1226" t="s">
        <v>37</v>
      </c>
      <c r="C14" s="1208"/>
      <c r="D14" s="1208"/>
      <c r="E14" s="1267">
        <f>SUM(C14:D14)</f>
        <v>0</v>
      </c>
      <c r="F14" s="1209"/>
      <c r="G14" s="1209"/>
      <c r="H14" s="1267"/>
      <c r="I14" s="1209"/>
      <c r="J14" s="1217" t="s">
        <v>240</v>
      </c>
      <c r="K14" s="1248">
        <v>12112</v>
      </c>
      <c r="L14" s="1248"/>
      <c r="M14" s="1269">
        <f>SUM(K14:L14)</f>
        <v>12112</v>
      </c>
      <c r="N14" s="1280">
        <v>12088</v>
      </c>
      <c r="O14" s="1249"/>
      <c r="P14" s="1271">
        <v>12088</v>
      </c>
      <c r="Q14" s="1249">
        <f t="shared" si="1"/>
        <v>99.801849405548211</v>
      </c>
      <c r="R14" s="1246"/>
    </row>
    <row r="15" spans="1:18" ht="12" customHeight="1" x14ac:dyDescent="0.2">
      <c r="A15" s="1223">
        <f t="shared" si="0"/>
        <v>5</v>
      </c>
      <c r="B15" s="1212"/>
      <c r="C15" s="1208"/>
      <c r="D15" s="1208"/>
      <c r="E15" s="1267"/>
      <c r="F15" s="1209"/>
      <c r="G15" s="1209"/>
      <c r="H15" s="1267"/>
      <c r="I15" s="1209"/>
      <c r="J15" s="1217"/>
      <c r="K15" s="1252"/>
      <c r="L15" s="1252"/>
      <c r="M15" s="1270"/>
      <c r="N15" s="1280"/>
      <c r="O15" s="1249"/>
      <c r="P15" s="1271"/>
      <c r="Q15" s="1249"/>
      <c r="R15" s="1246"/>
    </row>
    <row r="16" spans="1:18" x14ac:dyDescent="0.2">
      <c r="A16" s="1223">
        <f t="shared" si="0"/>
        <v>6</v>
      </c>
      <c r="B16" s="1226" t="s">
        <v>38</v>
      </c>
      <c r="C16" s="1208"/>
      <c r="D16" s="1208"/>
      <c r="E16" s="1267">
        <f>SUM(C16:D16)</f>
        <v>0</v>
      </c>
      <c r="F16" s="1209"/>
      <c r="G16" s="1209"/>
      <c r="H16" s="1267"/>
      <c r="I16" s="1209"/>
      <c r="J16" s="1217" t="s">
        <v>28</v>
      </c>
      <c r="K16" s="1251"/>
      <c r="L16" s="1251"/>
      <c r="M16" s="1271"/>
      <c r="N16" s="1280"/>
      <c r="O16" s="1249"/>
      <c r="P16" s="1271"/>
      <c r="Q16" s="1249"/>
      <c r="R16" s="1246"/>
    </row>
    <row r="17" spans="1:18" x14ac:dyDescent="0.2">
      <c r="A17" s="1223">
        <f>A16+1</f>
        <v>7</v>
      </c>
      <c r="B17" s="1226"/>
      <c r="C17" s="1208"/>
      <c r="D17" s="1208"/>
      <c r="E17" s="1267"/>
      <c r="F17" s="1209"/>
      <c r="G17" s="1209"/>
      <c r="H17" s="1267"/>
      <c r="I17" s="1209"/>
      <c r="J17" s="1217" t="s">
        <v>30</v>
      </c>
      <c r="K17" s="1251"/>
      <c r="L17" s="1251"/>
      <c r="M17" s="1271"/>
      <c r="N17" s="1280"/>
      <c r="O17" s="1249"/>
      <c r="P17" s="1271"/>
      <c r="Q17" s="1249"/>
      <c r="R17" s="1246"/>
    </row>
    <row r="18" spans="1:18" x14ac:dyDescent="0.2">
      <c r="A18" s="1223">
        <f t="shared" si="0"/>
        <v>8</v>
      </c>
      <c r="B18" s="1226" t="s">
        <v>39</v>
      </c>
      <c r="C18" s="1208"/>
      <c r="D18" s="1208"/>
      <c r="E18" s="1267">
        <f>SUM(C18:D18)</f>
        <v>0</v>
      </c>
      <c r="F18" s="1209"/>
      <c r="G18" s="1209"/>
      <c r="H18" s="1267"/>
      <c r="I18" s="1209"/>
      <c r="J18" s="1217" t="s">
        <v>536</v>
      </c>
      <c r="K18" s="1251"/>
      <c r="L18" s="1251"/>
      <c r="M18" s="1271"/>
      <c r="N18" s="1280"/>
      <c r="O18" s="1249"/>
      <c r="P18" s="1271"/>
      <c r="Q18" s="1249"/>
      <c r="R18" s="1246"/>
    </row>
    <row r="19" spans="1:18" x14ac:dyDescent="0.2">
      <c r="A19" s="1223">
        <f t="shared" si="0"/>
        <v>9</v>
      </c>
      <c r="B19" s="1229" t="s">
        <v>40</v>
      </c>
      <c r="C19" s="1227"/>
      <c r="D19" s="1227"/>
      <c r="E19" s="1262"/>
      <c r="F19" s="1227"/>
      <c r="G19" s="1227"/>
      <c r="H19" s="1262"/>
      <c r="I19" s="1227"/>
      <c r="J19" s="1217" t="s">
        <v>535</v>
      </c>
      <c r="K19" s="1251"/>
      <c r="L19" s="1251"/>
      <c r="M19" s="1271"/>
      <c r="N19" s="1280"/>
      <c r="O19" s="1249"/>
      <c r="P19" s="1271"/>
      <c r="Q19" s="1249"/>
      <c r="R19" s="1246"/>
    </row>
    <row r="20" spans="1:18" x14ac:dyDescent="0.2">
      <c r="A20" s="1223">
        <f t="shared" si="0"/>
        <v>10</v>
      </c>
      <c r="B20" s="1207" t="s">
        <v>41</v>
      </c>
      <c r="C20" s="1227">
        <v>10</v>
      </c>
      <c r="D20" s="1227"/>
      <c r="E20" s="1262">
        <f>SUM(C20:D20)</f>
        <v>10</v>
      </c>
      <c r="F20" s="1227">
        <v>10</v>
      </c>
      <c r="G20" s="1227"/>
      <c r="H20" s="1262">
        <v>10</v>
      </c>
      <c r="I20" s="1227">
        <f>H20/E20*100</f>
        <v>100</v>
      </c>
      <c r="J20" s="1217" t="s">
        <v>528</v>
      </c>
      <c r="K20" s="1251"/>
      <c r="L20" s="1251"/>
      <c r="M20" s="1271"/>
      <c r="N20" s="1280"/>
      <c r="O20" s="1249"/>
      <c r="P20" s="1271"/>
      <c r="Q20" s="1249"/>
      <c r="R20" s="1246"/>
    </row>
    <row r="21" spans="1:18" x14ac:dyDescent="0.2">
      <c r="A21" s="1223">
        <f t="shared" si="0"/>
        <v>11</v>
      </c>
      <c r="B21" s="1219"/>
      <c r="C21" s="1227"/>
      <c r="D21" s="1227"/>
      <c r="E21" s="1262"/>
      <c r="F21" s="1227"/>
      <c r="G21" s="1227"/>
      <c r="H21" s="1262"/>
      <c r="I21" s="1227"/>
      <c r="J21" s="1217" t="s">
        <v>529</v>
      </c>
      <c r="K21" s="1251"/>
      <c r="L21" s="1251"/>
      <c r="M21" s="1271"/>
      <c r="N21" s="1280"/>
      <c r="O21" s="1249"/>
      <c r="P21" s="1271"/>
      <c r="Q21" s="1249"/>
      <c r="R21" s="1246"/>
    </row>
    <row r="22" spans="1:18" s="130" customFormat="1" x14ac:dyDescent="0.2">
      <c r="A22" s="1223">
        <f t="shared" si="0"/>
        <v>12</v>
      </c>
      <c r="B22" s="1219" t="s">
        <v>42</v>
      </c>
      <c r="C22" s="1227"/>
      <c r="D22" s="1227"/>
      <c r="E22" s="1262"/>
      <c r="F22" s="1227"/>
      <c r="G22" s="1227"/>
      <c r="H22" s="1262"/>
      <c r="I22" s="1227"/>
      <c r="J22" s="1230"/>
      <c r="K22" s="1251"/>
      <c r="L22" s="1251"/>
      <c r="M22" s="1271"/>
      <c r="N22" s="1298"/>
      <c r="O22" s="1293"/>
      <c r="P22" s="1273"/>
      <c r="Q22" s="1249"/>
      <c r="R22" s="1281"/>
    </row>
    <row r="23" spans="1:18" s="130" customFormat="1" x14ac:dyDescent="0.2">
      <c r="A23" s="1223">
        <f t="shared" si="0"/>
        <v>13</v>
      </c>
      <c r="B23" s="1219" t="s">
        <v>43</v>
      </c>
      <c r="C23" s="1227"/>
      <c r="D23" s="1227"/>
      <c r="E23" s="1262"/>
      <c r="F23" s="1227"/>
      <c r="G23" s="1227"/>
      <c r="H23" s="1262"/>
      <c r="I23" s="1227"/>
      <c r="J23" s="1230"/>
      <c r="K23" s="1251"/>
      <c r="L23" s="1251"/>
      <c r="M23" s="1271"/>
      <c r="N23" s="1298"/>
      <c r="O23" s="1293"/>
      <c r="P23" s="1273"/>
      <c r="Q23" s="1249"/>
      <c r="R23" s="1281"/>
    </row>
    <row r="24" spans="1:18" x14ac:dyDescent="0.2">
      <c r="A24" s="1223">
        <f t="shared" si="0"/>
        <v>14</v>
      </c>
      <c r="B24" s="1226" t="s">
        <v>44</v>
      </c>
      <c r="C24" s="1213"/>
      <c r="D24" s="1213"/>
      <c r="E24" s="1290"/>
      <c r="F24" s="1213"/>
      <c r="G24" s="1213"/>
      <c r="H24" s="1290"/>
      <c r="I24" s="1227"/>
      <c r="J24" s="1231" t="s">
        <v>66</v>
      </c>
      <c r="K24" s="1258">
        <f>SUM(K12:K22)</f>
        <v>121350</v>
      </c>
      <c r="L24" s="1258">
        <f>SUM(L12:L22)</f>
        <v>10161</v>
      </c>
      <c r="M24" s="1272">
        <f>SUM(M12:M22)</f>
        <v>131511</v>
      </c>
      <c r="N24" s="1063">
        <f t="shared" ref="N24:P24" si="2">SUM(N12:N22)</f>
        <v>121321</v>
      </c>
      <c r="O24" s="1258">
        <f t="shared" si="2"/>
        <v>10161</v>
      </c>
      <c r="P24" s="1272">
        <f t="shared" si="2"/>
        <v>131482</v>
      </c>
      <c r="Q24" s="1294">
        <f t="shared" si="1"/>
        <v>99.977948612663582</v>
      </c>
      <c r="R24" s="1246"/>
    </row>
    <row r="25" spans="1:18" x14ac:dyDescent="0.2">
      <c r="A25" s="1223">
        <f t="shared" si="0"/>
        <v>15</v>
      </c>
      <c r="B25" s="1226" t="s">
        <v>45</v>
      </c>
      <c r="C25" s="1227"/>
      <c r="D25" s="1227"/>
      <c r="E25" s="1262"/>
      <c r="F25" s="1227"/>
      <c r="G25" s="1227"/>
      <c r="H25" s="1262"/>
      <c r="I25" s="1227"/>
      <c r="J25" s="1230"/>
      <c r="K25" s="1251"/>
      <c r="L25" s="1251"/>
      <c r="M25" s="1271"/>
      <c r="N25" s="1280"/>
      <c r="O25" s="1251"/>
      <c r="P25" s="1271"/>
      <c r="Q25" s="1249"/>
      <c r="R25" s="1246"/>
    </row>
    <row r="26" spans="1:18" x14ac:dyDescent="0.2">
      <c r="A26" s="1223">
        <f t="shared" si="0"/>
        <v>16</v>
      </c>
      <c r="B26" s="1207" t="s">
        <v>46</v>
      </c>
      <c r="C26" s="1211"/>
      <c r="D26" s="1211"/>
      <c r="E26" s="1276"/>
      <c r="F26" s="1211"/>
      <c r="G26" s="1211"/>
      <c r="H26" s="1276"/>
      <c r="I26" s="1227"/>
      <c r="J26" s="1218" t="s">
        <v>34</v>
      </c>
      <c r="K26" s="1260"/>
      <c r="L26" s="1260"/>
      <c r="M26" s="1271"/>
      <c r="N26" s="1280"/>
      <c r="O26" s="1249"/>
      <c r="P26" s="1271"/>
      <c r="Q26" s="1249"/>
      <c r="R26" s="1246"/>
    </row>
    <row r="27" spans="1:18" x14ac:dyDescent="0.2">
      <c r="A27" s="1223">
        <f t="shared" si="0"/>
        <v>17</v>
      </c>
      <c r="B27" s="1226" t="s">
        <v>47</v>
      </c>
      <c r="C27" s="1209"/>
      <c r="D27" s="1209"/>
      <c r="E27" s="1267"/>
      <c r="F27" s="1209"/>
      <c r="G27" s="1209"/>
      <c r="H27" s="1267"/>
      <c r="I27" s="1227"/>
      <c r="J27" s="1217" t="s">
        <v>249</v>
      </c>
      <c r="K27" s="1251">
        <f>'[2]felhalm. kiad.  '!G168</f>
        <v>710</v>
      </c>
      <c r="L27" s="1251">
        <f>'[2]felhalm. kiad.  '!H168</f>
        <v>0</v>
      </c>
      <c r="M27" s="1271">
        <f>SUM(K27:L27)</f>
        <v>710</v>
      </c>
      <c r="N27" s="1280">
        <v>710</v>
      </c>
      <c r="O27" s="1251">
        <f>'[2]felhalm. kiad.  '!K168</f>
        <v>0</v>
      </c>
      <c r="P27" s="1271">
        <v>710</v>
      </c>
      <c r="Q27" s="1249">
        <f t="shared" si="1"/>
        <v>100</v>
      </c>
      <c r="R27" s="1246"/>
    </row>
    <row r="28" spans="1:18" x14ac:dyDescent="0.2">
      <c r="A28" s="1223">
        <f t="shared" si="0"/>
        <v>18</v>
      </c>
      <c r="B28" s="1226"/>
      <c r="C28" s="1209"/>
      <c r="D28" s="1209"/>
      <c r="E28" s="1267"/>
      <c r="F28" s="1209"/>
      <c r="G28" s="1209"/>
      <c r="H28" s="1267"/>
      <c r="I28" s="1227"/>
      <c r="J28" s="1217" t="s">
        <v>31</v>
      </c>
      <c r="K28" s="1251"/>
      <c r="L28" s="1251"/>
      <c r="M28" s="1271"/>
      <c r="N28" s="1280"/>
      <c r="O28" s="1249"/>
      <c r="P28" s="1271"/>
      <c r="Q28" s="1249"/>
      <c r="R28" s="1246"/>
    </row>
    <row r="29" spans="1:18" x14ac:dyDescent="0.2">
      <c r="A29" s="1223">
        <f t="shared" si="0"/>
        <v>19</v>
      </c>
      <c r="B29" s="1219" t="s">
        <v>50</v>
      </c>
      <c r="C29" s="1209"/>
      <c r="D29" s="1209"/>
      <c r="E29" s="1267"/>
      <c r="F29" s="1209"/>
      <c r="G29" s="1209"/>
      <c r="H29" s="1267"/>
      <c r="I29" s="1227"/>
      <c r="J29" s="1217" t="s">
        <v>32</v>
      </c>
      <c r="K29" s="1251"/>
      <c r="L29" s="1251"/>
      <c r="M29" s="1271"/>
      <c r="N29" s="1280"/>
      <c r="O29" s="1249"/>
      <c r="P29" s="1271"/>
      <c r="Q29" s="1249"/>
      <c r="R29" s="1246"/>
    </row>
    <row r="30" spans="1:18" s="130" customFormat="1" x14ac:dyDescent="0.2">
      <c r="A30" s="1223">
        <f t="shared" si="0"/>
        <v>20</v>
      </c>
      <c r="B30" s="1219" t="s">
        <v>48</v>
      </c>
      <c r="C30" s="1209"/>
      <c r="D30" s="1209"/>
      <c r="E30" s="1267"/>
      <c r="F30" s="1209"/>
      <c r="G30" s="1209"/>
      <c r="H30" s="1267"/>
      <c r="I30" s="1227"/>
      <c r="J30" s="1217" t="s">
        <v>537</v>
      </c>
      <c r="K30" s="1251"/>
      <c r="L30" s="1251"/>
      <c r="M30" s="1271"/>
      <c r="N30" s="1298"/>
      <c r="O30" s="1293"/>
      <c r="P30" s="1273"/>
      <c r="Q30" s="1249"/>
      <c r="R30" s="1281"/>
    </row>
    <row r="31" spans="1:18" x14ac:dyDescent="0.2">
      <c r="A31" s="1223">
        <f t="shared" si="0"/>
        <v>21</v>
      </c>
      <c r="B31" s="1219"/>
      <c r="C31" s="1209"/>
      <c r="D31" s="1209"/>
      <c r="E31" s="1267"/>
      <c r="F31" s="1209"/>
      <c r="G31" s="1209"/>
      <c r="H31" s="1267"/>
      <c r="I31" s="1227"/>
      <c r="J31" s="1217" t="s">
        <v>534</v>
      </c>
      <c r="K31" s="1251"/>
      <c r="L31" s="1251"/>
      <c r="M31" s="1271"/>
      <c r="N31" s="1280"/>
      <c r="O31" s="1249"/>
      <c r="P31" s="1271"/>
      <c r="Q31" s="1249"/>
      <c r="R31" s="1246"/>
    </row>
    <row r="32" spans="1:18" s="9" customFormat="1" x14ac:dyDescent="0.2">
      <c r="A32" s="1223">
        <f t="shared" si="0"/>
        <v>22</v>
      </c>
      <c r="B32" s="1233" t="s">
        <v>52</v>
      </c>
      <c r="C32" s="1244">
        <f>C14+C20+C18+C13+C29</f>
        <v>10</v>
      </c>
      <c r="D32" s="1244">
        <f>D14+D20+D18+D13+D29</f>
        <v>0</v>
      </c>
      <c r="E32" s="1289">
        <f>E14+E20+E18+E13+E29</f>
        <v>10</v>
      </c>
      <c r="F32" s="1244">
        <f t="shared" ref="F32:H32" si="3">F14+F20+F18+F13+F29</f>
        <v>10</v>
      </c>
      <c r="G32" s="1244">
        <f t="shared" si="3"/>
        <v>0</v>
      </c>
      <c r="H32" s="1289">
        <f t="shared" si="3"/>
        <v>10</v>
      </c>
      <c r="I32" s="1244">
        <f t="shared" ref="I32:I53" si="4">H32/E32*100</f>
        <v>100</v>
      </c>
      <c r="J32" s="1217" t="s">
        <v>530</v>
      </c>
      <c r="K32" s="1249"/>
      <c r="L32" s="1249"/>
      <c r="M32" s="1271"/>
      <c r="N32" s="1299"/>
      <c r="O32" s="1245"/>
      <c r="P32" s="1264"/>
      <c r="Q32" s="1249"/>
      <c r="R32" s="1275"/>
    </row>
    <row r="33" spans="1:18" x14ac:dyDescent="0.2">
      <c r="A33" s="1223">
        <f t="shared" si="0"/>
        <v>23</v>
      </c>
      <c r="B33" s="1234" t="s">
        <v>68</v>
      </c>
      <c r="C33" s="1236"/>
      <c r="D33" s="1236"/>
      <c r="E33" s="1265"/>
      <c r="F33" s="1236"/>
      <c r="G33" s="1236"/>
      <c r="H33" s="1265"/>
      <c r="I33" s="1227"/>
      <c r="J33" s="1235" t="s">
        <v>69</v>
      </c>
      <c r="K33" s="1259">
        <f>SUM(K27:K32)</f>
        <v>710</v>
      </c>
      <c r="L33" s="1259">
        <f>SUM(L27:L32)</f>
        <v>0</v>
      </c>
      <c r="M33" s="1273">
        <f>SUM(M27:M31)</f>
        <v>710</v>
      </c>
      <c r="N33" s="1298">
        <f t="shared" ref="N33:P33" si="5">SUM(N27:N31)</f>
        <v>710</v>
      </c>
      <c r="O33" s="1259">
        <f t="shared" si="5"/>
        <v>0</v>
      </c>
      <c r="P33" s="1273">
        <f t="shared" si="5"/>
        <v>710</v>
      </c>
      <c r="Q33" s="1293">
        <f t="shared" si="1"/>
        <v>100</v>
      </c>
      <c r="R33" s="1246"/>
    </row>
    <row r="34" spans="1:18" x14ac:dyDescent="0.2">
      <c r="A34" s="1223">
        <f t="shared" si="0"/>
        <v>24</v>
      </c>
      <c r="B34" s="1237" t="s">
        <v>51</v>
      </c>
      <c r="C34" s="1232">
        <f>SUM(C32:C33)</f>
        <v>10</v>
      </c>
      <c r="D34" s="1232">
        <f>SUM(D32:D33)</f>
        <v>0</v>
      </c>
      <c r="E34" s="1266">
        <f>SUM(C34:D34)</f>
        <v>10</v>
      </c>
      <c r="F34" s="1232">
        <f>F33+F32</f>
        <v>10</v>
      </c>
      <c r="G34" s="1232">
        <f t="shared" ref="G34:H34" si="6">G33+G32</f>
        <v>0</v>
      </c>
      <c r="H34" s="1266">
        <f t="shared" si="6"/>
        <v>10</v>
      </c>
      <c r="I34" s="1227">
        <f t="shared" si="4"/>
        <v>100</v>
      </c>
      <c r="J34" s="1238" t="s">
        <v>70</v>
      </c>
      <c r="K34" s="1260">
        <f>K24+K33</f>
        <v>122060</v>
      </c>
      <c r="L34" s="1260">
        <f>L24+L33</f>
        <v>10161</v>
      </c>
      <c r="M34" s="1264">
        <f>M24+M33</f>
        <v>132221</v>
      </c>
      <c r="N34" s="1299">
        <f>N33+N24</f>
        <v>122031</v>
      </c>
      <c r="O34" s="1260">
        <f t="shared" ref="O34:P34" si="7">O33+O24</f>
        <v>10161</v>
      </c>
      <c r="P34" s="1264">
        <f t="shared" si="7"/>
        <v>132192</v>
      </c>
      <c r="Q34" s="1245">
        <f t="shared" si="1"/>
        <v>99.97806702414897</v>
      </c>
      <c r="R34" s="1246"/>
    </row>
    <row r="35" spans="1:18" x14ac:dyDescent="0.2">
      <c r="A35" s="1223">
        <f t="shared" si="0"/>
        <v>25</v>
      </c>
      <c r="B35" s="1239"/>
      <c r="C35" s="1228"/>
      <c r="D35" s="1228"/>
      <c r="E35" s="1263"/>
      <c r="F35" s="1228"/>
      <c r="G35" s="1228"/>
      <c r="H35" s="1263"/>
      <c r="I35" s="1227"/>
      <c r="J35" s="1230"/>
      <c r="K35" s="1251"/>
      <c r="L35" s="1251"/>
      <c r="M35" s="1271"/>
      <c r="N35" s="1280"/>
      <c r="O35" s="1249"/>
      <c r="P35" s="1271"/>
      <c r="Q35" s="1249"/>
      <c r="R35" s="1246"/>
    </row>
    <row r="36" spans="1:18" x14ac:dyDescent="0.2">
      <c r="A36" s="1223">
        <f t="shared" si="0"/>
        <v>26</v>
      </c>
      <c r="B36" s="1239"/>
      <c r="C36" s="1228"/>
      <c r="D36" s="1228"/>
      <c r="E36" s="1263"/>
      <c r="F36" s="1228"/>
      <c r="G36" s="1228"/>
      <c r="H36" s="1263"/>
      <c r="I36" s="1227"/>
      <c r="J36" s="1231"/>
      <c r="K36" s="1258"/>
      <c r="L36" s="1258"/>
      <c r="M36" s="1272"/>
      <c r="N36" s="1280"/>
      <c r="O36" s="1249"/>
      <c r="P36" s="1271"/>
      <c r="Q36" s="1249"/>
      <c r="R36" s="1246"/>
    </row>
    <row r="37" spans="1:18" s="9" customFormat="1" x14ac:dyDescent="0.2">
      <c r="A37" s="1223">
        <f t="shared" si="0"/>
        <v>27</v>
      </c>
      <c r="B37" s="1239"/>
      <c r="C37" s="1228"/>
      <c r="D37" s="1228"/>
      <c r="E37" s="1263"/>
      <c r="F37" s="1228"/>
      <c r="G37" s="1228"/>
      <c r="H37" s="1263"/>
      <c r="I37" s="1227"/>
      <c r="J37" s="1230"/>
      <c r="K37" s="1251"/>
      <c r="L37" s="1251"/>
      <c r="M37" s="1271"/>
      <c r="N37" s="1299"/>
      <c r="O37" s="1245"/>
      <c r="P37" s="1264"/>
      <c r="Q37" s="1249"/>
      <c r="R37" s="1275"/>
    </row>
    <row r="38" spans="1:18" s="9" customFormat="1" x14ac:dyDescent="0.2">
      <c r="A38" s="1287">
        <f t="shared" si="0"/>
        <v>28</v>
      </c>
      <c r="B38" s="1211" t="s">
        <v>53</v>
      </c>
      <c r="C38" s="1211"/>
      <c r="D38" s="1211"/>
      <c r="E38" s="1276"/>
      <c r="F38" s="1211"/>
      <c r="G38" s="1211"/>
      <c r="H38" s="1276"/>
      <c r="I38" s="1227"/>
      <c r="J38" s="1218" t="s">
        <v>33</v>
      </c>
      <c r="K38" s="1260"/>
      <c r="L38" s="1260"/>
      <c r="M38" s="1264"/>
      <c r="N38" s="1299"/>
      <c r="O38" s="1245"/>
      <c r="P38" s="1264"/>
      <c r="Q38" s="1249"/>
      <c r="R38" s="1275"/>
    </row>
    <row r="39" spans="1:18" s="9" customFormat="1" x14ac:dyDescent="0.2">
      <c r="A39" s="1287">
        <f t="shared" si="0"/>
        <v>29</v>
      </c>
      <c r="B39" s="1215" t="s">
        <v>815</v>
      </c>
      <c r="C39" s="1211"/>
      <c r="D39" s="1211"/>
      <c r="E39" s="1276"/>
      <c r="F39" s="1211"/>
      <c r="G39" s="1211"/>
      <c r="H39" s="1276"/>
      <c r="I39" s="1227"/>
      <c r="J39" s="1240" t="s">
        <v>4</v>
      </c>
      <c r="K39" s="1245"/>
      <c r="L39" s="1206"/>
      <c r="M39" s="1274"/>
      <c r="N39" s="1299"/>
      <c r="O39" s="1245"/>
      <c r="P39" s="1264"/>
      <c r="Q39" s="1249"/>
      <c r="R39" s="1275"/>
    </row>
    <row r="40" spans="1:18" s="9" customFormat="1" x14ac:dyDescent="0.2">
      <c r="A40" s="1223">
        <f t="shared" si="0"/>
        <v>30</v>
      </c>
      <c r="B40" s="1207" t="s">
        <v>223</v>
      </c>
      <c r="C40" s="1211"/>
      <c r="D40" s="1211"/>
      <c r="E40" s="1276"/>
      <c r="F40" s="1211"/>
      <c r="G40" s="1211"/>
      <c r="H40" s="1276"/>
      <c r="I40" s="1227"/>
      <c r="J40" s="1279" t="s">
        <v>3</v>
      </c>
      <c r="K40" s="1260"/>
      <c r="L40" s="1260"/>
      <c r="M40" s="1264"/>
      <c r="N40" s="1299"/>
      <c r="O40" s="1245"/>
      <c r="P40" s="1264"/>
      <c r="Q40" s="1249"/>
      <c r="R40" s="1275"/>
    </row>
    <row r="41" spans="1:18" x14ac:dyDescent="0.2">
      <c r="A41" s="1223">
        <f t="shared" si="0"/>
        <v>31</v>
      </c>
      <c r="B41" s="1208" t="s">
        <v>817</v>
      </c>
      <c r="C41" s="1243"/>
      <c r="D41" s="1243"/>
      <c r="E41" s="1297"/>
      <c r="F41" s="1243"/>
      <c r="G41" s="1243"/>
      <c r="H41" s="1297"/>
      <c r="I41" s="1227"/>
      <c r="J41" s="1217" t="s">
        <v>5</v>
      </c>
      <c r="K41" s="1260"/>
      <c r="L41" s="1260"/>
      <c r="M41" s="1264"/>
      <c r="N41" s="1280"/>
      <c r="O41" s="1249"/>
      <c r="P41" s="1271"/>
      <c r="Q41" s="1249"/>
      <c r="R41" s="1246"/>
    </row>
    <row r="42" spans="1:18" x14ac:dyDescent="0.2">
      <c r="A42" s="1223">
        <f t="shared" si="0"/>
        <v>32</v>
      </c>
      <c r="B42" s="1208" t="s">
        <v>230</v>
      </c>
      <c r="C42" s="1209"/>
      <c r="D42" s="1209"/>
      <c r="E42" s="1267"/>
      <c r="F42" s="1209"/>
      <c r="G42" s="1209"/>
      <c r="H42" s="1267"/>
      <c r="I42" s="1227"/>
      <c r="J42" s="1217" t="s">
        <v>6</v>
      </c>
      <c r="K42" s="1245"/>
      <c r="L42" s="1245"/>
      <c r="M42" s="1264"/>
      <c r="N42" s="1280"/>
      <c r="O42" s="1249"/>
      <c r="P42" s="1271"/>
      <c r="Q42" s="1249"/>
      <c r="R42" s="1246"/>
    </row>
    <row r="43" spans="1:18" x14ac:dyDescent="0.2">
      <c r="A43" s="1223">
        <f t="shared" si="0"/>
        <v>33</v>
      </c>
      <c r="B43" s="1277" t="s">
        <v>231</v>
      </c>
      <c r="C43" s="1209">
        <v>13</v>
      </c>
      <c r="D43" s="1209"/>
      <c r="E43" s="1267">
        <f>C43+D43</f>
        <v>13</v>
      </c>
      <c r="F43" s="1209">
        <v>12</v>
      </c>
      <c r="G43" s="1209"/>
      <c r="H43" s="1267">
        <v>12</v>
      </c>
      <c r="I43" s="1227">
        <f t="shared" si="4"/>
        <v>92.307692307692307</v>
      </c>
      <c r="J43" s="1217" t="s">
        <v>7</v>
      </c>
      <c r="K43" s="1245"/>
      <c r="L43" s="1245"/>
      <c r="M43" s="1264"/>
      <c r="N43" s="1280"/>
      <c r="O43" s="1249"/>
      <c r="P43" s="1271"/>
      <c r="Q43" s="1249"/>
      <c r="R43" s="1246"/>
    </row>
    <row r="44" spans="1:18" x14ac:dyDescent="0.2">
      <c r="A44" s="1223">
        <f t="shared" si="0"/>
        <v>34</v>
      </c>
      <c r="B44" s="1277" t="s">
        <v>1050</v>
      </c>
      <c r="C44" s="1209"/>
      <c r="D44" s="1209"/>
      <c r="E44" s="1267"/>
      <c r="F44" s="1209"/>
      <c r="G44" s="1209"/>
      <c r="H44" s="1267"/>
      <c r="I44" s="1227"/>
      <c r="J44" s="1217"/>
      <c r="K44" s="1245"/>
      <c r="L44" s="1245"/>
      <c r="M44" s="1264"/>
      <c r="N44" s="1280"/>
      <c r="O44" s="1249"/>
      <c r="P44" s="1271"/>
      <c r="Q44" s="1249"/>
      <c r="R44" s="1246"/>
    </row>
    <row r="45" spans="1:18" x14ac:dyDescent="0.2">
      <c r="A45" s="1223">
        <f t="shared" si="0"/>
        <v>35</v>
      </c>
      <c r="B45" s="1209" t="s">
        <v>818</v>
      </c>
      <c r="C45" s="1209"/>
      <c r="D45" s="1209"/>
      <c r="E45" s="1267"/>
      <c r="F45" s="1209"/>
      <c r="G45" s="1209"/>
      <c r="H45" s="1267"/>
      <c r="I45" s="1227"/>
      <c r="J45" s="1217" t="s">
        <v>8</v>
      </c>
      <c r="K45" s="1260"/>
      <c r="L45" s="1260"/>
      <c r="M45" s="1271"/>
      <c r="N45" s="1280"/>
      <c r="O45" s="1249"/>
      <c r="P45" s="1271"/>
      <c r="Q45" s="1249"/>
      <c r="R45" s="1246"/>
    </row>
    <row r="46" spans="1:18" x14ac:dyDescent="0.2">
      <c r="A46" s="1223">
        <f t="shared" si="0"/>
        <v>36</v>
      </c>
      <c r="B46" s="1209" t="s">
        <v>819</v>
      </c>
      <c r="C46" s="1211"/>
      <c r="D46" s="1211"/>
      <c r="E46" s="1276"/>
      <c r="F46" s="1211"/>
      <c r="G46" s="1211"/>
      <c r="H46" s="1267"/>
      <c r="I46" s="1227"/>
      <c r="J46" s="1217" t="s">
        <v>9</v>
      </c>
      <c r="K46" s="1260"/>
      <c r="L46" s="1260"/>
      <c r="M46" s="1271"/>
      <c r="N46" s="1280"/>
      <c r="O46" s="1249"/>
      <c r="P46" s="1271"/>
      <c r="Q46" s="1249"/>
      <c r="R46" s="1246"/>
    </row>
    <row r="47" spans="1:18" x14ac:dyDescent="0.2">
      <c r="A47" s="1223">
        <f t="shared" si="0"/>
        <v>37</v>
      </c>
      <c r="B47" s="1208" t="s">
        <v>234</v>
      </c>
      <c r="C47" s="1209"/>
      <c r="D47" s="1209"/>
      <c r="E47" s="1267"/>
      <c r="F47" s="1209"/>
      <c r="G47" s="1209"/>
      <c r="H47" s="1267"/>
      <c r="I47" s="1227"/>
      <c r="J47" s="1217" t="s">
        <v>10</v>
      </c>
      <c r="K47" s="1251"/>
      <c r="L47" s="1251"/>
      <c r="M47" s="1271"/>
      <c r="N47" s="1280"/>
      <c r="O47" s="1249"/>
      <c r="P47" s="1271"/>
      <c r="Q47" s="1249"/>
      <c r="R47" s="1246"/>
    </row>
    <row r="48" spans="1:18" x14ac:dyDescent="0.2">
      <c r="A48" s="1223">
        <f t="shared" si="0"/>
        <v>38</v>
      </c>
      <c r="B48" s="1277" t="s">
        <v>235</v>
      </c>
      <c r="C48" s="1209">
        <f>K24-(C34+C43)</f>
        <v>121327</v>
      </c>
      <c r="D48" s="1209">
        <f>L24-(D34+D43)</f>
        <v>10161</v>
      </c>
      <c r="E48" s="1267">
        <f>M24-(E34+E43)</f>
        <v>131488</v>
      </c>
      <c r="F48" s="1209">
        <v>121327</v>
      </c>
      <c r="G48" s="1209">
        <v>10161</v>
      </c>
      <c r="H48" s="1267">
        <v>131488</v>
      </c>
      <c r="I48" s="1227">
        <f t="shared" si="4"/>
        <v>100</v>
      </c>
      <c r="J48" s="1217" t="s">
        <v>11</v>
      </c>
      <c r="K48" s="1251"/>
      <c r="L48" s="1251"/>
      <c r="M48" s="1271"/>
      <c r="N48" s="1280"/>
      <c r="O48" s="1249"/>
      <c r="P48" s="1271"/>
      <c r="Q48" s="1249"/>
      <c r="R48" s="1246"/>
    </row>
    <row r="49" spans="1:18" x14ac:dyDescent="0.2">
      <c r="A49" s="1223">
        <f t="shared" si="0"/>
        <v>39</v>
      </c>
      <c r="B49" s="1277" t="s">
        <v>236</v>
      </c>
      <c r="C49" s="1209">
        <f>K33-C33</f>
        <v>710</v>
      </c>
      <c r="D49" s="1209"/>
      <c r="E49" s="1267">
        <f>M33-E33</f>
        <v>710</v>
      </c>
      <c r="F49" s="1209">
        <v>710</v>
      </c>
      <c r="G49" s="1209"/>
      <c r="H49" s="1267">
        <v>710</v>
      </c>
      <c r="I49" s="1227">
        <f t="shared" si="4"/>
        <v>100</v>
      </c>
      <c r="J49" s="1217" t="s">
        <v>12</v>
      </c>
      <c r="K49" s="1251"/>
      <c r="L49" s="1251"/>
      <c r="M49" s="1271"/>
      <c r="N49" s="1280"/>
      <c r="O49" s="1249"/>
      <c r="P49" s="1271"/>
      <c r="Q49" s="1249"/>
      <c r="R49" s="1246"/>
    </row>
    <row r="50" spans="1:18" x14ac:dyDescent="0.2">
      <c r="A50" s="1223">
        <f t="shared" si="0"/>
        <v>40</v>
      </c>
      <c r="B50" s="1208" t="s">
        <v>1</v>
      </c>
      <c r="C50" s="1209"/>
      <c r="D50" s="1209"/>
      <c r="E50" s="1267"/>
      <c r="F50" s="1209"/>
      <c r="G50" s="1209"/>
      <c r="H50" s="1267"/>
      <c r="I50" s="1227"/>
      <c r="J50" s="1217" t="s">
        <v>13</v>
      </c>
      <c r="K50" s="1251"/>
      <c r="L50" s="1251"/>
      <c r="M50" s="1271"/>
      <c r="N50" s="1280"/>
      <c r="O50" s="1249"/>
      <c r="P50" s="1271"/>
      <c r="Q50" s="1249"/>
      <c r="R50" s="1246"/>
    </row>
    <row r="51" spans="1:18" x14ac:dyDescent="0.2">
      <c r="A51" s="1223">
        <f t="shared" si="0"/>
        <v>41</v>
      </c>
      <c r="B51" s="1208"/>
      <c r="C51" s="1209"/>
      <c r="D51" s="1209"/>
      <c r="E51" s="1267"/>
      <c r="F51" s="1209"/>
      <c r="G51" s="1209"/>
      <c r="H51" s="1267"/>
      <c r="I51" s="1227"/>
      <c r="J51" s="1217" t="s">
        <v>14</v>
      </c>
      <c r="K51" s="1251"/>
      <c r="L51" s="1251"/>
      <c r="M51" s="1271"/>
      <c r="N51" s="1280"/>
      <c r="O51" s="1249"/>
      <c r="P51" s="1271"/>
      <c r="Q51" s="1249"/>
      <c r="R51" s="1246"/>
    </row>
    <row r="52" spans="1:18" x14ac:dyDescent="0.2">
      <c r="A52" s="1223">
        <f t="shared" si="0"/>
        <v>42</v>
      </c>
      <c r="B52" s="1208"/>
      <c r="C52" s="1209"/>
      <c r="D52" s="1209"/>
      <c r="E52" s="1267"/>
      <c r="F52" s="1209"/>
      <c r="G52" s="1209"/>
      <c r="H52" s="1267"/>
      <c r="I52" s="1227"/>
      <c r="J52" s="1217" t="s">
        <v>15</v>
      </c>
      <c r="K52" s="1251"/>
      <c r="L52" s="1251"/>
      <c r="M52" s="1271"/>
      <c r="N52" s="1280"/>
      <c r="O52" s="1249"/>
      <c r="P52" s="1271"/>
      <c r="Q52" s="1249"/>
      <c r="R52" s="1246"/>
    </row>
    <row r="53" spans="1:18" ht="12" thickBot="1" x14ac:dyDescent="0.25">
      <c r="A53" s="1223">
        <f t="shared" si="0"/>
        <v>43</v>
      </c>
      <c r="B53" s="1237" t="s">
        <v>538</v>
      </c>
      <c r="C53" s="1211">
        <f>SUM(C39:C51)</f>
        <v>122050</v>
      </c>
      <c r="D53" s="1211">
        <f>SUM(D39:D51)</f>
        <v>10161</v>
      </c>
      <c r="E53" s="1276">
        <f>SUM(E39:E51)</f>
        <v>132211</v>
      </c>
      <c r="F53" s="1211">
        <f t="shared" ref="F53:H53" si="8">SUM(F39:F51)</f>
        <v>122049</v>
      </c>
      <c r="G53" s="1211">
        <f t="shared" si="8"/>
        <v>10161</v>
      </c>
      <c r="H53" s="1276">
        <f t="shared" si="8"/>
        <v>132210</v>
      </c>
      <c r="I53" s="1227">
        <f t="shared" si="4"/>
        <v>99.999243633283157</v>
      </c>
      <c r="J53" s="1218" t="s">
        <v>531</v>
      </c>
      <c r="K53" s="1260">
        <f>SUM(K39:K52)</f>
        <v>0</v>
      </c>
      <c r="L53" s="1260">
        <f>SUM(L39:L52)</f>
        <v>0</v>
      </c>
      <c r="M53" s="1264">
        <f>SUM(M39:M52)</f>
        <v>0</v>
      </c>
      <c r="N53" s="1260">
        <f t="shared" ref="N53:P53" si="9">SUM(N39:N52)</f>
        <v>0</v>
      </c>
      <c r="O53" s="1303">
        <f t="shared" si="9"/>
        <v>0</v>
      </c>
      <c r="P53" s="1302">
        <f t="shared" si="9"/>
        <v>0</v>
      </c>
      <c r="Q53" s="1251"/>
      <c r="R53" s="1246"/>
    </row>
    <row r="54" spans="1:18" ht="12" thickBot="1" x14ac:dyDescent="0.25">
      <c r="A54" s="1223">
        <f t="shared" si="0"/>
        <v>44</v>
      </c>
      <c r="B54" s="1253" t="s">
        <v>533</v>
      </c>
      <c r="C54" s="1254">
        <f>C34+C53</f>
        <v>122060</v>
      </c>
      <c r="D54" s="1254">
        <f>D34+D53</f>
        <v>10161</v>
      </c>
      <c r="E54" s="1255">
        <f>E34+E53</f>
        <v>132221</v>
      </c>
      <c r="F54" s="1292">
        <f>F53+F34</f>
        <v>122059</v>
      </c>
      <c r="G54" s="1247">
        <f t="shared" ref="G54:H54" si="10">G53+G34</f>
        <v>10161</v>
      </c>
      <c r="H54" s="1300">
        <f t="shared" si="10"/>
        <v>132220</v>
      </c>
      <c r="I54" s="1301">
        <f>H54/E54*100</f>
        <v>99.999243690487887</v>
      </c>
      <c r="J54" s="1291" t="s">
        <v>532</v>
      </c>
      <c r="K54" s="1284">
        <f>K34+K53</f>
        <v>122060</v>
      </c>
      <c r="L54" s="1285">
        <f>L34+L53</f>
        <v>10161</v>
      </c>
      <c r="M54" s="1286">
        <f>M34+M53</f>
        <v>132221</v>
      </c>
      <c r="N54" s="1304">
        <f t="shared" ref="N54:Q54" si="11">N34+N53</f>
        <v>122031</v>
      </c>
      <c r="O54" s="1068">
        <f t="shared" si="11"/>
        <v>10161</v>
      </c>
      <c r="P54" s="1285">
        <f t="shared" si="11"/>
        <v>132192</v>
      </c>
      <c r="Q54" s="1296">
        <f t="shared" si="11"/>
        <v>99.97806702414897</v>
      </c>
      <c r="R54" s="1250"/>
    </row>
    <row r="55" spans="1:18" x14ac:dyDescent="0.2">
      <c r="A55" s="1219"/>
      <c r="B55" s="1242"/>
      <c r="C55" s="1241"/>
      <c r="D55" s="1241"/>
      <c r="E55" s="1241"/>
      <c r="F55" s="1241"/>
      <c r="G55" s="1241"/>
      <c r="H55" s="1241"/>
      <c r="I55" s="1241"/>
      <c r="J55" s="1241"/>
      <c r="K55" s="1245"/>
      <c r="L55" s="1245"/>
      <c r="M55" s="1245"/>
      <c r="N55" s="1205"/>
      <c r="O55" s="1205"/>
      <c r="P55" s="1205"/>
      <c r="Q55" s="1205"/>
      <c r="R55" s="1205"/>
    </row>
  </sheetData>
  <sheetProtection selectLockedCells="1" selectUnlockedCells="1"/>
  <mergeCells count="18">
    <mergeCell ref="N8:Q8"/>
    <mergeCell ref="N9:P9"/>
    <mergeCell ref="Q9:Q10"/>
    <mergeCell ref="B1:Q1"/>
    <mergeCell ref="B4:Q4"/>
    <mergeCell ref="B5:Q5"/>
    <mergeCell ref="B6:Q6"/>
    <mergeCell ref="B7:Q7"/>
    <mergeCell ref="K8:M8"/>
    <mergeCell ref="K9:M9"/>
    <mergeCell ref="A8:A10"/>
    <mergeCell ref="B8:B9"/>
    <mergeCell ref="C8:E8"/>
    <mergeCell ref="J8:J9"/>
    <mergeCell ref="C9:E9"/>
    <mergeCell ref="F8:I8"/>
    <mergeCell ref="F9:H9"/>
    <mergeCell ref="I9:I10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3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56"/>
  <sheetViews>
    <sheetView topLeftCell="C1" workbookViewId="0">
      <selection activeCell="C1" sqref="C1:Q1"/>
    </sheetView>
  </sheetViews>
  <sheetFormatPr defaultRowHeight="11.25" x14ac:dyDescent="0.2"/>
  <cols>
    <col min="1" max="1" width="4.85546875" style="179" customWidth="1"/>
    <col min="2" max="2" width="38.28515625" style="179" customWidth="1"/>
    <col min="3" max="6" width="10.85546875" style="180" customWidth="1"/>
    <col min="7" max="7" width="11" style="180" customWidth="1"/>
    <col min="8" max="8" width="10.85546875" style="180" customWidth="1"/>
    <col min="9" max="9" width="7" style="180" customWidth="1"/>
    <col min="10" max="10" width="38" style="180" customWidth="1"/>
    <col min="11" max="11" width="10.42578125" style="180" customWidth="1"/>
    <col min="12" max="12" width="12" style="341" customWidth="1"/>
    <col min="13" max="13" width="13.28515625" style="341" customWidth="1"/>
    <col min="14" max="14" width="10.85546875" style="179" customWidth="1"/>
    <col min="15" max="16" width="10.85546875" style="8" customWidth="1"/>
    <col min="17" max="17" width="6.85546875" style="8" customWidth="1"/>
    <col min="18" max="16384" width="9.140625" style="8"/>
  </cols>
  <sheetData>
    <row r="1" spans="1:18" ht="12.75" customHeight="1" x14ac:dyDescent="0.2">
      <c r="C1" s="1561" t="s">
        <v>2402</v>
      </c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</row>
    <row r="2" spans="1:18" x14ac:dyDescent="0.2">
      <c r="M2" s="410"/>
    </row>
    <row r="3" spans="1:18" x14ac:dyDescent="0.2">
      <c r="M3" s="410"/>
    </row>
    <row r="4" spans="1:18" s="128" customFormat="1" x14ac:dyDescent="0.2">
      <c r="A4" s="182"/>
      <c r="B4" s="1562" t="s">
        <v>80</v>
      </c>
      <c r="C4" s="1562"/>
      <c r="D4" s="1562"/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2"/>
      <c r="P4" s="1562"/>
      <c r="Q4" s="1562"/>
    </row>
    <row r="5" spans="1:18" s="128" customFormat="1" x14ac:dyDescent="0.2">
      <c r="A5" s="182"/>
      <c r="B5" s="1657" t="s">
        <v>956</v>
      </c>
      <c r="C5" s="1657"/>
      <c r="D5" s="1657"/>
      <c r="E5" s="1657"/>
      <c r="F5" s="1657"/>
      <c r="G5" s="1657"/>
      <c r="H5" s="1657"/>
      <c r="I5" s="1657"/>
      <c r="J5" s="1657"/>
      <c r="K5" s="1657"/>
      <c r="L5" s="1657"/>
      <c r="M5" s="1657"/>
      <c r="N5" s="1657"/>
      <c r="O5" s="1657"/>
      <c r="P5" s="1657"/>
      <c r="Q5" s="1657"/>
    </row>
    <row r="6" spans="1:18" s="128" customFormat="1" ht="12.75" customHeight="1" x14ac:dyDescent="0.2">
      <c r="A6" s="182"/>
      <c r="B6" s="1790" t="s">
        <v>828</v>
      </c>
      <c r="C6" s="1790"/>
      <c r="D6" s="1790"/>
      <c r="E6" s="1790"/>
      <c r="F6" s="1790"/>
      <c r="G6" s="1790"/>
      <c r="H6" s="1790"/>
      <c r="I6" s="1790"/>
      <c r="J6" s="1790"/>
      <c r="K6" s="1790"/>
      <c r="L6" s="1790"/>
      <c r="M6" s="1790"/>
      <c r="N6" s="1790"/>
      <c r="O6" s="1790"/>
      <c r="P6" s="1790"/>
      <c r="Q6" s="1790"/>
    </row>
    <row r="7" spans="1:18" s="128" customFormat="1" x14ac:dyDescent="0.2">
      <c r="A7" s="182"/>
      <c r="B7" s="1564" t="s">
        <v>375</v>
      </c>
      <c r="C7" s="1564"/>
      <c r="D7" s="1564"/>
      <c r="E7" s="1564"/>
      <c r="F7" s="1564"/>
      <c r="G7" s="1564"/>
      <c r="H7" s="1564"/>
      <c r="I7" s="1564"/>
      <c r="J7" s="1564"/>
      <c r="K7" s="1564"/>
      <c r="L7" s="1564"/>
      <c r="M7" s="1564"/>
      <c r="N7" s="1564"/>
      <c r="O7" s="1564"/>
      <c r="P7" s="1564"/>
      <c r="Q7" s="1564"/>
    </row>
    <row r="8" spans="1:18" s="128" customFormat="1" ht="12.75" customHeight="1" x14ac:dyDescent="0.2">
      <c r="A8" s="1568" t="s">
        <v>56</v>
      </c>
      <c r="B8" s="1572" t="s">
        <v>57</v>
      </c>
      <c r="C8" s="1581" t="s">
        <v>58</v>
      </c>
      <c r="D8" s="1572"/>
      <c r="E8" s="1779"/>
      <c r="F8" s="1565" t="s">
        <v>59</v>
      </c>
      <c r="G8" s="1565"/>
      <c r="H8" s="1565"/>
      <c r="I8" s="1565"/>
      <c r="J8" s="1575" t="s">
        <v>60</v>
      </c>
      <c r="K8" s="1566" t="s">
        <v>563</v>
      </c>
      <c r="L8" s="1567"/>
      <c r="M8" s="1567"/>
      <c r="N8" s="1565" t="s">
        <v>564</v>
      </c>
      <c r="O8" s="1565"/>
      <c r="P8" s="1565"/>
      <c r="Q8" s="1565"/>
    </row>
    <row r="9" spans="1:18" s="128" customFormat="1" ht="12.75" customHeight="1" x14ac:dyDescent="0.2">
      <c r="A9" s="1568"/>
      <c r="B9" s="1572"/>
      <c r="C9" s="1578" t="s">
        <v>349</v>
      </c>
      <c r="D9" s="1663"/>
      <c r="E9" s="1780"/>
      <c r="F9" s="1569" t="s">
        <v>1139</v>
      </c>
      <c r="G9" s="1570"/>
      <c r="H9" s="1570"/>
      <c r="I9" s="1571" t="s">
        <v>1134</v>
      </c>
      <c r="J9" s="1576"/>
      <c r="K9" s="1577" t="s">
        <v>349</v>
      </c>
      <c r="L9" s="1577"/>
      <c r="M9" s="1577"/>
      <c r="N9" s="1569" t="s">
        <v>1139</v>
      </c>
      <c r="O9" s="1570"/>
      <c r="P9" s="1570"/>
      <c r="Q9" s="1571" t="s">
        <v>1134</v>
      </c>
    </row>
    <row r="10" spans="1:18" s="129" customFormat="1" ht="36.6" customHeight="1" x14ac:dyDescent="0.2">
      <c r="A10" s="1568"/>
      <c r="B10" s="1201" t="s">
        <v>61</v>
      </c>
      <c r="C10" s="141" t="s">
        <v>62</v>
      </c>
      <c r="D10" s="141" t="s">
        <v>63</v>
      </c>
      <c r="E10" s="141" t="s">
        <v>64</v>
      </c>
      <c r="F10" s="141" t="s">
        <v>62</v>
      </c>
      <c r="G10" s="141" t="s">
        <v>63</v>
      </c>
      <c r="H10" s="1020" t="s">
        <v>1135</v>
      </c>
      <c r="I10" s="1579"/>
      <c r="J10" s="185" t="s">
        <v>65</v>
      </c>
      <c r="K10" s="141" t="s">
        <v>62</v>
      </c>
      <c r="L10" s="141" t="s">
        <v>63</v>
      </c>
      <c r="M10" s="141" t="s">
        <v>64</v>
      </c>
      <c r="N10" s="141" t="s">
        <v>62</v>
      </c>
      <c r="O10" s="141" t="s">
        <v>63</v>
      </c>
      <c r="P10" s="1020" t="s">
        <v>1135</v>
      </c>
      <c r="Q10" s="1609"/>
      <c r="R10" s="686"/>
    </row>
    <row r="11" spans="1:18" ht="11.45" customHeight="1" x14ac:dyDescent="0.2">
      <c r="A11" s="186">
        <v>1</v>
      </c>
      <c r="B11" s="187" t="s">
        <v>24</v>
      </c>
      <c r="C11" s="188"/>
      <c r="D11" s="188"/>
      <c r="E11" s="928"/>
      <c r="F11" s="188"/>
      <c r="G11" s="188"/>
      <c r="H11" s="928"/>
      <c r="I11" s="188"/>
      <c r="J11" s="144" t="s">
        <v>25</v>
      </c>
      <c r="K11" s="188"/>
      <c r="L11" s="415"/>
      <c r="M11" s="528"/>
      <c r="N11" s="8"/>
      <c r="P11" s="948"/>
      <c r="R11" s="215"/>
    </row>
    <row r="12" spans="1:18" x14ac:dyDescent="0.2">
      <c r="A12" s="186">
        <f t="shared" ref="A12:A54" si="0">A11+1</f>
        <v>2</v>
      </c>
      <c r="B12" s="189" t="s">
        <v>35</v>
      </c>
      <c r="C12" s="124"/>
      <c r="D12" s="124"/>
      <c r="E12" s="509"/>
      <c r="F12" s="125"/>
      <c r="G12" s="125"/>
      <c r="H12" s="509"/>
      <c r="I12" s="125"/>
      <c r="J12" s="145" t="s">
        <v>238</v>
      </c>
      <c r="K12" s="336">
        <v>48051</v>
      </c>
      <c r="L12" s="336">
        <v>13792</v>
      </c>
      <c r="M12" s="529">
        <f>SUM(K12:L12)</f>
        <v>61843</v>
      </c>
      <c r="N12" s="341">
        <v>47978</v>
      </c>
      <c r="O12" s="341">
        <v>13766</v>
      </c>
      <c r="P12" s="531">
        <f>N12+O12</f>
        <v>61744</v>
      </c>
      <c r="Q12" s="341">
        <f>P12/M12*100</f>
        <v>99.839917209708446</v>
      </c>
      <c r="R12" s="215"/>
    </row>
    <row r="13" spans="1:18" x14ac:dyDescent="0.2">
      <c r="A13" s="186">
        <f t="shared" si="0"/>
        <v>3</v>
      </c>
      <c r="B13" s="189" t="s">
        <v>36</v>
      </c>
      <c r="C13" s="124"/>
      <c r="D13" s="124"/>
      <c r="E13" s="509">
        <f t="shared" ref="E13:E18" si="1">SUM(C13:D13)</f>
        <v>0</v>
      </c>
      <c r="F13" s="125"/>
      <c r="G13" s="125"/>
      <c r="H13" s="509">
        <f>F13+G13</f>
        <v>0</v>
      </c>
      <c r="I13" s="125"/>
      <c r="J13" s="145" t="s">
        <v>239</v>
      </c>
      <c r="K13" s="336">
        <v>13879</v>
      </c>
      <c r="L13" s="336">
        <v>4579</v>
      </c>
      <c r="M13" s="529">
        <f>SUM(K13:L13)</f>
        <v>18458</v>
      </c>
      <c r="N13" s="341">
        <v>13879</v>
      </c>
      <c r="O13" s="341">
        <v>3759</v>
      </c>
      <c r="P13" s="531">
        <f t="shared" ref="P13:P14" si="2">N13+O13</f>
        <v>17638</v>
      </c>
      <c r="Q13" s="341">
        <f t="shared" ref="Q13:Q54" si="3">P13/M13*100</f>
        <v>95.557481850688049</v>
      </c>
      <c r="R13" s="215"/>
    </row>
    <row r="14" spans="1:18" x14ac:dyDescent="0.2">
      <c r="A14" s="186">
        <f t="shared" si="0"/>
        <v>4</v>
      </c>
      <c r="B14" s="189" t="s">
        <v>37</v>
      </c>
      <c r="C14" s="124"/>
      <c r="D14" s="124"/>
      <c r="E14" s="509">
        <f t="shared" si="1"/>
        <v>0</v>
      </c>
      <c r="F14" s="125"/>
      <c r="G14" s="125">
        <v>141</v>
      </c>
      <c r="H14" s="509">
        <f t="shared" ref="H14:H20" si="4">F14+G14</f>
        <v>141</v>
      </c>
      <c r="I14" s="125"/>
      <c r="J14" s="145" t="s">
        <v>240</v>
      </c>
      <c r="K14" s="336">
        <v>48431</v>
      </c>
      <c r="L14" s="336">
        <v>158967</v>
      </c>
      <c r="M14" s="529">
        <f>SUM(K14:L14)</f>
        <v>207398</v>
      </c>
      <c r="N14" s="341">
        <v>48393</v>
      </c>
      <c r="O14" s="341">
        <v>155728</v>
      </c>
      <c r="P14" s="531">
        <f t="shared" si="2"/>
        <v>204121</v>
      </c>
      <c r="Q14" s="341">
        <f t="shared" si="3"/>
        <v>98.419946190416496</v>
      </c>
      <c r="R14" s="215"/>
    </row>
    <row r="15" spans="1:18" ht="12" customHeight="1" x14ac:dyDescent="0.2">
      <c r="A15" s="186">
        <f t="shared" si="0"/>
        <v>5</v>
      </c>
      <c r="B15" s="133"/>
      <c r="C15" s="124"/>
      <c r="D15" s="124"/>
      <c r="E15" s="509"/>
      <c r="F15" s="125"/>
      <c r="G15" s="125"/>
      <c r="H15" s="509"/>
      <c r="I15" s="125"/>
      <c r="J15" s="145"/>
      <c r="K15" s="347"/>
      <c r="L15" s="347"/>
      <c r="M15" s="530"/>
      <c r="N15" s="341"/>
      <c r="O15" s="341"/>
      <c r="P15" s="531"/>
      <c r="Q15" s="341"/>
      <c r="R15" s="215"/>
    </row>
    <row r="16" spans="1:18" x14ac:dyDescent="0.2">
      <c r="A16" s="186">
        <f t="shared" si="0"/>
        <v>6</v>
      </c>
      <c r="B16" s="189" t="s">
        <v>38</v>
      </c>
      <c r="C16" s="124"/>
      <c r="D16" s="124"/>
      <c r="E16" s="509">
        <f t="shared" si="1"/>
        <v>0</v>
      </c>
      <c r="F16" s="125"/>
      <c r="G16" s="125"/>
      <c r="H16" s="509">
        <f t="shared" si="4"/>
        <v>0</v>
      </c>
      <c r="I16" s="125"/>
      <c r="J16" s="145" t="s">
        <v>28</v>
      </c>
      <c r="K16" s="191"/>
      <c r="L16" s="343"/>
      <c r="M16" s="531"/>
      <c r="N16" s="341"/>
      <c r="O16" s="341"/>
      <c r="P16" s="531"/>
      <c r="Q16" s="341"/>
      <c r="R16" s="215"/>
    </row>
    <row r="17" spans="1:18" x14ac:dyDescent="0.2">
      <c r="A17" s="186">
        <f>A16+1</f>
        <v>7</v>
      </c>
      <c r="B17" s="189"/>
      <c r="C17" s="124"/>
      <c r="D17" s="124"/>
      <c r="E17" s="509"/>
      <c r="F17" s="125"/>
      <c r="G17" s="125"/>
      <c r="H17" s="509"/>
      <c r="I17" s="125"/>
      <c r="J17" s="145" t="s">
        <v>30</v>
      </c>
      <c r="K17" s="191"/>
      <c r="L17" s="343"/>
      <c r="M17" s="531"/>
      <c r="N17" s="341"/>
      <c r="O17" s="341"/>
      <c r="P17" s="531"/>
      <c r="Q17" s="341"/>
      <c r="R17" s="215"/>
    </row>
    <row r="18" spans="1:18" x14ac:dyDescent="0.2">
      <c r="A18" s="186">
        <f t="shared" si="0"/>
        <v>8</v>
      </c>
      <c r="B18" s="189" t="s">
        <v>39</v>
      </c>
      <c r="C18" s="124"/>
      <c r="D18" s="124"/>
      <c r="E18" s="509">
        <f t="shared" si="1"/>
        <v>0</v>
      </c>
      <c r="F18" s="125"/>
      <c r="G18" s="125"/>
      <c r="H18" s="509">
        <f t="shared" si="4"/>
        <v>0</v>
      </c>
      <c r="I18" s="125"/>
      <c r="J18" s="145" t="s">
        <v>536</v>
      </c>
      <c r="K18" s="191"/>
      <c r="L18" s="343"/>
      <c r="M18" s="531"/>
      <c r="N18" s="341"/>
      <c r="O18" s="341"/>
      <c r="P18" s="531"/>
      <c r="Q18" s="341"/>
      <c r="R18" s="215"/>
    </row>
    <row r="19" spans="1:18" x14ac:dyDescent="0.2">
      <c r="A19" s="186">
        <f t="shared" si="0"/>
        <v>9</v>
      </c>
      <c r="B19" s="192" t="s">
        <v>40</v>
      </c>
      <c r="C19" s="190"/>
      <c r="D19" s="190"/>
      <c r="E19" s="500"/>
      <c r="F19" s="190"/>
      <c r="G19" s="190"/>
      <c r="H19" s="509"/>
      <c r="I19" s="190"/>
      <c r="J19" s="145" t="s">
        <v>535</v>
      </c>
      <c r="K19" s="191"/>
      <c r="L19" s="343"/>
      <c r="M19" s="531"/>
      <c r="N19" s="341"/>
      <c r="O19" s="341"/>
      <c r="P19" s="531"/>
      <c r="Q19" s="341"/>
      <c r="R19" s="215"/>
    </row>
    <row r="20" spans="1:18" x14ac:dyDescent="0.2">
      <c r="A20" s="186">
        <f t="shared" si="0"/>
        <v>10</v>
      </c>
      <c r="B20" s="122" t="s">
        <v>213</v>
      </c>
      <c r="C20" s="411">
        <v>52385</v>
      </c>
      <c r="D20" s="411">
        <v>31936</v>
      </c>
      <c r="E20" s="500">
        <f>SUM(C20:D20)</f>
        <v>84321</v>
      </c>
      <c r="F20" s="190">
        <v>52383</v>
      </c>
      <c r="G20" s="190">
        <v>31933</v>
      </c>
      <c r="H20" s="509">
        <f t="shared" si="4"/>
        <v>84316</v>
      </c>
      <c r="I20" s="1069">
        <f>H20/E20*100</f>
        <v>99.994070279052664</v>
      </c>
      <c r="J20" s="124" t="s">
        <v>207</v>
      </c>
      <c r="K20" s="191"/>
      <c r="L20" s="343">
        <v>14</v>
      </c>
      <c r="M20" s="531">
        <f>K20+L20</f>
        <v>14</v>
      </c>
      <c r="N20" s="341"/>
      <c r="O20" s="341">
        <v>14</v>
      </c>
      <c r="P20" s="531">
        <v>14</v>
      </c>
      <c r="Q20" s="341">
        <f t="shared" si="3"/>
        <v>100</v>
      </c>
      <c r="R20" s="215"/>
    </row>
    <row r="21" spans="1:18" x14ac:dyDescent="0.2">
      <c r="A21" s="186">
        <f t="shared" si="0"/>
        <v>11</v>
      </c>
      <c r="C21" s="190"/>
      <c r="D21" s="190"/>
      <c r="E21" s="500"/>
      <c r="F21" s="190"/>
      <c r="G21" s="190"/>
      <c r="H21" s="500"/>
      <c r="I21" s="1069"/>
      <c r="J21" s="125" t="s">
        <v>528</v>
      </c>
      <c r="K21" s="191"/>
      <c r="L21" s="343"/>
      <c r="M21" s="531"/>
      <c r="N21" s="341"/>
      <c r="O21" s="341"/>
      <c r="P21" s="531"/>
      <c r="Q21" s="341"/>
      <c r="R21" s="215"/>
    </row>
    <row r="22" spans="1:18" s="130" customFormat="1" x14ac:dyDescent="0.2">
      <c r="A22" s="186">
        <f t="shared" si="0"/>
        <v>12</v>
      </c>
      <c r="B22" s="179" t="s">
        <v>42</v>
      </c>
      <c r="C22" s="190"/>
      <c r="D22" s="190"/>
      <c r="E22" s="500"/>
      <c r="F22" s="190"/>
      <c r="G22" s="190"/>
      <c r="H22" s="500"/>
      <c r="I22" s="190"/>
      <c r="J22" s="145" t="s">
        <v>529</v>
      </c>
      <c r="K22" s="191"/>
      <c r="L22" s="343"/>
      <c r="M22" s="531"/>
      <c r="N22" s="947"/>
      <c r="O22" s="947"/>
      <c r="P22" s="533"/>
      <c r="Q22" s="341"/>
      <c r="R22" s="687"/>
    </row>
    <row r="23" spans="1:18" s="130" customFormat="1" x14ac:dyDescent="0.2">
      <c r="A23" s="186">
        <f t="shared" si="0"/>
        <v>13</v>
      </c>
      <c r="B23" s="179" t="s">
        <v>43</v>
      </c>
      <c r="C23" s="190"/>
      <c r="D23" s="190"/>
      <c r="E23" s="500"/>
      <c r="F23" s="190"/>
      <c r="G23" s="190"/>
      <c r="H23" s="500"/>
      <c r="I23" s="190"/>
      <c r="J23" s="193"/>
      <c r="K23" s="191"/>
      <c r="L23" s="343"/>
      <c r="M23" s="531"/>
      <c r="N23" s="947"/>
      <c r="O23" s="947"/>
      <c r="P23" s="533"/>
      <c r="Q23" s="341"/>
      <c r="R23" s="687"/>
    </row>
    <row r="24" spans="1:18" x14ac:dyDescent="0.2">
      <c r="A24" s="186">
        <f t="shared" si="0"/>
        <v>14</v>
      </c>
      <c r="B24" s="189" t="s">
        <v>44</v>
      </c>
      <c r="C24" s="135"/>
      <c r="D24" s="135"/>
      <c r="E24" s="937"/>
      <c r="F24" s="135"/>
      <c r="G24" s="135"/>
      <c r="H24" s="937"/>
      <c r="I24" s="190"/>
      <c r="J24" s="194" t="s">
        <v>66</v>
      </c>
      <c r="K24" s="131">
        <f>SUM(K12:K22)</f>
        <v>110361</v>
      </c>
      <c r="L24" s="412">
        <f>SUM(L12:L22)</f>
        <v>177352</v>
      </c>
      <c r="M24" s="532">
        <f>SUM(M12:M22)</f>
        <v>287713</v>
      </c>
      <c r="N24" s="1063">
        <f t="shared" ref="N24:P24" si="5">SUM(N12:N22)</f>
        <v>110250</v>
      </c>
      <c r="O24" s="412">
        <f t="shared" si="5"/>
        <v>173267</v>
      </c>
      <c r="P24" s="532">
        <f t="shared" si="5"/>
        <v>283517</v>
      </c>
      <c r="Q24" s="1018">
        <f t="shared" si="3"/>
        <v>98.54160222165838</v>
      </c>
      <c r="R24" s="215"/>
    </row>
    <row r="25" spans="1:18" x14ac:dyDescent="0.2">
      <c r="A25" s="186">
        <f t="shared" si="0"/>
        <v>15</v>
      </c>
      <c r="B25" s="189" t="s">
        <v>45</v>
      </c>
      <c r="C25" s="190"/>
      <c r="D25" s="190"/>
      <c r="E25" s="500"/>
      <c r="F25" s="190"/>
      <c r="G25" s="190"/>
      <c r="H25" s="500"/>
      <c r="I25" s="190"/>
      <c r="J25" s="193"/>
      <c r="K25" s="191"/>
      <c r="L25" s="343"/>
      <c r="M25" s="531"/>
      <c r="N25" s="341"/>
      <c r="O25" s="341"/>
      <c r="P25" s="531"/>
      <c r="Q25" s="341"/>
      <c r="R25" s="215"/>
    </row>
    <row r="26" spans="1:18" x14ac:dyDescent="0.2">
      <c r="A26" s="186">
        <f t="shared" si="0"/>
        <v>16</v>
      </c>
      <c r="B26" s="122" t="s">
        <v>46</v>
      </c>
      <c r="C26" s="132"/>
      <c r="D26" s="132"/>
      <c r="E26" s="598"/>
      <c r="F26" s="132"/>
      <c r="G26" s="132"/>
      <c r="H26" s="598"/>
      <c r="I26" s="190"/>
      <c r="J26" s="146" t="s">
        <v>34</v>
      </c>
      <c r="K26" s="195"/>
      <c r="L26" s="414"/>
      <c r="M26" s="531"/>
      <c r="N26" s="341"/>
      <c r="O26" s="341"/>
      <c r="P26" s="1271"/>
      <c r="Q26" s="341"/>
      <c r="R26" s="215"/>
    </row>
    <row r="27" spans="1:18" x14ac:dyDescent="0.2">
      <c r="A27" s="186">
        <f t="shared" si="0"/>
        <v>17</v>
      </c>
      <c r="B27" s="189" t="s">
        <v>47</v>
      </c>
      <c r="C27" s="125"/>
      <c r="D27" s="125"/>
      <c r="E27" s="509"/>
      <c r="F27" s="125"/>
      <c r="G27" s="125"/>
      <c r="H27" s="509"/>
      <c r="I27" s="190"/>
      <c r="J27" s="145" t="s">
        <v>323</v>
      </c>
      <c r="K27" s="191">
        <f>'[2]felhalm. kiad.  '!G151</f>
        <v>11067</v>
      </c>
      <c r="L27" s="191">
        <f>'[2]felhalm. kiad.  '!H151</f>
        <v>1224</v>
      </c>
      <c r="M27" s="502">
        <f>'[2]felhalm. kiad.  '!F151</f>
        <v>12291</v>
      </c>
      <c r="N27" s="341">
        <f>'felhalm. kiad.  '!J151</f>
        <v>3775</v>
      </c>
      <c r="O27" s="1249">
        <f>'felhalm. kiad.  '!K151</f>
        <v>634</v>
      </c>
      <c r="P27" s="1271">
        <f>N27+O27</f>
        <v>4409</v>
      </c>
      <c r="Q27" s="341">
        <f t="shared" si="3"/>
        <v>35.871776096330649</v>
      </c>
      <c r="R27" s="215"/>
    </row>
    <row r="28" spans="1:18" x14ac:dyDescent="0.2">
      <c r="A28" s="186">
        <f t="shared" si="0"/>
        <v>18</v>
      </c>
      <c r="B28" s="189"/>
      <c r="C28" s="125"/>
      <c r="D28" s="125"/>
      <c r="E28" s="509"/>
      <c r="F28" s="125"/>
      <c r="G28" s="125"/>
      <c r="H28" s="509"/>
      <c r="I28" s="190"/>
      <c r="J28" s="145" t="s">
        <v>31</v>
      </c>
      <c r="K28" s="191"/>
      <c r="L28" s="343"/>
      <c r="M28" s="531"/>
      <c r="N28" s="341"/>
      <c r="O28" s="341"/>
      <c r="P28" s="531"/>
      <c r="Q28" s="341"/>
      <c r="R28" s="215"/>
    </row>
    <row r="29" spans="1:18" x14ac:dyDescent="0.2">
      <c r="A29" s="186">
        <f t="shared" si="0"/>
        <v>19</v>
      </c>
      <c r="B29" s="179" t="s">
        <v>50</v>
      </c>
      <c r="C29" s="125"/>
      <c r="D29" s="125">
        <f>'[2]tám, végl. pe.átv  '!D70</f>
        <v>30</v>
      </c>
      <c r="E29" s="509">
        <f>'[2]tám, végl. pe.átv  '!E70</f>
        <v>30</v>
      </c>
      <c r="F29" s="125">
        <f>'[2]tám, végl. pe.átv  '!F70</f>
        <v>0</v>
      </c>
      <c r="G29" s="125">
        <v>30</v>
      </c>
      <c r="H29" s="509">
        <v>30</v>
      </c>
      <c r="I29" s="190">
        <f t="shared" ref="I29:I53" si="6">H29/E29*100</f>
        <v>100</v>
      </c>
      <c r="J29" s="145" t="s">
        <v>32</v>
      </c>
      <c r="K29" s="191"/>
      <c r="L29" s="343"/>
      <c r="M29" s="531"/>
      <c r="N29" s="341"/>
      <c r="O29" s="341"/>
      <c r="P29" s="531"/>
      <c r="Q29" s="341"/>
      <c r="R29" s="215"/>
    </row>
    <row r="30" spans="1:18" s="130" customFormat="1" x14ac:dyDescent="0.2">
      <c r="A30" s="186">
        <f t="shared" si="0"/>
        <v>20</v>
      </c>
      <c r="B30" s="179" t="s">
        <v>48</v>
      </c>
      <c r="C30" s="125"/>
      <c r="D30" s="125"/>
      <c r="E30" s="509"/>
      <c r="F30" s="125"/>
      <c r="G30" s="125"/>
      <c r="H30" s="509"/>
      <c r="I30" s="190"/>
      <c r="J30" s="145" t="s">
        <v>537</v>
      </c>
      <c r="K30" s="191"/>
      <c r="L30" s="343"/>
      <c r="M30" s="531"/>
      <c r="N30" s="947"/>
      <c r="O30" s="947"/>
      <c r="P30" s="533"/>
      <c r="Q30" s="341"/>
      <c r="R30" s="687"/>
    </row>
    <row r="31" spans="1:18" x14ac:dyDescent="0.2">
      <c r="A31" s="186">
        <f t="shared" si="0"/>
        <v>21</v>
      </c>
      <c r="C31" s="125"/>
      <c r="D31" s="125"/>
      <c r="E31" s="509"/>
      <c r="F31" s="125"/>
      <c r="G31" s="125"/>
      <c r="H31" s="509"/>
      <c r="I31" s="190"/>
      <c r="J31" s="145" t="s">
        <v>534</v>
      </c>
      <c r="K31" s="191"/>
      <c r="L31" s="343"/>
      <c r="M31" s="531"/>
      <c r="N31" s="341"/>
      <c r="O31" s="341"/>
      <c r="P31" s="531"/>
      <c r="Q31" s="341"/>
      <c r="R31" s="215"/>
    </row>
    <row r="32" spans="1:18" s="9" customFormat="1" x14ac:dyDescent="0.2">
      <c r="A32" s="186">
        <f t="shared" si="0"/>
        <v>22</v>
      </c>
      <c r="B32" s="196" t="s">
        <v>52</v>
      </c>
      <c r="C32" s="213">
        <f>C14+C20</f>
        <v>52385</v>
      </c>
      <c r="D32" s="213">
        <f>D14+D20+D13+D18+D29</f>
        <v>31966</v>
      </c>
      <c r="E32" s="936">
        <f>E14+E20+E13+E18+E29</f>
        <v>84351</v>
      </c>
      <c r="F32" s="213">
        <f t="shared" ref="F32:H32" si="7">F14+F20+F13+F18+F29</f>
        <v>52383</v>
      </c>
      <c r="G32" s="213">
        <f t="shared" si="7"/>
        <v>32104</v>
      </c>
      <c r="H32" s="936">
        <f t="shared" si="7"/>
        <v>84487</v>
      </c>
      <c r="I32" s="190">
        <f t="shared" si="6"/>
        <v>100.16123104646061</v>
      </c>
      <c r="J32" s="145" t="s">
        <v>530</v>
      </c>
      <c r="K32" s="180"/>
      <c r="L32" s="341"/>
      <c r="M32" s="531"/>
      <c r="N32" s="214"/>
      <c r="O32" s="214"/>
      <c r="P32" s="503"/>
      <c r="Q32" s="341"/>
      <c r="R32" s="586"/>
    </row>
    <row r="33" spans="1:18" x14ac:dyDescent="0.2">
      <c r="A33" s="186">
        <f t="shared" si="0"/>
        <v>23</v>
      </c>
      <c r="B33" s="197" t="s">
        <v>68</v>
      </c>
      <c r="C33" s="199">
        <f>C16+C24+C25+C26+C27+C30</f>
        <v>0</v>
      </c>
      <c r="D33" s="199">
        <f>D16+D24+D25+D26+D27+D30</f>
        <v>0</v>
      </c>
      <c r="E33" s="504">
        <f>E16+E24+E25+E26+E27+E30</f>
        <v>0</v>
      </c>
      <c r="F33" s="199">
        <f t="shared" ref="F33:H33" si="8">F16+F24+F25+F26+F27+F30</f>
        <v>0</v>
      </c>
      <c r="G33" s="199">
        <f t="shared" si="8"/>
        <v>0</v>
      </c>
      <c r="H33" s="504">
        <f t="shared" si="8"/>
        <v>0</v>
      </c>
      <c r="I33" s="190"/>
      <c r="J33" s="198" t="s">
        <v>69</v>
      </c>
      <c r="K33" s="199">
        <f>SUM(K27:K32)</f>
        <v>11067</v>
      </c>
      <c r="L33" s="413">
        <f>SUM(L27:L32)</f>
        <v>1224</v>
      </c>
      <c r="M33" s="533">
        <f>SUM(M27:M31)</f>
        <v>12291</v>
      </c>
      <c r="N33" s="1064">
        <f t="shared" ref="N33:P33" si="9">SUM(N27:N31)</f>
        <v>3775</v>
      </c>
      <c r="O33" s="413">
        <f t="shared" si="9"/>
        <v>634</v>
      </c>
      <c r="P33" s="533">
        <f t="shared" si="9"/>
        <v>4409</v>
      </c>
      <c r="Q33" s="947">
        <f t="shared" si="3"/>
        <v>35.871776096330649</v>
      </c>
      <c r="R33" s="215"/>
    </row>
    <row r="34" spans="1:18" x14ac:dyDescent="0.2">
      <c r="A34" s="186">
        <f t="shared" si="0"/>
        <v>24</v>
      </c>
      <c r="B34" s="200" t="s">
        <v>51</v>
      </c>
      <c r="C34" s="195">
        <f>SUM(C32:C33)</f>
        <v>52385</v>
      </c>
      <c r="D34" s="195">
        <f>SUM(D32:D33)</f>
        <v>31966</v>
      </c>
      <c r="E34" s="505">
        <f>SUM(C34:D34)</f>
        <v>84351</v>
      </c>
      <c r="F34" s="195">
        <f>SUM(F32:F33)</f>
        <v>52383</v>
      </c>
      <c r="G34" s="195">
        <f t="shared" ref="G34:H34" si="10">SUM(G32:G33)</f>
        <v>32104</v>
      </c>
      <c r="H34" s="505">
        <f t="shared" si="10"/>
        <v>84487</v>
      </c>
      <c r="I34" s="190">
        <f t="shared" si="6"/>
        <v>100.16123104646061</v>
      </c>
      <c r="J34" s="201" t="s">
        <v>70</v>
      </c>
      <c r="K34" s="195">
        <f>K24+K33</f>
        <v>121428</v>
      </c>
      <c r="L34" s="414">
        <f>L24+L33</f>
        <v>178576</v>
      </c>
      <c r="M34" s="503">
        <f>M24+M33</f>
        <v>300004</v>
      </c>
      <c r="N34" s="1065">
        <f t="shared" ref="N34:P34" si="11">N24+N33</f>
        <v>114025</v>
      </c>
      <c r="O34" s="414">
        <f t="shared" si="11"/>
        <v>173901</v>
      </c>
      <c r="P34" s="503">
        <f t="shared" si="11"/>
        <v>287926</v>
      </c>
      <c r="Q34" s="214">
        <f t="shared" si="3"/>
        <v>95.974053679284282</v>
      </c>
      <c r="R34" s="215"/>
    </row>
    <row r="35" spans="1:18" x14ac:dyDescent="0.2">
      <c r="A35" s="186">
        <f t="shared" si="0"/>
        <v>25</v>
      </c>
      <c r="B35" s="202"/>
      <c r="C35" s="191"/>
      <c r="D35" s="191"/>
      <c r="E35" s="502"/>
      <c r="F35" s="191"/>
      <c r="G35" s="191"/>
      <c r="H35" s="502"/>
      <c r="I35" s="190"/>
      <c r="J35" s="193"/>
      <c r="K35" s="191"/>
      <c r="L35" s="343"/>
      <c r="M35" s="531"/>
      <c r="N35" s="341"/>
      <c r="O35" s="341"/>
      <c r="P35" s="531"/>
      <c r="Q35" s="341"/>
      <c r="R35" s="215"/>
    </row>
    <row r="36" spans="1:18" x14ac:dyDescent="0.2">
      <c r="A36" s="186">
        <f t="shared" si="0"/>
        <v>26</v>
      </c>
      <c r="B36" s="202"/>
      <c r="C36" s="191"/>
      <c r="D36" s="191"/>
      <c r="E36" s="502"/>
      <c r="F36" s="191"/>
      <c r="G36" s="191"/>
      <c r="H36" s="502"/>
      <c r="I36" s="190"/>
      <c r="J36" s="194"/>
      <c r="K36" s="131"/>
      <c r="L36" s="412"/>
      <c r="M36" s="532"/>
      <c r="N36" s="341"/>
      <c r="O36" s="341"/>
      <c r="P36" s="531"/>
      <c r="Q36" s="341"/>
      <c r="R36" s="215"/>
    </row>
    <row r="37" spans="1:18" s="9" customFormat="1" x14ac:dyDescent="0.2">
      <c r="A37" s="186">
        <f t="shared" si="0"/>
        <v>27</v>
      </c>
      <c r="B37" s="202"/>
      <c r="C37" s="191"/>
      <c r="D37" s="191"/>
      <c r="E37" s="502"/>
      <c r="F37" s="191"/>
      <c r="G37" s="191"/>
      <c r="H37" s="502"/>
      <c r="I37" s="190"/>
      <c r="J37" s="193"/>
      <c r="K37" s="191"/>
      <c r="L37" s="343"/>
      <c r="M37" s="531"/>
      <c r="N37" s="214"/>
      <c r="O37" s="214"/>
      <c r="P37" s="503"/>
      <c r="Q37" s="341"/>
      <c r="R37" s="586"/>
    </row>
    <row r="38" spans="1:18" s="9" customFormat="1" x14ac:dyDescent="0.2">
      <c r="A38" s="867">
        <f t="shared" si="0"/>
        <v>28</v>
      </c>
      <c r="B38" s="132" t="s">
        <v>53</v>
      </c>
      <c r="C38" s="132"/>
      <c r="D38" s="132"/>
      <c r="E38" s="598"/>
      <c r="F38" s="132"/>
      <c r="G38" s="132"/>
      <c r="H38" s="598"/>
      <c r="I38" s="190"/>
      <c r="J38" s="146" t="s">
        <v>33</v>
      </c>
      <c r="K38" s="195"/>
      <c r="L38" s="414"/>
      <c r="M38" s="503"/>
      <c r="N38" s="214"/>
      <c r="O38" s="214"/>
      <c r="P38" s="503"/>
      <c r="Q38" s="341"/>
      <c r="R38" s="586"/>
    </row>
    <row r="39" spans="1:18" s="9" customFormat="1" ht="17.25" customHeight="1" x14ac:dyDescent="0.2">
      <c r="A39" s="869">
        <f t="shared" si="0"/>
        <v>29</v>
      </c>
      <c r="B39" s="142" t="s">
        <v>815</v>
      </c>
      <c r="C39" s="132"/>
      <c r="D39" s="132"/>
      <c r="E39" s="598"/>
      <c r="F39" s="132"/>
      <c r="G39" s="132"/>
      <c r="H39" s="598"/>
      <c r="I39" s="190"/>
      <c r="J39" s="203" t="s">
        <v>4</v>
      </c>
      <c r="K39" s="204"/>
      <c r="M39" s="534"/>
      <c r="N39" s="214"/>
      <c r="O39" s="214"/>
      <c r="P39" s="503"/>
      <c r="Q39" s="341"/>
      <c r="R39" s="586"/>
    </row>
    <row r="40" spans="1:18" s="9" customFormat="1" x14ac:dyDescent="0.2">
      <c r="A40" s="186">
        <f t="shared" si="0"/>
        <v>30</v>
      </c>
      <c r="B40" s="179" t="s">
        <v>829</v>
      </c>
      <c r="C40" s="132"/>
      <c r="D40" s="132"/>
      <c r="E40" s="598"/>
      <c r="F40" s="132"/>
      <c r="G40" s="132"/>
      <c r="H40" s="598"/>
      <c r="I40" s="190"/>
      <c r="J40" s="614" t="s">
        <v>3</v>
      </c>
      <c r="K40" s="195"/>
      <c r="L40" s="414"/>
      <c r="M40" s="503"/>
      <c r="N40" s="214"/>
      <c r="O40" s="214"/>
      <c r="P40" s="503"/>
      <c r="Q40" s="341"/>
      <c r="R40" s="586"/>
    </row>
    <row r="41" spans="1:18" x14ac:dyDescent="0.2">
      <c r="A41" s="186">
        <f t="shared" si="0"/>
        <v>31</v>
      </c>
      <c r="B41" s="124" t="s">
        <v>817</v>
      </c>
      <c r="C41" s="207"/>
      <c r="D41" s="207"/>
      <c r="E41" s="1026"/>
      <c r="F41" s="207"/>
      <c r="G41" s="207"/>
      <c r="H41" s="1026"/>
      <c r="I41" s="190"/>
      <c r="J41" s="145" t="s">
        <v>5</v>
      </c>
      <c r="K41" s="195"/>
      <c r="L41" s="414"/>
      <c r="M41" s="503"/>
      <c r="N41" s="341"/>
      <c r="O41" s="341"/>
      <c r="P41" s="531"/>
      <c r="Q41" s="341"/>
      <c r="R41" s="215"/>
    </row>
    <row r="42" spans="1:18" x14ac:dyDescent="0.2">
      <c r="A42" s="186">
        <f t="shared" si="0"/>
        <v>32</v>
      </c>
      <c r="B42" s="124" t="s">
        <v>230</v>
      </c>
      <c r="C42" s="125"/>
      <c r="D42" s="125"/>
      <c r="E42" s="509"/>
      <c r="F42" s="125"/>
      <c r="G42" s="125"/>
      <c r="H42" s="509"/>
      <c r="I42" s="190"/>
      <c r="J42" s="145" t="s">
        <v>6</v>
      </c>
      <c r="K42" s="204"/>
      <c r="L42" s="214"/>
      <c r="M42" s="503"/>
      <c r="N42" s="341"/>
      <c r="O42" s="341"/>
      <c r="P42" s="531"/>
      <c r="Q42" s="341"/>
      <c r="R42" s="215"/>
    </row>
    <row r="43" spans="1:18" x14ac:dyDescent="0.2">
      <c r="A43" s="186">
        <f t="shared" si="0"/>
        <v>33</v>
      </c>
      <c r="B43" s="612" t="s">
        <v>231</v>
      </c>
      <c r="C43" s="125">
        <v>1560</v>
      </c>
      <c r="D43" s="125"/>
      <c r="E43" s="509">
        <f>C43+D43</f>
        <v>1560</v>
      </c>
      <c r="F43" s="125">
        <v>1561</v>
      </c>
      <c r="G43" s="125"/>
      <c r="H43" s="509">
        <f>F43+G43</f>
        <v>1561</v>
      </c>
      <c r="I43" s="190">
        <f t="shared" si="6"/>
        <v>100.06410256410257</v>
      </c>
      <c r="J43" s="145" t="s">
        <v>7</v>
      </c>
      <c r="K43" s="204"/>
      <c r="L43" s="214"/>
      <c r="M43" s="503"/>
      <c r="N43" s="341"/>
      <c r="O43" s="341"/>
      <c r="P43" s="531"/>
      <c r="Q43" s="341"/>
      <c r="R43" s="215"/>
    </row>
    <row r="44" spans="1:18" x14ac:dyDescent="0.2">
      <c r="A44" s="186">
        <f t="shared" si="0"/>
        <v>34</v>
      </c>
      <c r="B44" s="612" t="s">
        <v>1050</v>
      </c>
      <c r="C44" s="125"/>
      <c r="D44" s="125">
        <v>142</v>
      </c>
      <c r="E44" s="509">
        <f>C44+D44</f>
        <v>142</v>
      </c>
      <c r="F44" s="125"/>
      <c r="G44" s="125">
        <v>141</v>
      </c>
      <c r="H44" s="509">
        <f>F44+G44</f>
        <v>141</v>
      </c>
      <c r="I44" s="190">
        <f t="shared" si="6"/>
        <v>99.295774647887328</v>
      </c>
      <c r="J44" s="145"/>
      <c r="K44" s="204"/>
      <c r="L44" s="214"/>
      <c r="M44" s="503"/>
      <c r="N44" s="341"/>
      <c r="O44" s="341"/>
      <c r="P44" s="531"/>
      <c r="Q44" s="341"/>
      <c r="R44" s="215"/>
    </row>
    <row r="45" spans="1:18" x14ac:dyDescent="0.2">
      <c r="A45" s="186">
        <f t="shared" si="0"/>
        <v>35</v>
      </c>
      <c r="B45" s="125" t="s">
        <v>818</v>
      </c>
      <c r="C45" s="125"/>
      <c r="D45" s="125"/>
      <c r="E45" s="509"/>
      <c r="F45" s="125"/>
      <c r="G45" s="125"/>
      <c r="H45" s="509"/>
      <c r="I45" s="190"/>
      <c r="J45" s="145" t="s">
        <v>8</v>
      </c>
      <c r="K45" s="195"/>
      <c r="L45" s="414"/>
      <c r="M45" s="531"/>
      <c r="N45" s="341"/>
      <c r="O45" s="341"/>
      <c r="P45" s="531"/>
      <c r="Q45" s="341"/>
      <c r="R45" s="215"/>
    </row>
    <row r="46" spans="1:18" x14ac:dyDescent="0.2">
      <c r="A46" s="186">
        <f t="shared" si="0"/>
        <v>36</v>
      </c>
      <c r="B46" s="125" t="s">
        <v>819</v>
      </c>
      <c r="C46" s="132"/>
      <c r="D46" s="132"/>
      <c r="E46" s="598"/>
      <c r="F46" s="132"/>
      <c r="G46" s="132"/>
      <c r="H46" s="598"/>
      <c r="I46" s="190"/>
      <c r="J46" s="145" t="s">
        <v>9</v>
      </c>
      <c r="K46" s="195"/>
      <c r="L46" s="414"/>
      <c r="M46" s="531"/>
      <c r="N46" s="341"/>
      <c r="O46" s="341"/>
      <c r="P46" s="531"/>
      <c r="Q46" s="341"/>
      <c r="R46" s="215"/>
    </row>
    <row r="47" spans="1:18" x14ac:dyDescent="0.2">
      <c r="A47" s="186">
        <f t="shared" si="0"/>
        <v>37</v>
      </c>
      <c r="B47" s="124" t="s">
        <v>234</v>
      </c>
      <c r="C47" s="125"/>
      <c r="D47" s="125"/>
      <c r="E47" s="509"/>
      <c r="F47" s="125"/>
      <c r="G47" s="125"/>
      <c r="H47" s="509"/>
      <c r="I47" s="190"/>
      <c r="J47" s="145" t="s">
        <v>10</v>
      </c>
      <c r="K47" s="191"/>
      <c r="L47" s="343"/>
      <c r="M47" s="531"/>
      <c r="N47" s="341"/>
      <c r="O47" s="341"/>
      <c r="P47" s="531"/>
      <c r="Q47" s="341"/>
      <c r="R47" s="215"/>
    </row>
    <row r="48" spans="1:18" x14ac:dyDescent="0.2">
      <c r="A48" s="186">
        <f t="shared" si="0"/>
        <v>38</v>
      </c>
      <c r="B48" s="612" t="s">
        <v>235</v>
      </c>
      <c r="C48" s="125">
        <f>K24-(C34+C43)</f>
        <v>56416</v>
      </c>
      <c r="D48" s="125">
        <f>L24-(D34+D43+D44)</f>
        <v>145244</v>
      </c>
      <c r="E48" s="509">
        <f>M24-(E34+E43+E44)</f>
        <v>201660</v>
      </c>
      <c r="F48" s="125">
        <v>57414</v>
      </c>
      <c r="G48" s="125">
        <v>142822</v>
      </c>
      <c r="H48" s="509">
        <f>F48+G48</f>
        <v>200236</v>
      </c>
      <c r="I48" s="190">
        <f t="shared" si="6"/>
        <v>99.293860954081126</v>
      </c>
      <c r="J48" s="145" t="s">
        <v>11</v>
      </c>
      <c r="K48" s="191"/>
      <c r="L48" s="343"/>
      <c r="M48" s="531"/>
      <c r="N48" s="341"/>
      <c r="O48" s="341"/>
      <c r="P48" s="531"/>
      <c r="Q48" s="341"/>
      <c r="R48" s="215"/>
    </row>
    <row r="49" spans="1:18" x14ac:dyDescent="0.2">
      <c r="A49" s="186">
        <f t="shared" si="0"/>
        <v>39</v>
      </c>
      <c r="B49" s="612" t="s">
        <v>236</v>
      </c>
      <c r="C49" s="125">
        <f>K33-C33</f>
        <v>11067</v>
      </c>
      <c r="D49" s="125">
        <f>L33-D33</f>
        <v>1224</v>
      </c>
      <c r="E49" s="509">
        <f>M33-E33</f>
        <v>12291</v>
      </c>
      <c r="F49" s="125">
        <v>3775</v>
      </c>
      <c r="G49" s="125">
        <v>634</v>
      </c>
      <c r="H49" s="509">
        <v>4409</v>
      </c>
      <c r="I49" s="190">
        <f t="shared" si="6"/>
        <v>35.871776096330649</v>
      </c>
      <c r="J49" s="145" t="s">
        <v>12</v>
      </c>
      <c r="K49" s="191"/>
      <c r="L49" s="343"/>
      <c r="M49" s="531"/>
      <c r="N49" s="341"/>
      <c r="O49" s="341"/>
      <c r="P49" s="531"/>
      <c r="Q49" s="341"/>
      <c r="R49" s="215"/>
    </row>
    <row r="50" spans="1:18" x14ac:dyDescent="0.2">
      <c r="A50" s="186">
        <f t="shared" si="0"/>
        <v>40</v>
      </c>
      <c r="B50" s="124" t="s">
        <v>1</v>
      </c>
      <c r="C50" s="125"/>
      <c r="D50" s="125"/>
      <c r="E50" s="509"/>
      <c r="F50" s="125"/>
      <c r="G50" s="125"/>
      <c r="H50" s="509"/>
      <c r="I50" s="190"/>
      <c r="J50" s="145" t="s">
        <v>13</v>
      </c>
      <c r="K50" s="191"/>
      <c r="L50" s="343"/>
      <c r="M50" s="531"/>
      <c r="N50" s="341"/>
      <c r="O50" s="341"/>
      <c r="P50" s="531"/>
      <c r="Q50" s="341"/>
      <c r="R50" s="215"/>
    </row>
    <row r="51" spans="1:18" x14ac:dyDescent="0.2">
      <c r="A51" s="186">
        <f t="shared" si="0"/>
        <v>41</v>
      </c>
      <c r="B51" s="124"/>
      <c r="C51" s="125"/>
      <c r="D51" s="125"/>
      <c r="E51" s="509"/>
      <c r="F51" s="125"/>
      <c r="G51" s="125"/>
      <c r="H51" s="509"/>
      <c r="I51" s="190"/>
      <c r="J51" s="145" t="s">
        <v>14</v>
      </c>
      <c r="K51" s="191"/>
      <c r="L51" s="343"/>
      <c r="M51" s="531"/>
      <c r="N51" s="341"/>
      <c r="O51" s="341"/>
      <c r="P51" s="531"/>
      <c r="Q51" s="341"/>
      <c r="R51" s="215"/>
    </row>
    <row r="52" spans="1:18" x14ac:dyDescent="0.2">
      <c r="A52" s="186">
        <f t="shared" si="0"/>
        <v>42</v>
      </c>
      <c r="B52" s="124"/>
      <c r="C52" s="125"/>
      <c r="D52" s="125"/>
      <c r="E52" s="509"/>
      <c r="F52" s="125"/>
      <c r="G52" s="125"/>
      <c r="H52" s="509"/>
      <c r="I52" s="190"/>
      <c r="J52" s="145" t="s">
        <v>15</v>
      </c>
      <c r="K52" s="191"/>
      <c r="L52" s="343"/>
      <c r="M52" s="531"/>
      <c r="N52" s="341"/>
      <c r="O52" s="341"/>
      <c r="P52" s="531"/>
      <c r="Q52" s="341"/>
      <c r="R52" s="215"/>
    </row>
    <row r="53" spans="1:18" ht="12" thickBot="1" x14ac:dyDescent="0.25">
      <c r="A53" s="186">
        <f t="shared" si="0"/>
        <v>43</v>
      </c>
      <c r="B53" s="200" t="s">
        <v>538</v>
      </c>
      <c r="C53" s="383">
        <f>SUM(C39:C51)</f>
        <v>69043</v>
      </c>
      <c r="D53" s="383">
        <f>SUM(D39:D51)</f>
        <v>146610</v>
      </c>
      <c r="E53" s="899">
        <f>SUM(E39:E51)</f>
        <v>215653</v>
      </c>
      <c r="F53" s="580">
        <f t="shared" ref="F53:H53" si="12">SUM(F39:F51)</f>
        <v>62750</v>
      </c>
      <c r="G53" s="580">
        <f t="shared" si="12"/>
        <v>143597</v>
      </c>
      <c r="H53" s="899">
        <f t="shared" si="12"/>
        <v>206347</v>
      </c>
      <c r="I53" s="1069">
        <f t="shared" si="6"/>
        <v>95.684734272187271</v>
      </c>
      <c r="J53" s="132" t="s">
        <v>531</v>
      </c>
      <c r="K53" s="195">
        <f>SUM(K39:K52)</f>
        <v>0</v>
      </c>
      <c r="L53" s="414">
        <f>SUM(L39:L52)</f>
        <v>0</v>
      </c>
      <c r="M53" s="535">
        <f>SUM(M39:M52)</f>
        <v>0</v>
      </c>
      <c r="N53" s="1075">
        <f t="shared" ref="N53:P53" si="13">SUM(N39:N52)</f>
        <v>0</v>
      </c>
      <c r="O53" s="1075">
        <f t="shared" si="13"/>
        <v>0</v>
      </c>
      <c r="P53" s="535">
        <f t="shared" si="13"/>
        <v>0</v>
      </c>
      <c r="Q53" s="1076"/>
      <c r="R53" s="215"/>
    </row>
    <row r="54" spans="1:18" ht="12" thickBot="1" x14ac:dyDescent="0.25">
      <c r="A54" s="186">
        <f t="shared" si="0"/>
        <v>44</v>
      </c>
      <c r="B54" s="208" t="s">
        <v>533</v>
      </c>
      <c r="C54" s="380">
        <f>C34+C53</f>
        <v>121428</v>
      </c>
      <c r="D54" s="380">
        <f>D34+D53</f>
        <v>178576</v>
      </c>
      <c r="E54" s="1071">
        <f>E34+E53</f>
        <v>300004</v>
      </c>
      <c r="F54" s="515">
        <f t="shared" ref="F54:H54" si="14">F34+F53</f>
        <v>115133</v>
      </c>
      <c r="G54" s="515">
        <f t="shared" si="14"/>
        <v>175701</v>
      </c>
      <c r="H54" s="1070">
        <f t="shared" si="14"/>
        <v>290834</v>
      </c>
      <c r="I54" s="1072">
        <f>H54/E54*100</f>
        <v>96.943374088345493</v>
      </c>
      <c r="J54" s="210" t="s">
        <v>532</v>
      </c>
      <c r="K54" s="210">
        <f>K34+K53</f>
        <v>121428</v>
      </c>
      <c r="L54" s="417">
        <f>L34+L53</f>
        <v>178576</v>
      </c>
      <c r="M54" s="417">
        <f>M34+M53</f>
        <v>300004</v>
      </c>
      <c r="N54" s="1073">
        <f t="shared" ref="N54:P54" si="15">N34+N53</f>
        <v>114025</v>
      </c>
      <c r="O54" s="416">
        <f t="shared" si="15"/>
        <v>173901</v>
      </c>
      <c r="P54" s="1074">
        <f t="shared" si="15"/>
        <v>287926</v>
      </c>
      <c r="Q54" s="1022">
        <f t="shared" si="3"/>
        <v>95.974053679284282</v>
      </c>
    </row>
    <row r="55" spans="1:18" x14ac:dyDescent="0.2">
      <c r="B55" s="205"/>
      <c r="C55" s="204"/>
      <c r="D55" s="204"/>
      <c r="E55" s="204"/>
      <c r="F55" s="204"/>
      <c r="G55" s="204"/>
      <c r="H55" s="204"/>
      <c r="I55" s="204"/>
      <c r="J55" s="204"/>
      <c r="K55" s="204"/>
      <c r="L55" s="214"/>
      <c r="M55" s="214"/>
    </row>
    <row r="56" spans="1:18" x14ac:dyDescent="0.2">
      <c r="Q56" s="342"/>
    </row>
  </sheetData>
  <mergeCells count="18">
    <mergeCell ref="A8:A10"/>
    <mergeCell ref="B8:B9"/>
    <mergeCell ref="C8:E8"/>
    <mergeCell ref="J8:J9"/>
    <mergeCell ref="K8:M8"/>
    <mergeCell ref="C9:E9"/>
    <mergeCell ref="K9:M9"/>
    <mergeCell ref="F8:I8"/>
    <mergeCell ref="F9:H9"/>
    <mergeCell ref="I9:I10"/>
    <mergeCell ref="N8:Q8"/>
    <mergeCell ref="N9:P9"/>
    <mergeCell ref="Q9:Q10"/>
    <mergeCell ref="C1:Q1"/>
    <mergeCell ref="B4:Q4"/>
    <mergeCell ref="B5:Q5"/>
    <mergeCell ref="B6:Q6"/>
    <mergeCell ref="B7:Q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48"/>
  <sheetViews>
    <sheetView topLeftCell="B1" zoomScale="120" workbookViewId="0">
      <selection activeCell="B1" sqref="B1:Q1"/>
    </sheetView>
  </sheetViews>
  <sheetFormatPr defaultRowHeight="11.25" x14ac:dyDescent="0.2"/>
  <cols>
    <col min="1" max="1" width="4.85546875" style="179" customWidth="1"/>
    <col min="2" max="2" width="38.5703125" style="179" customWidth="1"/>
    <col min="3" max="3" width="10.140625" style="180" customWidth="1"/>
    <col min="4" max="4" width="11.140625" style="180" customWidth="1"/>
    <col min="5" max="5" width="11.28515625" style="180" customWidth="1"/>
    <col min="6" max="8" width="10.7109375" style="180" customWidth="1"/>
    <col min="9" max="9" width="6.85546875" style="180" customWidth="1"/>
    <col min="10" max="10" width="39.7109375" style="180" customWidth="1"/>
    <col min="11" max="11" width="11.5703125" style="180" customWidth="1"/>
    <col min="12" max="12" width="14.7109375" style="180" customWidth="1"/>
    <col min="13" max="13" width="14.5703125" style="180" customWidth="1"/>
    <col min="14" max="16" width="10.7109375" style="179" customWidth="1"/>
    <col min="17" max="17" width="6.7109375" style="179" customWidth="1"/>
    <col min="18" max="26" width="9.140625" style="179"/>
    <col min="27" max="16384" width="9.140625" style="8"/>
  </cols>
  <sheetData>
    <row r="1" spans="1:26" ht="12.75" customHeight="1" x14ac:dyDescent="0.2">
      <c r="B1" s="1561" t="s">
        <v>2387</v>
      </c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</row>
    <row r="2" spans="1:26" x14ac:dyDescent="0.2">
      <c r="B2" s="648"/>
      <c r="M2" s="181"/>
    </row>
    <row r="3" spans="1:26" s="128" customFormat="1" x14ac:dyDescent="0.2">
      <c r="A3" s="182"/>
      <c r="B3" s="1562" t="s">
        <v>54</v>
      </c>
      <c r="C3" s="1562"/>
      <c r="D3" s="1562"/>
      <c r="E3" s="1562"/>
      <c r="F3" s="1562"/>
      <c r="G3" s="1562"/>
      <c r="H3" s="1562"/>
      <c r="I3" s="1562"/>
      <c r="J3" s="1562"/>
      <c r="K3" s="1562"/>
      <c r="L3" s="1562"/>
      <c r="M3" s="1562"/>
      <c r="N3" s="1562"/>
      <c r="O3" s="1562"/>
      <c r="P3" s="1562"/>
      <c r="Q3" s="1562"/>
      <c r="R3" s="182"/>
      <c r="S3" s="182"/>
      <c r="T3" s="182"/>
      <c r="U3" s="182"/>
      <c r="V3" s="182"/>
      <c r="W3" s="182"/>
      <c r="X3" s="182"/>
      <c r="Y3" s="182"/>
      <c r="Z3" s="182"/>
    </row>
    <row r="4" spans="1:26" s="128" customFormat="1" x14ac:dyDescent="0.2">
      <c r="A4" s="182"/>
      <c r="B4" s="1562" t="s">
        <v>350</v>
      </c>
      <c r="C4" s="1562"/>
      <c r="D4" s="1562"/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2"/>
      <c r="P4" s="1562"/>
      <c r="Q4" s="1562"/>
      <c r="R4" s="182"/>
      <c r="S4" s="182"/>
      <c r="T4" s="182"/>
      <c r="U4" s="182"/>
      <c r="V4" s="182"/>
      <c r="W4" s="182"/>
      <c r="X4" s="182"/>
      <c r="Y4" s="182"/>
      <c r="Z4" s="182"/>
    </row>
    <row r="5" spans="1:26" s="128" customFormat="1" ht="12.75" customHeight="1" x14ac:dyDescent="0.2">
      <c r="A5" s="1564" t="s">
        <v>380</v>
      </c>
      <c r="B5" s="1564"/>
      <c r="C5" s="1564"/>
      <c r="D5" s="1564"/>
      <c r="E5" s="1564"/>
      <c r="F5" s="1564"/>
      <c r="G5" s="1564"/>
      <c r="H5" s="1564"/>
      <c r="I5" s="1564"/>
      <c r="J5" s="1564"/>
      <c r="K5" s="1564"/>
      <c r="L5" s="1564"/>
      <c r="M5" s="1564"/>
      <c r="N5" s="1564"/>
      <c r="O5" s="1564"/>
      <c r="P5" s="1564"/>
      <c r="Q5" s="1564"/>
      <c r="R5" s="182"/>
      <c r="S5" s="182"/>
      <c r="T5" s="182"/>
      <c r="U5" s="182"/>
      <c r="V5" s="182"/>
      <c r="W5" s="182"/>
      <c r="X5" s="182"/>
      <c r="Y5" s="182"/>
      <c r="Z5" s="182"/>
    </row>
    <row r="6" spans="1:26" s="128" customFormat="1" ht="12.75" customHeight="1" x14ac:dyDescent="0.2">
      <c r="A6" s="1568" t="s">
        <v>56</v>
      </c>
      <c r="B6" s="1572" t="s">
        <v>57</v>
      </c>
      <c r="C6" s="1580" t="s">
        <v>58</v>
      </c>
      <c r="D6" s="1580"/>
      <c r="E6" s="1581"/>
      <c r="F6" s="1565" t="s">
        <v>59</v>
      </c>
      <c r="G6" s="1565"/>
      <c r="H6" s="1565"/>
      <c r="I6" s="1565"/>
      <c r="J6" s="1575" t="s">
        <v>60</v>
      </c>
      <c r="K6" s="1566" t="s">
        <v>563</v>
      </c>
      <c r="L6" s="1567"/>
      <c r="M6" s="1567"/>
      <c r="N6" s="1565" t="s">
        <v>564</v>
      </c>
      <c r="O6" s="1565"/>
      <c r="P6" s="1565"/>
      <c r="Q6" s="1565"/>
      <c r="R6" s="182"/>
      <c r="S6" s="182"/>
      <c r="T6" s="182"/>
    </row>
    <row r="7" spans="1:26" s="128" customFormat="1" ht="12.75" customHeight="1" x14ac:dyDescent="0.2">
      <c r="A7" s="1568"/>
      <c r="B7" s="1572"/>
      <c r="C7" s="1577" t="s">
        <v>349</v>
      </c>
      <c r="D7" s="1577"/>
      <c r="E7" s="1578"/>
      <c r="F7" s="1569" t="s">
        <v>1139</v>
      </c>
      <c r="G7" s="1570"/>
      <c r="H7" s="1570"/>
      <c r="I7" s="1571" t="s">
        <v>1134</v>
      </c>
      <c r="J7" s="1576"/>
      <c r="K7" s="1577" t="s">
        <v>349</v>
      </c>
      <c r="L7" s="1577"/>
      <c r="M7" s="1577"/>
      <c r="N7" s="1569" t="s">
        <v>1139</v>
      </c>
      <c r="O7" s="1570"/>
      <c r="P7" s="1570"/>
      <c r="Q7" s="1571" t="s">
        <v>1134</v>
      </c>
      <c r="R7" s="182"/>
      <c r="S7" s="182"/>
      <c r="T7" s="182"/>
    </row>
    <row r="8" spans="1:26" s="129" customFormat="1" ht="36.6" customHeight="1" x14ac:dyDescent="0.2">
      <c r="A8" s="1568"/>
      <c r="B8" s="694" t="s">
        <v>61</v>
      </c>
      <c r="C8" s="693" t="s">
        <v>62</v>
      </c>
      <c r="D8" s="693" t="s">
        <v>63</v>
      </c>
      <c r="E8" s="939" t="s">
        <v>64</v>
      </c>
      <c r="F8" s="938" t="s">
        <v>62</v>
      </c>
      <c r="G8" s="141" t="s">
        <v>63</v>
      </c>
      <c r="H8" s="184" t="s">
        <v>1135</v>
      </c>
      <c r="I8" s="1571"/>
      <c r="J8" s="185" t="s">
        <v>65</v>
      </c>
      <c r="K8" s="141" t="s">
        <v>62</v>
      </c>
      <c r="L8" s="141" t="s">
        <v>63</v>
      </c>
      <c r="M8" s="141" t="s">
        <v>64</v>
      </c>
      <c r="N8" s="141" t="s">
        <v>62</v>
      </c>
      <c r="O8" s="141" t="s">
        <v>63</v>
      </c>
      <c r="P8" s="1020" t="s">
        <v>1135</v>
      </c>
      <c r="Q8" s="1579"/>
      <c r="R8" s="211"/>
      <c r="S8" s="211"/>
      <c r="T8" s="211"/>
    </row>
    <row r="9" spans="1:26" ht="11.45" customHeight="1" x14ac:dyDescent="0.2">
      <c r="A9" s="186">
        <v>1</v>
      </c>
      <c r="B9" s="695" t="s">
        <v>24</v>
      </c>
      <c r="C9" s="696"/>
      <c r="D9" s="696"/>
      <c r="E9" s="940"/>
      <c r="F9" s="195"/>
      <c r="G9" s="195"/>
      <c r="H9" s="928"/>
      <c r="I9" s="195"/>
      <c r="J9" s="144" t="s">
        <v>25</v>
      </c>
      <c r="K9" s="188"/>
      <c r="L9" s="188"/>
      <c r="M9" s="508"/>
      <c r="P9" s="846"/>
      <c r="Q9" s="935"/>
      <c r="U9" s="8"/>
      <c r="V9" s="8"/>
      <c r="W9" s="8"/>
      <c r="X9" s="8"/>
      <c r="Y9" s="8"/>
      <c r="Z9" s="8"/>
    </row>
    <row r="10" spans="1:26" x14ac:dyDescent="0.2">
      <c r="A10" s="186">
        <f t="shared" ref="A10:A47" si="0">A9+1</f>
        <v>2</v>
      </c>
      <c r="B10" s="189" t="s">
        <v>35</v>
      </c>
      <c r="C10" s="124"/>
      <c r="D10" s="124"/>
      <c r="E10" s="509">
        <f>SUM(C10:D10)</f>
        <v>0</v>
      </c>
      <c r="F10" s="125"/>
      <c r="G10" s="125"/>
      <c r="H10" s="509"/>
      <c r="I10" s="125"/>
      <c r="J10" s="145" t="s">
        <v>26</v>
      </c>
      <c r="K10" s="125">
        <f>Össz.önkor.mérleg.!K10</f>
        <v>532458</v>
      </c>
      <c r="L10" s="125">
        <f>Össz.önkor.mérleg.!L10</f>
        <v>313828</v>
      </c>
      <c r="M10" s="509">
        <f>Össz.önkor.mérleg.!M10</f>
        <v>846286</v>
      </c>
      <c r="N10" s="125">
        <f>Össz.önkor.mérleg.!P10</f>
        <v>523342</v>
      </c>
      <c r="O10" s="125">
        <f>Össz.önkor.mérleg.!Q10</f>
        <v>293218</v>
      </c>
      <c r="P10" s="509">
        <f>Össz.önkor.mérleg.!R10</f>
        <v>816560</v>
      </c>
      <c r="Q10" s="502">
        <f>P10/M10*100</f>
        <v>96.487475865133064</v>
      </c>
      <c r="U10" s="8"/>
      <c r="V10" s="8"/>
      <c r="W10" s="8"/>
      <c r="X10" s="8"/>
      <c r="Y10" s="8"/>
      <c r="Z10" s="8"/>
    </row>
    <row r="11" spans="1:26" x14ac:dyDescent="0.2">
      <c r="A11" s="186">
        <f t="shared" si="0"/>
        <v>3</v>
      </c>
      <c r="B11" s="189" t="s">
        <v>36</v>
      </c>
      <c r="C11" s="124">
        <f>Össz.önkor.mérleg.!C11</f>
        <v>934168</v>
      </c>
      <c r="D11" s="124">
        <f>Össz.önkor.mérleg.!D11</f>
        <v>78800</v>
      </c>
      <c r="E11" s="509">
        <f>Össz.önkor.mérleg.!E11</f>
        <v>1012968</v>
      </c>
      <c r="F11" s="145">
        <f>Össz.önkor.mérleg.!F11</f>
        <v>934168</v>
      </c>
      <c r="G11" s="125">
        <f>Össz.önkor.mérleg.!G11</f>
        <v>78800</v>
      </c>
      <c r="H11" s="509">
        <f>Össz.önkor.mérleg.!H11</f>
        <v>1012968</v>
      </c>
      <c r="I11" s="124">
        <f>H11/E11*100</f>
        <v>100</v>
      </c>
      <c r="J11" s="145" t="s">
        <v>27</v>
      </c>
      <c r="K11" s="125">
        <f>Össz.önkor.mérleg.!K11</f>
        <v>151337</v>
      </c>
      <c r="L11" s="125">
        <f>Össz.önkor.mérleg.!L11</f>
        <v>92662</v>
      </c>
      <c r="M11" s="509">
        <f>Össz.önkor.mérleg.!M11</f>
        <v>243999</v>
      </c>
      <c r="N11" s="125">
        <f>Össz.önkor.mérleg.!P11</f>
        <v>149218</v>
      </c>
      <c r="O11" s="125">
        <f>Össz.önkor.mérleg.!Q11</f>
        <v>84923</v>
      </c>
      <c r="P11" s="509">
        <f>Össz.önkor.mérleg.!R11</f>
        <v>234141</v>
      </c>
      <c r="Q11" s="502">
        <f t="shared" ref="Q11:Q24" si="1">P11/M11*100</f>
        <v>95.959819507456999</v>
      </c>
      <c r="U11" s="8"/>
      <c r="V11" s="8"/>
      <c r="W11" s="8"/>
      <c r="X11" s="8"/>
      <c r="Y11" s="8"/>
      <c r="Z11" s="8"/>
    </row>
    <row r="12" spans="1:26" x14ac:dyDescent="0.2">
      <c r="A12" s="186">
        <f t="shared" si="0"/>
        <v>4</v>
      </c>
      <c r="B12" s="189" t="s">
        <v>208</v>
      </c>
      <c r="C12" s="124">
        <f>Össz.önkor.mérleg.!C12</f>
        <v>0</v>
      </c>
      <c r="D12" s="124">
        <f>Össz.önkor.mérleg.!D12</f>
        <v>14</v>
      </c>
      <c r="E12" s="509">
        <f>Össz.önkor.mérleg.!E12</f>
        <v>14</v>
      </c>
      <c r="F12" s="145">
        <f>Össz.önkor.mérleg.!F12</f>
        <v>0</v>
      </c>
      <c r="G12" s="125">
        <f>Össz.önkor.mérleg.!G12</f>
        <v>14</v>
      </c>
      <c r="H12" s="509">
        <f>Össz.önkor.mérleg.!H12</f>
        <v>14</v>
      </c>
      <c r="I12" s="124">
        <f t="shared" ref="I12:I44" si="2">H12/E12*100</f>
        <v>100</v>
      </c>
      <c r="J12" s="145" t="s">
        <v>29</v>
      </c>
      <c r="K12" s="125">
        <f>Össz.önkor.mérleg.!K12</f>
        <v>437621</v>
      </c>
      <c r="L12" s="125">
        <f>Össz.önkor.mérleg.!L12</f>
        <v>578029</v>
      </c>
      <c r="M12" s="509">
        <f>Össz.önkor.mérleg.!M12</f>
        <v>1015650</v>
      </c>
      <c r="N12" s="180">
        <f>Össz.önkor.mérleg.!P12</f>
        <v>406588</v>
      </c>
      <c r="O12" s="191">
        <f>Össz.önkor.mérleg.!Q12</f>
        <v>482707</v>
      </c>
      <c r="P12" s="502">
        <f>Össz.önkor.mérleg.!R12</f>
        <v>889295</v>
      </c>
      <c r="Q12" s="502">
        <f t="shared" si="1"/>
        <v>87.559198542805106</v>
      </c>
      <c r="U12" s="8"/>
      <c r="V12" s="342"/>
      <c r="W12" s="8"/>
      <c r="X12" s="8"/>
      <c r="Y12" s="8"/>
      <c r="Z12" s="8"/>
    </row>
    <row r="13" spans="1:26" ht="12" customHeight="1" x14ac:dyDescent="0.2">
      <c r="A13" s="186">
        <f t="shared" si="0"/>
        <v>5</v>
      </c>
      <c r="B13" s="189" t="s">
        <v>37</v>
      </c>
      <c r="C13" s="124">
        <f>Össz.önkor.mérleg.!C13</f>
        <v>31847</v>
      </c>
      <c r="D13" s="124">
        <f>Össz.önkor.mérleg.!D13</f>
        <v>37393</v>
      </c>
      <c r="E13" s="509">
        <f>Össz.önkor.mérleg.!E13</f>
        <v>69240</v>
      </c>
      <c r="F13" s="145">
        <f>Össz.önkor.mérleg.!F13</f>
        <v>31846</v>
      </c>
      <c r="G13" s="125">
        <f>Össz.önkor.mérleg.!G13</f>
        <v>18753</v>
      </c>
      <c r="H13" s="509">
        <f>Össz.önkor.mérleg.!H13</f>
        <v>50599</v>
      </c>
      <c r="I13" s="124">
        <f t="shared" si="2"/>
        <v>73.07770075101098</v>
      </c>
      <c r="J13" s="145"/>
      <c r="K13" s="125">
        <f>Össz.önkor.mérleg.!K13</f>
        <v>0</v>
      </c>
      <c r="L13" s="124"/>
      <c r="M13" s="500"/>
      <c r="N13" s="180"/>
      <c r="O13" s="180"/>
      <c r="P13" s="502"/>
      <c r="Q13" s="502"/>
      <c r="U13" s="8"/>
      <c r="V13" s="8"/>
      <c r="W13" s="8"/>
      <c r="X13" s="8"/>
      <c r="Y13" s="8"/>
      <c r="Z13" s="8"/>
    </row>
    <row r="14" spans="1:26" x14ac:dyDescent="0.2">
      <c r="A14" s="186">
        <f t="shared" si="0"/>
        <v>6</v>
      </c>
      <c r="B14" s="189" t="s">
        <v>39</v>
      </c>
      <c r="C14" s="124">
        <f>Össz.önkor.mérleg.!C18</f>
        <v>258792</v>
      </c>
      <c r="D14" s="124">
        <f>Össz.önkor.mérleg.!D18</f>
        <v>951723</v>
      </c>
      <c r="E14" s="509">
        <f>Össz.önkor.mérleg.!E18</f>
        <v>1210515</v>
      </c>
      <c r="F14" s="145">
        <f>Össz.önkor.mérleg.!F18</f>
        <v>259344</v>
      </c>
      <c r="G14" s="125">
        <f>Össz.önkor.mérleg.!G18</f>
        <v>952827</v>
      </c>
      <c r="H14" s="509">
        <f>Össz.önkor.mérleg.!H18</f>
        <v>1212171</v>
      </c>
      <c r="I14" s="124">
        <f t="shared" si="2"/>
        <v>100.13680127879456</v>
      </c>
      <c r="J14" s="145" t="s">
        <v>28</v>
      </c>
      <c r="K14" s="125">
        <f>Össz.önkor.mérleg.!K15</f>
        <v>894</v>
      </c>
      <c r="L14" s="125">
        <f>Össz.önkor.mérleg.!L15</f>
        <v>13870</v>
      </c>
      <c r="M14" s="509">
        <f>Össz.önkor.mérleg.!M15</f>
        <v>14764</v>
      </c>
      <c r="N14" s="180">
        <f>Össz.önkor.mérleg.!P15</f>
        <v>493</v>
      </c>
      <c r="O14" s="180">
        <f>Össz.önkor.mérleg.!Q15</f>
        <v>11634</v>
      </c>
      <c r="P14" s="502">
        <f>Össz.önkor.mérleg.!R15</f>
        <v>12127</v>
      </c>
      <c r="Q14" s="502">
        <f t="shared" si="1"/>
        <v>82.138986724464914</v>
      </c>
      <c r="U14" s="8"/>
      <c r="V14" s="8"/>
      <c r="W14" s="8"/>
      <c r="X14" s="8"/>
      <c r="Y14" s="8"/>
      <c r="Z14" s="8"/>
    </row>
    <row r="15" spans="1:26" x14ac:dyDescent="0.2">
      <c r="A15" s="186">
        <f t="shared" si="0"/>
        <v>7</v>
      </c>
      <c r="B15" s="189"/>
      <c r="C15" s="124"/>
      <c r="D15" s="124"/>
      <c r="E15" s="509"/>
      <c r="F15" s="125"/>
      <c r="G15" s="125"/>
      <c r="H15" s="509"/>
      <c r="I15" s="124"/>
      <c r="J15" s="145" t="s">
        <v>30</v>
      </c>
      <c r="K15" s="125">
        <f>Össz.önkor.mérleg.!K16</f>
        <v>0</v>
      </c>
      <c r="L15" s="191"/>
      <c r="M15" s="500"/>
      <c r="N15" s="180"/>
      <c r="O15" s="180"/>
      <c r="P15" s="502"/>
      <c r="Q15" s="502"/>
      <c r="U15" s="8"/>
      <c r="V15" s="8"/>
      <c r="W15" s="8"/>
      <c r="X15" s="8"/>
      <c r="Y15" s="8"/>
      <c r="Z15" s="8"/>
    </row>
    <row r="16" spans="1:26" x14ac:dyDescent="0.2">
      <c r="A16" s="186">
        <f t="shared" si="0"/>
        <v>8</v>
      </c>
      <c r="B16" s="122" t="s">
        <v>41</v>
      </c>
      <c r="C16" s="190">
        <f>Össz.önkor.mérleg.!C21</f>
        <v>163699</v>
      </c>
      <c r="D16" s="190">
        <f>Össz.önkor.mérleg.!D21</f>
        <v>304171</v>
      </c>
      <c r="E16" s="500">
        <f>Össz.önkor.mérleg.!E21</f>
        <v>467870</v>
      </c>
      <c r="F16" s="1081">
        <f>Össz.önkor.mérleg.!F21</f>
        <v>150534</v>
      </c>
      <c r="G16" s="190">
        <f>Össz.önkor.mérleg.!G21</f>
        <v>320982</v>
      </c>
      <c r="H16" s="500">
        <f>Össz.önkor.mérleg.!H21</f>
        <v>471516</v>
      </c>
      <c r="I16" s="124">
        <f t="shared" si="2"/>
        <v>100.77927629469725</v>
      </c>
      <c r="J16" s="145" t="s">
        <v>536</v>
      </c>
      <c r="K16" s="125">
        <f>Össz.önkor.mérleg.!K18</f>
        <v>11240</v>
      </c>
      <c r="L16" s="125">
        <f>Össz.önkor.mérleg.!L18</f>
        <v>32062</v>
      </c>
      <c r="M16" s="509">
        <f>Össz.önkor.mérleg.!M18</f>
        <v>43302</v>
      </c>
      <c r="N16" s="180">
        <f>Össz.önkor.mérleg.!P18</f>
        <v>10289</v>
      </c>
      <c r="O16" s="180">
        <f>Össz.önkor.mérleg.!Q18</f>
        <v>150</v>
      </c>
      <c r="P16" s="502">
        <f>Össz.önkor.mérleg.!R18</f>
        <v>10439</v>
      </c>
      <c r="Q16" s="502">
        <f t="shared" si="1"/>
        <v>24.107431527412128</v>
      </c>
      <c r="U16" s="8"/>
      <c r="V16" s="8"/>
      <c r="W16" s="8"/>
      <c r="X16" s="8"/>
      <c r="Y16" s="8"/>
      <c r="Z16" s="8"/>
    </row>
    <row r="17" spans="1:26" x14ac:dyDescent="0.2">
      <c r="A17" s="186">
        <f t="shared" si="0"/>
        <v>9</v>
      </c>
      <c r="B17" s="192" t="s">
        <v>40</v>
      </c>
      <c r="C17" s="190"/>
      <c r="D17" s="190"/>
      <c r="E17" s="500"/>
      <c r="F17" s="1081"/>
      <c r="G17" s="190"/>
      <c r="H17" s="500"/>
      <c r="I17" s="124"/>
      <c r="J17" s="145" t="s">
        <v>535</v>
      </c>
      <c r="K17" s="125">
        <f>Össz.önkor.mérleg.!K19</f>
        <v>132347</v>
      </c>
      <c r="L17" s="125">
        <f>Össz.önkor.mérleg.!L19</f>
        <v>190877</v>
      </c>
      <c r="M17" s="509">
        <f>Össz.önkor.mérleg.!M19</f>
        <v>323224</v>
      </c>
      <c r="N17" s="180">
        <f>Össz.önkor.mérleg.!P19</f>
        <v>130068</v>
      </c>
      <c r="O17" s="180">
        <f>Össz.önkor.mérleg.!Q19</f>
        <v>190654</v>
      </c>
      <c r="P17" s="502">
        <f>Össz.önkor.mérleg.!R19</f>
        <v>320722</v>
      </c>
      <c r="Q17" s="502">
        <f t="shared" si="1"/>
        <v>99.225923817538302</v>
      </c>
      <c r="U17" s="8"/>
      <c r="V17" s="8"/>
      <c r="W17" s="8"/>
      <c r="X17" s="8"/>
      <c r="Y17" s="8"/>
      <c r="Z17" s="8"/>
    </row>
    <row r="18" spans="1:26" x14ac:dyDescent="0.2">
      <c r="A18" s="186">
        <f t="shared" si="0"/>
        <v>10</v>
      </c>
      <c r="B18" s="192"/>
      <c r="C18" s="190"/>
      <c r="D18" s="190"/>
      <c r="E18" s="500"/>
      <c r="F18" s="190"/>
      <c r="G18" s="190"/>
      <c r="H18" s="500"/>
      <c r="I18" s="124"/>
      <c r="J18" s="145" t="s">
        <v>207</v>
      </c>
      <c r="K18" s="125">
        <f>Össz.önkor.mérleg.!K20</f>
        <v>432</v>
      </c>
      <c r="L18" s="125">
        <f>Össz.önkor.mérleg.!L20</f>
        <v>14</v>
      </c>
      <c r="M18" s="509">
        <f>Össz.önkor.mérleg.!M20</f>
        <v>446</v>
      </c>
      <c r="N18" s="180">
        <f>Össz.önkor.mérleg.!P20</f>
        <v>431</v>
      </c>
      <c r="O18" s="180">
        <f>Össz.önkor.mérleg.!Q20</f>
        <v>14</v>
      </c>
      <c r="P18" s="502">
        <f>Össz.önkor.mérleg.!R20</f>
        <v>445</v>
      </c>
      <c r="Q18" s="502">
        <f t="shared" si="1"/>
        <v>99.775784753363226</v>
      </c>
      <c r="U18" s="342"/>
      <c r="V18" s="8"/>
      <c r="W18" s="8"/>
      <c r="X18" s="8"/>
      <c r="Y18" s="8"/>
      <c r="Z18" s="8"/>
    </row>
    <row r="19" spans="1:26" x14ac:dyDescent="0.2">
      <c r="A19" s="186">
        <f t="shared" si="0"/>
        <v>11</v>
      </c>
      <c r="B19" s="179" t="s">
        <v>50</v>
      </c>
      <c r="C19" s="180">
        <f>Össz.önkor.mérleg.!C30</f>
        <v>2052</v>
      </c>
      <c r="D19" s="180">
        <f>Össz.önkor.mérleg.!D30</f>
        <v>36854</v>
      </c>
      <c r="E19" s="502">
        <f>Össz.önkor.mérleg.!E30</f>
        <v>38906</v>
      </c>
      <c r="F19" s="193">
        <f>Össz.önkor.mérleg.!F30</f>
        <v>2051</v>
      </c>
      <c r="G19" s="191">
        <f>Össz.önkor.mérleg.!G30</f>
        <v>36854</v>
      </c>
      <c r="H19" s="502">
        <f>Össz.önkor.mérleg.!H30</f>
        <v>38905</v>
      </c>
      <c r="I19" s="124">
        <f t="shared" si="2"/>
        <v>99.997429702359526</v>
      </c>
      <c r="J19" s="145" t="s">
        <v>528</v>
      </c>
      <c r="K19" s="125">
        <f>Össz.önkor.mérleg.!K21</f>
        <v>0</v>
      </c>
      <c r="L19" s="125">
        <f>Össz.önkor.mérleg.!L21</f>
        <v>2038</v>
      </c>
      <c r="M19" s="509">
        <f>Össz.önkor.mérleg.!M21</f>
        <v>2038</v>
      </c>
      <c r="N19" s="180">
        <f>Össz.önkor.mérleg.!P21</f>
        <v>0</v>
      </c>
      <c r="O19" s="180">
        <f>Össz.önkor.mérleg.!Q21</f>
        <v>0</v>
      </c>
      <c r="P19" s="502">
        <f>Össz.önkor.mérleg.!R21</f>
        <v>0</v>
      </c>
      <c r="Q19" s="502">
        <f t="shared" si="1"/>
        <v>0</v>
      </c>
      <c r="T19" s="202"/>
      <c r="U19" s="8"/>
      <c r="V19" s="8"/>
      <c r="W19" s="8"/>
      <c r="X19" s="8"/>
      <c r="Y19" s="8"/>
      <c r="Z19" s="8"/>
    </row>
    <row r="20" spans="1:26" x14ac:dyDescent="0.2">
      <c r="A20" s="186">
        <f t="shared" si="0"/>
        <v>12</v>
      </c>
      <c r="C20" s="190"/>
      <c r="D20" s="190"/>
      <c r="E20" s="500"/>
      <c r="F20" s="1081"/>
      <c r="G20" s="190"/>
      <c r="H20" s="500"/>
      <c r="I20" s="124"/>
      <c r="J20" s="145" t="s">
        <v>529</v>
      </c>
      <c r="K20" s="125">
        <f>Össz.önkor.mérleg.!K22</f>
        <v>66410</v>
      </c>
      <c r="L20" s="125">
        <f>Össz.önkor.mérleg.!L22</f>
        <v>143886</v>
      </c>
      <c r="M20" s="509">
        <f>Össz.önkor.mérleg.!M22</f>
        <v>210296</v>
      </c>
      <c r="N20" s="180">
        <f>Össz.önkor.mérleg.!P22</f>
        <v>0</v>
      </c>
      <c r="O20" s="180">
        <f>Össz.önkor.mérleg.!Q22</f>
        <v>0</v>
      </c>
      <c r="P20" s="502">
        <f>Össz.önkor.mérleg.!R22</f>
        <v>0</v>
      </c>
      <c r="Q20" s="502">
        <f t="shared" si="1"/>
        <v>0</v>
      </c>
      <c r="U20" s="8"/>
      <c r="V20" s="8"/>
      <c r="W20" s="8"/>
      <c r="X20" s="8"/>
      <c r="Y20" s="8"/>
      <c r="Z20" s="8"/>
    </row>
    <row r="21" spans="1:26" x14ac:dyDescent="0.2">
      <c r="A21" s="186">
        <f t="shared" si="0"/>
        <v>13</v>
      </c>
      <c r="C21" s="190"/>
      <c r="D21" s="190"/>
      <c r="E21" s="500"/>
      <c r="F21" s="1081"/>
      <c r="G21" s="190"/>
      <c r="H21" s="500"/>
      <c r="I21" s="124"/>
      <c r="J21" s="145"/>
      <c r="K21" s="125">
        <f>Össz.önkor.mérleg.!K23</f>
        <v>0</v>
      </c>
      <c r="L21" s="191"/>
      <c r="M21" s="500"/>
      <c r="N21" s="180"/>
      <c r="O21" s="180"/>
      <c r="P21" s="502"/>
      <c r="Q21" s="502"/>
      <c r="U21" s="8"/>
      <c r="V21" s="8"/>
      <c r="W21" s="8"/>
      <c r="X21" s="8"/>
      <c r="Y21" s="8"/>
      <c r="Z21" s="8"/>
    </row>
    <row r="22" spans="1:26" s="130" customFormat="1" x14ac:dyDescent="0.2">
      <c r="A22" s="186">
        <f t="shared" si="0"/>
        <v>14</v>
      </c>
      <c r="B22" s="196" t="s">
        <v>52</v>
      </c>
      <c r="C22" s="213">
        <f>SUM(C11:C20)</f>
        <v>1390558</v>
      </c>
      <c r="D22" s="213">
        <f>SUM(D11:D20)</f>
        <v>1408955</v>
      </c>
      <c r="E22" s="936">
        <f>SUM(E11:E20)</f>
        <v>2799513</v>
      </c>
      <c r="F22" s="1083">
        <f t="shared" ref="F22:H22" si="3">SUM(F11:F20)</f>
        <v>1377943</v>
      </c>
      <c r="G22" s="213">
        <f t="shared" si="3"/>
        <v>1408230</v>
      </c>
      <c r="H22" s="936">
        <f t="shared" si="3"/>
        <v>2786173</v>
      </c>
      <c r="I22" s="124">
        <f t="shared" si="2"/>
        <v>99.523488549615593</v>
      </c>
      <c r="J22" s="194" t="s">
        <v>66</v>
      </c>
      <c r="K22" s="131">
        <f>SUM(K10:K21)</f>
        <v>1332739</v>
      </c>
      <c r="L22" s="131">
        <f>SUM(L10:L21)</f>
        <v>1367266</v>
      </c>
      <c r="M22" s="501">
        <f>SUM(M10:M21)</f>
        <v>2700005</v>
      </c>
      <c r="N22" s="194">
        <f t="shared" ref="N22:P22" si="4">SUM(N10:N21)</f>
        <v>1220429</v>
      </c>
      <c r="O22" s="131">
        <f t="shared" si="4"/>
        <v>1063300</v>
      </c>
      <c r="P22" s="501">
        <f t="shared" si="4"/>
        <v>2283729</v>
      </c>
      <c r="Q22" s="501">
        <f t="shared" si="1"/>
        <v>84.582398921483488</v>
      </c>
      <c r="R22" s="212"/>
      <c r="S22" s="212"/>
      <c r="T22" s="212"/>
    </row>
    <row r="23" spans="1:26" s="130" customFormat="1" x14ac:dyDescent="0.2">
      <c r="A23" s="186">
        <f t="shared" si="0"/>
        <v>15</v>
      </c>
      <c r="B23" s="179"/>
      <c r="C23" s="190"/>
      <c r="D23" s="190"/>
      <c r="E23" s="500"/>
      <c r="F23" s="190"/>
      <c r="G23" s="190"/>
      <c r="H23" s="500"/>
      <c r="I23" s="124"/>
      <c r="J23" s="193"/>
      <c r="K23" s="191"/>
      <c r="L23" s="191"/>
      <c r="M23" s="502"/>
      <c r="N23" s="1024"/>
      <c r="O23" s="199"/>
      <c r="P23" s="504"/>
      <c r="Q23" s="502"/>
      <c r="R23" s="212"/>
      <c r="S23" s="212"/>
      <c r="T23" s="212"/>
    </row>
    <row r="24" spans="1:26" x14ac:dyDescent="0.2">
      <c r="A24" s="186">
        <f t="shared" si="0"/>
        <v>16</v>
      </c>
      <c r="B24" s="200" t="s">
        <v>51</v>
      </c>
      <c r="C24" s="135">
        <f>SUM(C22:C23)</f>
        <v>1390558</v>
      </c>
      <c r="D24" s="135">
        <f>SUM(D22:D23)</f>
        <v>1408955</v>
      </c>
      <c r="E24" s="937">
        <f>SUM(E22:E23)</f>
        <v>2799513</v>
      </c>
      <c r="F24" s="198">
        <f t="shared" ref="F24:H24" si="5">SUM(F22:F23)</f>
        <v>1377943</v>
      </c>
      <c r="G24" s="135">
        <f t="shared" si="5"/>
        <v>1408230</v>
      </c>
      <c r="H24" s="937">
        <f t="shared" si="5"/>
        <v>2786173</v>
      </c>
      <c r="I24" s="124">
        <f t="shared" si="2"/>
        <v>99.523488549615593</v>
      </c>
      <c r="J24" s="201" t="s">
        <v>70</v>
      </c>
      <c r="K24" s="214">
        <f>SUM(K22:K23)</f>
        <v>1332739</v>
      </c>
      <c r="L24" s="214">
        <f>SUM(L22:L23)</f>
        <v>1367266</v>
      </c>
      <c r="M24" s="503">
        <f>SUM(M22:M23)</f>
        <v>2700005</v>
      </c>
      <c r="N24" s="1065">
        <f t="shared" ref="N24:P24" si="6">SUM(N22:N23)</f>
        <v>1220429</v>
      </c>
      <c r="O24" s="414">
        <f t="shared" si="6"/>
        <v>1063300</v>
      </c>
      <c r="P24" s="503">
        <f t="shared" si="6"/>
        <v>2283729</v>
      </c>
      <c r="Q24" s="505">
        <f t="shared" si="1"/>
        <v>84.582398921483488</v>
      </c>
      <c r="U24" s="8"/>
      <c r="V24" s="8"/>
      <c r="W24" s="8"/>
      <c r="X24" s="8"/>
      <c r="Y24" s="8"/>
      <c r="Z24" s="8"/>
    </row>
    <row r="25" spans="1:26" x14ac:dyDescent="0.2">
      <c r="A25" s="186">
        <f t="shared" si="0"/>
        <v>17</v>
      </c>
      <c r="B25" s="189"/>
      <c r="C25" s="190"/>
      <c r="D25" s="190"/>
      <c r="E25" s="500"/>
      <c r="F25" s="1081"/>
      <c r="G25" s="190"/>
      <c r="H25" s="500"/>
      <c r="I25" s="124"/>
      <c r="J25" s="193"/>
      <c r="K25" s="191"/>
      <c r="L25" s="191"/>
      <c r="M25" s="502"/>
      <c r="N25" s="193"/>
      <c r="O25" s="180"/>
      <c r="P25" s="502"/>
      <c r="Q25" s="502"/>
      <c r="U25" s="8"/>
      <c r="V25" s="8"/>
      <c r="W25" s="8"/>
      <c r="X25" s="8"/>
      <c r="Y25" s="8"/>
      <c r="Z25" s="8"/>
    </row>
    <row r="26" spans="1:26" x14ac:dyDescent="0.2">
      <c r="A26" s="186">
        <f t="shared" si="0"/>
        <v>18</v>
      </c>
      <c r="B26" s="200" t="s">
        <v>748</v>
      </c>
      <c r="C26" s="132">
        <f>C24-K24</f>
        <v>57819</v>
      </c>
      <c r="D26" s="132">
        <f>D24-L24</f>
        <v>41689</v>
      </c>
      <c r="E26" s="598">
        <f>E24-M24</f>
        <v>99508</v>
      </c>
      <c r="F26" s="146">
        <f t="shared" ref="F26:H26" si="7">F24-N24</f>
        <v>157514</v>
      </c>
      <c r="G26" s="132">
        <f t="shared" si="7"/>
        <v>344930</v>
      </c>
      <c r="H26" s="598">
        <f t="shared" si="7"/>
        <v>502444</v>
      </c>
      <c r="I26" s="124">
        <f t="shared" si="2"/>
        <v>504.92824697511753</v>
      </c>
      <c r="J26" s="146"/>
      <c r="K26" s="195"/>
      <c r="L26" s="195"/>
      <c r="M26" s="502"/>
      <c r="N26" s="180"/>
      <c r="O26" s="180"/>
      <c r="P26" s="502"/>
      <c r="Q26" s="502"/>
      <c r="U26" s="8"/>
      <c r="V26" s="8"/>
      <c r="W26" s="8"/>
      <c r="X26" s="8"/>
      <c r="Y26" s="8"/>
      <c r="Z26" s="8"/>
    </row>
    <row r="27" spans="1:26" x14ac:dyDescent="0.2">
      <c r="A27" s="186">
        <f t="shared" si="0"/>
        <v>19</v>
      </c>
      <c r="B27" s="133" t="s">
        <v>825</v>
      </c>
      <c r="C27" s="336">
        <f>-'felhalm. mérleg'!C28</f>
        <v>-46550</v>
      </c>
      <c r="D27" s="336">
        <f>-'felhalm. mérleg'!D28</f>
        <v>-41647</v>
      </c>
      <c r="E27" s="530">
        <f>-'felhalm. mérleg'!E28</f>
        <v>-88197</v>
      </c>
      <c r="F27" s="336"/>
      <c r="G27" s="336"/>
      <c r="H27" s="530"/>
      <c r="I27" s="124"/>
      <c r="J27" s="145"/>
      <c r="K27" s="191"/>
      <c r="L27" s="191"/>
      <c r="M27" s="502"/>
      <c r="N27" s="180"/>
      <c r="O27" s="180"/>
      <c r="P27" s="502"/>
      <c r="Q27" s="502"/>
      <c r="U27" s="8"/>
      <c r="V27" s="8"/>
      <c r="W27" s="8"/>
      <c r="X27" s="8"/>
      <c r="Y27" s="8"/>
      <c r="Z27" s="8"/>
    </row>
    <row r="28" spans="1:26" x14ac:dyDescent="0.2">
      <c r="A28" s="186">
        <f t="shared" si="0"/>
        <v>20</v>
      </c>
      <c r="B28" s="189"/>
      <c r="C28" s="125"/>
      <c r="D28" s="125"/>
      <c r="E28" s="509"/>
      <c r="F28" s="125"/>
      <c r="G28" s="125"/>
      <c r="H28" s="509"/>
      <c r="I28" s="124"/>
      <c r="J28" s="145"/>
      <c r="K28" s="191"/>
      <c r="L28" s="191"/>
      <c r="M28" s="502"/>
      <c r="N28" s="180"/>
      <c r="O28" s="180"/>
      <c r="P28" s="502"/>
      <c r="Q28" s="502"/>
      <c r="U28" s="8"/>
      <c r="V28" s="8"/>
      <c r="W28" s="8"/>
      <c r="X28" s="8"/>
      <c r="Y28" s="8"/>
      <c r="Z28" s="8"/>
    </row>
    <row r="29" spans="1:26" x14ac:dyDescent="0.2">
      <c r="A29" s="186">
        <f t="shared" si="0"/>
        <v>21</v>
      </c>
      <c r="B29" s="132" t="s">
        <v>53</v>
      </c>
      <c r="C29" s="132"/>
      <c r="D29" s="132"/>
      <c r="E29" s="598"/>
      <c r="F29" s="132"/>
      <c r="G29" s="132"/>
      <c r="H29" s="598"/>
      <c r="I29" s="124"/>
      <c r="J29" s="146" t="s">
        <v>33</v>
      </c>
      <c r="K29" s="191"/>
      <c r="L29" s="191"/>
      <c r="M29" s="502"/>
      <c r="N29" s="180"/>
      <c r="O29" s="180"/>
      <c r="P29" s="502"/>
      <c r="Q29" s="502"/>
      <c r="U29" s="8"/>
      <c r="V29" s="8"/>
      <c r="W29" s="8"/>
      <c r="X29" s="8"/>
      <c r="Y29" s="8"/>
      <c r="Z29" s="8"/>
    </row>
    <row r="30" spans="1:26" s="130" customFormat="1" x14ac:dyDescent="0.2">
      <c r="A30" s="186">
        <f t="shared" si="0"/>
        <v>22</v>
      </c>
      <c r="B30" s="142" t="s">
        <v>815</v>
      </c>
      <c r="C30" s="132"/>
      <c r="D30" s="132"/>
      <c r="E30" s="598"/>
      <c r="F30" s="132"/>
      <c r="G30" s="132"/>
      <c r="H30" s="598"/>
      <c r="I30" s="124"/>
      <c r="J30" s="203" t="s">
        <v>4</v>
      </c>
      <c r="K30" s="191"/>
      <c r="L30" s="191"/>
      <c r="M30" s="502"/>
      <c r="N30" s="841"/>
      <c r="O30" s="841"/>
      <c r="P30" s="504"/>
      <c r="Q30" s="504"/>
      <c r="R30" s="212"/>
      <c r="S30" s="212"/>
      <c r="T30" s="212"/>
    </row>
    <row r="31" spans="1:26" x14ac:dyDescent="0.2">
      <c r="A31" s="186">
        <f t="shared" si="0"/>
        <v>23</v>
      </c>
      <c r="B31" s="179" t="s">
        <v>227</v>
      </c>
      <c r="C31" s="132"/>
      <c r="D31" s="132"/>
      <c r="E31" s="598"/>
      <c r="F31" s="132"/>
      <c r="G31" s="132"/>
      <c r="H31" s="598"/>
      <c r="I31" s="124"/>
      <c r="J31" s="206" t="s">
        <v>3</v>
      </c>
      <c r="K31" s="191"/>
      <c r="L31" s="191"/>
      <c r="M31" s="502"/>
      <c r="N31" s="180"/>
      <c r="O31" s="180"/>
      <c r="P31" s="502"/>
      <c r="Q31" s="502"/>
      <c r="U31" s="8"/>
      <c r="V31" s="8"/>
      <c r="W31" s="8"/>
      <c r="X31" s="8"/>
      <c r="Y31" s="8"/>
      <c r="Z31" s="8"/>
    </row>
    <row r="32" spans="1:26" s="9" customFormat="1" x14ac:dyDescent="0.2">
      <c r="A32" s="186">
        <f t="shared" si="0"/>
        <v>24</v>
      </c>
      <c r="B32" s="124" t="s">
        <v>756</v>
      </c>
      <c r="C32" s="207"/>
      <c r="D32" s="143"/>
      <c r="E32" s="930">
        <f>SUM(C32:D32)</f>
        <v>0</v>
      </c>
      <c r="F32" s="143"/>
      <c r="G32" s="143"/>
      <c r="H32" s="930"/>
      <c r="I32" s="124"/>
      <c r="J32" s="145" t="s">
        <v>5</v>
      </c>
      <c r="K32" s="180"/>
      <c r="L32" s="180"/>
      <c r="M32" s="502"/>
      <c r="N32" s="204"/>
      <c r="O32" s="204"/>
      <c r="P32" s="505"/>
      <c r="Q32" s="505"/>
      <c r="R32" s="205"/>
      <c r="S32" s="205"/>
      <c r="T32" s="205"/>
    </row>
    <row r="33" spans="1:26" x14ac:dyDescent="0.2">
      <c r="A33" s="186">
        <f t="shared" si="0"/>
        <v>25</v>
      </c>
      <c r="B33" s="124" t="s">
        <v>816</v>
      </c>
      <c r="C33" s="125"/>
      <c r="D33" s="125"/>
      <c r="E33" s="509"/>
      <c r="F33" s="125"/>
      <c r="G33" s="125"/>
      <c r="H33" s="509"/>
      <c r="I33" s="124"/>
      <c r="J33" s="145" t="s">
        <v>6</v>
      </c>
      <c r="K33" s="199"/>
      <c r="L33" s="199"/>
      <c r="M33" s="504"/>
      <c r="N33" s="180"/>
      <c r="O33" s="180"/>
      <c r="P33" s="502"/>
      <c r="Q33" s="502"/>
      <c r="U33" s="8"/>
      <c r="V33" s="8"/>
      <c r="W33" s="8"/>
      <c r="X33" s="8"/>
      <c r="Y33" s="8"/>
      <c r="Z33" s="8"/>
    </row>
    <row r="34" spans="1:26" x14ac:dyDescent="0.2">
      <c r="A34" s="186">
        <f t="shared" si="0"/>
        <v>26</v>
      </c>
      <c r="B34" s="124" t="s">
        <v>758</v>
      </c>
      <c r="C34" s="125">
        <v>78698</v>
      </c>
      <c r="D34" s="125">
        <f>Össz.önkor.mérleg.!D44</f>
        <v>56513</v>
      </c>
      <c r="E34" s="509">
        <f>SUM(C34:D34)</f>
        <v>135211</v>
      </c>
      <c r="F34" s="1248">
        <v>78700</v>
      </c>
      <c r="G34" s="1248">
        <f>Össz.önkor.mérleg.!G44</f>
        <v>56513</v>
      </c>
      <c r="H34" s="1270">
        <f>F34+G34</f>
        <v>135213</v>
      </c>
      <c r="I34" s="124">
        <f t="shared" si="2"/>
        <v>100.00147916959419</v>
      </c>
      <c r="J34" s="145" t="s">
        <v>7</v>
      </c>
      <c r="K34" s="195"/>
      <c r="L34" s="195"/>
      <c r="M34" s="505"/>
      <c r="N34" s="180"/>
      <c r="O34" s="180"/>
      <c r="P34" s="502"/>
      <c r="Q34" s="502"/>
      <c r="U34" s="8"/>
      <c r="V34" s="8"/>
      <c r="W34" s="8"/>
      <c r="X34" s="8"/>
      <c r="Y34" s="8"/>
      <c r="Z34" s="8"/>
    </row>
    <row r="35" spans="1:26" x14ac:dyDescent="0.2">
      <c r="A35" s="186">
        <f t="shared" si="0"/>
        <v>27</v>
      </c>
      <c r="B35" s="122" t="s">
        <v>757</v>
      </c>
      <c r="C35" s="336">
        <v>-78698</v>
      </c>
      <c r="D35" s="336">
        <v>-56655</v>
      </c>
      <c r="E35" s="530">
        <f>C35+D35</f>
        <v>-135353</v>
      </c>
      <c r="F35" s="336"/>
      <c r="G35" s="336"/>
      <c r="H35" s="509">
        <f t="shared" ref="H35:H36" si="8">F35+G35</f>
        <v>0</v>
      </c>
      <c r="I35" s="124">
        <f t="shared" si="2"/>
        <v>0</v>
      </c>
      <c r="J35" s="145" t="s">
        <v>8</v>
      </c>
      <c r="K35" s="191"/>
      <c r="L35" s="191"/>
      <c r="M35" s="502"/>
      <c r="N35" s="180"/>
      <c r="O35" s="180"/>
      <c r="P35" s="502"/>
      <c r="Q35" s="502"/>
      <c r="U35" s="8"/>
      <c r="V35" s="8"/>
      <c r="W35" s="8"/>
      <c r="X35" s="8"/>
      <c r="Y35" s="8"/>
      <c r="Z35" s="8"/>
    </row>
    <row r="36" spans="1:26" x14ac:dyDescent="0.2">
      <c r="A36" s="186">
        <f t="shared" si="0"/>
        <v>28</v>
      </c>
      <c r="B36" s="122" t="s">
        <v>1053</v>
      </c>
      <c r="C36" s="336"/>
      <c r="D36" s="336">
        <f>Össz.önkor.mérleg.!D45</f>
        <v>142</v>
      </c>
      <c r="E36" s="530">
        <f>C36+D36</f>
        <v>142</v>
      </c>
      <c r="F36" s="336">
        <f>Össz.önkor.mérleg.!F45</f>
        <v>0</v>
      </c>
      <c r="G36" s="1248">
        <f>Össz.önkor.mérleg.!G45</f>
        <v>141</v>
      </c>
      <c r="H36" s="509">
        <f t="shared" si="8"/>
        <v>141</v>
      </c>
      <c r="I36" s="124">
        <f t="shared" si="2"/>
        <v>99.295774647887328</v>
      </c>
      <c r="J36" s="145"/>
      <c r="K36" s="191"/>
      <c r="L36" s="191"/>
      <c r="M36" s="502"/>
      <c r="N36" s="180"/>
      <c r="O36" s="180"/>
      <c r="P36" s="502"/>
      <c r="Q36" s="502"/>
      <c r="U36" s="8"/>
      <c r="V36" s="8"/>
      <c r="W36" s="8"/>
      <c r="X36" s="8"/>
      <c r="Y36" s="8"/>
      <c r="Z36" s="8"/>
    </row>
    <row r="37" spans="1:26" x14ac:dyDescent="0.2">
      <c r="A37" s="186">
        <f t="shared" si="0"/>
        <v>29</v>
      </c>
      <c r="B37" s="125" t="s">
        <v>818</v>
      </c>
      <c r="C37" s="125">
        <f>Össz.önkor.mérleg.!C46</f>
        <v>24026</v>
      </c>
      <c r="D37" s="125">
        <f>Össz.önkor.mérleg.!D46</f>
        <v>3061</v>
      </c>
      <c r="E37" s="509">
        <f>Össz.önkor.mérleg.!E46</f>
        <v>27087</v>
      </c>
      <c r="F37" s="145">
        <f>Össz.önkor.mérleg.!F46</f>
        <v>24026</v>
      </c>
      <c r="G37" s="125">
        <f>Össz.önkor.mérleg.!G46</f>
        <v>3061</v>
      </c>
      <c r="H37" s="509">
        <f>Össz.önkor.mérleg.!H46</f>
        <v>27087</v>
      </c>
      <c r="I37" s="124">
        <f t="shared" si="2"/>
        <v>100</v>
      </c>
      <c r="J37" s="145" t="s">
        <v>9</v>
      </c>
      <c r="K37" s="131">
        <f>Össz.önkor.mérleg.!K47</f>
        <v>35295</v>
      </c>
      <c r="L37" s="131">
        <f>Össz.önkor.mérleg.!L47</f>
        <v>3103</v>
      </c>
      <c r="M37" s="501">
        <f>Össz.önkor.mérleg.!M47</f>
        <v>38398</v>
      </c>
      <c r="N37" s="180">
        <f>Össz.önkor.mérleg.!P47</f>
        <v>35295</v>
      </c>
      <c r="O37" s="180">
        <f>Össz.önkor.mérleg.!Q47</f>
        <v>3103</v>
      </c>
      <c r="P37" s="502">
        <f>Össz.önkor.mérleg.!R47</f>
        <v>38398</v>
      </c>
      <c r="Q37" s="502">
        <f>P37/M37*100</f>
        <v>100</v>
      </c>
      <c r="U37" s="8"/>
      <c r="V37" s="8"/>
      <c r="W37" s="8"/>
      <c r="X37" s="8"/>
      <c r="Y37" s="8"/>
      <c r="Z37" s="8"/>
    </row>
    <row r="38" spans="1:26" s="9" customFormat="1" x14ac:dyDescent="0.2">
      <c r="A38" s="186">
        <f t="shared" si="0"/>
        <v>30</v>
      </c>
      <c r="B38" s="125" t="s">
        <v>819</v>
      </c>
      <c r="C38" s="125"/>
      <c r="D38" s="125"/>
      <c r="E38" s="509"/>
      <c r="F38" s="145"/>
      <c r="G38" s="125"/>
      <c r="H38" s="509"/>
      <c r="I38" s="124"/>
      <c r="J38" s="145" t="s">
        <v>10</v>
      </c>
      <c r="K38" s="191"/>
      <c r="L38" s="191"/>
      <c r="M38" s="502"/>
      <c r="N38" s="204"/>
      <c r="O38" s="204"/>
      <c r="P38" s="505"/>
      <c r="Q38" s="502"/>
      <c r="R38" s="205"/>
      <c r="S38" s="205"/>
      <c r="T38" s="205"/>
    </row>
    <row r="39" spans="1:26" s="9" customFormat="1" x14ac:dyDescent="0.2">
      <c r="A39" s="186">
        <f t="shared" si="0"/>
        <v>31</v>
      </c>
      <c r="B39" s="124" t="s">
        <v>820</v>
      </c>
      <c r="C39" s="125"/>
      <c r="D39" s="125"/>
      <c r="E39" s="509"/>
      <c r="F39" s="125"/>
      <c r="G39" s="125"/>
      <c r="H39" s="509"/>
      <c r="I39" s="124"/>
      <c r="J39" s="145" t="s">
        <v>11</v>
      </c>
      <c r="K39" s="195"/>
      <c r="L39" s="195"/>
      <c r="M39" s="505"/>
      <c r="N39" s="204"/>
      <c r="O39" s="204"/>
      <c r="P39" s="505"/>
      <c r="Q39" s="502"/>
      <c r="R39" s="205"/>
      <c r="S39" s="205"/>
      <c r="T39" s="205"/>
    </row>
    <row r="40" spans="1:26" s="9" customFormat="1" x14ac:dyDescent="0.2">
      <c r="A40" s="186">
        <f t="shared" si="0"/>
        <v>32</v>
      </c>
      <c r="B40" s="124" t="s">
        <v>821</v>
      </c>
      <c r="C40" s="125"/>
      <c r="D40" s="125"/>
      <c r="E40" s="509"/>
      <c r="F40" s="125"/>
      <c r="G40" s="125"/>
      <c r="H40" s="509"/>
      <c r="I40" s="124"/>
      <c r="J40" s="145" t="s">
        <v>12</v>
      </c>
      <c r="K40" s="204"/>
      <c r="L40" s="205"/>
      <c r="M40" s="506"/>
      <c r="N40" s="204"/>
      <c r="O40" s="204"/>
      <c r="P40" s="505"/>
      <c r="Q40" s="502"/>
      <c r="R40" s="205"/>
      <c r="S40" s="205"/>
      <c r="T40" s="205"/>
    </row>
    <row r="41" spans="1:26" s="9" customFormat="1" x14ac:dyDescent="0.2">
      <c r="A41" s="186">
        <f t="shared" si="0"/>
        <v>33</v>
      </c>
      <c r="B41" s="124" t="s">
        <v>0</v>
      </c>
      <c r="C41" s="125"/>
      <c r="D41" s="125"/>
      <c r="E41" s="509"/>
      <c r="F41" s="125"/>
      <c r="G41" s="125"/>
      <c r="H41" s="509"/>
      <c r="I41" s="124"/>
      <c r="J41" s="145" t="s">
        <v>13</v>
      </c>
      <c r="K41" s="195"/>
      <c r="L41" s="195"/>
      <c r="M41" s="505"/>
      <c r="N41" s="204"/>
      <c r="O41" s="204"/>
      <c r="P41" s="505"/>
      <c r="Q41" s="502"/>
      <c r="R41" s="205"/>
      <c r="S41" s="205"/>
      <c r="T41" s="205"/>
    </row>
    <row r="42" spans="1:26" x14ac:dyDescent="0.2">
      <c r="A42" s="186">
        <f t="shared" si="0"/>
        <v>34</v>
      </c>
      <c r="B42" s="124" t="s">
        <v>1</v>
      </c>
      <c r="C42" s="125"/>
      <c r="D42" s="125"/>
      <c r="E42" s="509"/>
      <c r="F42" s="125"/>
      <c r="G42" s="125"/>
      <c r="H42" s="509"/>
      <c r="I42" s="124"/>
      <c r="J42" s="145" t="s">
        <v>14</v>
      </c>
      <c r="K42" s="195"/>
      <c r="L42" s="195"/>
      <c r="M42" s="505"/>
      <c r="N42" s="180"/>
      <c r="O42" s="180"/>
      <c r="P42" s="502"/>
      <c r="Q42" s="502"/>
      <c r="U42" s="8"/>
      <c r="V42" s="8"/>
      <c r="W42" s="8"/>
      <c r="X42" s="8"/>
      <c r="Y42" s="8"/>
      <c r="Z42" s="8"/>
    </row>
    <row r="43" spans="1:26" x14ac:dyDescent="0.2">
      <c r="A43" s="186">
        <f t="shared" si="0"/>
        <v>35</v>
      </c>
      <c r="B43" s="124" t="s">
        <v>2</v>
      </c>
      <c r="C43" s="125"/>
      <c r="D43" s="125"/>
      <c r="E43" s="509"/>
      <c r="F43" s="125"/>
      <c r="G43" s="125"/>
      <c r="H43" s="509"/>
      <c r="I43" s="124"/>
      <c r="J43" s="145" t="s">
        <v>15</v>
      </c>
      <c r="K43" s="204"/>
      <c r="L43" s="204"/>
      <c r="M43" s="505"/>
      <c r="N43" s="180"/>
      <c r="O43" s="191"/>
      <c r="P43" s="502"/>
      <c r="Q43" s="502"/>
      <c r="U43" s="8"/>
      <c r="V43" s="8"/>
      <c r="W43" s="8"/>
      <c r="X43" s="8"/>
      <c r="Y43" s="8"/>
      <c r="Z43" s="8"/>
    </row>
    <row r="44" spans="1:26" x14ac:dyDescent="0.2">
      <c r="A44" s="186">
        <f t="shared" si="0"/>
        <v>36</v>
      </c>
      <c r="B44" s="200" t="s">
        <v>538</v>
      </c>
      <c r="C44" s="726">
        <f>SUM(C30:C43)</f>
        <v>24026</v>
      </c>
      <c r="D44" s="726">
        <f>SUM(D30:D43)</f>
        <v>3061</v>
      </c>
      <c r="E44" s="599">
        <f>SUM(E30:E43)</f>
        <v>27087</v>
      </c>
      <c r="F44" s="1090">
        <f t="shared" ref="F44:H44" si="9">SUM(F30:F43)</f>
        <v>102726</v>
      </c>
      <c r="G44" s="726">
        <f t="shared" si="9"/>
        <v>59715</v>
      </c>
      <c r="H44" s="599">
        <f t="shared" si="9"/>
        <v>162441</v>
      </c>
      <c r="I44" s="124">
        <f t="shared" si="2"/>
        <v>599.70096356185627</v>
      </c>
      <c r="J44" s="146" t="s">
        <v>531</v>
      </c>
      <c r="K44" s="204">
        <f>SUM(K30:K43)</f>
        <v>35295</v>
      </c>
      <c r="L44" s="204">
        <f>SUM(L30:L43)</f>
        <v>3103</v>
      </c>
      <c r="M44" s="505">
        <f>SUM(M30:M43)</f>
        <v>38398</v>
      </c>
      <c r="N44" s="201">
        <f t="shared" ref="N44:P44" si="10">SUM(N30:N43)</f>
        <v>35295</v>
      </c>
      <c r="O44" s="195">
        <f t="shared" si="10"/>
        <v>3103</v>
      </c>
      <c r="P44" s="505">
        <f t="shared" si="10"/>
        <v>38398</v>
      </c>
      <c r="Q44" s="505">
        <f t="shared" ref="Q44" si="11">P44/M44*100</f>
        <v>100</v>
      </c>
      <c r="U44" s="8"/>
      <c r="V44" s="8"/>
      <c r="W44" s="8"/>
      <c r="X44" s="8"/>
      <c r="Y44" s="8"/>
      <c r="Z44" s="8"/>
    </row>
    <row r="45" spans="1:26" x14ac:dyDescent="0.2">
      <c r="A45" s="186">
        <f t="shared" si="0"/>
        <v>37</v>
      </c>
      <c r="C45" s="341"/>
      <c r="D45" s="341"/>
      <c r="E45" s="531"/>
      <c r="F45" s="685"/>
      <c r="G45" s="343"/>
      <c r="H45" s="531"/>
      <c r="I45" s="341"/>
      <c r="J45" s="215"/>
      <c r="K45" s="195"/>
      <c r="L45" s="195"/>
      <c r="M45" s="502"/>
      <c r="N45" s="180"/>
      <c r="O45" s="191"/>
      <c r="P45" s="502"/>
      <c r="Q45" s="502"/>
      <c r="U45" s="8"/>
      <c r="V45" s="8"/>
      <c r="W45" s="8"/>
      <c r="X45" s="8"/>
      <c r="Y45" s="8"/>
      <c r="Z45" s="8"/>
    </row>
    <row r="46" spans="1:26" ht="12" thickBot="1" x14ac:dyDescent="0.25">
      <c r="A46" s="186">
        <f t="shared" si="0"/>
        <v>38</v>
      </c>
      <c r="E46" s="507"/>
      <c r="H46" s="502"/>
      <c r="J46" s="216"/>
      <c r="K46" s="195"/>
      <c r="L46" s="195"/>
      <c r="M46" s="507"/>
      <c r="N46" s="180"/>
      <c r="O46" s="180"/>
      <c r="P46" s="502"/>
      <c r="Q46" s="502"/>
      <c r="U46" s="8"/>
      <c r="V46" s="8"/>
      <c r="W46" s="8"/>
      <c r="X46" s="8"/>
      <c r="Y46" s="8"/>
      <c r="Z46" s="8"/>
    </row>
    <row r="47" spans="1:26" ht="12" thickBot="1" x14ac:dyDescent="0.25">
      <c r="A47" s="186">
        <f t="shared" si="0"/>
        <v>39</v>
      </c>
      <c r="B47" s="208" t="s">
        <v>533</v>
      </c>
      <c r="C47" s="209">
        <f>C24+C44+C27</f>
        <v>1368034</v>
      </c>
      <c r="D47" s="209">
        <f>D24+D44+D27</f>
        <v>1370369</v>
      </c>
      <c r="E47" s="1071">
        <f>E24+E44+E27</f>
        <v>2738403</v>
      </c>
      <c r="F47" s="1091">
        <f>F24+F44</f>
        <v>1480669</v>
      </c>
      <c r="G47" s="1091">
        <f>G24+G44</f>
        <v>1467945</v>
      </c>
      <c r="H47" s="1091">
        <f>H24+H44</f>
        <v>2948614</v>
      </c>
      <c r="I47" s="1067">
        <f>H47/E47*100</f>
        <v>107.67640847603512</v>
      </c>
      <c r="J47" s="941" t="s">
        <v>532</v>
      </c>
      <c r="K47" s="575">
        <f>K24+K44</f>
        <v>1368034</v>
      </c>
      <c r="L47" s="575">
        <f>L24+L44</f>
        <v>1370369</v>
      </c>
      <c r="M47" s="946">
        <f>M24+M44</f>
        <v>2738403</v>
      </c>
      <c r="N47" s="943">
        <f t="shared" ref="N47:P47" si="12">N24+N44</f>
        <v>1255724</v>
      </c>
      <c r="O47" s="1087">
        <f t="shared" si="12"/>
        <v>1066403</v>
      </c>
      <c r="P47" s="946">
        <f t="shared" si="12"/>
        <v>2322127</v>
      </c>
      <c r="Q47" s="945">
        <f>P47/M47*100</f>
        <v>84.798585160767061</v>
      </c>
      <c r="U47" s="8"/>
      <c r="V47" s="8"/>
      <c r="W47" s="8"/>
      <c r="X47" s="8"/>
      <c r="Y47" s="8"/>
      <c r="Z47" s="8"/>
    </row>
    <row r="48" spans="1:26" x14ac:dyDescent="0.2">
      <c r="B48" s="205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U48" s="8"/>
      <c r="V48" s="8"/>
      <c r="W48" s="8"/>
      <c r="X48" s="8"/>
      <c r="Y48" s="8"/>
      <c r="Z48" s="8"/>
    </row>
  </sheetData>
  <sheetProtection selectLockedCells="1" selectUnlockedCells="1"/>
  <mergeCells count="17">
    <mergeCell ref="B1:Q1"/>
    <mergeCell ref="B3:Q3"/>
    <mergeCell ref="B4:Q4"/>
    <mergeCell ref="A5:Q5"/>
    <mergeCell ref="B6:B7"/>
    <mergeCell ref="C6:E6"/>
    <mergeCell ref="J6:J7"/>
    <mergeCell ref="K6:M6"/>
    <mergeCell ref="C7:E7"/>
    <mergeCell ref="K7:M7"/>
    <mergeCell ref="A6:A8"/>
    <mergeCell ref="F6:I6"/>
    <mergeCell ref="F7:H7"/>
    <mergeCell ref="I7:I8"/>
    <mergeCell ref="N6:Q6"/>
    <mergeCell ref="N7:P7"/>
    <mergeCell ref="Q7:Q8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2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56"/>
  <sheetViews>
    <sheetView topLeftCell="B1" zoomScale="120" workbookViewId="0">
      <selection activeCell="B1" sqref="B1:Q1"/>
    </sheetView>
  </sheetViews>
  <sheetFormatPr defaultRowHeight="11.25" x14ac:dyDescent="0.2"/>
  <cols>
    <col min="1" max="1" width="4.85546875" style="179" customWidth="1"/>
    <col min="2" max="2" width="36.7109375" style="179" customWidth="1"/>
    <col min="3" max="5" width="10.85546875" style="180" customWidth="1"/>
    <col min="6" max="6" width="10.7109375" style="180" customWidth="1"/>
    <col min="7" max="8" width="10.85546875" style="180" customWidth="1"/>
    <col min="9" max="9" width="6.7109375" style="180" customWidth="1"/>
    <col min="10" max="10" width="32.85546875" style="180" customWidth="1"/>
    <col min="11" max="11" width="10.5703125" style="180" customWidth="1"/>
    <col min="12" max="12" width="10.85546875" style="341" customWidth="1"/>
    <col min="13" max="13" width="11.28515625" style="341" customWidth="1"/>
    <col min="14" max="14" width="9.140625" style="179"/>
    <col min="15" max="16" width="9.140625" style="8"/>
    <col min="17" max="17" width="6.85546875" style="8" customWidth="1"/>
    <col min="18" max="16384" width="9.140625" style="8"/>
  </cols>
  <sheetData>
    <row r="1" spans="1:18" ht="12.75" customHeight="1" x14ac:dyDescent="0.2">
      <c r="B1" s="1791" t="s">
        <v>2403</v>
      </c>
      <c r="C1" s="1791"/>
      <c r="D1" s="1791"/>
      <c r="E1" s="1791"/>
      <c r="F1" s="1791"/>
      <c r="G1" s="1791"/>
      <c r="H1" s="1791"/>
      <c r="I1" s="1791"/>
      <c r="J1" s="1791"/>
      <c r="K1" s="1791"/>
      <c r="L1" s="1791"/>
      <c r="M1" s="1791"/>
      <c r="N1" s="1791"/>
      <c r="O1" s="1791"/>
      <c r="P1" s="1791"/>
      <c r="Q1" s="1791"/>
    </row>
    <row r="2" spans="1:18" x14ac:dyDescent="0.2">
      <c r="M2" s="410"/>
    </row>
    <row r="3" spans="1:18" x14ac:dyDescent="0.2">
      <c r="M3" s="410"/>
    </row>
    <row r="4" spans="1:18" s="128" customFormat="1" ht="12.75" customHeight="1" x14ac:dyDescent="0.2">
      <c r="A4" s="1562" t="s">
        <v>80</v>
      </c>
      <c r="B4" s="1562"/>
      <c r="C4" s="1562"/>
      <c r="D4" s="1562"/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2"/>
      <c r="P4" s="1562"/>
      <c r="Q4" s="1562"/>
    </row>
    <row r="5" spans="1:18" s="128" customFormat="1" ht="12.75" customHeight="1" x14ac:dyDescent="0.2">
      <c r="A5" s="1657" t="s">
        <v>860</v>
      </c>
      <c r="B5" s="1657"/>
      <c r="C5" s="1657"/>
      <c r="D5" s="1657"/>
      <c r="E5" s="1657"/>
      <c r="F5" s="1657"/>
      <c r="G5" s="1657"/>
      <c r="H5" s="1657"/>
      <c r="I5" s="1657"/>
      <c r="J5" s="1657"/>
      <c r="K5" s="1657"/>
      <c r="L5" s="1657"/>
      <c r="M5" s="1657"/>
      <c r="N5" s="1657"/>
      <c r="O5" s="1657"/>
      <c r="P5" s="1657"/>
      <c r="Q5" s="1657"/>
    </row>
    <row r="6" spans="1:18" s="128" customFormat="1" ht="12.75" customHeight="1" x14ac:dyDescent="0.2">
      <c r="A6" s="1562" t="s">
        <v>348</v>
      </c>
      <c r="B6" s="1562"/>
      <c r="C6" s="1562"/>
      <c r="D6" s="1562"/>
      <c r="E6" s="1562"/>
      <c r="F6" s="1562"/>
      <c r="G6" s="1562"/>
      <c r="H6" s="1562"/>
      <c r="I6" s="1562"/>
      <c r="J6" s="1562"/>
      <c r="K6" s="1562"/>
      <c r="L6" s="1562"/>
      <c r="M6" s="1562"/>
      <c r="N6" s="1562"/>
      <c r="O6" s="1562"/>
      <c r="P6" s="1562"/>
      <c r="Q6" s="1562"/>
    </row>
    <row r="7" spans="1:18" s="128" customFormat="1" x14ac:dyDescent="0.2">
      <c r="A7" s="182"/>
      <c r="B7" s="1564" t="s">
        <v>379</v>
      </c>
      <c r="C7" s="1564"/>
      <c r="D7" s="1564"/>
      <c r="E7" s="1564"/>
      <c r="F7" s="1564"/>
      <c r="G7" s="1564"/>
      <c r="H7" s="1564"/>
      <c r="I7" s="1564"/>
      <c r="J7" s="1564"/>
      <c r="K7" s="1564"/>
      <c r="L7" s="1564"/>
      <c r="M7" s="1564"/>
      <c r="N7" s="1564"/>
      <c r="O7" s="1564"/>
      <c r="P7" s="1564"/>
      <c r="Q7" s="1564"/>
    </row>
    <row r="8" spans="1:18" s="128" customFormat="1" ht="12.75" customHeight="1" x14ac:dyDescent="0.2">
      <c r="A8" s="1568" t="s">
        <v>56</v>
      </c>
      <c r="B8" s="1572" t="s">
        <v>57</v>
      </c>
      <c r="C8" s="1580" t="s">
        <v>58</v>
      </c>
      <c r="D8" s="1580"/>
      <c r="E8" s="1581"/>
      <c r="F8" s="1565" t="s">
        <v>59</v>
      </c>
      <c r="G8" s="1565"/>
      <c r="H8" s="1565"/>
      <c r="I8" s="1565"/>
      <c r="J8" s="1575" t="s">
        <v>60</v>
      </c>
      <c r="K8" s="1566" t="s">
        <v>563</v>
      </c>
      <c r="L8" s="1567"/>
      <c r="M8" s="1567"/>
      <c r="N8" s="1565" t="s">
        <v>564</v>
      </c>
      <c r="O8" s="1565"/>
      <c r="P8" s="1565"/>
      <c r="Q8" s="1565"/>
    </row>
    <row r="9" spans="1:18" s="128" customFormat="1" ht="12.75" customHeight="1" x14ac:dyDescent="0.2">
      <c r="A9" s="1568"/>
      <c r="B9" s="1572"/>
      <c r="C9" s="1577" t="s">
        <v>349</v>
      </c>
      <c r="D9" s="1577"/>
      <c r="E9" s="1578"/>
      <c r="F9" s="1569" t="s">
        <v>1139</v>
      </c>
      <c r="G9" s="1570"/>
      <c r="H9" s="1570"/>
      <c r="I9" s="1571" t="s">
        <v>1134</v>
      </c>
      <c r="J9" s="1576"/>
      <c r="K9" s="1577" t="s">
        <v>349</v>
      </c>
      <c r="L9" s="1577"/>
      <c r="M9" s="1577"/>
      <c r="N9" s="1569" t="s">
        <v>1139</v>
      </c>
      <c r="O9" s="1570"/>
      <c r="P9" s="1570"/>
      <c r="Q9" s="1571" t="s">
        <v>1134</v>
      </c>
    </row>
    <row r="10" spans="1:18" s="129" customFormat="1" ht="36.6" customHeight="1" x14ac:dyDescent="0.2">
      <c r="A10" s="1568"/>
      <c r="B10" s="1201" t="s">
        <v>61</v>
      </c>
      <c r="C10" s="141" t="s">
        <v>62</v>
      </c>
      <c r="D10" s="141" t="s">
        <v>63</v>
      </c>
      <c r="E10" s="184" t="s">
        <v>64</v>
      </c>
      <c r="F10" s="141" t="s">
        <v>62</v>
      </c>
      <c r="G10" s="141" t="s">
        <v>63</v>
      </c>
      <c r="H10" s="1020" t="s">
        <v>1135</v>
      </c>
      <c r="I10" s="1579"/>
      <c r="J10" s="185" t="s">
        <v>65</v>
      </c>
      <c r="K10" s="141" t="s">
        <v>62</v>
      </c>
      <c r="L10" s="141" t="s">
        <v>63</v>
      </c>
      <c r="M10" s="141" t="s">
        <v>64</v>
      </c>
      <c r="N10" s="141" t="s">
        <v>62</v>
      </c>
      <c r="O10" s="141" t="s">
        <v>63</v>
      </c>
      <c r="P10" s="1020" t="s">
        <v>1135</v>
      </c>
      <c r="Q10" s="1609"/>
      <c r="R10" s="686"/>
    </row>
    <row r="11" spans="1:18" ht="11.45" customHeight="1" x14ac:dyDescent="0.2">
      <c r="A11" s="186">
        <v>1</v>
      </c>
      <c r="B11" s="187" t="s">
        <v>24</v>
      </c>
      <c r="C11" s="188"/>
      <c r="D11" s="188"/>
      <c r="E11" s="928"/>
      <c r="F11" s="188"/>
      <c r="G11" s="188"/>
      <c r="H11" s="928"/>
      <c r="I11" s="188"/>
      <c r="J11" s="144" t="s">
        <v>25</v>
      </c>
      <c r="K11" s="188"/>
      <c r="L11" s="415"/>
      <c r="M11" s="528"/>
      <c r="N11" s="215"/>
      <c r="P11" s="832"/>
      <c r="R11" s="215"/>
    </row>
    <row r="12" spans="1:18" x14ac:dyDescent="0.2">
      <c r="A12" s="186">
        <f t="shared" ref="A12:A54" si="0">A11+1</f>
        <v>2</v>
      </c>
      <c r="B12" s="189" t="s">
        <v>35</v>
      </c>
      <c r="C12" s="124"/>
      <c r="D12" s="124"/>
      <c r="E12" s="509"/>
      <c r="F12" s="125"/>
      <c r="G12" s="125"/>
      <c r="H12" s="509"/>
      <c r="I12" s="125"/>
      <c r="J12" s="145" t="s">
        <v>238</v>
      </c>
      <c r="K12" s="336">
        <v>80608</v>
      </c>
      <c r="L12" s="336">
        <v>109788</v>
      </c>
      <c r="M12" s="529">
        <f>SUM(K12:L12)</f>
        <v>190396</v>
      </c>
      <c r="N12" s="685">
        <v>80602</v>
      </c>
      <c r="O12" s="341">
        <v>109763</v>
      </c>
      <c r="P12" s="531">
        <v>190365</v>
      </c>
      <c r="Q12" s="341">
        <f>P12/M12*100</f>
        <v>99.983718145339182</v>
      </c>
      <c r="R12" s="215"/>
    </row>
    <row r="13" spans="1:18" x14ac:dyDescent="0.2">
      <c r="A13" s="186">
        <f t="shared" si="0"/>
        <v>3</v>
      </c>
      <c r="B13" s="189" t="s">
        <v>36</v>
      </c>
      <c r="C13" s="124"/>
      <c r="D13" s="124"/>
      <c r="E13" s="509"/>
      <c r="F13" s="125"/>
      <c r="G13" s="125"/>
      <c r="H13" s="509"/>
      <c r="I13" s="125"/>
      <c r="J13" s="145" t="s">
        <v>239</v>
      </c>
      <c r="K13" s="336">
        <v>21742</v>
      </c>
      <c r="L13" s="336">
        <v>31620</v>
      </c>
      <c r="M13" s="529">
        <f>SUM(K13:L13)</f>
        <v>53362</v>
      </c>
      <c r="N13" s="685">
        <v>21741</v>
      </c>
      <c r="O13" s="341">
        <v>31618</v>
      </c>
      <c r="P13" s="531">
        <v>53359</v>
      </c>
      <c r="Q13" s="341">
        <f t="shared" ref="Q13:Q54" si="1">P13/M13*100</f>
        <v>99.994378021813276</v>
      </c>
      <c r="R13" s="215"/>
    </row>
    <row r="14" spans="1:18" x14ac:dyDescent="0.2">
      <c r="A14" s="186">
        <f t="shared" si="0"/>
        <v>4</v>
      </c>
      <c r="B14" s="189" t="s">
        <v>210</v>
      </c>
      <c r="C14" s="124">
        <v>20051</v>
      </c>
      <c r="D14" s="124">
        <v>9527</v>
      </c>
      <c r="E14" s="509">
        <f>SUM(C14:D14)</f>
        <v>29578</v>
      </c>
      <c r="F14" s="125">
        <v>20051</v>
      </c>
      <c r="G14" s="125">
        <v>9527</v>
      </c>
      <c r="H14" s="509">
        <v>29578</v>
      </c>
      <c r="I14" s="509">
        <f>H14/E14*100</f>
        <v>100</v>
      </c>
      <c r="J14" s="145" t="s">
        <v>240</v>
      </c>
      <c r="K14" s="336">
        <v>50185</v>
      </c>
      <c r="L14" s="336">
        <v>72995</v>
      </c>
      <c r="M14" s="529">
        <f>SUM(K14:L14)</f>
        <v>123180</v>
      </c>
      <c r="N14" s="685">
        <v>49860</v>
      </c>
      <c r="O14" s="341">
        <v>70632</v>
      </c>
      <c r="P14" s="531">
        <v>120492</v>
      </c>
      <c r="Q14" s="341">
        <f t="shared" si="1"/>
        <v>97.817827569410625</v>
      </c>
      <c r="R14" s="215"/>
    </row>
    <row r="15" spans="1:18" ht="12" customHeight="1" x14ac:dyDescent="0.2">
      <c r="A15" s="186">
        <f t="shared" si="0"/>
        <v>5</v>
      </c>
      <c r="B15" s="133"/>
      <c r="C15" s="124"/>
      <c r="D15" s="124"/>
      <c r="E15" s="509"/>
      <c r="F15" s="125"/>
      <c r="G15" s="125"/>
      <c r="H15" s="509"/>
      <c r="I15" s="509"/>
      <c r="J15" s="145"/>
      <c r="K15" s="346"/>
      <c r="L15" s="346"/>
      <c r="M15" s="530"/>
      <c r="N15" s="685"/>
      <c r="O15" s="341"/>
      <c r="P15" s="531"/>
      <c r="Q15" s="341"/>
      <c r="R15" s="215"/>
    </row>
    <row r="16" spans="1:18" x14ac:dyDescent="0.2">
      <c r="A16" s="186">
        <f t="shared" si="0"/>
        <v>6</v>
      </c>
      <c r="B16" s="189" t="s">
        <v>38</v>
      </c>
      <c r="C16" s="124"/>
      <c r="D16" s="124"/>
      <c r="E16" s="509"/>
      <c r="F16" s="125"/>
      <c r="G16" s="125"/>
      <c r="H16" s="509"/>
      <c r="I16" s="509"/>
      <c r="J16" s="145" t="s">
        <v>28</v>
      </c>
      <c r="K16" s="191"/>
      <c r="L16" s="343"/>
      <c r="M16" s="531"/>
      <c r="N16" s="685"/>
      <c r="O16" s="341"/>
      <c r="P16" s="531"/>
      <c r="Q16" s="341"/>
      <c r="R16" s="215"/>
    </row>
    <row r="17" spans="1:18" x14ac:dyDescent="0.2">
      <c r="A17" s="186">
        <f>A16+1</f>
        <v>7</v>
      </c>
      <c r="B17" s="189"/>
      <c r="C17" s="124"/>
      <c r="D17" s="124"/>
      <c r="E17" s="509"/>
      <c r="F17" s="125"/>
      <c r="G17" s="125"/>
      <c r="H17" s="509"/>
      <c r="I17" s="509"/>
      <c r="J17" s="145" t="s">
        <v>30</v>
      </c>
      <c r="K17" s="191"/>
      <c r="L17" s="343"/>
      <c r="M17" s="531"/>
      <c r="N17" s="685"/>
      <c r="O17" s="343"/>
      <c r="P17" s="531"/>
      <c r="Q17" s="341"/>
      <c r="R17" s="215"/>
    </row>
    <row r="18" spans="1:18" x14ac:dyDescent="0.2">
      <c r="A18" s="186">
        <f t="shared" si="0"/>
        <v>8</v>
      </c>
      <c r="B18" s="189" t="s">
        <v>39</v>
      </c>
      <c r="C18" s="124"/>
      <c r="D18" s="124"/>
      <c r="E18" s="509"/>
      <c r="F18" s="125"/>
      <c r="G18" s="125"/>
      <c r="H18" s="509"/>
      <c r="I18" s="509"/>
      <c r="J18" s="145" t="s">
        <v>536</v>
      </c>
      <c r="K18" s="191"/>
      <c r="L18" s="343"/>
      <c r="M18" s="531"/>
      <c r="N18" s="685"/>
      <c r="O18" s="343"/>
      <c r="P18" s="531"/>
      <c r="Q18" s="341"/>
      <c r="R18" s="215"/>
    </row>
    <row r="19" spans="1:18" x14ac:dyDescent="0.2">
      <c r="A19" s="186">
        <f t="shared" si="0"/>
        <v>9</v>
      </c>
      <c r="B19" s="192" t="s">
        <v>40</v>
      </c>
      <c r="C19" s="190"/>
      <c r="D19" s="190"/>
      <c r="E19" s="500"/>
      <c r="F19" s="190"/>
      <c r="G19" s="190"/>
      <c r="H19" s="500"/>
      <c r="I19" s="509"/>
      <c r="J19" s="145" t="s">
        <v>535</v>
      </c>
      <c r="K19" s="191"/>
      <c r="L19" s="343"/>
      <c r="M19" s="531"/>
      <c r="N19" s="685"/>
      <c r="O19" s="341"/>
      <c r="P19" s="531"/>
      <c r="Q19" s="341"/>
      <c r="R19" s="215"/>
    </row>
    <row r="20" spans="1:18" x14ac:dyDescent="0.2">
      <c r="A20" s="186">
        <f t="shared" si="0"/>
        <v>10</v>
      </c>
      <c r="B20" s="122" t="s">
        <v>213</v>
      </c>
      <c r="C20" s="411">
        <v>18191</v>
      </c>
      <c r="D20" s="411">
        <v>65449</v>
      </c>
      <c r="E20" s="500">
        <f>SUM(C20:D20)</f>
        <v>83640</v>
      </c>
      <c r="F20" s="411">
        <v>19954</v>
      </c>
      <c r="G20" s="411">
        <v>67955</v>
      </c>
      <c r="H20" s="529">
        <f>F20+G20</f>
        <v>87909</v>
      </c>
      <c r="I20" s="509">
        <f t="shared" ref="I20:I54" si="2">H20/E20*100</f>
        <v>105.10401721664276</v>
      </c>
      <c r="J20" s="145" t="s">
        <v>528</v>
      </c>
      <c r="K20" s="191"/>
      <c r="L20" s="343"/>
      <c r="M20" s="531"/>
      <c r="N20" s="685"/>
      <c r="O20" s="341"/>
      <c r="P20" s="531"/>
      <c r="Q20" s="341"/>
      <c r="R20" s="215"/>
    </row>
    <row r="21" spans="1:18" x14ac:dyDescent="0.2">
      <c r="A21" s="186">
        <f t="shared" si="0"/>
        <v>11</v>
      </c>
      <c r="C21" s="190"/>
      <c r="D21" s="190"/>
      <c r="E21" s="500"/>
      <c r="F21" s="190"/>
      <c r="G21" s="190"/>
      <c r="H21" s="500"/>
      <c r="I21" s="509"/>
      <c r="J21" s="145" t="s">
        <v>529</v>
      </c>
      <c r="K21" s="191"/>
      <c r="L21" s="343"/>
      <c r="M21" s="531"/>
      <c r="N21" s="685"/>
      <c r="O21" s="341"/>
      <c r="P21" s="531"/>
      <c r="Q21" s="341"/>
      <c r="R21" s="215"/>
    </row>
    <row r="22" spans="1:18" s="130" customFormat="1" x14ac:dyDescent="0.2">
      <c r="A22" s="186">
        <f t="shared" si="0"/>
        <v>12</v>
      </c>
      <c r="B22" s="179" t="s">
        <v>42</v>
      </c>
      <c r="C22" s="190"/>
      <c r="D22" s="190"/>
      <c r="E22" s="500"/>
      <c r="F22" s="190"/>
      <c r="G22" s="190"/>
      <c r="H22" s="500"/>
      <c r="I22" s="509"/>
      <c r="J22" s="193"/>
      <c r="K22" s="191"/>
      <c r="L22" s="343"/>
      <c r="M22" s="531"/>
      <c r="N22" s="1064"/>
      <c r="O22" s="947"/>
      <c r="P22" s="533"/>
      <c r="Q22" s="341"/>
      <c r="R22" s="687"/>
    </row>
    <row r="23" spans="1:18" s="130" customFormat="1" x14ac:dyDescent="0.2">
      <c r="A23" s="186">
        <f t="shared" si="0"/>
        <v>13</v>
      </c>
      <c r="B23" s="179" t="s">
        <v>43</v>
      </c>
      <c r="C23" s="190"/>
      <c r="D23" s="190"/>
      <c r="E23" s="500"/>
      <c r="F23" s="190"/>
      <c r="G23" s="190"/>
      <c r="H23" s="500"/>
      <c r="I23" s="509"/>
      <c r="J23" s="193"/>
      <c r="K23" s="191"/>
      <c r="L23" s="343"/>
      <c r="M23" s="531"/>
      <c r="N23" s="1064"/>
      <c r="O23" s="947"/>
      <c r="P23" s="533"/>
      <c r="Q23" s="341"/>
      <c r="R23" s="687"/>
    </row>
    <row r="24" spans="1:18" x14ac:dyDescent="0.2">
      <c r="A24" s="186">
        <f t="shared" si="0"/>
        <v>14</v>
      </c>
      <c r="B24" s="189" t="s">
        <v>44</v>
      </c>
      <c r="C24" s="135"/>
      <c r="D24" s="135"/>
      <c r="E24" s="937"/>
      <c r="F24" s="135"/>
      <c r="G24" s="135"/>
      <c r="H24" s="937"/>
      <c r="I24" s="509"/>
      <c r="J24" s="194" t="s">
        <v>66</v>
      </c>
      <c r="K24" s="131">
        <f>SUM(K12:K22)</f>
        <v>152535</v>
      </c>
      <c r="L24" s="412">
        <f>SUM(L12:L22)</f>
        <v>214403</v>
      </c>
      <c r="M24" s="532">
        <f>SUM(M12:M22)</f>
        <v>366938</v>
      </c>
      <c r="N24" s="412">
        <f t="shared" ref="N24:P24" si="3">SUM(N12:N22)</f>
        <v>152203</v>
      </c>
      <c r="O24" s="412">
        <f t="shared" si="3"/>
        <v>212013</v>
      </c>
      <c r="P24" s="532">
        <f t="shared" si="3"/>
        <v>364216</v>
      </c>
      <c r="Q24" s="532">
        <f t="shared" si="1"/>
        <v>99.258185306509546</v>
      </c>
      <c r="R24" s="342"/>
    </row>
    <row r="25" spans="1:18" x14ac:dyDescent="0.2">
      <c r="A25" s="186">
        <f t="shared" si="0"/>
        <v>15</v>
      </c>
      <c r="B25" s="189" t="s">
        <v>45</v>
      </c>
      <c r="C25" s="190"/>
      <c r="D25" s="190"/>
      <c r="E25" s="500"/>
      <c r="F25" s="190"/>
      <c r="G25" s="190"/>
      <c r="H25" s="500"/>
      <c r="I25" s="509"/>
      <c r="J25" s="193"/>
      <c r="K25" s="191"/>
      <c r="L25" s="343"/>
      <c r="M25" s="531"/>
      <c r="N25" s="685"/>
      <c r="O25" s="341"/>
      <c r="P25" s="531"/>
      <c r="Q25" s="531"/>
    </row>
    <row r="26" spans="1:18" x14ac:dyDescent="0.2">
      <c r="A26" s="186">
        <f t="shared" si="0"/>
        <v>16</v>
      </c>
      <c r="B26" s="122" t="s">
        <v>46</v>
      </c>
      <c r="C26" s="132"/>
      <c r="D26" s="132"/>
      <c r="E26" s="598"/>
      <c r="F26" s="132"/>
      <c r="G26" s="132"/>
      <c r="H26" s="598"/>
      <c r="I26" s="509"/>
      <c r="J26" s="146" t="s">
        <v>34</v>
      </c>
      <c r="K26" s="195"/>
      <c r="L26" s="414"/>
      <c r="M26" s="531"/>
      <c r="N26" s="685"/>
      <c r="O26" s="341"/>
      <c r="P26" s="531"/>
      <c r="Q26" s="531"/>
    </row>
    <row r="27" spans="1:18" x14ac:dyDescent="0.2">
      <c r="A27" s="186">
        <f t="shared" si="0"/>
        <v>17</v>
      </c>
      <c r="B27" s="189" t="s">
        <v>47</v>
      </c>
      <c r="C27" s="125"/>
      <c r="D27" s="125"/>
      <c r="E27" s="509"/>
      <c r="F27" s="125"/>
      <c r="G27" s="125"/>
      <c r="H27" s="509"/>
      <c r="I27" s="509"/>
      <c r="J27" s="145" t="s">
        <v>323</v>
      </c>
      <c r="K27" s="191">
        <v>9221</v>
      </c>
      <c r="L27" s="343">
        <f>'[2]felhalm. kiad.  '!H164</f>
        <v>3500</v>
      </c>
      <c r="M27" s="531">
        <f>SUM(K27:L27)</f>
        <v>12721</v>
      </c>
      <c r="N27" s="1280">
        <f>'felhalm. kiad.  '!J158</f>
        <v>1099</v>
      </c>
      <c r="O27" s="1251">
        <f>'felhalm. kiad.  '!K158</f>
        <v>3433</v>
      </c>
      <c r="P27" s="531">
        <f>'felhalm. kiad.  '!I158</f>
        <v>4532</v>
      </c>
      <c r="Q27" s="531">
        <f t="shared" si="1"/>
        <v>35.626130021224746</v>
      </c>
    </row>
    <row r="28" spans="1:18" x14ac:dyDescent="0.2">
      <c r="A28" s="186">
        <f t="shared" si="0"/>
        <v>18</v>
      </c>
      <c r="B28" s="189"/>
      <c r="C28" s="125"/>
      <c r="D28" s="125"/>
      <c r="E28" s="509"/>
      <c r="F28" s="125"/>
      <c r="G28" s="125"/>
      <c r="H28" s="509"/>
      <c r="I28" s="509"/>
      <c r="J28" s="145" t="s">
        <v>31</v>
      </c>
      <c r="K28" s="191">
        <v>1179</v>
      </c>
      <c r="L28" s="343"/>
      <c r="M28" s="531">
        <f>SUM(K28:L28)</f>
        <v>1179</v>
      </c>
      <c r="N28" s="1280">
        <f>'felhalm. kiad.  '!J162</f>
        <v>1179</v>
      </c>
      <c r="O28" s="343">
        <f>'[2]felhalm. kiad.  '!K162</f>
        <v>0</v>
      </c>
      <c r="P28" s="531">
        <v>1179</v>
      </c>
      <c r="Q28" s="531">
        <f t="shared" si="1"/>
        <v>100</v>
      </c>
    </row>
    <row r="29" spans="1:18" x14ac:dyDescent="0.2">
      <c r="A29" s="186">
        <f t="shared" si="0"/>
        <v>19</v>
      </c>
      <c r="B29" s="179" t="s">
        <v>50</v>
      </c>
      <c r="C29" s="125"/>
      <c r="D29" s="125"/>
      <c r="E29" s="509"/>
      <c r="F29" s="125"/>
      <c r="G29" s="125"/>
      <c r="H29" s="509"/>
      <c r="I29" s="509"/>
      <c r="J29" s="145" t="s">
        <v>32</v>
      </c>
      <c r="K29" s="191"/>
      <c r="L29" s="343"/>
      <c r="M29" s="531"/>
      <c r="N29" s="685"/>
      <c r="O29" s="341"/>
      <c r="P29" s="531"/>
      <c r="Q29" s="531"/>
      <c r="R29" s="1246"/>
    </row>
    <row r="30" spans="1:18" s="130" customFormat="1" x14ac:dyDescent="0.2">
      <c r="A30" s="186">
        <f t="shared" si="0"/>
        <v>20</v>
      </c>
      <c r="B30" s="179" t="s">
        <v>48</v>
      </c>
      <c r="C30" s="125"/>
      <c r="D30" s="125"/>
      <c r="E30" s="509"/>
      <c r="F30" s="125"/>
      <c r="G30" s="125"/>
      <c r="H30" s="509"/>
      <c r="I30" s="509"/>
      <c r="J30" s="145" t="s">
        <v>537</v>
      </c>
      <c r="K30" s="191"/>
      <c r="L30" s="343"/>
      <c r="M30" s="531"/>
      <c r="N30" s="1064"/>
      <c r="O30" s="947"/>
      <c r="P30" s="533"/>
      <c r="Q30" s="531"/>
    </row>
    <row r="31" spans="1:18" x14ac:dyDescent="0.2">
      <c r="A31" s="186">
        <f t="shared" si="0"/>
        <v>21</v>
      </c>
      <c r="C31" s="125"/>
      <c r="D31" s="125"/>
      <c r="E31" s="509"/>
      <c r="F31" s="125"/>
      <c r="G31" s="125"/>
      <c r="H31" s="509"/>
      <c r="I31" s="509"/>
      <c r="J31" s="145" t="s">
        <v>534</v>
      </c>
      <c r="K31" s="191"/>
      <c r="L31" s="343"/>
      <c r="M31" s="531"/>
      <c r="N31" s="685"/>
      <c r="O31" s="341"/>
      <c r="P31" s="531"/>
      <c r="Q31" s="531"/>
    </row>
    <row r="32" spans="1:18" s="9" customFormat="1" x14ac:dyDescent="0.2">
      <c r="A32" s="186">
        <f t="shared" si="0"/>
        <v>22</v>
      </c>
      <c r="B32" s="196" t="s">
        <v>52</v>
      </c>
      <c r="C32" s="213">
        <f>C14+C20</f>
        <v>38242</v>
      </c>
      <c r="D32" s="213">
        <f>D14+D20</f>
        <v>74976</v>
      </c>
      <c r="E32" s="936">
        <f>E14+E20</f>
        <v>113218</v>
      </c>
      <c r="F32" s="213">
        <f>F13+F14+F18+F20+F29</f>
        <v>40005</v>
      </c>
      <c r="G32" s="213">
        <f t="shared" ref="G32:H32" si="4">G13+G14+G18+G20+G29</f>
        <v>77482</v>
      </c>
      <c r="H32" s="936">
        <f t="shared" si="4"/>
        <v>117487</v>
      </c>
      <c r="I32" s="929">
        <f t="shared" si="2"/>
        <v>103.77060184776272</v>
      </c>
      <c r="J32" s="145" t="s">
        <v>530</v>
      </c>
      <c r="K32" s="180"/>
      <c r="L32" s="341"/>
      <c r="M32" s="531"/>
      <c r="N32" s="1065"/>
      <c r="O32" s="214"/>
      <c r="P32" s="503"/>
      <c r="Q32" s="531"/>
    </row>
    <row r="33" spans="1:17" x14ac:dyDescent="0.2">
      <c r="A33" s="186">
        <f t="shared" si="0"/>
        <v>23</v>
      </c>
      <c r="B33" s="197" t="s">
        <v>68</v>
      </c>
      <c r="C33" s="199"/>
      <c r="D33" s="199"/>
      <c r="E33" s="504"/>
      <c r="F33" s="199">
        <f>F16+F23+F24+F25+F26+F27+F30</f>
        <v>0</v>
      </c>
      <c r="G33" s="199">
        <f t="shared" ref="G33:H33" si="5">G16+G23+G24+G25+G26+G27+G30</f>
        <v>0</v>
      </c>
      <c r="H33" s="504">
        <f t="shared" si="5"/>
        <v>0</v>
      </c>
      <c r="I33" s="937"/>
      <c r="J33" s="198" t="s">
        <v>69</v>
      </c>
      <c r="K33" s="199">
        <f>SUM(K27:K32)</f>
        <v>10400</v>
      </c>
      <c r="L33" s="413">
        <f>SUM(L27:L32)</f>
        <v>3500</v>
      </c>
      <c r="M33" s="533">
        <f>SUM(M27:M31)</f>
        <v>13900</v>
      </c>
      <c r="N33" s="1064">
        <f t="shared" ref="N33:P33" si="6">SUM(N27:N31)</f>
        <v>2278</v>
      </c>
      <c r="O33" s="413">
        <f t="shared" si="6"/>
        <v>3433</v>
      </c>
      <c r="P33" s="533">
        <f t="shared" si="6"/>
        <v>5711</v>
      </c>
      <c r="Q33" s="533">
        <f t="shared" si="1"/>
        <v>41.086330935251794</v>
      </c>
    </row>
    <row r="34" spans="1:17" x14ac:dyDescent="0.2">
      <c r="A34" s="186">
        <f t="shared" si="0"/>
        <v>24</v>
      </c>
      <c r="B34" s="200" t="s">
        <v>51</v>
      </c>
      <c r="C34" s="195">
        <f>SUM(C32:C33)</f>
        <v>38242</v>
      </c>
      <c r="D34" s="195">
        <f>SUM(D32:D33)</f>
        <v>74976</v>
      </c>
      <c r="E34" s="505">
        <f>SUM(C34:D34)</f>
        <v>113218</v>
      </c>
      <c r="F34" s="195">
        <f>F32+F33</f>
        <v>40005</v>
      </c>
      <c r="G34" s="195">
        <f t="shared" ref="G34:H34" si="7">G32+G33</f>
        <v>77482</v>
      </c>
      <c r="H34" s="505">
        <f t="shared" si="7"/>
        <v>117487</v>
      </c>
      <c r="I34" s="598">
        <f t="shared" si="2"/>
        <v>103.77060184776272</v>
      </c>
      <c r="J34" s="201" t="s">
        <v>70</v>
      </c>
      <c r="K34" s="195">
        <f>K24+K33</f>
        <v>162935</v>
      </c>
      <c r="L34" s="414">
        <f>L24+L33</f>
        <v>217903</v>
      </c>
      <c r="M34" s="503">
        <f>M24+M33</f>
        <v>380838</v>
      </c>
      <c r="N34" s="1065">
        <f t="shared" ref="N34:P34" si="8">N24+N33</f>
        <v>154481</v>
      </c>
      <c r="O34" s="414">
        <f t="shared" si="8"/>
        <v>215446</v>
      </c>
      <c r="P34" s="503">
        <f t="shared" si="8"/>
        <v>369927</v>
      </c>
      <c r="Q34" s="503">
        <f t="shared" si="1"/>
        <v>97.135002284435899</v>
      </c>
    </row>
    <row r="35" spans="1:17" x14ac:dyDescent="0.2">
      <c r="A35" s="186">
        <f t="shared" si="0"/>
        <v>25</v>
      </c>
      <c r="B35" s="202"/>
      <c r="C35" s="191"/>
      <c r="D35" s="191"/>
      <c r="E35" s="502"/>
      <c r="F35" s="191"/>
      <c r="G35" s="191"/>
      <c r="H35" s="502"/>
      <c r="I35" s="509"/>
      <c r="J35" s="193"/>
      <c r="K35" s="191"/>
      <c r="L35" s="343"/>
      <c r="M35" s="531"/>
      <c r="N35" s="685"/>
      <c r="O35" s="341"/>
      <c r="P35" s="531"/>
      <c r="Q35" s="531"/>
    </row>
    <row r="36" spans="1:17" x14ac:dyDescent="0.2">
      <c r="A36" s="186">
        <f t="shared" si="0"/>
        <v>26</v>
      </c>
      <c r="B36" s="202"/>
      <c r="C36" s="191"/>
      <c r="D36" s="191"/>
      <c r="E36" s="502"/>
      <c r="F36" s="191"/>
      <c r="G36" s="191"/>
      <c r="H36" s="502"/>
      <c r="I36" s="509"/>
      <c r="J36" s="194"/>
      <c r="K36" s="131"/>
      <c r="L36" s="412"/>
      <c r="M36" s="532"/>
      <c r="N36" s="685"/>
      <c r="O36" s="341"/>
      <c r="P36" s="531"/>
      <c r="Q36" s="531"/>
    </row>
    <row r="37" spans="1:17" s="9" customFormat="1" x14ac:dyDescent="0.2">
      <c r="A37" s="186">
        <f t="shared" si="0"/>
        <v>27</v>
      </c>
      <c r="B37" s="202"/>
      <c r="C37" s="191"/>
      <c r="D37" s="191"/>
      <c r="E37" s="502"/>
      <c r="F37" s="191"/>
      <c r="G37" s="191"/>
      <c r="H37" s="502"/>
      <c r="I37" s="509"/>
      <c r="J37" s="193"/>
      <c r="K37" s="191"/>
      <c r="L37" s="343"/>
      <c r="M37" s="531"/>
      <c r="N37" s="1065"/>
      <c r="O37" s="214"/>
      <c r="P37" s="503"/>
      <c r="Q37" s="531"/>
    </row>
    <row r="38" spans="1:17" s="9" customFormat="1" x14ac:dyDescent="0.2">
      <c r="A38" s="867">
        <f t="shared" si="0"/>
        <v>28</v>
      </c>
      <c r="B38" s="132" t="s">
        <v>53</v>
      </c>
      <c r="C38" s="132"/>
      <c r="D38" s="132"/>
      <c r="E38" s="598"/>
      <c r="F38" s="132"/>
      <c r="G38" s="132"/>
      <c r="H38" s="598"/>
      <c r="I38" s="509"/>
      <c r="J38" s="146" t="s">
        <v>33</v>
      </c>
      <c r="K38" s="195"/>
      <c r="L38" s="414"/>
      <c r="M38" s="503"/>
      <c r="N38" s="1065"/>
      <c r="O38" s="214"/>
      <c r="P38" s="503"/>
      <c r="Q38" s="531"/>
    </row>
    <row r="39" spans="1:17" s="9" customFormat="1" x14ac:dyDescent="0.2">
      <c r="A39" s="186">
        <f t="shared" si="0"/>
        <v>29</v>
      </c>
      <c r="B39" s="142" t="s">
        <v>815</v>
      </c>
      <c r="C39" s="132"/>
      <c r="D39" s="132"/>
      <c r="E39" s="598"/>
      <c r="F39" s="132"/>
      <c r="G39" s="132"/>
      <c r="H39" s="598"/>
      <c r="I39" s="509"/>
      <c r="J39" s="203" t="s">
        <v>4</v>
      </c>
      <c r="K39" s="204"/>
      <c r="M39" s="534"/>
      <c r="N39" s="1065"/>
      <c r="O39" s="214"/>
      <c r="P39" s="503"/>
      <c r="Q39" s="531"/>
    </row>
    <row r="40" spans="1:17" s="9" customFormat="1" x14ac:dyDescent="0.2">
      <c r="A40" s="186">
        <f t="shared" si="0"/>
        <v>30</v>
      </c>
      <c r="B40" s="122" t="s">
        <v>223</v>
      </c>
      <c r="C40" s="132"/>
      <c r="D40" s="132"/>
      <c r="E40" s="598"/>
      <c r="F40" s="132"/>
      <c r="G40" s="132"/>
      <c r="H40" s="598"/>
      <c r="I40" s="509"/>
      <c r="J40" s="614" t="s">
        <v>3</v>
      </c>
      <c r="K40" s="195"/>
      <c r="L40" s="414"/>
      <c r="M40" s="503"/>
      <c r="N40" s="1065"/>
      <c r="O40" s="214"/>
      <c r="P40" s="503"/>
      <c r="Q40" s="531"/>
    </row>
    <row r="41" spans="1:17" x14ac:dyDescent="0.2">
      <c r="A41" s="186">
        <f t="shared" si="0"/>
        <v>31</v>
      </c>
      <c r="B41" s="124" t="s">
        <v>817</v>
      </c>
      <c r="C41" s="207"/>
      <c r="D41" s="207"/>
      <c r="E41" s="1026"/>
      <c r="F41" s="207"/>
      <c r="G41" s="207"/>
      <c r="H41" s="1026"/>
      <c r="I41" s="509"/>
      <c r="J41" s="145" t="s">
        <v>5</v>
      </c>
      <c r="K41" s="195"/>
      <c r="L41" s="414"/>
      <c r="M41" s="503"/>
      <c r="N41" s="685"/>
      <c r="O41" s="341"/>
      <c r="P41" s="531"/>
      <c r="Q41" s="531"/>
    </row>
    <row r="42" spans="1:17" x14ac:dyDescent="0.2">
      <c r="A42" s="186">
        <f t="shared" si="0"/>
        <v>32</v>
      </c>
      <c r="B42" s="124" t="s">
        <v>230</v>
      </c>
      <c r="C42" s="125"/>
      <c r="D42" s="125"/>
      <c r="E42" s="509"/>
      <c r="F42" s="125"/>
      <c r="G42" s="125"/>
      <c r="H42" s="509"/>
      <c r="I42" s="509"/>
      <c r="J42" s="145" t="s">
        <v>6</v>
      </c>
      <c r="K42" s="204"/>
      <c r="L42" s="214"/>
      <c r="M42" s="503"/>
      <c r="N42" s="685"/>
      <c r="O42" s="341"/>
      <c r="P42" s="531"/>
      <c r="Q42" s="531"/>
    </row>
    <row r="43" spans="1:17" x14ac:dyDescent="0.2">
      <c r="A43" s="186">
        <f t="shared" si="0"/>
        <v>33</v>
      </c>
      <c r="B43" s="612" t="s">
        <v>231</v>
      </c>
      <c r="C43" s="125">
        <v>1310</v>
      </c>
      <c r="D43" s="125"/>
      <c r="E43" s="509">
        <f>C43+D43</f>
        <v>1310</v>
      </c>
      <c r="F43" s="125">
        <v>1311</v>
      </c>
      <c r="G43" s="125"/>
      <c r="H43" s="509">
        <f>F43+G43</f>
        <v>1311</v>
      </c>
      <c r="I43" s="509">
        <f t="shared" si="2"/>
        <v>100.0763358778626</v>
      </c>
      <c r="J43" s="145" t="s">
        <v>7</v>
      </c>
      <c r="K43" s="204"/>
      <c r="L43" s="214"/>
      <c r="M43" s="503"/>
      <c r="N43" s="685"/>
      <c r="O43" s="341"/>
      <c r="P43" s="531"/>
      <c r="Q43" s="531"/>
    </row>
    <row r="44" spans="1:17" x14ac:dyDescent="0.2">
      <c r="A44" s="186">
        <f t="shared" si="0"/>
        <v>34</v>
      </c>
      <c r="B44" s="612" t="s">
        <v>1050</v>
      </c>
      <c r="C44" s="125"/>
      <c r="D44" s="125"/>
      <c r="E44" s="509"/>
      <c r="F44" s="125"/>
      <c r="G44" s="125"/>
      <c r="H44" s="509"/>
      <c r="I44" s="509"/>
      <c r="J44" s="145"/>
      <c r="K44" s="204"/>
      <c r="L44" s="214"/>
      <c r="M44" s="503"/>
      <c r="N44" s="685"/>
      <c r="O44" s="341"/>
      <c r="P44" s="531"/>
      <c r="Q44" s="531"/>
    </row>
    <row r="45" spans="1:17" x14ac:dyDescent="0.2">
      <c r="A45" s="186">
        <f t="shared" si="0"/>
        <v>35</v>
      </c>
      <c r="B45" s="125" t="s">
        <v>818</v>
      </c>
      <c r="C45" s="125"/>
      <c r="D45" s="125"/>
      <c r="E45" s="509"/>
      <c r="F45" s="125"/>
      <c r="G45" s="125"/>
      <c r="H45" s="509"/>
      <c r="I45" s="509"/>
      <c r="J45" s="145" t="s">
        <v>8</v>
      </c>
      <c r="K45" s="195"/>
      <c r="L45" s="414"/>
      <c r="M45" s="531"/>
      <c r="N45" s="685"/>
      <c r="O45" s="341"/>
      <c r="P45" s="531"/>
      <c r="Q45" s="531"/>
    </row>
    <row r="46" spans="1:17" x14ac:dyDescent="0.2">
      <c r="A46" s="186">
        <f t="shared" si="0"/>
        <v>36</v>
      </c>
      <c r="B46" s="125" t="s">
        <v>819</v>
      </c>
      <c r="C46" s="132"/>
      <c r="D46" s="132"/>
      <c r="E46" s="598"/>
      <c r="F46" s="132"/>
      <c r="G46" s="132"/>
      <c r="H46" s="598"/>
      <c r="I46" s="509"/>
      <c r="J46" s="145" t="s">
        <v>9</v>
      </c>
      <c r="K46" s="195"/>
      <c r="L46" s="414"/>
      <c r="M46" s="531"/>
      <c r="N46" s="685"/>
      <c r="O46" s="341"/>
      <c r="P46" s="531"/>
      <c r="Q46" s="531"/>
    </row>
    <row r="47" spans="1:17" x14ac:dyDescent="0.2">
      <c r="A47" s="186">
        <f t="shared" si="0"/>
        <v>37</v>
      </c>
      <c r="B47" s="124" t="s">
        <v>234</v>
      </c>
      <c r="C47" s="125"/>
      <c r="D47" s="125"/>
      <c r="E47" s="509"/>
      <c r="F47" s="125"/>
      <c r="G47" s="125"/>
      <c r="H47" s="509"/>
      <c r="I47" s="509"/>
      <c r="J47" s="145" t="s">
        <v>10</v>
      </c>
      <c r="K47" s="191"/>
      <c r="L47" s="343"/>
      <c r="M47" s="531"/>
      <c r="N47" s="685"/>
      <c r="O47" s="341"/>
      <c r="P47" s="531"/>
      <c r="Q47" s="531"/>
    </row>
    <row r="48" spans="1:17" x14ac:dyDescent="0.2">
      <c r="A48" s="186">
        <f t="shared" si="0"/>
        <v>38</v>
      </c>
      <c r="B48" s="612" t="s">
        <v>235</v>
      </c>
      <c r="C48" s="125">
        <f>K24-(C34+C43)</f>
        <v>112983</v>
      </c>
      <c r="D48" s="125">
        <f>L24-(D34+D43)</f>
        <v>139427</v>
      </c>
      <c r="E48" s="509">
        <f>M24-(E34+E43)</f>
        <v>252410</v>
      </c>
      <c r="F48" s="1248">
        <v>114445</v>
      </c>
      <c r="G48" s="125">
        <v>131244</v>
      </c>
      <c r="H48" s="509">
        <f>F48+G48</f>
        <v>245689</v>
      </c>
      <c r="I48" s="509">
        <f t="shared" si="2"/>
        <v>97.337268729448127</v>
      </c>
      <c r="J48" s="145" t="s">
        <v>11</v>
      </c>
      <c r="K48" s="191"/>
      <c r="L48" s="343"/>
      <c r="M48" s="531"/>
      <c r="N48" s="685"/>
      <c r="O48" s="341"/>
      <c r="P48" s="531"/>
      <c r="Q48" s="531"/>
    </row>
    <row r="49" spans="1:18" x14ac:dyDescent="0.2">
      <c r="A49" s="186">
        <f t="shared" si="0"/>
        <v>39</v>
      </c>
      <c r="B49" s="612" t="s">
        <v>236</v>
      </c>
      <c r="C49" s="125">
        <f>K33-C33</f>
        <v>10400</v>
      </c>
      <c r="D49" s="125">
        <f>L33-D33</f>
        <v>3500</v>
      </c>
      <c r="E49" s="509">
        <f>M33-E33</f>
        <v>13900</v>
      </c>
      <c r="F49" s="125">
        <v>2278</v>
      </c>
      <c r="G49" s="125">
        <v>3433</v>
      </c>
      <c r="H49" s="509">
        <f>F49+G49</f>
        <v>5711</v>
      </c>
      <c r="I49" s="509">
        <f t="shared" si="2"/>
        <v>41.086330935251794</v>
      </c>
      <c r="J49" s="145" t="s">
        <v>12</v>
      </c>
      <c r="K49" s="191"/>
      <c r="L49" s="343"/>
      <c r="M49" s="531"/>
      <c r="N49" s="685"/>
      <c r="O49" s="341"/>
      <c r="P49" s="531"/>
      <c r="Q49" s="531"/>
    </row>
    <row r="50" spans="1:18" x14ac:dyDescent="0.2">
      <c r="A50" s="186">
        <f t="shared" si="0"/>
        <v>40</v>
      </c>
      <c r="B50" s="124" t="s">
        <v>1</v>
      </c>
      <c r="C50" s="125"/>
      <c r="D50" s="125"/>
      <c r="E50" s="509"/>
      <c r="F50" s="125"/>
      <c r="G50" s="125"/>
      <c r="H50" s="509"/>
      <c r="I50" s="509"/>
      <c r="J50" s="145" t="s">
        <v>13</v>
      </c>
      <c r="K50" s="191"/>
      <c r="L50" s="343"/>
      <c r="M50" s="531"/>
      <c r="N50" s="685"/>
      <c r="O50" s="341"/>
      <c r="P50" s="531"/>
      <c r="Q50" s="531"/>
    </row>
    <row r="51" spans="1:18" x14ac:dyDescent="0.2">
      <c r="A51" s="186">
        <f t="shared" si="0"/>
        <v>41</v>
      </c>
      <c r="B51" s="124"/>
      <c r="C51" s="125"/>
      <c r="D51" s="125"/>
      <c r="E51" s="509"/>
      <c r="F51" s="125"/>
      <c r="G51" s="125"/>
      <c r="H51" s="509"/>
      <c r="I51" s="509"/>
      <c r="J51" s="145" t="s">
        <v>14</v>
      </c>
      <c r="K51" s="191"/>
      <c r="L51" s="343"/>
      <c r="M51" s="531"/>
      <c r="N51" s="685"/>
      <c r="O51" s="341"/>
      <c r="P51" s="531"/>
      <c r="Q51" s="531"/>
    </row>
    <row r="52" spans="1:18" x14ac:dyDescent="0.2">
      <c r="A52" s="186">
        <f t="shared" si="0"/>
        <v>42</v>
      </c>
      <c r="B52" s="124"/>
      <c r="C52" s="125"/>
      <c r="D52" s="125"/>
      <c r="E52" s="509"/>
      <c r="F52" s="125"/>
      <c r="G52" s="125"/>
      <c r="H52" s="509"/>
      <c r="I52" s="509"/>
      <c r="J52" s="145" t="s">
        <v>15</v>
      </c>
      <c r="K52" s="191"/>
      <c r="L52" s="343"/>
      <c r="M52" s="531"/>
      <c r="N52" s="685"/>
      <c r="O52" s="341"/>
      <c r="P52" s="531"/>
      <c r="Q52" s="531"/>
    </row>
    <row r="53" spans="1:18" ht="12" thickBot="1" x14ac:dyDescent="0.25">
      <c r="A53" s="186">
        <f t="shared" si="0"/>
        <v>43</v>
      </c>
      <c r="B53" s="200" t="s">
        <v>538</v>
      </c>
      <c r="C53" s="383">
        <f>SUM(C39:C51)</f>
        <v>124693</v>
      </c>
      <c r="D53" s="383">
        <f>SUM(D39:D51)</f>
        <v>142927</v>
      </c>
      <c r="E53" s="741">
        <f>SUM(E39:E51)</f>
        <v>267620</v>
      </c>
      <c r="F53" s="383">
        <f t="shared" ref="F53:H53" si="9">SUM(F39:F51)</f>
        <v>118034</v>
      </c>
      <c r="G53" s="383">
        <f t="shared" si="9"/>
        <v>134677</v>
      </c>
      <c r="H53" s="741">
        <f t="shared" si="9"/>
        <v>252711</v>
      </c>
      <c r="I53" s="1077">
        <f t="shared" si="2"/>
        <v>94.429041177789401</v>
      </c>
      <c r="J53" s="146" t="s">
        <v>531</v>
      </c>
      <c r="K53" s="195">
        <f>SUM(K39:K52)</f>
        <v>0</v>
      </c>
      <c r="L53" s="414">
        <f>SUM(L39:L52)</f>
        <v>0</v>
      </c>
      <c r="M53" s="535">
        <f>SUM(M39:M52)</f>
        <v>0</v>
      </c>
      <c r="N53" s="1075">
        <f t="shared" ref="N53:P53" si="10">SUM(N39:N52)</f>
        <v>0</v>
      </c>
      <c r="O53" s="1075">
        <f t="shared" si="10"/>
        <v>0</v>
      </c>
      <c r="P53" s="535">
        <f t="shared" si="10"/>
        <v>0</v>
      </c>
      <c r="Q53" s="1066"/>
    </row>
    <row r="54" spans="1:18" ht="12" thickBot="1" x14ac:dyDescent="0.25">
      <c r="A54" s="186">
        <f t="shared" si="0"/>
        <v>44</v>
      </c>
      <c r="B54" s="208" t="s">
        <v>533</v>
      </c>
      <c r="C54" s="380">
        <f>C34+C53</f>
        <v>162935</v>
      </c>
      <c r="D54" s="380">
        <f>D34+D53</f>
        <v>217903</v>
      </c>
      <c r="E54" s="510">
        <f>E34+E53</f>
        <v>380838</v>
      </c>
      <c r="F54" s="510">
        <f t="shared" ref="F54:H54" si="11">F34+F53</f>
        <v>158039</v>
      </c>
      <c r="G54" s="510">
        <f t="shared" si="11"/>
        <v>212159</v>
      </c>
      <c r="H54" s="1079">
        <f t="shared" si="11"/>
        <v>370198</v>
      </c>
      <c r="I54" s="1078">
        <f t="shared" si="2"/>
        <v>97.206161149885247</v>
      </c>
      <c r="J54" s="577" t="s">
        <v>532</v>
      </c>
      <c r="K54" s="515">
        <f>K34+K53</f>
        <v>162935</v>
      </c>
      <c r="L54" s="416">
        <f>L34+L53</f>
        <v>217903</v>
      </c>
      <c r="M54" s="579">
        <f>M34+M53</f>
        <v>380838</v>
      </c>
      <c r="N54" s="1073">
        <f t="shared" ref="N54:P54" si="12">N34+N53</f>
        <v>154481</v>
      </c>
      <c r="O54" s="578">
        <f t="shared" si="12"/>
        <v>215446</v>
      </c>
      <c r="P54" s="1074">
        <f t="shared" si="12"/>
        <v>369927</v>
      </c>
      <c r="Q54" s="1068">
        <f t="shared" si="1"/>
        <v>97.135002284435899</v>
      </c>
      <c r="R54" s="1080"/>
    </row>
    <row r="55" spans="1:18" x14ac:dyDescent="0.2">
      <c r="B55" s="205"/>
      <c r="C55" s="204"/>
      <c r="D55" s="204"/>
      <c r="E55" s="204"/>
      <c r="F55" s="204"/>
      <c r="G55" s="204"/>
      <c r="H55" s="204"/>
      <c r="I55" s="204"/>
      <c r="J55" s="204"/>
      <c r="K55" s="204"/>
      <c r="L55" s="214"/>
      <c r="M55" s="214"/>
      <c r="N55" s="8"/>
    </row>
    <row r="56" spans="1:18" x14ac:dyDescent="0.2">
      <c r="N56" s="8"/>
    </row>
  </sheetData>
  <sheetProtection selectLockedCells="1" selectUnlockedCells="1"/>
  <mergeCells count="18">
    <mergeCell ref="N8:Q8"/>
    <mergeCell ref="N9:P9"/>
    <mergeCell ref="Q9:Q10"/>
    <mergeCell ref="K9:M9"/>
    <mergeCell ref="K8:M8"/>
    <mergeCell ref="B1:Q1"/>
    <mergeCell ref="A4:Q4"/>
    <mergeCell ref="A5:Q5"/>
    <mergeCell ref="A6:Q6"/>
    <mergeCell ref="B7:Q7"/>
    <mergeCell ref="A8:A10"/>
    <mergeCell ref="B8:B9"/>
    <mergeCell ref="C8:E8"/>
    <mergeCell ref="J8:J9"/>
    <mergeCell ref="C9:E9"/>
    <mergeCell ref="F8:I8"/>
    <mergeCell ref="F9:H9"/>
    <mergeCell ref="I9:I10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6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67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B9" sqref="B9"/>
    </sheetView>
  </sheetViews>
  <sheetFormatPr defaultRowHeight="15.75" x14ac:dyDescent="0.25"/>
  <cols>
    <col min="1" max="1" width="3.85546875" style="14" customWidth="1"/>
    <col min="2" max="2" width="42.5703125" style="14" customWidth="1"/>
    <col min="3" max="4" width="9.7109375" style="442" customWidth="1"/>
    <col min="5" max="5" width="10.42578125" style="442" bestFit="1" customWidth="1"/>
    <col min="6" max="9" width="9.7109375" style="442" customWidth="1"/>
    <col min="10" max="10" width="10.140625" style="442" customWidth="1"/>
    <col min="11" max="14" width="9.7109375" style="442" customWidth="1"/>
    <col min="15" max="15" width="11.5703125" style="442" customWidth="1"/>
    <col min="16" max="16" width="10.140625" style="14" customWidth="1"/>
    <col min="17" max="16384" width="9.140625" style="14"/>
  </cols>
  <sheetData>
    <row r="1" spans="1:16" ht="12.75" customHeight="1" x14ac:dyDescent="0.25">
      <c r="B1" s="30"/>
      <c r="C1" s="310"/>
      <c r="D1" s="310"/>
      <c r="E1" s="310"/>
      <c r="F1" s="310"/>
      <c r="G1" s="310"/>
      <c r="H1" s="310"/>
      <c r="I1" s="310"/>
      <c r="J1" s="310"/>
      <c r="K1" s="1792" t="s">
        <v>962</v>
      </c>
      <c r="L1" s="1792"/>
      <c r="M1" s="1792"/>
      <c r="N1" s="1792"/>
      <c r="O1" s="1792"/>
    </row>
    <row r="2" spans="1:16" ht="14.1" customHeight="1" x14ac:dyDescent="0.25">
      <c r="B2" s="1793" t="s">
        <v>89</v>
      </c>
      <c r="C2" s="1793"/>
      <c r="D2" s="1793"/>
      <c r="E2" s="1793"/>
      <c r="F2" s="1793"/>
      <c r="G2" s="1793"/>
      <c r="H2" s="1793"/>
      <c r="I2" s="1793"/>
      <c r="J2" s="1793"/>
      <c r="K2" s="1793"/>
      <c r="L2" s="1793"/>
      <c r="M2" s="1793"/>
      <c r="N2" s="1793"/>
      <c r="O2" s="1793"/>
    </row>
    <row r="3" spans="1:16" ht="14.1" customHeight="1" x14ac:dyDescent="0.25">
      <c r="B3" s="1793" t="s">
        <v>861</v>
      </c>
      <c r="C3" s="1793"/>
      <c r="D3" s="1793"/>
      <c r="E3" s="1793"/>
      <c r="F3" s="1793"/>
      <c r="G3" s="1793"/>
      <c r="H3" s="1793"/>
      <c r="I3" s="1793"/>
      <c r="J3" s="1793"/>
      <c r="K3" s="1793"/>
      <c r="L3" s="1793"/>
      <c r="M3" s="1793"/>
      <c r="N3" s="1793"/>
      <c r="O3" s="1793"/>
    </row>
    <row r="4" spans="1:16" ht="14.1" customHeight="1" x14ac:dyDescent="0.25">
      <c r="B4" s="32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</row>
    <row r="5" spans="1:16" ht="15" customHeight="1" x14ac:dyDescent="0.25">
      <c r="A5" s="1794"/>
      <c r="B5" s="34" t="s">
        <v>57</v>
      </c>
      <c r="C5" s="444" t="s">
        <v>58</v>
      </c>
      <c r="D5" s="444" t="s">
        <v>59</v>
      </c>
      <c r="E5" s="444" t="s">
        <v>60</v>
      </c>
      <c r="F5" s="444" t="s">
        <v>563</v>
      </c>
      <c r="G5" s="444" t="s">
        <v>564</v>
      </c>
      <c r="H5" s="444" t="s">
        <v>565</v>
      </c>
      <c r="I5" s="444" t="s">
        <v>707</v>
      </c>
      <c r="J5" s="444" t="s">
        <v>719</v>
      </c>
      <c r="K5" s="444" t="s">
        <v>720</v>
      </c>
      <c r="L5" s="444" t="s">
        <v>721</v>
      </c>
      <c r="M5" s="444" t="s">
        <v>722</v>
      </c>
      <c r="N5" s="444" t="s">
        <v>723</v>
      </c>
      <c r="O5" s="444" t="s">
        <v>724</v>
      </c>
    </row>
    <row r="6" spans="1:16" ht="12.75" customHeight="1" x14ac:dyDescent="0.25">
      <c r="A6" s="1794"/>
      <c r="B6" s="33" t="s">
        <v>88</v>
      </c>
      <c r="C6" s="445" t="s">
        <v>725</v>
      </c>
      <c r="D6" s="445" t="s">
        <v>726</v>
      </c>
      <c r="E6" s="445" t="s">
        <v>727</v>
      </c>
      <c r="F6" s="445" t="s">
        <v>728</v>
      </c>
      <c r="G6" s="445" t="s">
        <v>729</v>
      </c>
      <c r="H6" s="445" t="s">
        <v>730</v>
      </c>
      <c r="I6" s="445" t="s">
        <v>731</v>
      </c>
      <c r="J6" s="445" t="s">
        <v>732</v>
      </c>
      <c r="K6" s="445" t="s">
        <v>733</v>
      </c>
      <c r="L6" s="445" t="s">
        <v>734</v>
      </c>
      <c r="M6" s="445" t="s">
        <v>735</v>
      </c>
      <c r="N6" s="445" t="s">
        <v>736</v>
      </c>
      <c r="O6" s="445" t="s">
        <v>628</v>
      </c>
    </row>
    <row r="7" spans="1:16" s="30" customFormat="1" ht="12.75" customHeight="1" x14ac:dyDescent="0.25">
      <c r="A7" s="19" t="s">
        <v>572</v>
      </c>
      <c r="B7" s="35" t="s">
        <v>766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277"/>
    </row>
    <row r="8" spans="1:16" s="30" customFormat="1" ht="15.75" customHeight="1" x14ac:dyDescent="0.25">
      <c r="A8" s="19" t="s">
        <v>580</v>
      </c>
      <c r="B8" s="30" t="s">
        <v>760</v>
      </c>
      <c r="C8" s="310">
        <f>O8/12</f>
        <v>84414</v>
      </c>
      <c r="D8" s="310">
        <v>82728</v>
      </c>
      <c r="E8" s="310">
        <v>82728</v>
      </c>
      <c r="F8" s="310">
        <v>82728</v>
      </c>
      <c r="G8" s="310">
        <v>82728</v>
      </c>
      <c r="H8" s="310">
        <v>82728</v>
      </c>
      <c r="I8" s="310">
        <v>82728</v>
      </c>
      <c r="J8" s="310">
        <v>82728</v>
      </c>
      <c r="K8" s="310">
        <v>82728</v>
      </c>
      <c r="L8" s="310">
        <v>82728</v>
      </c>
      <c r="M8" s="310">
        <v>82728</v>
      </c>
      <c r="N8" s="310">
        <v>82728</v>
      </c>
      <c r="O8" s="277">
        <f>Össz.önkor.mérleg.!E11</f>
        <v>1012968</v>
      </c>
      <c r="P8" s="36"/>
    </row>
    <row r="9" spans="1:16" s="30" customFormat="1" ht="16.5" customHeight="1" x14ac:dyDescent="0.25">
      <c r="A9" s="19" t="s">
        <v>581</v>
      </c>
      <c r="B9" s="30" t="s">
        <v>761</v>
      </c>
      <c r="C9" s="310">
        <f>O9/12</f>
        <v>5770</v>
      </c>
      <c r="D9" s="310">
        <v>4095</v>
      </c>
      <c r="E9" s="310">
        <v>4095</v>
      </c>
      <c r="F9" s="310">
        <v>4095</v>
      </c>
      <c r="G9" s="310">
        <v>4095</v>
      </c>
      <c r="H9" s="310">
        <v>4095</v>
      </c>
      <c r="I9" s="310">
        <v>4095</v>
      </c>
      <c r="J9" s="310">
        <v>4095</v>
      </c>
      <c r="K9" s="310">
        <v>4095</v>
      </c>
      <c r="L9" s="310">
        <v>4095</v>
      </c>
      <c r="M9" s="310">
        <v>4095</v>
      </c>
      <c r="N9" s="310">
        <v>4095</v>
      </c>
      <c r="O9" s="277">
        <f>Össz.önkor.mérleg.!E13</f>
        <v>69240</v>
      </c>
      <c r="P9" s="36"/>
    </row>
    <row r="10" spans="1:16" s="30" customFormat="1" ht="15.75" customHeight="1" x14ac:dyDescent="0.25">
      <c r="A10" s="19" t="s">
        <v>582</v>
      </c>
      <c r="B10" s="30" t="s">
        <v>543</v>
      </c>
      <c r="C10" s="310">
        <f>O10/12</f>
        <v>100876.25</v>
      </c>
      <c r="D10" s="310">
        <v>93027</v>
      </c>
      <c r="E10" s="310">
        <v>93027</v>
      </c>
      <c r="F10" s="310">
        <v>93027</v>
      </c>
      <c r="G10" s="310">
        <v>93027</v>
      </c>
      <c r="H10" s="310">
        <v>93027</v>
      </c>
      <c r="I10" s="310">
        <v>93027</v>
      </c>
      <c r="J10" s="310">
        <v>93027</v>
      </c>
      <c r="K10" s="310">
        <v>93027</v>
      </c>
      <c r="L10" s="310">
        <v>93027</v>
      </c>
      <c r="M10" s="310">
        <v>93027</v>
      </c>
      <c r="N10" s="310">
        <v>93027</v>
      </c>
      <c r="O10" s="277">
        <f>Össz.önkor.mérleg.!E18</f>
        <v>1210515</v>
      </c>
      <c r="P10" s="36"/>
    </row>
    <row r="11" spans="1:16" s="31" customFormat="1" ht="18" customHeight="1" x14ac:dyDescent="0.25">
      <c r="A11" s="19" t="s">
        <v>583</v>
      </c>
      <c r="B11" s="31" t="s">
        <v>762</v>
      </c>
      <c r="C11" s="310">
        <f>O11/12</f>
        <v>38989.166666666664</v>
      </c>
      <c r="D11" s="310">
        <v>28093</v>
      </c>
      <c r="E11" s="310">
        <v>28093</v>
      </c>
      <c r="F11" s="310">
        <v>28093</v>
      </c>
      <c r="G11" s="310">
        <v>28093</v>
      </c>
      <c r="H11" s="310">
        <v>28093</v>
      </c>
      <c r="I11" s="310">
        <v>28093</v>
      </c>
      <c r="J11" s="310">
        <v>28093</v>
      </c>
      <c r="K11" s="310">
        <v>28093</v>
      </c>
      <c r="L11" s="310">
        <v>28093</v>
      </c>
      <c r="M11" s="310">
        <v>28093</v>
      </c>
      <c r="N11" s="310">
        <v>28093</v>
      </c>
      <c r="O11" s="277">
        <f>Össz.önkor.mérleg.!E21</f>
        <v>467870</v>
      </c>
      <c r="P11" s="36"/>
    </row>
    <row r="12" spans="1:16" s="30" customFormat="1" ht="13.5" customHeight="1" x14ac:dyDescent="0.25">
      <c r="A12" s="19" t="s">
        <v>584</v>
      </c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277">
        <f t="shared" ref="O12:O18" si="0">SUM(C12:N12)</f>
        <v>0</v>
      </c>
      <c r="P12" s="36"/>
    </row>
    <row r="13" spans="1:16" s="30" customFormat="1" ht="15" customHeight="1" x14ac:dyDescent="0.25">
      <c r="A13" s="19" t="s">
        <v>585</v>
      </c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>
        <f t="shared" si="0"/>
        <v>0</v>
      </c>
      <c r="P13" s="36"/>
    </row>
    <row r="14" spans="1:16" s="35" customFormat="1" ht="15.75" customHeight="1" x14ac:dyDescent="0.25">
      <c r="A14" s="19" t="s">
        <v>586</v>
      </c>
      <c r="B14" s="37" t="s">
        <v>737</v>
      </c>
      <c r="C14" s="313">
        <f>SUM(C8:C12)</f>
        <v>230049.41666666666</v>
      </c>
      <c r="D14" s="313">
        <f>SUM(D8:D12)</f>
        <v>207943</v>
      </c>
      <c r="E14" s="313">
        <f>SUM(E8:E12)</f>
        <v>207943</v>
      </c>
      <c r="F14" s="313">
        <f>SUM(F8:F13)</f>
        <v>207943</v>
      </c>
      <c r="G14" s="313">
        <f>SUM(G8:G13)</f>
        <v>207943</v>
      </c>
      <c r="H14" s="313">
        <f t="shared" ref="H14:N14" si="1">SUM(H8:H12)</f>
        <v>207943</v>
      </c>
      <c r="I14" s="313">
        <f t="shared" si="1"/>
        <v>207943</v>
      </c>
      <c r="J14" s="313">
        <f t="shared" si="1"/>
        <v>207943</v>
      </c>
      <c r="K14" s="313">
        <f t="shared" si="1"/>
        <v>207943</v>
      </c>
      <c r="L14" s="313">
        <f t="shared" si="1"/>
        <v>207943</v>
      </c>
      <c r="M14" s="313">
        <f t="shared" si="1"/>
        <v>207943</v>
      </c>
      <c r="N14" s="313">
        <f t="shared" si="1"/>
        <v>207943</v>
      </c>
      <c r="O14" s="314">
        <f>SUM(O8:O13)</f>
        <v>2760593</v>
      </c>
      <c r="P14" s="38"/>
    </row>
    <row r="15" spans="1:16" s="30" customFormat="1" ht="15.75" customHeight="1" x14ac:dyDescent="0.25">
      <c r="A15" s="19" t="s">
        <v>587</v>
      </c>
      <c r="B15" s="30" t="s">
        <v>763</v>
      </c>
      <c r="C15" s="310"/>
      <c r="D15" s="310"/>
      <c r="E15" s="310"/>
      <c r="F15" s="310"/>
      <c r="G15" s="311"/>
      <c r="H15" s="311"/>
      <c r="I15" s="311"/>
      <c r="J15" s="311"/>
      <c r="K15" s="311"/>
      <c r="L15" s="311"/>
      <c r="M15" s="311"/>
      <c r="N15" s="311"/>
      <c r="O15" s="315">
        <f>Össz.önkor.mérleg.!E25</f>
        <v>444</v>
      </c>
      <c r="P15" s="36"/>
    </row>
    <row r="16" spans="1:16" s="30" customFormat="1" ht="15" customHeight="1" x14ac:dyDescent="0.25">
      <c r="A16" s="19" t="s">
        <v>629</v>
      </c>
      <c r="B16" s="30" t="s">
        <v>764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5">
        <v>0</v>
      </c>
      <c r="P16" s="36"/>
    </row>
    <row r="17" spans="1:256" s="30" customFormat="1" ht="16.5" customHeight="1" x14ac:dyDescent="0.25">
      <c r="A17" s="19" t="s">
        <v>630</v>
      </c>
      <c r="B17" s="30" t="s">
        <v>681</v>
      </c>
      <c r="C17" s="310">
        <f>O17/12</f>
        <v>308.16666666666669</v>
      </c>
      <c r="D17" s="310">
        <v>308</v>
      </c>
      <c r="E17" s="310">
        <v>308</v>
      </c>
      <c r="F17" s="310">
        <v>308</v>
      </c>
      <c r="G17" s="310">
        <v>308</v>
      </c>
      <c r="H17" s="310">
        <v>308</v>
      </c>
      <c r="I17" s="310">
        <v>308</v>
      </c>
      <c r="J17" s="310">
        <v>308</v>
      </c>
      <c r="K17" s="310">
        <v>308</v>
      </c>
      <c r="L17" s="310">
        <v>308</v>
      </c>
      <c r="M17" s="310">
        <v>308</v>
      </c>
      <c r="N17" s="310">
        <v>308</v>
      </c>
      <c r="O17" s="315">
        <f>Össz.önkor.mérleg.!E31</f>
        <v>3698</v>
      </c>
      <c r="P17" s="36"/>
    </row>
    <row r="18" spans="1:256" s="31" customFormat="1" ht="15" customHeight="1" x14ac:dyDescent="0.25">
      <c r="A18" s="19" t="s">
        <v>631</v>
      </c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5">
        <f t="shared" si="0"/>
        <v>0</v>
      </c>
      <c r="P18" s="36"/>
    </row>
    <row r="19" spans="1:256" s="40" customFormat="1" ht="16.5" customHeight="1" x14ac:dyDescent="0.25">
      <c r="A19" s="19" t="s">
        <v>635</v>
      </c>
      <c r="B19" s="37" t="s">
        <v>738</v>
      </c>
      <c r="C19" s="313">
        <f>SUM(C15:C18)</f>
        <v>308.16666666666669</v>
      </c>
      <c r="D19" s="313">
        <f>SUM(D15:D18)</f>
        <v>308</v>
      </c>
      <c r="E19" s="313">
        <f>SUM(E15:E18)</f>
        <v>308</v>
      </c>
      <c r="F19" s="313">
        <f t="shared" ref="F19:M19" si="2">SUM(F15:F18)</f>
        <v>308</v>
      </c>
      <c r="G19" s="313">
        <f t="shared" si="2"/>
        <v>308</v>
      </c>
      <c r="H19" s="313">
        <f t="shared" si="2"/>
        <v>308</v>
      </c>
      <c r="I19" s="313">
        <f t="shared" si="2"/>
        <v>308</v>
      </c>
      <c r="J19" s="313">
        <f t="shared" si="2"/>
        <v>308</v>
      </c>
      <c r="K19" s="313">
        <f t="shared" si="2"/>
        <v>308</v>
      </c>
      <c r="L19" s="313">
        <f t="shared" si="2"/>
        <v>308</v>
      </c>
      <c r="M19" s="313">
        <f t="shared" si="2"/>
        <v>308</v>
      </c>
      <c r="N19" s="313">
        <f>SUM(N15:N18)</f>
        <v>308</v>
      </c>
      <c r="O19" s="313">
        <f>SUM(O15:O18)</f>
        <v>4142</v>
      </c>
      <c r="P19" s="39"/>
    </row>
    <row r="20" spans="1:256" s="35" customFormat="1" ht="16.5" customHeight="1" x14ac:dyDescent="0.25">
      <c r="A20" s="19" t="s">
        <v>636</v>
      </c>
      <c r="B20" s="40" t="s">
        <v>765</v>
      </c>
      <c r="C20" s="316"/>
      <c r="D20" s="316"/>
      <c r="E20" s="316"/>
      <c r="F20" s="316"/>
      <c r="G20" s="316"/>
      <c r="H20" s="312"/>
      <c r="I20" s="312"/>
      <c r="J20" s="312"/>
      <c r="K20" s="312"/>
      <c r="L20" s="312"/>
      <c r="M20" s="312"/>
      <c r="N20" s="312"/>
      <c r="O20" s="315">
        <f>SUM(C20:N20)</f>
        <v>0</v>
      </c>
      <c r="P20" s="38"/>
    </row>
    <row r="21" spans="1:256" s="30" customFormat="1" ht="15.75" customHeight="1" x14ac:dyDescent="0.25">
      <c r="A21" s="19" t="s">
        <v>638</v>
      </c>
      <c r="B21" s="31" t="s">
        <v>553</v>
      </c>
      <c r="C21" s="312">
        <f>O21/12</f>
        <v>39583.083333333336</v>
      </c>
      <c r="D21" s="312">
        <v>28750.25</v>
      </c>
      <c r="E21" s="312">
        <v>28750.25</v>
      </c>
      <c r="F21" s="312">
        <v>28750.25</v>
      </c>
      <c r="G21" s="312">
        <v>28750.25</v>
      </c>
      <c r="H21" s="312">
        <v>28750.25</v>
      </c>
      <c r="I21" s="312">
        <v>28750.25</v>
      </c>
      <c r="J21" s="312">
        <v>28750.25</v>
      </c>
      <c r="K21" s="312">
        <v>28750.25</v>
      </c>
      <c r="L21" s="312">
        <v>28750.25</v>
      </c>
      <c r="M21" s="312">
        <v>28750.25</v>
      </c>
      <c r="N21" s="312">
        <v>28750.25</v>
      </c>
      <c r="O21" s="315">
        <f>Össz.önkor.mérleg.!E54</f>
        <v>474997</v>
      </c>
      <c r="P21" s="36"/>
    </row>
    <row r="22" spans="1:256" s="35" customFormat="1" ht="16.5" customHeight="1" x14ac:dyDescent="0.25">
      <c r="A22" s="19" t="s">
        <v>639</v>
      </c>
      <c r="B22" s="41" t="s">
        <v>739</v>
      </c>
      <c r="C22" s="317">
        <f t="shared" ref="C22:N22" si="3">C19+C14+C20+C21</f>
        <v>269940.66666666663</v>
      </c>
      <c r="D22" s="317">
        <f t="shared" si="3"/>
        <v>237001.25</v>
      </c>
      <c r="E22" s="317">
        <f t="shared" si="3"/>
        <v>237001.25</v>
      </c>
      <c r="F22" s="317">
        <f t="shared" si="3"/>
        <v>237001.25</v>
      </c>
      <c r="G22" s="317">
        <f t="shared" si="3"/>
        <v>237001.25</v>
      </c>
      <c r="H22" s="317">
        <f t="shared" si="3"/>
        <v>237001.25</v>
      </c>
      <c r="I22" s="317">
        <f t="shared" si="3"/>
        <v>237001.25</v>
      </c>
      <c r="J22" s="317">
        <f t="shared" si="3"/>
        <v>237001.25</v>
      </c>
      <c r="K22" s="317">
        <f t="shared" si="3"/>
        <v>237001.25</v>
      </c>
      <c r="L22" s="317">
        <f t="shared" si="3"/>
        <v>237001.25</v>
      </c>
      <c r="M22" s="317">
        <f t="shared" si="3"/>
        <v>237001.25</v>
      </c>
      <c r="N22" s="317">
        <f t="shared" si="3"/>
        <v>237001.25</v>
      </c>
      <c r="O22" s="318">
        <f>O14+O21+O19</f>
        <v>3239732</v>
      </c>
      <c r="P22" s="38"/>
    </row>
    <row r="23" spans="1:256" s="13" customFormat="1" ht="9.75" customHeight="1" x14ac:dyDescent="0.25">
      <c r="A23" s="42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</row>
    <row r="24" spans="1:256" s="35" customFormat="1" ht="12.75" customHeight="1" x14ac:dyDescent="0.25">
      <c r="A24" s="19" t="s">
        <v>640</v>
      </c>
      <c r="B24" s="35" t="s">
        <v>65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</row>
    <row r="25" spans="1:256" s="30" customFormat="1" ht="15.75" customHeight="1" x14ac:dyDescent="0.25">
      <c r="A25" s="19" t="s">
        <v>641</v>
      </c>
      <c r="B25" s="30" t="s">
        <v>554</v>
      </c>
      <c r="C25" s="310">
        <f t="shared" ref="C25:C32" si="4">O25/12</f>
        <v>70523.833333333328</v>
      </c>
      <c r="D25" s="310">
        <v>66253.25</v>
      </c>
      <c r="E25" s="310">
        <v>66253.25</v>
      </c>
      <c r="F25" s="310">
        <v>66253.25</v>
      </c>
      <c r="G25" s="310">
        <v>66253.25</v>
      </c>
      <c r="H25" s="310">
        <v>66253.25</v>
      </c>
      <c r="I25" s="310">
        <v>66253.25</v>
      </c>
      <c r="J25" s="310">
        <v>66253.25</v>
      </c>
      <c r="K25" s="310">
        <v>66253.25</v>
      </c>
      <c r="L25" s="310">
        <v>66253.25</v>
      </c>
      <c r="M25" s="310">
        <v>66253.25</v>
      </c>
      <c r="N25" s="310">
        <v>66253.25</v>
      </c>
      <c r="O25" s="315">
        <f>Össz.önkor.mérleg.!M10</f>
        <v>846286</v>
      </c>
    </row>
    <row r="26" spans="1:256" s="30" customFormat="1" ht="17.25" customHeight="1" x14ac:dyDescent="0.25">
      <c r="A26" s="19" t="s">
        <v>642</v>
      </c>
      <c r="B26" s="30" t="s">
        <v>555</v>
      </c>
      <c r="C26" s="310">
        <f t="shared" si="4"/>
        <v>20333.25</v>
      </c>
      <c r="D26" s="310">
        <v>18981.416666666668</v>
      </c>
      <c r="E26" s="310">
        <v>18981.416666666668</v>
      </c>
      <c r="F26" s="310">
        <v>18981.416666666668</v>
      </c>
      <c r="G26" s="310">
        <v>18981.416666666668</v>
      </c>
      <c r="H26" s="310">
        <v>18981.416666666668</v>
      </c>
      <c r="I26" s="310">
        <v>18981.416666666668</v>
      </c>
      <c r="J26" s="310">
        <v>18981.416666666668</v>
      </c>
      <c r="K26" s="310">
        <v>18981.416666666668</v>
      </c>
      <c r="L26" s="310">
        <v>18981.416666666668</v>
      </c>
      <c r="M26" s="310">
        <v>18981.416666666668</v>
      </c>
      <c r="N26" s="310">
        <v>18981.416666666668</v>
      </c>
      <c r="O26" s="315">
        <f>Össz.önkor.mérleg.!M11</f>
        <v>243999</v>
      </c>
    </row>
    <row r="27" spans="1:256" s="30" customFormat="1" ht="13.5" customHeight="1" x14ac:dyDescent="0.25">
      <c r="A27" s="19" t="s">
        <v>643</v>
      </c>
      <c r="B27" s="30" t="s">
        <v>556</v>
      </c>
      <c r="C27" s="310">
        <f t="shared" si="4"/>
        <v>84637.5</v>
      </c>
      <c r="D27" s="310">
        <v>71861.833333333328</v>
      </c>
      <c r="E27" s="310">
        <v>71861.833333333328</v>
      </c>
      <c r="F27" s="310">
        <v>71861.833333333328</v>
      </c>
      <c r="G27" s="310">
        <v>71861.833333333328</v>
      </c>
      <c r="H27" s="310">
        <v>71861.833333333328</v>
      </c>
      <c r="I27" s="310">
        <v>71861.833333333328</v>
      </c>
      <c r="J27" s="310">
        <v>71861.833333333328</v>
      </c>
      <c r="K27" s="310">
        <v>71861.833333333328</v>
      </c>
      <c r="L27" s="310">
        <v>71861.833333333328</v>
      </c>
      <c r="M27" s="310">
        <v>71861.833333333328</v>
      </c>
      <c r="N27" s="310">
        <v>71861.833333333328</v>
      </c>
      <c r="O27" s="315">
        <f>Össz.önkor.mérleg.!M12</f>
        <v>1015650</v>
      </c>
    </row>
    <row r="28" spans="1:256" s="30" customFormat="1" ht="15" customHeight="1" x14ac:dyDescent="0.25">
      <c r="A28" s="19" t="s">
        <v>644</v>
      </c>
      <c r="B28" s="30" t="s">
        <v>740</v>
      </c>
      <c r="C28" s="310">
        <f t="shared" si="4"/>
        <v>0</v>
      </c>
      <c r="D28" s="310">
        <v>0</v>
      </c>
      <c r="E28" s="310">
        <v>0</v>
      </c>
      <c r="F28" s="310">
        <v>0</v>
      </c>
      <c r="G28" s="310">
        <v>0</v>
      </c>
      <c r="H28" s="310">
        <v>0</v>
      </c>
      <c r="I28" s="310">
        <v>0</v>
      </c>
      <c r="J28" s="310">
        <v>0</v>
      </c>
      <c r="K28" s="310">
        <v>0</v>
      </c>
      <c r="L28" s="310">
        <v>0</v>
      </c>
      <c r="M28" s="310">
        <v>0</v>
      </c>
      <c r="N28" s="310">
        <v>0</v>
      </c>
      <c r="O28" s="315">
        <f>Össz.önkor.mérleg.!M13</f>
        <v>0</v>
      </c>
      <c r="IV28" s="36"/>
    </row>
    <row r="29" spans="1:256" s="30" customFormat="1" ht="15" customHeight="1" x14ac:dyDescent="0.25">
      <c r="A29" s="19" t="s">
        <v>645</v>
      </c>
      <c r="B29" s="30" t="s">
        <v>291</v>
      </c>
      <c r="C29" s="310">
        <f t="shared" si="4"/>
        <v>1230.3333333333333</v>
      </c>
      <c r="D29" s="310">
        <v>1304.1666666666667</v>
      </c>
      <c r="E29" s="310">
        <v>1304.1666666666667</v>
      </c>
      <c r="F29" s="310">
        <v>1304.1666666666667</v>
      </c>
      <c r="G29" s="310">
        <v>1304.1666666666667</v>
      </c>
      <c r="H29" s="310">
        <v>1304.1666666666667</v>
      </c>
      <c r="I29" s="310">
        <v>1304.1666666666667</v>
      </c>
      <c r="J29" s="310">
        <v>1304.1666666666667</v>
      </c>
      <c r="K29" s="310">
        <v>1304.1666666666667</v>
      </c>
      <c r="L29" s="310">
        <v>1304.1666666666667</v>
      </c>
      <c r="M29" s="310">
        <v>1304.1666666666667</v>
      </c>
      <c r="N29" s="310">
        <v>1304.1666666666667</v>
      </c>
      <c r="O29" s="315">
        <f>Össz.önkor.mérleg.!M15</f>
        <v>14764</v>
      </c>
    </row>
    <row r="30" spans="1:256" s="30" customFormat="1" ht="12.75" customHeight="1" x14ac:dyDescent="0.25">
      <c r="A30" s="19" t="s">
        <v>682</v>
      </c>
      <c r="B30" s="30" t="s">
        <v>557</v>
      </c>
      <c r="C30" s="310">
        <f t="shared" si="4"/>
        <v>3608.5</v>
      </c>
      <c r="D30" s="310">
        <v>5266</v>
      </c>
      <c r="E30" s="310">
        <v>5266</v>
      </c>
      <c r="F30" s="310">
        <v>5266</v>
      </c>
      <c r="G30" s="310">
        <v>5266</v>
      </c>
      <c r="H30" s="310">
        <v>5266</v>
      </c>
      <c r="I30" s="310">
        <v>5266</v>
      </c>
      <c r="J30" s="310">
        <v>5266</v>
      </c>
      <c r="K30" s="310">
        <v>5266</v>
      </c>
      <c r="L30" s="310">
        <v>5266</v>
      </c>
      <c r="M30" s="310">
        <v>5266</v>
      </c>
      <c r="N30" s="310">
        <v>5266</v>
      </c>
      <c r="O30" s="315">
        <f>Össz.önkor.mérleg.!M18</f>
        <v>43302</v>
      </c>
    </row>
    <row r="31" spans="1:256" s="30" customFormat="1" ht="15.75" customHeight="1" x14ac:dyDescent="0.25">
      <c r="A31" s="19" t="s">
        <v>683</v>
      </c>
      <c r="B31" s="30" t="s">
        <v>558</v>
      </c>
      <c r="C31" s="310">
        <f t="shared" si="4"/>
        <v>26935.333333333332</v>
      </c>
      <c r="D31" s="310">
        <v>21191.5</v>
      </c>
      <c r="E31" s="310">
        <v>21191.5</v>
      </c>
      <c r="F31" s="310">
        <v>21191.5</v>
      </c>
      <c r="G31" s="310">
        <v>21191.5</v>
      </c>
      <c r="H31" s="310">
        <v>21191.5</v>
      </c>
      <c r="I31" s="310">
        <v>21191.5</v>
      </c>
      <c r="J31" s="310">
        <v>21191.5</v>
      </c>
      <c r="K31" s="310">
        <v>21191.5</v>
      </c>
      <c r="L31" s="310">
        <v>21191.5</v>
      </c>
      <c r="M31" s="310">
        <v>21191.5</v>
      </c>
      <c r="N31" s="310">
        <v>21191.5</v>
      </c>
      <c r="O31" s="315">
        <f>Össz.önkor.mérleg.!M19</f>
        <v>323224</v>
      </c>
    </row>
    <row r="32" spans="1:256" s="30" customFormat="1" ht="15" customHeight="1" x14ac:dyDescent="0.25">
      <c r="A32" s="19" t="s">
        <v>684</v>
      </c>
      <c r="B32" s="30" t="s">
        <v>769</v>
      </c>
      <c r="C32" s="310">
        <f t="shared" si="4"/>
        <v>17694.5</v>
      </c>
      <c r="D32" s="310">
        <v>9095.1666666666661</v>
      </c>
      <c r="E32" s="310">
        <v>9095.1666666666661</v>
      </c>
      <c r="F32" s="310">
        <v>9095.1666666666661</v>
      </c>
      <c r="G32" s="310">
        <v>9095.1666666666661</v>
      </c>
      <c r="H32" s="310">
        <v>9095.1666666666661</v>
      </c>
      <c r="I32" s="310">
        <v>9095.1666666666661</v>
      </c>
      <c r="J32" s="310">
        <v>9095.1666666666661</v>
      </c>
      <c r="K32" s="310">
        <v>9095.1666666666661</v>
      </c>
      <c r="L32" s="310">
        <v>9095.1666666666661</v>
      </c>
      <c r="M32" s="310">
        <v>9095.1666666666661</v>
      </c>
      <c r="N32" s="310">
        <v>9095.1666666666661</v>
      </c>
      <c r="O32" s="315">
        <f>Össz.önkor.mérleg.!M21+Össz.önkor.mérleg.!M22</f>
        <v>212334</v>
      </c>
    </row>
    <row r="33" spans="1:16" s="31" customFormat="1" ht="15.75" customHeight="1" x14ac:dyDescent="0.25">
      <c r="A33" s="19" t="s">
        <v>685</v>
      </c>
      <c r="B33" s="37" t="s">
        <v>741</v>
      </c>
      <c r="C33" s="313">
        <f>SUM(C25:C32)</f>
        <v>224963.25</v>
      </c>
      <c r="D33" s="313">
        <f>SUM(D25:D32)</f>
        <v>193953.33333333331</v>
      </c>
      <c r="E33" s="313">
        <f t="shared" ref="E33:N33" si="5">SUM(E25:E32)</f>
        <v>193953.33333333331</v>
      </c>
      <c r="F33" s="313">
        <f t="shared" si="5"/>
        <v>193953.33333333331</v>
      </c>
      <c r="G33" s="313">
        <f t="shared" si="5"/>
        <v>193953.33333333331</v>
      </c>
      <c r="H33" s="313">
        <f t="shared" si="5"/>
        <v>193953.33333333331</v>
      </c>
      <c r="I33" s="313">
        <f t="shared" si="5"/>
        <v>193953.33333333331</v>
      </c>
      <c r="J33" s="313">
        <f t="shared" si="5"/>
        <v>193953.33333333331</v>
      </c>
      <c r="K33" s="313">
        <f t="shared" si="5"/>
        <v>193953.33333333331</v>
      </c>
      <c r="L33" s="313">
        <f t="shared" si="5"/>
        <v>193953.33333333331</v>
      </c>
      <c r="M33" s="313">
        <f t="shared" si="5"/>
        <v>193953.33333333331</v>
      </c>
      <c r="N33" s="313">
        <f t="shared" si="5"/>
        <v>193953.33333333331</v>
      </c>
      <c r="O33" s="313">
        <f>SUM(O25:O32)</f>
        <v>2699559</v>
      </c>
    </row>
    <row r="34" spans="1:16" s="31" customFormat="1" ht="15" customHeight="1" x14ac:dyDescent="0.25">
      <c r="A34" s="19" t="s">
        <v>686</v>
      </c>
      <c r="B34" s="31" t="s">
        <v>742</v>
      </c>
      <c r="C34" s="312">
        <f t="shared" ref="C34:C39" si="6">O34/12</f>
        <v>48442.5</v>
      </c>
      <c r="D34" s="312">
        <v>21286.833333333332</v>
      </c>
      <c r="E34" s="312">
        <v>21286.833333333332</v>
      </c>
      <c r="F34" s="312">
        <v>21286.833333333332</v>
      </c>
      <c r="G34" s="312">
        <v>21286.833333333332</v>
      </c>
      <c r="H34" s="312">
        <v>21286.833333333332</v>
      </c>
      <c r="I34" s="312">
        <v>21286.833333333332</v>
      </c>
      <c r="J34" s="312">
        <v>21286.833333333332</v>
      </c>
      <c r="K34" s="312">
        <v>21286.833333333332</v>
      </c>
      <c r="L34" s="312">
        <v>21286.833333333332</v>
      </c>
      <c r="M34" s="312">
        <v>21286.833333333332</v>
      </c>
      <c r="N34" s="312">
        <v>21286.833333333332</v>
      </c>
      <c r="O34" s="316">
        <f>Össz.önkor.mérleg.!M28</f>
        <v>581310</v>
      </c>
    </row>
    <row r="35" spans="1:16" s="31" customFormat="1" ht="15" customHeight="1" x14ac:dyDescent="0.25">
      <c r="A35" s="19" t="s">
        <v>687</v>
      </c>
      <c r="B35" s="31" t="s">
        <v>576</v>
      </c>
      <c r="C35" s="312">
        <f t="shared" si="6"/>
        <v>4203.166666666667</v>
      </c>
      <c r="D35" s="312">
        <v>0</v>
      </c>
      <c r="E35" s="312">
        <v>0</v>
      </c>
      <c r="F35" s="312">
        <v>0</v>
      </c>
      <c r="G35" s="312">
        <v>0</v>
      </c>
      <c r="H35" s="312">
        <v>0</v>
      </c>
      <c r="I35" s="312">
        <v>0</v>
      </c>
      <c r="J35" s="312">
        <v>0</v>
      </c>
      <c r="K35" s="312">
        <v>0</v>
      </c>
      <c r="L35" s="312">
        <v>0</v>
      </c>
      <c r="M35" s="312">
        <v>0</v>
      </c>
      <c r="N35" s="312">
        <v>0</v>
      </c>
      <c r="O35" s="316">
        <f>Össz.önkor.mérleg.!M29</f>
        <v>50438</v>
      </c>
    </row>
    <row r="36" spans="1:16" s="31" customFormat="1" ht="15.75" customHeight="1" x14ac:dyDescent="0.25">
      <c r="A36" s="19" t="s">
        <v>688</v>
      </c>
      <c r="B36" s="31" t="s">
        <v>559</v>
      </c>
      <c r="C36" s="312">
        <f t="shared" si="6"/>
        <v>0</v>
      </c>
      <c r="D36" s="312">
        <v>0</v>
      </c>
      <c r="E36" s="312">
        <v>0</v>
      </c>
      <c r="F36" s="312">
        <v>0</v>
      </c>
      <c r="G36" s="312">
        <v>0</v>
      </c>
      <c r="H36" s="312">
        <v>0</v>
      </c>
      <c r="I36" s="312">
        <v>0</v>
      </c>
      <c r="J36" s="312">
        <v>0</v>
      </c>
      <c r="K36" s="312">
        <v>0</v>
      </c>
      <c r="L36" s="312">
        <v>0</v>
      </c>
      <c r="M36" s="312">
        <v>0</v>
      </c>
      <c r="N36" s="312">
        <v>0</v>
      </c>
      <c r="O36" s="316">
        <f>Össz.önkor.mérleg.!M30</f>
        <v>0</v>
      </c>
    </row>
    <row r="37" spans="1:16" s="31" customFormat="1" ht="15.75" customHeight="1" x14ac:dyDescent="0.25">
      <c r="A37" s="19" t="s">
        <v>690</v>
      </c>
      <c r="B37" s="30" t="s">
        <v>767</v>
      </c>
      <c r="C37" s="312">
        <f t="shared" si="6"/>
        <v>0</v>
      </c>
      <c r="D37" s="312">
        <v>0</v>
      </c>
      <c r="E37" s="312">
        <v>0</v>
      </c>
      <c r="F37" s="312">
        <v>0</v>
      </c>
      <c r="G37" s="312">
        <v>0</v>
      </c>
      <c r="H37" s="312">
        <v>0</v>
      </c>
      <c r="I37" s="312">
        <v>0</v>
      </c>
      <c r="J37" s="312">
        <v>0</v>
      </c>
      <c r="K37" s="312">
        <v>0</v>
      </c>
      <c r="L37" s="312">
        <v>0</v>
      </c>
      <c r="M37" s="312">
        <v>0</v>
      </c>
      <c r="N37" s="312">
        <v>0</v>
      </c>
      <c r="O37" s="316">
        <f>Össz.önkor.mérleg.!M31</f>
        <v>0</v>
      </c>
    </row>
    <row r="38" spans="1:16" s="31" customFormat="1" ht="16.5" customHeight="1" x14ac:dyDescent="0.25">
      <c r="A38" s="19" t="s">
        <v>691</v>
      </c>
      <c r="B38" s="30" t="s">
        <v>768</v>
      </c>
      <c r="C38" s="312">
        <f t="shared" si="6"/>
        <v>2214.25</v>
      </c>
      <c r="D38" s="312">
        <v>702.5</v>
      </c>
      <c r="E38" s="312">
        <v>702.5</v>
      </c>
      <c r="F38" s="312">
        <v>702.5</v>
      </c>
      <c r="G38" s="312">
        <v>702.5</v>
      </c>
      <c r="H38" s="312">
        <v>702.5</v>
      </c>
      <c r="I38" s="312">
        <v>702.5</v>
      </c>
      <c r="J38" s="312">
        <v>702.5</v>
      </c>
      <c r="K38" s="312">
        <v>702.5</v>
      </c>
      <c r="L38" s="312">
        <v>702.5</v>
      </c>
      <c r="M38" s="312">
        <v>702.5</v>
      </c>
      <c r="N38" s="312">
        <v>702.5</v>
      </c>
      <c r="O38" s="316">
        <f>Össz.önkor.mérleg.!M32</f>
        <v>26571</v>
      </c>
    </row>
    <row r="39" spans="1:16" s="31" customFormat="1" ht="15" customHeight="1" x14ac:dyDescent="0.25">
      <c r="A39" s="19" t="s">
        <v>743</v>
      </c>
      <c r="B39" s="30" t="s">
        <v>770</v>
      </c>
      <c r="C39" s="312">
        <f t="shared" si="6"/>
        <v>119.83333333333333</v>
      </c>
      <c r="D39" s="312">
        <v>21057.833333333332</v>
      </c>
      <c r="E39" s="312">
        <v>21057.833333333332</v>
      </c>
      <c r="F39" s="312">
        <v>21057.833333333332</v>
      </c>
      <c r="G39" s="312">
        <v>21057.833333333332</v>
      </c>
      <c r="H39" s="312">
        <v>21057.833333333332</v>
      </c>
      <c r="I39" s="312">
        <v>21057.833333333332</v>
      </c>
      <c r="J39" s="312">
        <v>21057.833333333332</v>
      </c>
      <c r="K39" s="312">
        <v>21057.833333333332</v>
      </c>
      <c r="L39" s="312">
        <v>21057.833333333332</v>
      </c>
      <c r="M39" s="312">
        <v>21057.833333333332</v>
      </c>
      <c r="N39" s="312">
        <v>21057.833333333332</v>
      </c>
      <c r="O39" s="316">
        <f>Össz.önkor.mérleg.!M33</f>
        <v>1438</v>
      </c>
    </row>
    <row r="40" spans="1:16" s="31" customFormat="1" ht="16.5" customHeight="1" x14ac:dyDescent="0.25">
      <c r="A40" s="19" t="s">
        <v>744</v>
      </c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6"/>
    </row>
    <row r="41" spans="1:16" s="31" customFormat="1" ht="15.75" customHeight="1" x14ac:dyDescent="0.25">
      <c r="A41" s="19" t="s">
        <v>745</v>
      </c>
      <c r="C41" s="312">
        <f>O41/3</f>
        <v>0</v>
      </c>
      <c r="D41" s="312">
        <f>O41/3</f>
        <v>0</v>
      </c>
      <c r="E41" s="312">
        <f>O41/3</f>
        <v>0</v>
      </c>
      <c r="F41" s="312"/>
      <c r="G41" s="312"/>
      <c r="H41" s="312"/>
      <c r="I41" s="312"/>
      <c r="J41" s="312"/>
      <c r="K41" s="312"/>
      <c r="L41" s="312"/>
      <c r="M41" s="312"/>
      <c r="N41" s="312"/>
      <c r="O41" s="316"/>
    </row>
    <row r="42" spans="1:16" s="40" customFormat="1" ht="15" customHeight="1" x14ac:dyDescent="0.25">
      <c r="A42" s="19" t="s">
        <v>746</v>
      </c>
      <c r="B42" s="37" t="s">
        <v>771</v>
      </c>
      <c r="C42" s="313">
        <f t="shared" ref="C42:O42" si="7">SUM(C34:C41)</f>
        <v>54979.75</v>
      </c>
      <c r="D42" s="313">
        <f t="shared" si="7"/>
        <v>43047.166666666664</v>
      </c>
      <c r="E42" s="313">
        <f t="shared" si="7"/>
        <v>43047.166666666664</v>
      </c>
      <c r="F42" s="313">
        <f t="shared" si="7"/>
        <v>43047.166666666664</v>
      </c>
      <c r="G42" s="313">
        <f t="shared" si="7"/>
        <v>43047.166666666664</v>
      </c>
      <c r="H42" s="313">
        <f t="shared" si="7"/>
        <v>43047.166666666664</v>
      </c>
      <c r="I42" s="313">
        <f t="shared" si="7"/>
        <v>43047.166666666664</v>
      </c>
      <c r="J42" s="313">
        <f t="shared" si="7"/>
        <v>43047.166666666664</v>
      </c>
      <c r="K42" s="313">
        <f t="shared" si="7"/>
        <v>43047.166666666664</v>
      </c>
      <c r="L42" s="313">
        <f t="shared" si="7"/>
        <v>43047.166666666664</v>
      </c>
      <c r="M42" s="313">
        <f t="shared" si="7"/>
        <v>43047.166666666664</v>
      </c>
      <c r="N42" s="313">
        <f t="shared" si="7"/>
        <v>43047.166666666664</v>
      </c>
      <c r="O42" s="313">
        <f t="shared" si="7"/>
        <v>659757</v>
      </c>
    </row>
    <row r="43" spans="1:16" s="30" customFormat="1" ht="15.75" customHeight="1" x14ac:dyDescent="0.25">
      <c r="A43" s="19" t="s">
        <v>772</v>
      </c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5">
        <f>SUM(C43:N43)</f>
        <v>0</v>
      </c>
    </row>
    <row r="44" spans="1:16" s="35" customFormat="1" ht="16.5" customHeight="1" x14ac:dyDescent="0.25">
      <c r="A44" s="19" t="s">
        <v>773</v>
      </c>
      <c r="B44" s="41" t="s">
        <v>774</v>
      </c>
      <c r="C44" s="317">
        <f t="shared" ref="C44:N44" si="8">C42+C33+C43</f>
        <v>279943</v>
      </c>
      <c r="D44" s="317">
        <f t="shared" si="8"/>
        <v>237000.49999999997</v>
      </c>
      <c r="E44" s="317">
        <f t="shared" si="8"/>
        <v>237000.49999999997</v>
      </c>
      <c r="F44" s="317">
        <f t="shared" si="8"/>
        <v>237000.49999999997</v>
      </c>
      <c r="G44" s="317">
        <f t="shared" si="8"/>
        <v>237000.49999999997</v>
      </c>
      <c r="H44" s="317">
        <f t="shared" si="8"/>
        <v>237000.49999999997</v>
      </c>
      <c r="I44" s="317">
        <f t="shared" si="8"/>
        <v>237000.49999999997</v>
      </c>
      <c r="J44" s="317">
        <f t="shared" si="8"/>
        <v>237000.49999999997</v>
      </c>
      <c r="K44" s="317">
        <f t="shared" si="8"/>
        <v>237000.49999999997</v>
      </c>
      <c r="L44" s="317">
        <f t="shared" si="8"/>
        <v>237000.49999999997</v>
      </c>
      <c r="M44" s="317">
        <f t="shared" si="8"/>
        <v>237000.49999999997</v>
      </c>
      <c r="N44" s="317">
        <f t="shared" si="8"/>
        <v>237000.49999999997</v>
      </c>
      <c r="O44" s="318">
        <f>SUM(C44:N44)</f>
        <v>2886948.5</v>
      </c>
      <c r="P44" s="38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</sheetData>
  <sheetProtection selectLockedCells="1" selectUnlockedCells="1"/>
  <mergeCells count="4">
    <mergeCell ref="K1:O1"/>
    <mergeCell ref="B2:O2"/>
    <mergeCell ref="B3:O3"/>
    <mergeCell ref="A5:A6"/>
  </mergeCells>
  <phoneticPr fontId="35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0"/>
  <sheetViews>
    <sheetView workbookViewId="0">
      <selection activeCell="C1" sqref="C1:J1"/>
    </sheetView>
  </sheetViews>
  <sheetFormatPr defaultColWidth="10.28515625" defaultRowHeight="11.25" x14ac:dyDescent="0.2"/>
  <cols>
    <col min="1" max="1" width="3.28515625" style="1349" customWidth="1"/>
    <col min="2" max="2" width="55.42578125" style="1349" bestFit="1" customWidth="1"/>
    <col min="3" max="3" width="10.28515625" style="1349" customWidth="1"/>
    <col min="4" max="4" width="9.85546875" style="1349" customWidth="1"/>
    <col min="5" max="5" width="7.7109375" style="1349" customWidth="1"/>
    <col min="6" max="6" width="9" style="1349" customWidth="1"/>
    <col min="7" max="7" width="9.7109375" style="1349" customWidth="1"/>
    <col min="8" max="8" width="7.140625" style="1349" customWidth="1"/>
    <col min="9" max="9" width="9.85546875" style="1349" customWidth="1"/>
    <col min="10" max="10" width="9.5703125" style="1370" customWidth="1"/>
    <col min="11" max="256" width="10.28515625" style="1349"/>
    <col min="257" max="257" width="3.28515625" style="1349" customWidth="1"/>
    <col min="258" max="258" width="49.140625" style="1349" bestFit="1" customWidth="1"/>
    <col min="259" max="259" width="9.5703125" style="1349" customWidth="1"/>
    <col min="260" max="260" width="7.28515625" style="1349" customWidth="1"/>
    <col min="261" max="261" width="7.7109375" style="1349" customWidth="1"/>
    <col min="262" max="262" width="7.5703125" style="1349" customWidth="1"/>
    <col min="263" max="263" width="6.85546875" style="1349" customWidth="1"/>
    <col min="264" max="264" width="7.140625" style="1349" customWidth="1"/>
    <col min="265" max="265" width="9" style="1349" customWidth="1"/>
    <col min="266" max="266" width="8.28515625" style="1349" customWidth="1"/>
    <col min="267" max="512" width="10.28515625" style="1349"/>
    <col min="513" max="513" width="3.28515625" style="1349" customWidth="1"/>
    <col min="514" max="514" width="49.140625" style="1349" bestFit="1" customWidth="1"/>
    <col min="515" max="515" width="9.5703125" style="1349" customWidth="1"/>
    <col min="516" max="516" width="7.28515625" style="1349" customWidth="1"/>
    <col min="517" max="517" width="7.7109375" style="1349" customWidth="1"/>
    <col min="518" max="518" width="7.5703125" style="1349" customWidth="1"/>
    <col min="519" max="519" width="6.85546875" style="1349" customWidth="1"/>
    <col min="520" max="520" width="7.140625" style="1349" customWidth="1"/>
    <col min="521" max="521" width="9" style="1349" customWidth="1"/>
    <col min="522" max="522" width="8.28515625" style="1349" customWidth="1"/>
    <col min="523" max="768" width="10.28515625" style="1349"/>
    <col min="769" max="769" width="3.28515625" style="1349" customWidth="1"/>
    <col min="770" max="770" width="49.140625" style="1349" bestFit="1" customWidth="1"/>
    <col min="771" max="771" width="9.5703125" style="1349" customWidth="1"/>
    <col min="772" max="772" width="7.28515625" style="1349" customWidth="1"/>
    <col min="773" max="773" width="7.7109375" style="1349" customWidth="1"/>
    <col min="774" max="774" width="7.5703125" style="1349" customWidth="1"/>
    <col min="775" max="775" width="6.85546875" style="1349" customWidth="1"/>
    <col min="776" max="776" width="7.140625" style="1349" customWidth="1"/>
    <col min="777" max="777" width="9" style="1349" customWidth="1"/>
    <col min="778" max="778" width="8.28515625" style="1349" customWidth="1"/>
    <col min="779" max="1024" width="10.28515625" style="1349"/>
    <col min="1025" max="1025" width="3.28515625" style="1349" customWidth="1"/>
    <col min="1026" max="1026" width="49.140625" style="1349" bestFit="1" customWidth="1"/>
    <col min="1027" max="1027" width="9.5703125" style="1349" customWidth="1"/>
    <col min="1028" max="1028" width="7.28515625" style="1349" customWidth="1"/>
    <col min="1029" max="1029" width="7.7109375" style="1349" customWidth="1"/>
    <col min="1030" max="1030" width="7.5703125" style="1349" customWidth="1"/>
    <col min="1031" max="1031" width="6.85546875" style="1349" customWidth="1"/>
    <col min="1032" max="1032" width="7.140625" style="1349" customWidth="1"/>
    <col min="1033" max="1033" width="9" style="1349" customWidth="1"/>
    <col min="1034" max="1034" width="8.28515625" style="1349" customWidth="1"/>
    <col min="1035" max="1280" width="10.28515625" style="1349"/>
    <col min="1281" max="1281" width="3.28515625" style="1349" customWidth="1"/>
    <col min="1282" max="1282" width="49.140625" style="1349" bestFit="1" customWidth="1"/>
    <col min="1283" max="1283" width="9.5703125" style="1349" customWidth="1"/>
    <col min="1284" max="1284" width="7.28515625" style="1349" customWidth="1"/>
    <col min="1285" max="1285" width="7.7109375" style="1349" customWidth="1"/>
    <col min="1286" max="1286" width="7.5703125" style="1349" customWidth="1"/>
    <col min="1287" max="1287" width="6.85546875" style="1349" customWidth="1"/>
    <col min="1288" max="1288" width="7.140625" style="1349" customWidth="1"/>
    <col min="1289" max="1289" width="9" style="1349" customWidth="1"/>
    <col min="1290" max="1290" width="8.28515625" style="1349" customWidth="1"/>
    <col min="1291" max="1536" width="10.28515625" style="1349"/>
    <col min="1537" max="1537" width="3.28515625" style="1349" customWidth="1"/>
    <col min="1538" max="1538" width="49.140625" style="1349" bestFit="1" customWidth="1"/>
    <col min="1539" max="1539" width="9.5703125" style="1349" customWidth="1"/>
    <col min="1540" max="1540" width="7.28515625" style="1349" customWidth="1"/>
    <col min="1541" max="1541" width="7.7109375" style="1349" customWidth="1"/>
    <col min="1542" max="1542" width="7.5703125" style="1349" customWidth="1"/>
    <col min="1543" max="1543" width="6.85546875" style="1349" customWidth="1"/>
    <col min="1544" max="1544" width="7.140625" style="1349" customWidth="1"/>
    <col min="1545" max="1545" width="9" style="1349" customWidth="1"/>
    <col min="1546" max="1546" width="8.28515625" style="1349" customWidth="1"/>
    <col min="1547" max="1792" width="10.28515625" style="1349"/>
    <col min="1793" max="1793" width="3.28515625" style="1349" customWidth="1"/>
    <col min="1794" max="1794" width="49.140625" style="1349" bestFit="1" customWidth="1"/>
    <col min="1795" max="1795" width="9.5703125" style="1349" customWidth="1"/>
    <col min="1796" max="1796" width="7.28515625" style="1349" customWidth="1"/>
    <col min="1797" max="1797" width="7.7109375" style="1349" customWidth="1"/>
    <col min="1798" max="1798" width="7.5703125" style="1349" customWidth="1"/>
    <col min="1799" max="1799" width="6.85546875" style="1349" customWidth="1"/>
    <col min="1800" max="1800" width="7.140625" style="1349" customWidth="1"/>
    <col min="1801" max="1801" width="9" style="1349" customWidth="1"/>
    <col min="1802" max="1802" width="8.28515625" style="1349" customWidth="1"/>
    <col min="1803" max="2048" width="10.28515625" style="1349"/>
    <col min="2049" max="2049" width="3.28515625" style="1349" customWidth="1"/>
    <col min="2050" max="2050" width="49.140625" style="1349" bestFit="1" customWidth="1"/>
    <col min="2051" max="2051" width="9.5703125" style="1349" customWidth="1"/>
    <col min="2052" max="2052" width="7.28515625" style="1349" customWidth="1"/>
    <col min="2053" max="2053" width="7.7109375" style="1349" customWidth="1"/>
    <col min="2054" max="2054" width="7.5703125" style="1349" customWidth="1"/>
    <col min="2055" max="2055" width="6.85546875" style="1349" customWidth="1"/>
    <col min="2056" max="2056" width="7.140625" style="1349" customWidth="1"/>
    <col min="2057" max="2057" width="9" style="1349" customWidth="1"/>
    <col min="2058" max="2058" width="8.28515625" style="1349" customWidth="1"/>
    <col min="2059" max="2304" width="10.28515625" style="1349"/>
    <col min="2305" max="2305" width="3.28515625" style="1349" customWidth="1"/>
    <col min="2306" max="2306" width="49.140625" style="1349" bestFit="1" customWidth="1"/>
    <col min="2307" max="2307" width="9.5703125" style="1349" customWidth="1"/>
    <col min="2308" max="2308" width="7.28515625" style="1349" customWidth="1"/>
    <col min="2309" max="2309" width="7.7109375" style="1349" customWidth="1"/>
    <col min="2310" max="2310" width="7.5703125" style="1349" customWidth="1"/>
    <col min="2311" max="2311" width="6.85546875" style="1349" customWidth="1"/>
    <col min="2312" max="2312" width="7.140625" style="1349" customWidth="1"/>
    <col min="2313" max="2313" width="9" style="1349" customWidth="1"/>
    <col min="2314" max="2314" width="8.28515625" style="1349" customWidth="1"/>
    <col min="2315" max="2560" width="10.28515625" style="1349"/>
    <col min="2561" max="2561" width="3.28515625" style="1349" customWidth="1"/>
    <col min="2562" max="2562" width="49.140625" style="1349" bestFit="1" customWidth="1"/>
    <col min="2563" max="2563" width="9.5703125" style="1349" customWidth="1"/>
    <col min="2564" max="2564" width="7.28515625" style="1349" customWidth="1"/>
    <col min="2565" max="2565" width="7.7109375" style="1349" customWidth="1"/>
    <col min="2566" max="2566" width="7.5703125" style="1349" customWidth="1"/>
    <col min="2567" max="2567" width="6.85546875" style="1349" customWidth="1"/>
    <col min="2568" max="2568" width="7.140625" style="1349" customWidth="1"/>
    <col min="2569" max="2569" width="9" style="1349" customWidth="1"/>
    <col min="2570" max="2570" width="8.28515625" style="1349" customWidth="1"/>
    <col min="2571" max="2816" width="10.28515625" style="1349"/>
    <col min="2817" max="2817" width="3.28515625" style="1349" customWidth="1"/>
    <col min="2818" max="2818" width="49.140625" style="1349" bestFit="1" customWidth="1"/>
    <col min="2819" max="2819" width="9.5703125" style="1349" customWidth="1"/>
    <col min="2820" max="2820" width="7.28515625" style="1349" customWidth="1"/>
    <col min="2821" max="2821" width="7.7109375" style="1349" customWidth="1"/>
    <col min="2822" max="2822" width="7.5703125" style="1349" customWidth="1"/>
    <col min="2823" max="2823" width="6.85546875" style="1349" customWidth="1"/>
    <col min="2824" max="2824" width="7.140625" style="1349" customWidth="1"/>
    <col min="2825" max="2825" width="9" style="1349" customWidth="1"/>
    <col min="2826" max="2826" width="8.28515625" style="1349" customWidth="1"/>
    <col min="2827" max="3072" width="10.28515625" style="1349"/>
    <col min="3073" max="3073" width="3.28515625" style="1349" customWidth="1"/>
    <col min="3074" max="3074" width="49.140625" style="1349" bestFit="1" customWidth="1"/>
    <col min="3075" max="3075" width="9.5703125" style="1349" customWidth="1"/>
    <col min="3076" max="3076" width="7.28515625" style="1349" customWidth="1"/>
    <col min="3077" max="3077" width="7.7109375" style="1349" customWidth="1"/>
    <col min="3078" max="3078" width="7.5703125" style="1349" customWidth="1"/>
    <col min="3079" max="3079" width="6.85546875" style="1349" customWidth="1"/>
    <col min="3080" max="3080" width="7.140625" style="1349" customWidth="1"/>
    <col min="3081" max="3081" width="9" style="1349" customWidth="1"/>
    <col min="3082" max="3082" width="8.28515625" style="1349" customWidth="1"/>
    <col min="3083" max="3328" width="10.28515625" style="1349"/>
    <col min="3329" max="3329" width="3.28515625" style="1349" customWidth="1"/>
    <col min="3330" max="3330" width="49.140625" style="1349" bestFit="1" customWidth="1"/>
    <col min="3331" max="3331" width="9.5703125" style="1349" customWidth="1"/>
    <col min="3332" max="3332" width="7.28515625" style="1349" customWidth="1"/>
    <col min="3333" max="3333" width="7.7109375" style="1349" customWidth="1"/>
    <col min="3334" max="3334" width="7.5703125" style="1349" customWidth="1"/>
    <col min="3335" max="3335" width="6.85546875" style="1349" customWidth="1"/>
    <col min="3336" max="3336" width="7.140625" style="1349" customWidth="1"/>
    <col min="3337" max="3337" width="9" style="1349" customWidth="1"/>
    <col min="3338" max="3338" width="8.28515625" style="1349" customWidth="1"/>
    <col min="3339" max="3584" width="10.28515625" style="1349"/>
    <col min="3585" max="3585" width="3.28515625" style="1349" customWidth="1"/>
    <col min="3586" max="3586" width="49.140625" style="1349" bestFit="1" customWidth="1"/>
    <col min="3587" max="3587" width="9.5703125" style="1349" customWidth="1"/>
    <col min="3588" max="3588" width="7.28515625" style="1349" customWidth="1"/>
    <col min="3589" max="3589" width="7.7109375" style="1349" customWidth="1"/>
    <col min="3590" max="3590" width="7.5703125" style="1349" customWidth="1"/>
    <col min="3591" max="3591" width="6.85546875" style="1349" customWidth="1"/>
    <col min="3592" max="3592" width="7.140625" style="1349" customWidth="1"/>
    <col min="3593" max="3593" width="9" style="1349" customWidth="1"/>
    <col min="3594" max="3594" width="8.28515625" style="1349" customWidth="1"/>
    <col min="3595" max="3840" width="10.28515625" style="1349"/>
    <col min="3841" max="3841" width="3.28515625" style="1349" customWidth="1"/>
    <col min="3842" max="3842" width="49.140625" style="1349" bestFit="1" customWidth="1"/>
    <col min="3843" max="3843" width="9.5703125" style="1349" customWidth="1"/>
    <col min="3844" max="3844" width="7.28515625" style="1349" customWidth="1"/>
    <col min="3845" max="3845" width="7.7109375" style="1349" customWidth="1"/>
    <col min="3846" max="3846" width="7.5703125" style="1349" customWidth="1"/>
    <col min="3847" max="3847" width="6.85546875" style="1349" customWidth="1"/>
    <col min="3848" max="3848" width="7.140625" style="1349" customWidth="1"/>
    <col min="3849" max="3849" width="9" style="1349" customWidth="1"/>
    <col min="3850" max="3850" width="8.28515625" style="1349" customWidth="1"/>
    <col min="3851" max="4096" width="10.28515625" style="1349"/>
    <col min="4097" max="4097" width="3.28515625" style="1349" customWidth="1"/>
    <col min="4098" max="4098" width="49.140625" style="1349" bestFit="1" customWidth="1"/>
    <col min="4099" max="4099" width="9.5703125" style="1349" customWidth="1"/>
    <col min="4100" max="4100" width="7.28515625" style="1349" customWidth="1"/>
    <col min="4101" max="4101" width="7.7109375" style="1349" customWidth="1"/>
    <col min="4102" max="4102" width="7.5703125" style="1349" customWidth="1"/>
    <col min="4103" max="4103" width="6.85546875" style="1349" customWidth="1"/>
    <col min="4104" max="4104" width="7.140625" style="1349" customWidth="1"/>
    <col min="4105" max="4105" width="9" style="1349" customWidth="1"/>
    <col min="4106" max="4106" width="8.28515625" style="1349" customWidth="1"/>
    <col min="4107" max="4352" width="10.28515625" style="1349"/>
    <col min="4353" max="4353" width="3.28515625" style="1349" customWidth="1"/>
    <col min="4354" max="4354" width="49.140625" style="1349" bestFit="1" customWidth="1"/>
    <col min="4355" max="4355" width="9.5703125" style="1349" customWidth="1"/>
    <col min="4356" max="4356" width="7.28515625" style="1349" customWidth="1"/>
    <col min="4357" max="4357" width="7.7109375" style="1349" customWidth="1"/>
    <col min="4358" max="4358" width="7.5703125" style="1349" customWidth="1"/>
    <col min="4359" max="4359" width="6.85546875" style="1349" customWidth="1"/>
    <col min="4360" max="4360" width="7.140625" style="1349" customWidth="1"/>
    <col min="4361" max="4361" width="9" style="1349" customWidth="1"/>
    <col min="4362" max="4362" width="8.28515625" style="1349" customWidth="1"/>
    <col min="4363" max="4608" width="10.28515625" style="1349"/>
    <col min="4609" max="4609" width="3.28515625" style="1349" customWidth="1"/>
    <col min="4610" max="4610" width="49.140625" style="1349" bestFit="1" customWidth="1"/>
    <col min="4611" max="4611" width="9.5703125" style="1349" customWidth="1"/>
    <col min="4612" max="4612" width="7.28515625" style="1349" customWidth="1"/>
    <col min="4613" max="4613" width="7.7109375" style="1349" customWidth="1"/>
    <col min="4614" max="4614" width="7.5703125" style="1349" customWidth="1"/>
    <col min="4615" max="4615" width="6.85546875" style="1349" customWidth="1"/>
    <col min="4616" max="4616" width="7.140625" style="1349" customWidth="1"/>
    <col min="4617" max="4617" width="9" style="1349" customWidth="1"/>
    <col min="4618" max="4618" width="8.28515625" style="1349" customWidth="1"/>
    <col min="4619" max="4864" width="10.28515625" style="1349"/>
    <col min="4865" max="4865" width="3.28515625" style="1349" customWidth="1"/>
    <col min="4866" max="4866" width="49.140625" style="1349" bestFit="1" customWidth="1"/>
    <col min="4867" max="4867" width="9.5703125" style="1349" customWidth="1"/>
    <col min="4868" max="4868" width="7.28515625" style="1349" customWidth="1"/>
    <col min="4869" max="4869" width="7.7109375" style="1349" customWidth="1"/>
    <col min="4870" max="4870" width="7.5703125" style="1349" customWidth="1"/>
    <col min="4871" max="4871" width="6.85546875" style="1349" customWidth="1"/>
    <col min="4872" max="4872" width="7.140625" style="1349" customWidth="1"/>
    <col min="4873" max="4873" width="9" style="1349" customWidth="1"/>
    <col min="4874" max="4874" width="8.28515625" style="1349" customWidth="1"/>
    <col min="4875" max="5120" width="10.28515625" style="1349"/>
    <col min="5121" max="5121" width="3.28515625" style="1349" customWidth="1"/>
    <col min="5122" max="5122" width="49.140625" style="1349" bestFit="1" customWidth="1"/>
    <col min="5123" max="5123" width="9.5703125" style="1349" customWidth="1"/>
    <col min="5124" max="5124" width="7.28515625" style="1349" customWidth="1"/>
    <col min="5125" max="5125" width="7.7109375" style="1349" customWidth="1"/>
    <col min="5126" max="5126" width="7.5703125" style="1349" customWidth="1"/>
    <col min="5127" max="5127" width="6.85546875" style="1349" customWidth="1"/>
    <col min="5128" max="5128" width="7.140625" style="1349" customWidth="1"/>
    <col min="5129" max="5129" width="9" style="1349" customWidth="1"/>
    <col min="5130" max="5130" width="8.28515625" style="1349" customWidth="1"/>
    <col min="5131" max="5376" width="10.28515625" style="1349"/>
    <col min="5377" max="5377" width="3.28515625" style="1349" customWidth="1"/>
    <col min="5378" max="5378" width="49.140625" style="1349" bestFit="1" customWidth="1"/>
    <col min="5379" max="5379" width="9.5703125" style="1349" customWidth="1"/>
    <col min="5380" max="5380" width="7.28515625" style="1349" customWidth="1"/>
    <col min="5381" max="5381" width="7.7109375" style="1349" customWidth="1"/>
    <col min="5382" max="5382" width="7.5703125" style="1349" customWidth="1"/>
    <col min="5383" max="5383" width="6.85546875" style="1349" customWidth="1"/>
    <col min="5384" max="5384" width="7.140625" style="1349" customWidth="1"/>
    <col min="5385" max="5385" width="9" style="1349" customWidth="1"/>
    <col min="5386" max="5386" width="8.28515625" style="1349" customWidth="1"/>
    <col min="5387" max="5632" width="10.28515625" style="1349"/>
    <col min="5633" max="5633" width="3.28515625" style="1349" customWidth="1"/>
    <col min="5634" max="5634" width="49.140625" style="1349" bestFit="1" customWidth="1"/>
    <col min="5635" max="5635" width="9.5703125" style="1349" customWidth="1"/>
    <col min="5636" max="5636" width="7.28515625" style="1349" customWidth="1"/>
    <col min="5637" max="5637" width="7.7109375" style="1349" customWidth="1"/>
    <col min="5638" max="5638" width="7.5703125" style="1349" customWidth="1"/>
    <col min="5639" max="5639" width="6.85546875" style="1349" customWidth="1"/>
    <col min="5640" max="5640" width="7.140625" style="1349" customWidth="1"/>
    <col min="5641" max="5641" width="9" style="1349" customWidth="1"/>
    <col min="5642" max="5642" width="8.28515625" style="1349" customWidth="1"/>
    <col min="5643" max="5888" width="10.28515625" style="1349"/>
    <col min="5889" max="5889" width="3.28515625" style="1349" customWidth="1"/>
    <col min="5890" max="5890" width="49.140625" style="1349" bestFit="1" customWidth="1"/>
    <col min="5891" max="5891" width="9.5703125" style="1349" customWidth="1"/>
    <col min="5892" max="5892" width="7.28515625" style="1349" customWidth="1"/>
    <col min="5893" max="5893" width="7.7109375" style="1349" customWidth="1"/>
    <col min="5894" max="5894" width="7.5703125" style="1349" customWidth="1"/>
    <col min="5895" max="5895" width="6.85546875" style="1349" customWidth="1"/>
    <col min="5896" max="5896" width="7.140625" style="1349" customWidth="1"/>
    <col min="5897" max="5897" width="9" style="1349" customWidth="1"/>
    <col min="5898" max="5898" width="8.28515625" style="1349" customWidth="1"/>
    <col min="5899" max="6144" width="10.28515625" style="1349"/>
    <col min="6145" max="6145" width="3.28515625" style="1349" customWidth="1"/>
    <col min="6146" max="6146" width="49.140625" style="1349" bestFit="1" customWidth="1"/>
    <col min="6147" max="6147" width="9.5703125" style="1349" customWidth="1"/>
    <col min="6148" max="6148" width="7.28515625" style="1349" customWidth="1"/>
    <col min="6149" max="6149" width="7.7109375" style="1349" customWidth="1"/>
    <col min="6150" max="6150" width="7.5703125" style="1349" customWidth="1"/>
    <col min="6151" max="6151" width="6.85546875" style="1349" customWidth="1"/>
    <col min="6152" max="6152" width="7.140625" style="1349" customWidth="1"/>
    <col min="6153" max="6153" width="9" style="1349" customWidth="1"/>
    <col min="6154" max="6154" width="8.28515625" style="1349" customWidth="1"/>
    <col min="6155" max="6400" width="10.28515625" style="1349"/>
    <col min="6401" max="6401" width="3.28515625" style="1349" customWidth="1"/>
    <col min="6402" max="6402" width="49.140625" style="1349" bestFit="1" customWidth="1"/>
    <col min="6403" max="6403" width="9.5703125" style="1349" customWidth="1"/>
    <col min="6404" max="6404" width="7.28515625" style="1349" customWidth="1"/>
    <col min="6405" max="6405" width="7.7109375" style="1349" customWidth="1"/>
    <col min="6406" max="6406" width="7.5703125" style="1349" customWidth="1"/>
    <col min="6407" max="6407" width="6.85546875" style="1349" customWidth="1"/>
    <col min="6408" max="6408" width="7.140625" style="1349" customWidth="1"/>
    <col min="6409" max="6409" width="9" style="1349" customWidth="1"/>
    <col min="6410" max="6410" width="8.28515625" style="1349" customWidth="1"/>
    <col min="6411" max="6656" width="10.28515625" style="1349"/>
    <col min="6657" max="6657" width="3.28515625" style="1349" customWidth="1"/>
    <col min="6658" max="6658" width="49.140625" style="1349" bestFit="1" customWidth="1"/>
    <col min="6659" max="6659" width="9.5703125" style="1349" customWidth="1"/>
    <col min="6660" max="6660" width="7.28515625" style="1349" customWidth="1"/>
    <col min="6661" max="6661" width="7.7109375" style="1349" customWidth="1"/>
    <col min="6662" max="6662" width="7.5703125" style="1349" customWidth="1"/>
    <col min="6663" max="6663" width="6.85546875" style="1349" customWidth="1"/>
    <col min="6664" max="6664" width="7.140625" style="1349" customWidth="1"/>
    <col min="6665" max="6665" width="9" style="1349" customWidth="1"/>
    <col min="6666" max="6666" width="8.28515625" style="1349" customWidth="1"/>
    <col min="6667" max="6912" width="10.28515625" style="1349"/>
    <col min="6913" max="6913" width="3.28515625" style="1349" customWidth="1"/>
    <col min="6914" max="6914" width="49.140625" style="1349" bestFit="1" customWidth="1"/>
    <col min="6915" max="6915" width="9.5703125" style="1349" customWidth="1"/>
    <col min="6916" max="6916" width="7.28515625" style="1349" customWidth="1"/>
    <col min="6917" max="6917" width="7.7109375" style="1349" customWidth="1"/>
    <col min="6918" max="6918" width="7.5703125" style="1349" customWidth="1"/>
    <col min="6919" max="6919" width="6.85546875" style="1349" customWidth="1"/>
    <col min="6920" max="6920" width="7.140625" style="1349" customWidth="1"/>
    <col min="6921" max="6921" width="9" style="1349" customWidth="1"/>
    <col min="6922" max="6922" width="8.28515625" style="1349" customWidth="1"/>
    <col min="6923" max="7168" width="10.28515625" style="1349"/>
    <col min="7169" max="7169" width="3.28515625" style="1349" customWidth="1"/>
    <col min="7170" max="7170" width="49.140625" style="1349" bestFit="1" customWidth="1"/>
    <col min="7171" max="7171" width="9.5703125" style="1349" customWidth="1"/>
    <col min="7172" max="7172" width="7.28515625" style="1349" customWidth="1"/>
    <col min="7173" max="7173" width="7.7109375" style="1349" customWidth="1"/>
    <col min="7174" max="7174" width="7.5703125" style="1349" customWidth="1"/>
    <col min="7175" max="7175" width="6.85546875" style="1349" customWidth="1"/>
    <col min="7176" max="7176" width="7.140625" style="1349" customWidth="1"/>
    <col min="7177" max="7177" width="9" style="1349" customWidth="1"/>
    <col min="7178" max="7178" width="8.28515625" style="1349" customWidth="1"/>
    <col min="7179" max="7424" width="10.28515625" style="1349"/>
    <col min="7425" max="7425" width="3.28515625" style="1349" customWidth="1"/>
    <col min="7426" max="7426" width="49.140625" style="1349" bestFit="1" customWidth="1"/>
    <col min="7427" max="7427" width="9.5703125" style="1349" customWidth="1"/>
    <col min="7428" max="7428" width="7.28515625" style="1349" customWidth="1"/>
    <col min="7429" max="7429" width="7.7109375" style="1349" customWidth="1"/>
    <col min="7430" max="7430" width="7.5703125" style="1349" customWidth="1"/>
    <col min="7431" max="7431" width="6.85546875" style="1349" customWidth="1"/>
    <col min="7432" max="7432" width="7.140625" style="1349" customWidth="1"/>
    <col min="7433" max="7433" width="9" style="1349" customWidth="1"/>
    <col min="7434" max="7434" width="8.28515625" style="1349" customWidth="1"/>
    <col min="7435" max="7680" width="10.28515625" style="1349"/>
    <col min="7681" max="7681" width="3.28515625" style="1349" customWidth="1"/>
    <col min="7682" max="7682" width="49.140625" style="1349" bestFit="1" customWidth="1"/>
    <col min="7683" max="7683" width="9.5703125" style="1349" customWidth="1"/>
    <col min="7684" max="7684" width="7.28515625" style="1349" customWidth="1"/>
    <col min="7685" max="7685" width="7.7109375" style="1349" customWidth="1"/>
    <col min="7686" max="7686" width="7.5703125" style="1349" customWidth="1"/>
    <col min="7687" max="7687" width="6.85546875" style="1349" customWidth="1"/>
    <col min="7688" max="7688" width="7.140625" style="1349" customWidth="1"/>
    <col min="7689" max="7689" width="9" style="1349" customWidth="1"/>
    <col min="7690" max="7690" width="8.28515625" style="1349" customWidth="1"/>
    <col min="7691" max="7936" width="10.28515625" style="1349"/>
    <col min="7937" max="7937" width="3.28515625" style="1349" customWidth="1"/>
    <col min="7938" max="7938" width="49.140625" style="1349" bestFit="1" customWidth="1"/>
    <col min="7939" max="7939" width="9.5703125" style="1349" customWidth="1"/>
    <col min="7940" max="7940" width="7.28515625" style="1349" customWidth="1"/>
    <col min="7941" max="7941" width="7.7109375" style="1349" customWidth="1"/>
    <col min="7942" max="7942" width="7.5703125" style="1349" customWidth="1"/>
    <col min="7943" max="7943" width="6.85546875" style="1349" customWidth="1"/>
    <col min="7944" max="7944" width="7.140625" style="1349" customWidth="1"/>
    <col min="7945" max="7945" width="9" style="1349" customWidth="1"/>
    <col min="7946" max="7946" width="8.28515625" style="1349" customWidth="1"/>
    <col min="7947" max="8192" width="10.28515625" style="1349"/>
    <col min="8193" max="8193" width="3.28515625" style="1349" customWidth="1"/>
    <col min="8194" max="8194" width="49.140625" style="1349" bestFit="1" customWidth="1"/>
    <col min="8195" max="8195" width="9.5703125" style="1349" customWidth="1"/>
    <col min="8196" max="8196" width="7.28515625" style="1349" customWidth="1"/>
    <col min="8197" max="8197" width="7.7109375" style="1349" customWidth="1"/>
    <col min="8198" max="8198" width="7.5703125" style="1349" customWidth="1"/>
    <col min="8199" max="8199" width="6.85546875" style="1349" customWidth="1"/>
    <col min="8200" max="8200" width="7.140625" style="1349" customWidth="1"/>
    <col min="8201" max="8201" width="9" style="1349" customWidth="1"/>
    <col min="8202" max="8202" width="8.28515625" style="1349" customWidth="1"/>
    <col min="8203" max="8448" width="10.28515625" style="1349"/>
    <col min="8449" max="8449" width="3.28515625" style="1349" customWidth="1"/>
    <col min="8450" max="8450" width="49.140625" style="1349" bestFit="1" customWidth="1"/>
    <col min="8451" max="8451" width="9.5703125" style="1349" customWidth="1"/>
    <col min="8452" max="8452" width="7.28515625" style="1349" customWidth="1"/>
    <col min="8453" max="8453" width="7.7109375" style="1349" customWidth="1"/>
    <col min="8454" max="8454" width="7.5703125" style="1349" customWidth="1"/>
    <col min="8455" max="8455" width="6.85546875" style="1349" customWidth="1"/>
    <col min="8456" max="8456" width="7.140625" style="1349" customWidth="1"/>
    <col min="8457" max="8457" width="9" style="1349" customWidth="1"/>
    <col min="8458" max="8458" width="8.28515625" style="1349" customWidth="1"/>
    <col min="8459" max="8704" width="10.28515625" style="1349"/>
    <col min="8705" max="8705" width="3.28515625" style="1349" customWidth="1"/>
    <col min="8706" max="8706" width="49.140625" style="1349" bestFit="1" customWidth="1"/>
    <col min="8707" max="8707" width="9.5703125" style="1349" customWidth="1"/>
    <col min="8708" max="8708" width="7.28515625" style="1349" customWidth="1"/>
    <col min="8709" max="8709" width="7.7109375" style="1349" customWidth="1"/>
    <col min="8710" max="8710" width="7.5703125" style="1349" customWidth="1"/>
    <col min="8711" max="8711" width="6.85546875" style="1349" customWidth="1"/>
    <col min="8712" max="8712" width="7.140625" style="1349" customWidth="1"/>
    <col min="8713" max="8713" width="9" style="1349" customWidth="1"/>
    <col min="8714" max="8714" width="8.28515625" style="1349" customWidth="1"/>
    <col min="8715" max="8960" width="10.28515625" style="1349"/>
    <col min="8961" max="8961" width="3.28515625" style="1349" customWidth="1"/>
    <col min="8962" max="8962" width="49.140625" style="1349" bestFit="1" customWidth="1"/>
    <col min="8963" max="8963" width="9.5703125" style="1349" customWidth="1"/>
    <col min="8964" max="8964" width="7.28515625" style="1349" customWidth="1"/>
    <col min="8965" max="8965" width="7.7109375" style="1349" customWidth="1"/>
    <col min="8966" max="8966" width="7.5703125" style="1349" customWidth="1"/>
    <col min="8967" max="8967" width="6.85546875" style="1349" customWidth="1"/>
    <col min="8968" max="8968" width="7.140625" style="1349" customWidth="1"/>
    <col min="8969" max="8969" width="9" style="1349" customWidth="1"/>
    <col min="8970" max="8970" width="8.28515625" style="1349" customWidth="1"/>
    <col min="8971" max="9216" width="10.28515625" style="1349"/>
    <col min="9217" max="9217" width="3.28515625" style="1349" customWidth="1"/>
    <col min="9218" max="9218" width="49.140625" style="1349" bestFit="1" customWidth="1"/>
    <col min="9219" max="9219" width="9.5703125" style="1349" customWidth="1"/>
    <col min="9220" max="9220" width="7.28515625" style="1349" customWidth="1"/>
    <col min="9221" max="9221" width="7.7109375" style="1349" customWidth="1"/>
    <col min="9222" max="9222" width="7.5703125" style="1349" customWidth="1"/>
    <col min="9223" max="9223" width="6.85546875" style="1349" customWidth="1"/>
    <col min="9224" max="9224" width="7.140625" style="1349" customWidth="1"/>
    <col min="9225" max="9225" width="9" style="1349" customWidth="1"/>
    <col min="9226" max="9226" width="8.28515625" style="1349" customWidth="1"/>
    <col min="9227" max="9472" width="10.28515625" style="1349"/>
    <col min="9473" max="9473" width="3.28515625" style="1349" customWidth="1"/>
    <col min="9474" max="9474" width="49.140625" style="1349" bestFit="1" customWidth="1"/>
    <col min="9475" max="9475" width="9.5703125" style="1349" customWidth="1"/>
    <col min="9476" max="9476" width="7.28515625" style="1349" customWidth="1"/>
    <col min="9477" max="9477" width="7.7109375" style="1349" customWidth="1"/>
    <col min="9478" max="9478" width="7.5703125" style="1349" customWidth="1"/>
    <col min="9479" max="9479" width="6.85546875" style="1349" customWidth="1"/>
    <col min="9480" max="9480" width="7.140625" style="1349" customWidth="1"/>
    <col min="9481" max="9481" width="9" style="1349" customWidth="1"/>
    <col min="9482" max="9482" width="8.28515625" style="1349" customWidth="1"/>
    <col min="9483" max="9728" width="10.28515625" style="1349"/>
    <col min="9729" max="9729" width="3.28515625" style="1349" customWidth="1"/>
    <col min="9730" max="9730" width="49.140625" style="1349" bestFit="1" customWidth="1"/>
    <col min="9731" max="9731" width="9.5703125" style="1349" customWidth="1"/>
    <col min="9732" max="9732" width="7.28515625" style="1349" customWidth="1"/>
    <col min="9733" max="9733" width="7.7109375" style="1349" customWidth="1"/>
    <col min="9734" max="9734" width="7.5703125" style="1349" customWidth="1"/>
    <col min="9735" max="9735" width="6.85546875" style="1349" customWidth="1"/>
    <col min="9736" max="9736" width="7.140625" style="1349" customWidth="1"/>
    <col min="9737" max="9737" width="9" style="1349" customWidth="1"/>
    <col min="9738" max="9738" width="8.28515625" style="1349" customWidth="1"/>
    <col min="9739" max="9984" width="10.28515625" style="1349"/>
    <col min="9985" max="9985" width="3.28515625" style="1349" customWidth="1"/>
    <col min="9986" max="9986" width="49.140625" style="1349" bestFit="1" customWidth="1"/>
    <col min="9987" max="9987" width="9.5703125" style="1349" customWidth="1"/>
    <col min="9988" max="9988" width="7.28515625" style="1349" customWidth="1"/>
    <col min="9989" max="9989" width="7.7109375" style="1349" customWidth="1"/>
    <col min="9990" max="9990" width="7.5703125" style="1349" customWidth="1"/>
    <col min="9991" max="9991" width="6.85546875" style="1349" customWidth="1"/>
    <col min="9992" max="9992" width="7.140625" style="1349" customWidth="1"/>
    <col min="9993" max="9993" width="9" style="1349" customWidth="1"/>
    <col min="9994" max="9994" width="8.28515625" style="1349" customWidth="1"/>
    <col min="9995" max="10240" width="10.28515625" style="1349"/>
    <col min="10241" max="10241" width="3.28515625" style="1349" customWidth="1"/>
    <col min="10242" max="10242" width="49.140625" style="1349" bestFit="1" customWidth="1"/>
    <col min="10243" max="10243" width="9.5703125" style="1349" customWidth="1"/>
    <col min="10244" max="10244" width="7.28515625" style="1349" customWidth="1"/>
    <col min="10245" max="10245" width="7.7109375" style="1349" customWidth="1"/>
    <col min="10246" max="10246" width="7.5703125" style="1349" customWidth="1"/>
    <col min="10247" max="10247" width="6.85546875" style="1349" customWidth="1"/>
    <col min="10248" max="10248" width="7.140625" style="1349" customWidth="1"/>
    <col min="10249" max="10249" width="9" style="1349" customWidth="1"/>
    <col min="10250" max="10250" width="8.28515625" style="1349" customWidth="1"/>
    <col min="10251" max="10496" width="10.28515625" style="1349"/>
    <col min="10497" max="10497" width="3.28515625" style="1349" customWidth="1"/>
    <col min="10498" max="10498" width="49.140625" style="1349" bestFit="1" customWidth="1"/>
    <col min="10499" max="10499" width="9.5703125" style="1349" customWidth="1"/>
    <col min="10500" max="10500" width="7.28515625" style="1349" customWidth="1"/>
    <col min="10501" max="10501" width="7.7109375" style="1349" customWidth="1"/>
    <col min="10502" max="10502" width="7.5703125" style="1349" customWidth="1"/>
    <col min="10503" max="10503" width="6.85546875" style="1349" customWidth="1"/>
    <col min="10504" max="10504" width="7.140625" style="1349" customWidth="1"/>
    <col min="10505" max="10505" width="9" style="1349" customWidth="1"/>
    <col min="10506" max="10506" width="8.28515625" style="1349" customWidth="1"/>
    <col min="10507" max="10752" width="10.28515625" style="1349"/>
    <col min="10753" max="10753" width="3.28515625" style="1349" customWidth="1"/>
    <col min="10754" max="10754" width="49.140625" style="1349" bestFit="1" customWidth="1"/>
    <col min="10755" max="10755" width="9.5703125" style="1349" customWidth="1"/>
    <col min="10756" max="10756" width="7.28515625" style="1349" customWidth="1"/>
    <col min="10757" max="10757" width="7.7109375" style="1349" customWidth="1"/>
    <col min="10758" max="10758" width="7.5703125" style="1349" customWidth="1"/>
    <col min="10759" max="10759" width="6.85546875" style="1349" customWidth="1"/>
    <col min="10760" max="10760" width="7.140625" style="1349" customWidth="1"/>
    <col min="10761" max="10761" width="9" style="1349" customWidth="1"/>
    <col min="10762" max="10762" width="8.28515625" style="1349" customWidth="1"/>
    <col min="10763" max="11008" width="10.28515625" style="1349"/>
    <col min="11009" max="11009" width="3.28515625" style="1349" customWidth="1"/>
    <col min="11010" max="11010" width="49.140625" style="1349" bestFit="1" customWidth="1"/>
    <col min="11011" max="11011" width="9.5703125" style="1349" customWidth="1"/>
    <col min="11012" max="11012" width="7.28515625" style="1349" customWidth="1"/>
    <col min="11013" max="11013" width="7.7109375" style="1349" customWidth="1"/>
    <col min="11014" max="11014" width="7.5703125" style="1349" customWidth="1"/>
    <col min="11015" max="11015" width="6.85546875" style="1349" customWidth="1"/>
    <col min="11016" max="11016" width="7.140625" style="1349" customWidth="1"/>
    <col min="11017" max="11017" width="9" style="1349" customWidth="1"/>
    <col min="11018" max="11018" width="8.28515625" style="1349" customWidth="1"/>
    <col min="11019" max="11264" width="10.28515625" style="1349"/>
    <col min="11265" max="11265" width="3.28515625" style="1349" customWidth="1"/>
    <col min="11266" max="11266" width="49.140625" style="1349" bestFit="1" customWidth="1"/>
    <col min="11267" max="11267" width="9.5703125" style="1349" customWidth="1"/>
    <col min="11268" max="11268" width="7.28515625" style="1349" customWidth="1"/>
    <col min="11269" max="11269" width="7.7109375" style="1349" customWidth="1"/>
    <col min="11270" max="11270" width="7.5703125" style="1349" customWidth="1"/>
    <col min="11271" max="11271" width="6.85546875" style="1349" customWidth="1"/>
    <col min="11272" max="11272" width="7.140625" style="1349" customWidth="1"/>
    <col min="11273" max="11273" width="9" style="1349" customWidth="1"/>
    <col min="11274" max="11274" width="8.28515625" style="1349" customWidth="1"/>
    <col min="11275" max="11520" width="10.28515625" style="1349"/>
    <col min="11521" max="11521" width="3.28515625" style="1349" customWidth="1"/>
    <col min="11522" max="11522" width="49.140625" style="1349" bestFit="1" customWidth="1"/>
    <col min="11523" max="11523" width="9.5703125" style="1349" customWidth="1"/>
    <col min="11524" max="11524" width="7.28515625" style="1349" customWidth="1"/>
    <col min="11525" max="11525" width="7.7109375" style="1349" customWidth="1"/>
    <col min="11526" max="11526" width="7.5703125" style="1349" customWidth="1"/>
    <col min="11527" max="11527" width="6.85546875" style="1349" customWidth="1"/>
    <col min="11528" max="11528" width="7.140625" style="1349" customWidth="1"/>
    <col min="11529" max="11529" width="9" style="1349" customWidth="1"/>
    <col min="11530" max="11530" width="8.28515625" style="1349" customWidth="1"/>
    <col min="11531" max="11776" width="10.28515625" style="1349"/>
    <col min="11777" max="11777" width="3.28515625" style="1349" customWidth="1"/>
    <col min="11778" max="11778" width="49.140625" style="1349" bestFit="1" customWidth="1"/>
    <col min="11779" max="11779" width="9.5703125" style="1349" customWidth="1"/>
    <col min="11780" max="11780" width="7.28515625" style="1349" customWidth="1"/>
    <col min="11781" max="11781" width="7.7109375" style="1349" customWidth="1"/>
    <col min="11782" max="11782" width="7.5703125" style="1349" customWidth="1"/>
    <col min="11783" max="11783" width="6.85546875" style="1349" customWidth="1"/>
    <col min="11784" max="11784" width="7.140625" style="1349" customWidth="1"/>
    <col min="11785" max="11785" width="9" style="1349" customWidth="1"/>
    <col min="11786" max="11786" width="8.28515625" style="1349" customWidth="1"/>
    <col min="11787" max="12032" width="10.28515625" style="1349"/>
    <col min="12033" max="12033" width="3.28515625" style="1349" customWidth="1"/>
    <col min="12034" max="12034" width="49.140625" style="1349" bestFit="1" customWidth="1"/>
    <col min="12035" max="12035" width="9.5703125" style="1349" customWidth="1"/>
    <col min="12036" max="12036" width="7.28515625" style="1349" customWidth="1"/>
    <col min="12037" max="12037" width="7.7109375" style="1349" customWidth="1"/>
    <col min="12038" max="12038" width="7.5703125" style="1349" customWidth="1"/>
    <col min="12039" max="12039" width="6.85546875" style="1349" customWidth="1"/>
    <col min="12040" max="12040" width="7.140625" style="1349" customWidth="1"/>
    <col min="12041" max="12041" width="9" style="1349" customWidth="1"/>
    <col min="12042" max="12042" width="8.28515625" style="1349" customWidth="1"/>
    <col min="12043" max="12288" width="10.28515625" style="1349"/>
    <col min="12289" max="12289" width="3.28515625" style="1349" customWidth="1"/>
    <col min="12290" max="12290" width="49.140625" style="1349" bestFit="1" customWidth="1"/>
    <col min="12291" max="12291" width="9.5703125" style="1349" customWidth="1"/>
    <col min="12292" max="12292" width="7.28515625" style="1349" customWidth="1"/>
    <col min="12293" max="12293" width="7.7109375" style="1349" customWidth="1"/>
    <col min="12294" max="12294" width="7.5703125" style="1349" customWidth="1"/>
    <col min="12295" max="12295" width="6.85546875" style="1349" customWidth="1"/>
    <col min="12296" max="12296" width="7.140625" style="1349" customWidth="1"/>
    <col min="12297" max="12297" width="9" style="1349" customWidth="1"/>
    <col min="12298" max="12298" width="8.28515625" style="1349" customWidth="1"/>
    <col min="12299" max="12544" width="10.28515625" style="1349"/>
    <col min="12545" max="12545" width="3.28515625" style="1349" customWidth="1"/>
    <col min="12546" max="12546" width="49.140625" style="1349" bestFit="1" customWidth="1"/>
    <col min="12547" max="12547" width="9.5703125" style="1349" customWidth="1"/>
    <col min="12548" max="12548" width="7.28515625" style="1349" customWidth="1"/>
    <col min="12549" max="12549" width="7.7109375" style="1349" customWidth="1"/>
    <col min="12550" max="12550" width="7.5703125" style="1349" customWidth="1"/>
    <col min="12551" max="12551" width="6.85546875" style="1349" customWidth="1"/>
    <col min="12552" max="12552" width="7.140625" style="1349" customWidth="1"/>
    <col min="12553" max="12553" width="9" style="1349" customWidth="1"/>
    <col min="12554" max="12554" width="8.28515625" style="1349" customWidth="1"/>
    <col min="12555" max="12800" width="10.28515625" style="1349"/>
    <col min="12801" max="12801" width="3.28515625" style="1349" customWidth="1"/>
    <col min="12802" max="12802" width="49.140625" style="1349" bestFit="1" customWidth="1"/>
    <col min="12803" max="12803" width="9.5703125" style="1349" customWidth="1"/>
    <col min="12804" max="12804" width="7.28515625" style="1349" customWidth="1"/>
    <col min="12805" max="12805" width="7.7109375" style="1349" customWidth="1"/>
    <col min="12806" max="12806" width="7.5703125" style="1349" customWidth="1"/>
    <col min="12807" max="12807" width="6.85546875" style="1349" customWidth="1"/>
    <col min="12808" max="12808" width="7.140625" style="1349" customWidth="1"/>
    <col min="12809" max="12809" width="9" style="1349" customWidth="1"/>
    <col min="12810" max="12810" width="8.28515625" style="1349" customWidth="1"/>
    <col min="12811" max="13056" width="10.28515625" style="1349"/>
    <col min="13057" max="13057" width="3.28515625" style="1349" customWidth="1"/>
    <col min="13058" max="13058" width="49.140625" style="1349" bestFit="1" customWidth="1"/>
    <col min="13059" max="13059" width="9.5703125" style="1349" customWidth="1"/>
    <col min="13060" max="13060" width="7.28515625" style="1349" customWidth="1"/>
    <col min="13061" max="13061" width="7.7109375" style="1349" customWidth="1"/>
    <col min="13062" max="13062" width="7.5703125" style="1349" customWidth="1"/>
    <col min="13063" max="13063" width="6.85546875" style="1349" customWidth="1"/>
    <col min="13064" max="13064" width="7.140625" style="1349" customWidth="1"/>
    <col min="13065" max="13065" width="9" style="1349" customWidth="1"/>
    <col min="13066" max="13066" width="8.28515625" style="1349" customWidth="1"/>
    <col min="13067" max="13312" width="10.28515625" style="1349"/>
    <col min="13313" max="13313" width="3.28515625" style="1349" customWidth="1"/>
    <col min="13314" max="13314" width="49.140625" style="1349" bestFit="1" customWidth="1"/>
    <col min="13315" max="13315" width="9.5703125" style="1349" customWidth="1"/>
    <col min="13316" max="13316" width="7.28515625" style="1349" customWidth="1"/>
    <col min="13317" max="13317" width="7.7109375" style="1349" customWidth="1"/>
    <col min="13318" max="13318" width="7.5703125" style="1349" customWidth="1"/>
    <col min="13319" max="13319" width="6.85546875" style="1349" customWidth="1"/>
    <col min="13320" max="13320" width="7.140625" style="1349" customWidth="1"/>
    <col min="13321" max="13321" width="9" style="1349" customWidth="1"/>
    <col min="13322" max="13322" width="8.28515625" style="1349" customWidth="1"/>
    <col min="13323" max="13568" width="10.28515625" style="1349"/>
    <col min="13569" max="13569" width="3.28515625" style="1349" customWidth="1"/>
    <col min="13570" max="13570" width="49.140625" style="1349" bestFit="1" customWidth="1"/>
    <col min="13571" max="13571" width="9.5703125" style="1349" customWidth="1"/>
    <col min="13572" max="13572" width="7.28515625" style="1349" customWidth="1"/>
    <col min="13573" max="13573" width="7.7109375" style="1349" customWidth="1"/>
    <col min="13574" max="13574" width="7.5703125" style="1349" customWidth="1"/>
    <col min="13575" max="13575" width="6.85546875" style="1349" customWidth="1"/>
    <col min="13576" max="13576" width="7.140625" style="1349" customWidth="1"/>
    <col min="13577" max="13577" width="9" style="1349" customWidth="1"/>
    <col min="13578" max="13578" width="8.28515625" style="1349" customWidth="1"/>
    <col min="13579" max="13824" width="10.28515625" style="1349"/>
    <col min="13825" max="13825" width="3.28515625" style="1349" customWidth="1"/>
    <col min="13826" max="13826" width="49.140625" style="1349" bestFit="1" customWidth="1"/>
    <col min="13827" max="13827" width="9.5703125" style="1349" customWidth="1"/>
    <col min="13828" max="13828" width="7.28515625" style="1349" customWidth="1"/>
    <col min="13829" max="13829" width="7.7109375" style="1349" customWidth="1"/>
    <col min="13830" max="13830" width="7.5703125" style="1349" customWidth="1"/>
    <col min="13831" max="13831" width="6.85546875" style="1349" customWidth="1"/>
    <col min="13832" max="13832" width="7.140625" style="1349" customWidth="1"/>
    <col min="13833" max="13833" width="9" style="1349" customWidth="1"/>
    <col min="13834" max="13834" width="8.28515625" style="1349" customWidth="1"/>
    <col min="13835" max="14080" width="10.28515625" style="1349"/>
    <col min="14081" max="14081" width="3.28515625" style="1349" customWidth="1"/>
    <col min="14082" max="14082" width="49.140625" style="1349" bestFit="1" customWidth="1"/>
    <col min="14083" max="14083" width="9.5703125" style="1349" customWidth="1"/>
    <col min="14084" max="14084" width="7.28515625" style="1349" customWidth="1"/>
    <col min="14085" max="14085" width="7.7109375" style="1349" customWidth="1"/>
    <col min="14086" max="14086" width="7.5703125" style="1349" customWidth="1"/>
    <col min="14087" max="14087" width="6.85546875" style="1349" customWidth="1"/>
    <col min="14088" max="14088" width="7.140625" style="1349" customWidth="1"/>
    <col min="14089" max="14089" width="9" style="1349" customWidth="1"/>
    <col min="14090" max="14090" width="8.28515625" style="1349" customWidth="1"/>
    <col min="14091" max="14336" width="10.28515625" style="1349"/>
    <col min="14337" max="14337" width="3.28515625" style="1349" customWidth="1"/>
    <col min="14338" max="14338" width="49.140625" style="1349" bestFit="1" customWidth="1"/>
    <col min="14339" max="14339" width="9.5703125" style="1349" customWidth="1"/>
    <col min="14340" max="14340" width="7.28515625" style="1349" customWidth="1"/>
    <col min="14341" max="14341" width="7.7109375" style="1349" customWidth="1"/>
    <col min="14342" max="14342" width="7.5703125" style="1349" customWidth="1"/>
    <col min="14343" max="14343" width="6.85546875" style="1349" customWidth="1"/>
    <col min="14344" max="14344" width="7.140625" style="1349" customWidth="1"/>
    <col min="14345" max="14345" width="9" style="1349" customWidth="1"/>
    <col min="14346" max="14346" width="8.28515625" style="1349" customWidth="1"/>
    <col min="14347" max="14592" width="10.28515625" style="1349"/>
    <col min="14593" max="14593" width="3.28515625" style="1349" customWidth="1"/>
    <col min="14594" max="14594" width="49.140625" style="1349" bestFit="1" customWidth="1"/>
    <col min="14595" max="14595" width="9.5703125" style="1349" customWidth="1"/>
    <col min="14596" max="14596" width="7.28515625" style="1349" customWidth="1"/>
    <col min="14597" max="14597" width="7.7109375" style="1349" customWidth="1"/>
    <col min="14598" max="14598" width="7.5703125" style="1349" customWidth="1"/>
    <col min="14599" max="14599" width="6.85546875" style="1349" customWidth="1"/>
    <col min="14600" max="14600" width="7.140625" style="1349" customWidth="1"/>
    <col min="14601" max="14601" width="9" style="1349" customWidth="1"/>
    <col min="14602" max="14602" width="8.28515625" style="1349" customWidth="1"/>
    <col min="14603" max="14848" width="10.28515625" style="1349"/>
    <col min="14849" max="14849" width="3.28515625" style="1349" customWidth="1"/>
    <col min="14850" max="14850" width="49.140625" style="1349" bestFit="1" customWidth="1"/>
    <col min="14851" max="14851" width="9.5703125" style="1349" customWidth="1"/>
    <col min="14852" max="14852" width="7.28515625" style="1349" customWidth="1"/>
    <col min="14853" max="14853" width="7.7109375" style="1349" customWidth="1"/>
    <col min="14854" max="14854" width="7.5703125" style="1349" customWidth="1"/>
    <col min="14855" max="14855" width="6.85546875" style="1349" customWidth="1"/>
    <col min="14856" max="14856" width="7.140625" style="1349" customWidth="1"/>
    <col min="14857" max="14857" width="9" style="1349" customWidth="1"/>
    <col min="14858" max="14858" width="8.28515625" style="1349" customWidth="1"/>
    <col min="14859" max="15104" width="10.28515625" style="1349"/>
    <col min="15105" max="15105" width="3.28515625" style="1349" customWidth="1"/>
    <col min="15106" max="15106" width="49.140625" style="1349" bestFit="1" customWidth="1"/>
    <col min="15107" max="15107" width="9.5703125" style="1349" customWidth="1"/>
    <col min="15108" max="15108" width="7.28515625" style="1349" customWidth="1"/>
    <col min="15109" max="15109" width="7.7109375" style="1349" customWidth="1"/>
    <col min="15110" max="15110" width="7.5703125" style="1349" customWidth="1"/>
    <col min="15111" max="15111" width="6.85546875" style="1349" customWidth="1"/>
    <col min="15112" max="15112" width="7.140625" style="1349" customWidth="1"/>
    <col min="15113" max="15113" width="9" style="1349" customWidth="1"/>
    <col min="15114" max="15114" width="8.28515625" style="1349" customWidth="1"/>
    <col min="15115" max="15360" width="10.28515625" style="1349"/>
    <col min="15361" max="15361" width="3.28515625" style="1349" customWidth="1"/>
    <col min="15362" max="15362" width="49.140625" style="1349" bestFit="1" customWidth="1"/>
    <col min="15363" max="15363" width="9.5703125" style="1349" customWidth="1"/>
    <col min="15364" max="15364" width="7.28515625" style="1349" customWidth="1"/>
    <col min="15365" max="15365" width="7.7109375" style="1349" customWidth="1"/>
    <col min="15366" max="15366" width="7.5703125" style="1349" customWidth="1"/>
    <col min="15367" max="15367" width="6.85546875" style="1349" customWidth="1"/>
    <col min="15368" max="15368" width="7.140625" style="1349" customWidth="1"/>
    <col min="15369" max="15369" width="9" style="1349" customWidth="1"/>
    <col min="15370" max="15370" width="8.28515625" style="1349" customWidth="1"/>
    <col min="15371" max="15616" width="10.28515625" style="1349"/>
    <col min="15617" max="15617" width="3.28515625" style="1349" customWidth="1"/>
    <col min="15618" max="15618" width="49.140625" style="1349" bestFit="1" customWidth="1"/>
    <col min="15619" max="15619" width="9.5703125" style="1349" customWidth="1"/>
    <col min="15620" max="15620" width="7.28515625" style="1349" customWidth="1"/>
    <col min="15621" max="15621" width="7.7109375" style="1349" customWidth="1"/>
    <col min="15622" max="15622" width="7.5703125" style="1349" customWidth="1"/>
    <col min="15623" max="15623" width="6.85546875" style="1349" customWidth="1"/>
    <col min="15624" max="15624" width="7.140625" style="1349" customWidth="1"/>
    <col min="15625" max="15625" width="9" style="1349" customWidth="1"/>
    <col min="15626" max="15626" width="8.28515625" style="1349" customWidth="1"/>
    <col min="15627" max="15872" width="10.28515625" style="1349"/>
    <col min="15873" max="15873" width="3.28515625" style="1349" customWidth="1"/>
    <col min="15874" max="15874" width="49.140625" style="1349" bestFit="1" customWidth="1"/>
    <col min="15875" max="15875" width="9.5703125" style="1349" customWidth="1"/>
    <col min="15876" max="15876" width="7.28515625" style="1349" customWidth="1"/>
    <col min="15877" max="15877" width="7.7109375" style="1349" customWidth="1"/>
    <col min="15878" max="15878" width="7.5703125" style="1349" customWidth="1"/>
    <col min="15879" max="15879" width="6.85546875" style="1349" customWidth="1"/>
    <col min="15880" max="15880" width="7.140625" style="1349" customWidth="1"/>
    <col min="15881" max="15881" width="9" style="1349" customWidth="1"/>
    <col min="15882" max="15882" width="8.28515625" style="1349" customWidth="1"/>
    <col min="15883" max="16128" width="10.28515625" style="1349"/>
    <col min="16129" max="16129" width="3.28515625" style="1349" customWidth="1"/>
    <col min="16130" max="16130" width="49.140625" style="1349" bestFit="1" customWidth="1"/>
    <col min="16131" max="16131" width="9.5703125" style="1349" customWidth="1"/>
    <col min="16132" max="16132" width="7.28515625" style="1349" customWidth="1"/>
    <col min="16133" max="16133" width="7.7109375" style="1349" customWidth="1"/>
    <col min="16134" max="16134" width="7.5703125" style="1349" customWidth="1"/>
    <col min="16135" max="16135" width="6.85546875" style="1349" customWidth="1"/>
    <col min="16136" max="16136" width="7.140625" style="1349" customWidth="1"/>
    <col min="16137" max="16137" width="9" style="1349" customWidth="1"/>
    <col min="16138" max="16138" width="8.28515625" style="1349" customWidth="1"/>
    <col min="16139" max="16384" width="10.28515625" style="1349"/>
  </cols>
  <sheetData>
    <row r="1" spans="1:10" ht="12.75" x14ac:dyDescent="0.2">
      <c r="C1" s="1803" t="s">
        <v>2404</v>
      </c>
      <c r="D1" s="1804"/>
      <c r="E1" s="1804"/>
      <c r="F1" s="1804"/>
      <c r="G1" s="1804"/>
      <c r="H1" s="1804"/>
      <c r="I1" s="1804"/>
      <c r="J1" s="1804"/>
    </row>
    <row r="2" spans="1:10" x14ac:dyDescent="0.2">
      <c r="B2" s="1802" t="s">
        <v>89</v>
      </c>
      <c r="C2" s="1802"/>
      <c r="D2" s="1802"/>
      <c r="E2" s="1802"/>
      <c r="F2" s="1802"/>
      <c r="G2" s="1802"/>
      <c r="H2" s="1802"/>
      <c r="I2" s="1802"/>
      <c r="J2" s="1802"/>
    </row>
    <row r="3" spans="1:10" x14ac:dyDescent="0.2">
      <c r="B3" s="1802" t="s">
        <v>1183</v>
      </c>
      <c r="C3" s="1802"/>
      <c r="D3" s="1802"/>
      <c r="E3" s="1802"/>
      <c r="F3" s="1802"/>
      <c r="G3" s="1802"/>
      <c r="H3" s="1802"/>
      <c r="I3" s="1802"/>
      <c r="J3" s="1802"/>
    </row>
    <row r="4" spans="1:10" x14ac:dyDescent="0.2">
      <c r="B4" s="1802" t="s">
        <v>1442</v>
      </c>
      <c r="C4" s="1802"/>
      <c r="D4" s="1802"/>
      <c r="E4" s="1802"/>
      <c r="F4" s="1802"/>
      <c r="G4" s="1802"/>
      <c r="H4" s="1802"/>
      <c r="I4" s="1802"/>
      <c r="J4" s="1802"/>
    </row>
    <row r="5" spans="1:10" x14ac:dyDescent="0.2">
      <c r="B5" s="1802" t="s">
        <v>1184</v>
      </c>
      <c r="C5" s="1802"/>
      <c r="D5" s="1802"/>
      <c r="E5" s="1802"/>
      <c r="F5" s="1802"/>
      <c r="G5" s="1802"/>
      <c r="H5" s="1802"/>
      <c r="I5" s="1802"/>
      <c r="J5" s="1802"/>
    </row>
    <row r="6" spans="1:10" x14ac:dyDescent="0.2">
      <c r="B6" s="1802" t="s">
        <v>55</v>
      </c>
      <c r="C6" s="1802"/>
      <c r="D6" s="1802"/>
      <c r="E6" s="1802"/>
      <c r="F6" s="1802"/>
      <c r="G6" s="1802"/>
      <c r="H6" s="1802"/>
      <c r="I6" s="1802"/>
      <c r="J6" s="1802"/>
    </row>
    <row r="7" spans="1:10" x14ac:dyDescent="0.2">
      <c r="A7" s="1799" t="s">
        <v>562</v>
      </c>
      <c r="B7" s="1350" t="s">
        <v>57</v>
      </c>
      <c r="C7" s="1350" t="s">
        <v>58</v>
      </c>
      <c r="D7" s="1350" t="s">
        <v>59</v>
      </c>
      <c r="E7" s="1350" t="s">
        <v>60</v>
      </c>
      <c r="F7" s="1350" t="s">
        <v>563</v>
      </c>
      <c r="G7" s="1350" t="s">
        <v>564</v>
      </c>
      <c r="H7" s="1350" t="s">
        <v>719</v>
      </c>
      <c r="I7" s="1350" t="s">
        <v>720</v>
      </c>
      <c r="J7" s="1350" t="s">
        <v>721</v>
      </c>
    </row>
    <row r="8" spans="1:10" s="1206" customFormat="1" ht="10.5" customHeight="1" x14ac:dyDescent="0.15">
      <c r="A8" s="1799"/>
      <c r="B8" s="1800" t="s">
        <v>1443</v>
      </c>
      <c r="C8" s="1801" t="s">
        <v>1444</v>
      </c>
      <c r="D8" s="1801" t="s">
        <v>1445</v>
      </c>
      <c r="E8" s="1795" t="s">
        <v>789</v>
      </c>
      <c r="F8" s="1796" t="s">
        <v>1446</v>
      </c>
      <c r="G8" s="1795" t="s">
        <v>1447</v>
      </c>
      <c r="H8" s="1795" t="s">
        <v>1448</v>
      </c>
      <c r="I8" s="1796" t="s">
        <v>1449</v>
      </c>
      <c r="J8" s="1795" t="s">
        <v>1450</v>
      </c>
    </row>
    <row r="9" spans="1:10" s="1206" customFormat="1" ht="10.5" x14ac:dyDescent="0.15">
      <c r="A9" s="1799"/>
      <c r="B9" s="1800"/>
      <c r="C9" s="1801"/>
      <c r="D9" s="1801"/>
      <c r="E9" s="1795"/>
      <c r="F9" s="1797"/>
      <c r="G9" s="1795"/>
      <c r="H9" s="1795"/>
      <c r="I9" s="1797"/>
      <c r="J9" s="1795"/>
    </row>
    <row r="10" spans="1:10" s="1206" customFormat="1" ht="10.5" x14ac:dyDescent="0.15">
      <c r="A10" s="1799"/>
      <c r="B10" s="1800"/>
      <c r="C10" s="1801"/>
      <c r="D10" s="1801"/>
      <c r="E10" s="1795"/>
      <c r="F10" s="1798"/>
      <c r="G10" s="1795"/>
      <c r="H10" s="1795"/>
      <c r="I10" s="1798"/>
      <c r="J10" s="1795"/>
    </row>
    <row r="11" spans="1:10" s="1205" customFormat="1" ht="16.5" customHeight="1" x14ac:dyDescent="0.2">
      <c r="A11" s="1351" t="s">
        <v>572</v>
      </c>
      <c r="B11" s="1352" t="s">
        <v>1451</v>
      </c>
      <c r="C11" s="1353">
        <v>2587314</v>
      </c>
      <c r="D11" s="1354">
        <v>4371</v>
      </c>
      <c r="E11" s="1354">
        <v>115330</v>
      </c>
      <c r="F11" s="1354">
        <v>10</v>
      </c>
      <c r="G11" s="1354">
        <v>83727</v>
      </c>
      <c r="H11" s="1354">
        <v>117487</v>
      </c>
      <c r="I11" s="1354">
        <f>E11+F11+G11+H11</f>
        <v>316554</v>
      </c>
      <c r="J11" s="1355">
        <f>C11+D11+I11</f>
        <v>2908239</v>
      </c>
    </row>
    <row r="12" spans="1:10" s="1205" customFormat="1" ht="16.5" customHeight="1" x14ac:dyDescent="0.2">
      <c r="A12" s="1356" t="s">
        <v>580</v>
      </c>
      <c r="B12" s="1357" t="s">
        <v>1452</v>
      </c>
      <c r="C12" s="1280">
        <v>992414</v>
      </c>
      <c r="D12" s="1251">
        <v>276880</v>
      </c>
      <c r="E12" s="1251">
        <v>521860</v>
      </c>
      <c r="F12" s="1251">
        <v>132192</v>
      </c>
      <c r="G12" s="1251">
        <v>287521</v>
      </c>
      <c r="H12" s="1251">
        <v>369927</v>
      </c>
      <c r="I12" s="1251">
        <f>E12+F12+G12+H12</f>
        <v>1311500</v>
      </c>
      <c r="J12" s="1271">
        <f t="shared" ref="J12:J26" si="0">C12+D12+I12</f>
        <v>2580794</v>
      </c>
    </row>
    <row r="13" spans="1:10" s="1206" customFormat="1" ht="16.5" customHeight="1" x14ac:dyDescent="0.2">
      <c r="A13" s="1356" t="s">
        <v>581</v>
      </c>
      <c r="B13" s="1358" t="s">
        <v>1453</v>
      </c>
      <c r="C13" s="1299">
        <f>C11-C12</f>
        <v>1594900</v>
      </c>
      <c r="D13" s="1260">
        <f t="shared" ref="D13:J13" si="1">D11-D12</f>
        <v>-272509</v>
      </c>
      <c r="E13" s="1260">
        <f t="shared" si="1"/>
        <v>-406530</v>
      </c>
      <c r="F13" s="1260">
        <f t="shared" si="1"/>
        <v>-132182</v>
      </c>
      <c r="G13" s="1260">
        <f t="shared" si="1"/>
        <v>-203794</v>
      </c>
      <c r="H13" s="1260">
        <f t="shared" si="1"/>
        <v>-252440</v>
      </c>
      <c r="I13" s="1260">
        <f t="shared" si="1"/>
        <v>-994946</v>
      </c>
      <c r="J13" s="1264">
        <f t="shared" si="1"/>
        <v>327445</v>
      </c>
    </row>
    <row r="14" spans="1:10" s="1205" customFormat="1" ht="16.5" customHeight="1" x14ac:dyDescent="0.2">
      <c r="A14" s="1356" t="s">
        <v>582</v>
      </c>
      <c r="B14" s="1357" t="s">
        <v>1454</v>
      </c>
      <c r="C14" s="1280">
        <v>460493</v>
      </c>
      <c r="D14" s="1251">
        <v>289206</v>
      </c>
      <c r="E14" s="1251">
        <v>408125</v>
      </c>
      <c r="F14" s="1251">
        <v>132210</v>
      </c>
      <c r="G14" s="1251">
        <v>206347</v>
      </c>
      <c r="H14" s="1251">
        <v>252711</v>
      </c>
      <c r="I14" s="1251">
        <f>E14+F14+G14+H14</f>
        <v>999393</v>
      </c>
      <c r="J14" s="1271">
        <f t="shared" si="0"/>
        <v>1749092</v>
      </c>
    </row>
    <row r="15" spans="1:10" s="1205" customFormat="1" ht="16.5" customHeight="1" x14ac:dyDescent="0.2">
      <c r="A15" s="1356" t="s">
        <v>583</v>
      </c>
      <c r="B15" s="1359" t="s">
        <v>1455</v>
      </c>
      <c r="C15" s="1280">
        <v>1312492</v>
      </c>
      <c r="D15" s="1251"/>
      <c r="E15" s="1251"/>
      <c r="F15" s="1251"/>
      <c r="G15" s="1251"/>
      <c r="H15" s="1251"/>
      <c r="I15" s="1251"/>
      <c r="J15" s="1271">
        <f t="shared" si="0"/>
        <v>1312492</v>
      </c>
    </row>
    <row r="16" spans="1:10" s="1205" customFormat="1" ht="16.5" customHeight="1" x14ac:dyDescent="0.2">
      <c r="A16" s="1356" t="s">
        <v>584</v>
      </c>
      <c r="B16" s="1358" t="s">
        <v>1456</v>
      </c>
      <c r="C16" s="1299">
        <f>C14-C15</f>
        <v>-851999</v>
      </c>
      <c r="D16" s="1260">
        <f t="shared" ref="D16:J16" si="2">D14-D15</f>
        <v>289206</v>
      </c>
      <c r="E16" s="1260">
        <f t="shared" si="2"/>
        <v>408125</v>
      </c>
      <c r="F16" s="1260">
        <f t="shared" si="2"/>
        <v>132210</v>
      </c>
      <c r="G16" s="1260">
        <f t="shared" si="2"/>
        <v>206347</v>
      </c>
      <c r="H16" s="1260">
        <f t="shared" si="2"/>
        <v>252711</v>
      </c>
      <c r="I16" s="1260">
        <f t="shared" si="2"/>
        <v>999393</v>
      </c>
      <c r="J16" s="1264">
        <f t="shared" si="2"/>
        <v>436600</v>
      </c>
    </row>
    <row r="17" spans="1:13" s="1205" customFormat="1" ht="16.5" customHeight="1" x14ac:dyDescent="0.2">
      <c r="A17" s="1356" t="s">
        <v>585</v>
      </c>
      <c r="B17" s="1358" t="s">
        <v>1457</v>
      </c>
      <c r="C17" s="1260">
        <f t="shared" ref="C17:H17" si="3">C13+C16</f>
        <v>742901</v>
      </c>
      <c r="D17" s="1260">
        <f t="shared" si="3"/>
        <v>16697</v>
      </c>
      <c r="E17" s="1260">
        <f t="shared" si="3"/>
        <v>1595</v>
      </c>
      <c r="F17" s="1260">
        <f t="shared" si="3"/>
        <v>28</v>
      </c>
      <c r="G17" s="1260">
        <f t="shared" si="3"/>
        <v>2553</v>
      </c>
      <c r="H17" s="1260">
        <f t="shared" si="3"/>
        <v>271</v>
      </c>
      <c r="I17" s="1260">
        <f>E17+F17+G17+H17</f>
        <v>4447</v>
      </c>
      <c r="J17" s="1264">
        <f t="shared" si="0"/>
        <v>764045</v>
      </c>
    </row>
    <row r="18" spans="1:13" s="1205" customFormat="1" ht="16.5" customHeight="1" x14ac:dyDescent="0.2">
      <c r="A18" s="1356" t="s">
        <v>586</v>
      </c>
      <c r="B18" s="1357" t="s">
        <v>1458</v>
      </c>
      <c r="C18" s="1280"/>
      <c r="D18" s="1251"/>
      <c r="E18" s="1251"/>
      <c r="F18" s="1251"/>
      <c r="G18" s="1251">
        <v>760</v>
      </c>
      <c r="H18" s="1251"/>
      <c r="I18" s="1251">
        <f>E18+F18+G18+H18</f>
        <v>760</v>
      </c>
      <c r="J18" s="1271">
        <f t="shared" si="0"/>
        <v>760</v>
      </c>
    </row>
    <row r="19" spans="1:13" s="1205" customFormat="1" ht="16.5" customHeight="1" x14ac:dyDescent="0.2">
      <c r="A19" s="1356" t="s">
        <v>587</v>
      </c>
      <c r="B19" s="1359" t="s">
        <v>1459</v>
      </c>
      <c r="C19" s="1280"/>
      <c r="D19" s="1251"/>
      <c r="E19" s="1251"/>
      <c r="F19" s="1251"/>
      <c r="G19" s="1251">
        <v>405</v>
      </c>
      <c r="H19" s="1251"/>
      <c r="I19" s="1251">
        <f>E19+F19+G19+H19</f>
        <v>405</v>
      </c>
      <c r="J19" s="1271">
        <f t="shared" si="0"/>
        <v>405</v>
      </c>
      <c r="M19" s="1250"/>
    </row>
    <row r="20" spans="1:13" s="1205" customFormat="1" ht="16.5" customHeight="1" x14ac:dyDescent="0.2">
      <c r="A20" s="1356" t="s">
        <v>629</v>
      </c>
      <c r="B20" s="1360" t="s">
        <v>1460</v>
      </c>
      <c r="C20" s="1299">
        <f>C18-C19</f>
        <v>0</v>
      </c>
      <c r="D20" s="1260">
        <f t="shared" ref="D20:J20" si="4">D18-D19</f>
        <v>0</v>
      </c>
      <c r="E20" s="1260">
        <f t="shared" si="4"/>
        <v>0</v>
      </c>
      <c r="F20" s="1260">
        <f t="shared" si="4"/>
        <v>0</v>
      </c>
      <c r="G20" s="1260">
        <f t="shared" si="4"/>
        <v>355</v>
      </c>
      <c r="H20" s="1260">
        <f t="shared" si="4"/>
        <v>0</v>
      </c>
      <c r="I20" s="1260">
        <f t="shared" si="4"/>
        <v>355</v>
      </c>
      <c r="J20" s="1264">
        <f t="shared" si="4"/>
        <v>355</v>
      </c>
    </row>
    <row r="21" spans="1:13" s="1206" customFormat="1" ht="16.5" customHeight="1" x14ac:dyDescent="0.2">
      <c r="A21" s="1356" t="s">
        <v>630</v>
      </c>
      <c r="B21" s="1357" t="s">
        <v>1461</v>
      </c>
      <c r="C21" s="1280"/>
      <c r="D21" s="1251"/>
      <c r="E21" s="1251"/>
      <c r="F21" s="1251"/>
      <c r="G21" s="1251"/>
      <c r="H21" s="1251"/>
      <c r="I21" s="1251">
        <f>E21+F21+G21+H21</f>
        <v>0</v>
      </c>
      <c r="J21" s="1271">
        <f t="shared" si="0"/>
        <v>0</v>
      </c>
    </row>
    <row r="22" spans="1:13" s="1205" customFormat="1" ht="16.5" customHeight="1" x14ac:dyDescent="0.2">
      <c r="A22" s="1356" t="s">
        <v>631</v>
      </c>
      <c r="B22" s="1283" t="s">
        <v>1462</v>
      </c>
      <c r="C22" s="1280"/>
      <c r="D22" s="1251"/>
      <c r="E22" s="1251"/>
      <c r="F22" s="1251"/>
      <c r="G22" s="1251"/>
      <c r="H22" s="1251"/>
      <c r="I22" s="1251">
        <f>E22+F22+G22+H22</f>
        <v>0</v>
      </c>
      <c r="J22" s="1271">
        <f t="shared" si="0"/>
        <v>0</v>
      </c>
    </row>
    <row r="23" spans="1:13" s="1205" customFormat="1" ht="16.5" customHeight="1" x14ac:dyDescent="0.2">
      <c r="A23" s="1356" t="s">
        <v>632</v>
      </c>
      <c r="B23" s="1274" t="s">
        <v>1463</v>
      </c>
      <c r="C23" s="1299">
        <f>C21-C22</f>
        <v>0</v>
      </c>
      <c r="D23" s="1260">
        <f t="shared" ref="D23:J23" si="5">D21-D22</f>
        <v>0</v>
      </c>
      <c r="E23" s="1260">
        <f t="shared" si="5"/>
        <v>0</v>
      </c>
      <c r="F23" s="1260">
        <f t="shared" si="5"/>
        <v>0</v>
      </c>
      <c r="G23" s="1260">
        <f t="shared" si="5"/>
        <v>0</v>
      </c>
      <c r="H23" s="1260">
        <f t="shared" si="5"/>
        <v>0</v>
      </c>
      <c r="I23" s="1260">
        <f t="shared" si="5"/>
        <v>0</v>
      </c>
      <c r="J23" s="1264">
        <f t="shared" si="5"/>
        <v>0</v>
      </c>
    </row>
    <row r="24" spans="1:13" s="1206" customFormat="1" ht="16.5" customHeight="1" x14ac:dyDescent="0.2">
      <c r="A24" s="1356" t="s">
        <v>633</v>
      </c>
      <c r="B24" s="1274" t="s">
        <v>1464</v>
      </c>
      <c r="C24" s="1299">
        <f>C20+C23</f>
        <v>0</v>
      </c>
      <c r="D24" s="1260">
        <f t="shared" ref="D24:J24" si="6">D20+D23</f>
        <v>0</v>
      </c>
      <c r="E24" s="1260">
        <f t="shared" si="6"/>
        <v>0</v>
      </c>
      <c r="F24" s="1260">
        <f t="shared" si="6"/>
        <v>0</v>
      </c>
      <c r="G24" s="1260">
        <f t="shared" si="6"/>
        <v>355</v>
      </c>
      <c r="H24" s="1260">
        <f t="shared" si="6"/>
        <v>0</v>
      </c>
      <c r="I24" s="1260">
        <f t="shared" si="6"/>
        <v>355</v>
      </c>
      <c r="J24" s="1264">
        <f t="shared" si="6"/>
        <v>355</v>
      </c>
    </row>
    <row r="25" spans="1:13" s="1206" customFormat="1" ht="16.5" customHeight="1" x14ac:dyDescent="0.2">
      <c r="A25" s="1356" t="s">
        <v>634</v>
      </c>
      <c r="B25" s="1274" t="s">
        <v>1465</v>
      </c>
      <c r="C25" s="1299">
        <f>C17+C24</f>
        <v>742901</v>
      </c>
      <c r="D25" s="1260">
        <f t="shared" ref="D25:J25" si="7">D17+D24</f>
        <v>16697</v>
      </c>
      <c r="E25" s="1260">
        <f t="shared" si="7"/>
        <v>1595</v>
      </c>
      <c r="F25" s="1260">
        <f t="shared" si="7"/>
        <v>28</v>
      </c>
      <c r="G25" s="1260">
        <f t="shared" si="7"/>
        <v>2908</v>
      </c>
      <c r="H25" s="1260">
        <f t="shared" si="7"/>
        <v>271</v>
      </c>
      <c r="I25" s="1260">
        <f t="shared" si="7"/>
        <v>4802</v>
      </c>
      <c r="J25" s="1264">
        <f t="shared" si="7"/>
        <v>764400</v>
      </c>
      <c r="L25" s="1245"/>
    </row>
    <row r="26" spans="1:13" s="1206" customFormat="1" ht="16.5" customHeight="1" x14ac:dyDescent="0.2">
      <c r="A26" s="1356" t="s">
        <v>635</v>
      </c>
      <c r="B26" s="1274" t="s">
        <v>1466</v>
      </c>
      <c r="C26" s="1299">
        <v>40</v>
      </c>
      <c r="D26" s="1260"/>
      <c r="E26" s="1260">
        <v>1364</v>
      </c>
      <c r="F26" s="1260"/>
      <c r="G26" s="1260">
        <v>719</v>
      </c>
      <c r="H26" s="1260">
        <v>271</v>
      </c>
      <c r="I26" s="1260">
        <f>E26+F26+G26+H26</f>
        <v>2354</v>
      </c>
      <c r="J26" s="1264">
        <f t="shared" si="0"/>
        <v>2394</v>
      </c>
    </row>
    <row r="27" spans="1:13" s="1206" customFormat="1" ht="16.5" customHeight="1" x14ac:dyDescent="0.2">
      <c r="A27" s="1356" t="s">
        <v>636</v>
      </c>
      <c r="B27" s="1274" t="s">
        <v>1467</v>
      </c>
      <c r="C27" s="1260">
        <f>C17-C26</f>
        <v>742861</v>
      </c>
      <c r="D27" s="1260">
        <f t="shared" ref="D27:J27" si="8">D17-D26</f>
        <v>16697</v>
      </c>
      <c r="E27" s="1260">
        <f t="shared" si="8"/>
        <v>231</v>
      </c>
      <c r="F27" s="1260">
        <f t="shared" si="8"/>
        <v>28</v>
      </c>
      <c r="G27" s="1260">
        <f t="shared" si="8"/>
        <v>1834</v>
      </c>
      <c r="H27" s="1260">
        <f t="shared" si="8"/>
        <v>0</v>
      </c>
      <c r="I27" s="1260">
        <f t="shared" si="8"/>
        <v>2093</v>
      </c>
      <c r="J27" s="1264">
        <f t="shared" si="8"/>
        <v>761651</v>
      </c>
    </row>
    <row r="28" spans="1:13" s="1206" customFormat="1" ht="16.5" customHeight="1" x14ac:dyDescent="0.2">
      <c r="A28" s="1356" t="s">
        <v>638</v>
      </c>
      <c r="B28" s="1274" t="s">
        <v>1468</v>
      </c>
      <c r="C28" s="1361">
        <f>C24*0.1</f>
        <v>0</v>
      </c>
      <c r="D28" s="1362">
        <f t="shared" ref="D28:H28" si="9">D24*0.1</f>
        <v>0</v>
      </c>
      <c r="E28" s="1362">
        <f t="shared" si="9"/>
        <v>0</v>
      </c>
      <c r="F28" s="1362">
        <f t="shared" si="9"/>
        <v>0</v>
      </c>
      <c r="G28" s="1362">
        <v>36</v>
      </c>
      <c r="H28" s="1362">
        <f t="shared" si="9"/>
        <v>0</v>
      </c>
      <c r="I28" s="1362">
        <f>E28+F28+G28+H28</f>
        <v>36</v>
      </c>
      <c r="J28" s="1363">
        <f>G28</f>
        <v>36</v>
      </c>
    </row>
    <row r="29" spans="1:13" s="1205" customFormat="1" ht="16.5" customHeight="1" x14ac:dyDescent="0.2">
      <c r="A29" s="1364" t="s">
        <v>639</v>
      </c>
      <c r="B29" s="1365" t="s">
        <v>1469</v>
      </c>
      <c r="C29" s="1366">
        <f>C24-C28</f>
        <v>0</v>
      </c>
      <c r="D29" s="1367">
        <f t="shared" ref="D29:J29" si="10">D24-D28</f>
        <v>0</v>
      </c>
      <c r="E29" s="1367">
        <f t="shared" si="10"/>
        <v>0</v>
      </c>
      <c r="F29" s="1367">
        <f t="shared" si="10"/>
        <v>0</v>
      </c>
      <c r="G29" s="1367">
        <f t="shared" si="10"/>
        <v>319</v>
      </c>
      <c r="H29" s="1367">
        <f t="shared" si="10"/>
        <v>0</v>
      </c>
      <c r="I29" s="1367">
        <f t="shared" si="10"/>
        <v>319</v>
      </c>
      <c r="J29" s="1368">
        <f t="shared" si="10"/>
        <v>319</v>
      </c>
    </row>
    <row r="30" spans="1:13" x14ac:dyDescent="0.2">
      <c r="C30" s="1369"/>
      <c r="D30" s="1369"/>
      <c r="E30" s="1369"/>
      <c r="F30" s="1369"/>
      <c r="G30" s="1369"/>
      <c r="K30" s="1370"/>
    </row>
  </sheetData>
  <mergeCells count="16">
    <mergeCell ref="B6:J6"/>
    <mergeCell ref="C1:J1"/>
    <mergeCell ref="B2:J2"/>
    <mergeCell ref="B3:J3"/>
    <mergeCell ref="B4:J4"/>
    <mergeCell ref="B5:J5"/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4"/>
  <sheetViews>
    <sheetView workbookViewId="0">
      <pane xSplit="2" ySplit="10" topLeftCell="C38" activePane="bottomRight" state="frozen"/>
      <selection pane="topRight" activeCell="C1" sqref="C1"/>
      <selection pane="bottomLeft" activeCell="A11" sqref="A11"/>
      <selection pane="bottomRight" activeCell="C1" sqref="C1:J1"/>
    </sheetView>
  </sheetViews>
  <sheetFormatPr defaultColWidth="10.28515625" defaultRowHeight="11.25" x14ac:dyDescent="0.2"/>
  <cols>
    <col min="1" max="1" width="3.28515625" style="1349" customWidth="1"/>
    <col min="2" max="2" width="81.140625" style="1349" bestFit="1" customWidth="1"/>
    <col min="3" max="3" width="10.28515625" style="1349" customWidth="1"/>
    <col min="4" max="4" width="9.85546875" style="1349" customWidth="1"/>
    <col min="5" max="5" width="7.7109375" style="1349" customWidth="1"/>
    <col min="6" max="6" width="8.5703125" style="1349" customWidth="1"/>
    <col min="7" max="7" width="9.5703125" style="1349" customWidth="1"/>
    <col min="8" max="8" width="7.140625" style="1349" customWidth="1"/>
    <col min="9" max="9" width="7.85546875" style="1349" customWidth="1"/>
    <col min="10" max="10" width="8.28515625" style="1370" customWidth="1"/>
    <col min="11" max="256" width="10.28515625" style="1349"/>
    <col min="257" max="257" width="3.28515625" style="1349" customWidth="1"/>
    <col min="258" max="258" width="51.85546875" style="1349" customWidth="1"/>
    <col min="259" max="259" width="10.28515625" style="1349" customWidth="1"/>
    <col min="260" max="260" width="7.28515625" style="1349" customWidth="1"/>
    <col min="261" max="261" width="7.7109375" style="1349" customWidth="1"/>
    <col min="262" max="262" width="7.5703125" style="1349" customWidth="1"/>
    <col min="263" max="263" width="6.85546875" style="1349" customWidth="1"/>
    <col min="264" max="264" width="7.140625" style="1349" customWidth="1"/>
    <col min="265" max="265" width="7.85546875" style="1349" customWidth="1"/>
    <col min="266" max="266" width="8.28515625" style="1349" customWidth="1"/>
    <col min="267" max="512" width="10.28515625" style="1349"/>
    <col min="513" max="513" width="3.28515625" style="1349" customWidth="1"/>
    <col min="514" max="514" width="51.85546875" style="1349" customWidth="1"/>
    <col min="515" max="515" width="10.28515625" style="1349" customWidth="1"/>
    <col min="516" max="516" width="7.28515625" style="1349" customWidth="1"/>
    <col min="517" max="517" width="7.7109375" style="1349" customWidth="1"/>
    <col min="518" max="518" width="7.5703125" style="1349" customWidth="1"/>
    <col min="519" max="519" width="6.85546875" style="1349" customWidth="1"/>
    <col min="520" max="520" width="7.140625" style="1349" customWidth="1"/>
    <col min="521" max="521" width="7.85546875" style="1349" customWidth="1"/>
    <col min="522" max="522" width="8.28515625" style="1349" customWidth="1"/>
    <col min="523" max="768" width="10.28515625" style="1349"/>
    <col min="769" max="769" width="3.28515625" style="1349" customWidth="1"/>
    <col min="770" max="770" width="51.85546875" style="1349" customWidth="1"/>
    <col min="771" max="771" width="10.28515625" style="1349" customWidth="1"/>
    <col min="772" max="772" width="7.28515625" style="1349" customWidth="1"/>
    <col min="773" max="773" width="7.7109375" style="1349" customWidth="1"/>
    <col min="774" max="774" width="7.5703125" style="1349" customWidth="1"/>
    <col min="775" max="775" width="6.85546875" style="1349" customWidth="1"/>
    <col min="776" max="776" width="7.140625" style="1349" customWidth="1"/>
    <col min="777" max="777" width="7.85546875" style="1349" customWidth="1"/>
    <col min="778" max="778" width="8.28515625" style="1349" customWidth="1"/>
    <col min="779" max="1024" width="10.28515625" style="1349"/>
    <col min="1025" max="1025" width="3.28515625" style="1349" customWidth="1"/>
    <col min="1026" max="1026" width="51.85546875" style="1349" customWidth="1"/>
    <col min="1027" max="1027" width="10.28515625" style="1349" customWidth="1"/>
    <col min="1028" max="1028" width="7.28515625" style="1349" customWidth="1"/>
    <col min="1029" max="1029" width="7.7109375" style="1349" customWidth="1"/>
    <col min="1030" max="1030" width="7.5703125" style="1349" customWidth="1"/>
    <col min="1031" max="1031" width="6.85546875" style="1349" customWidth="1"/>
    <col min="1032" max="1032" width="7.140625" style="1349" customWidth="1"/>
    <col min="1033" max="1033" width="7.85546875" style="1349" customWidth="1"/>
    <col min="1034" max="1034" width="8.28515625" style="1349" customWidth="1"/>
    <col min="1035" max="1280" width="10.28515625" style="1349"/>
    <col min="1281" max="1281" width="3.28515625" style="1349" customWidth="1"/>
    <col min="1282" max="1282" width="51.85546875" style="1349" customWidth="1"/>
    <col min="1283" max="1283" width="10.28515625" style="1349" customWidth="1"/>
    <col min="1284" max="1284" width="7.28515625" style="1349" customWidth="1"/>
    <col min="1285" max="1285" width="7.7109375" style="1349" customWidth="1"/>
    <col min="1286" max="1286" width="7.5703125" style="1349" customWidth="1"/>
    <col min="1287" max="1287" width="6.85546875" style="1349" customWidth="1"/>
    <col min="1288" max="1288" width="7.140625" style="1349" customWidth="1"/>
    <col min="1289" max="1289" width="7.85546875" style="1349" customWidth="1"/>
    <col min="1290" max="1290" width="8.28515625" style="1349" customWidth="1"/>
    <col min="1291" max="1536" width="10.28515625" style="1349"/>
    <col min="1537" max="1537" width="3.28515625" style="1349" customWidth="1"/>
    <col min="1538" max="1538" width="51.85546875" style="1349" customWidth="1"/>
    <col min="1539" max="1539" width="10.28515625" style="1349" customWidth="1"/>
    <col min="1540" max="1540" width="7.28515625" style="1349" customWidth="1"/>
    <col min="1541" max="1541" width="7.7109375" style="1349" customWidth="1"/>
    <col min="1542" max="1542" width="7.5703125" style="1349" customWidth="1"/>
    <col min="1543" max="1543" width="6.85546875" style="1349" customWidth="1"/>
    <col min="1544" max="1544" width="7.140625" style="1349" customWidth="1"/>
    <col min="1545" max="1545" width="7.85546875" style="1349" customWidth="1"/>
    <col min="1546" max="1546" width="8.28515625" style="1349" customWidth="1"/>
    <col min="1547" max="1792" width="10.28515625" style="1349"/>
    <col min="1793" max="1793" width="3.28515625" style="1349" customWidth="1"/>
    <col min="1794" max="1794" width="51.85546875" style="1349" customWidth="1"/>
    <col min="1795" max="1795" width="10.28515625" style="1349" customWidth="1"/>
    <col min="1796" max="1796" width="7.28515625" style="1349" customWidth="1"/>
    <col min="1797" max="1797" width="7.7109375" style="1349" customWidth="1"/>
    <col min="1798" max="1798" width="7.5703125" style="1349" customWidth="1"/>
    <col min="1799" max="1799" width="6.85546875" style="1349" customWidth="1"/>
    <col min="1800" max="1800" width="7.140625" style="1349" customWidth="1"/>
    <col min="1801" max="1801" width="7.85546875" style="1349" customWidth="1"/>
    <col min="1802" max="1802" width="8.28515625" style="1349" customWidth="1"/>
    <col min="1803" max="2048" width="10.28515625" style="1349"/>
    <col min="2049" max="2049" width="3.28515625" style="1349" customWidth="1"/>
    <col min="2050" max="2050" width="51.85546875" style="1349" customWidth="1"/>
    <col min="2051" max="2051" width="10.28515625" style="1349" customWidth="1"/>
    <col min="2052" max="2052" width="7.28515625" style="1349" customWidth="1"/>
    <col min="2053" max="2053" width="7.7109375" style="1349" customWidth="1"/>
    <col min="2054" max="2054" width="7.5703125" style="1349" customWidth="1"/>
    <col min="2055" max="2055" width="6.85546875" style="1349" customWidth="1"/>
    <col min="2056" max="2056" width="7.140625" style="1349" customWidth="1"/>
    <col min="2057" max="2057" width="7.85546875" style="1349" customWidth="1"/>
    <col min="2058" max="2058" width="8.28515625" style="1349" customWidth="1"/>
    <col min="2059" max="2304" width="10.28515625" style="1349"/>
    <col min="2305" max="2305" width="3.28515625" style="1349" customWidth="1"/>
    <col min="2306" max="2306" width="51.85546875" style="1349" customWidth="1"/>
    <col min="2307" max="2307" width="10.28515625" style="1349" customWidth="1"/>
    <col min="2308" max="2308" width="7.28515625" style="1349" customWidth="1"/>
    <col min="2309" max="2309" width="7.7109375" style="1349" customWidth="1"/>
    <col min="2310" max="2310" width="7.5703125" style="1349" customWidth="1"/>
    <col min="2311" max="2311" width="6.85546875" style="1349" customWidth="1"/>
    <col min="2312" max="2312" width="7.140625" style="1349" customWidth="1"/>
    <col min="2313" max="2313" width="7.85546875" style="1349" customWidth="1"/>
    <col min="2314" max="2314" width="8.28515625" style="1349" customWidth="1"/>
    <col min="2315" max="2560" width="10.28515625" style="1349"/>
    <col min="2561" max="2561" width="3.28515625" style="1349" customWidth="1"/>
    <col min="2562" max="2562" width="51.85546875" style="1349" customWidth="1"/>
    <col min="2563" max="2563" width="10.28515625" style="1349" customWidth="1"/>
    <col min="2564" max="2564" width="7.28515625" style="1349" customWidth="1"/>
    <col min="2565" max="2565" width="7.7109375" style="1349" customWidth="1"/>
    <col min="2566" max="2566" width="7.5703125" style="1349" customWidth="1"/>
    <col min="2567" max="2567" width="6.85546875" style="1349" customWidth="1"/>
    <col min="2568" max="2568" width="7.140625" style="1349" customWidth="1"/>
    <col min="2569" max="2569" width="7.85546875" style="1349" customWidth="1"/>
    <col min="2570" max="2570" width="8.28515625" style="1349" customWidth="1"/>
    <col min="2571" max="2816" width="10.28515625" style="1349"/>
    <col min="2817" max="2817" width="3.28515625" style="1349" customWidth="1"/>
    <col min="2818" max="2818" width="51.85546875" style="1349" customWidth="1"/>
    <col min="2819" max="2819" width="10.28515625" style="1349" customWidth="1"/>
    <col min="2820" max="2820" width="7.28515625" style="1349" customWidth="1"/>
    <col min="2821" max="2821" width="7.7109375" style="1349" customWidth="1"/>
    <col min="2822" max="2822" width="7.5703125" style="1349" customWidth="1"/>
    <col min="2823" max="2823" width="6.85546875" style="1349" customWidth="1"/>
    <col min="2824" max="2824" width="7.140625" style="1349" customWidth="1"/>
    <col min="2825" max="2825" width="7.85546875" style="1349" customWidth="1"/>
    <col min="2826" max="2826" width="8.28515625" style="1349" customWidth="1"/>
    <col min="2827" max="3072" width="10.28515625" style="1349"/>
    <col min="3073" max="3073" width="3.28515625" style="1349" customWidth="1"/>
    <col min="3074" max="3074" width="51.85546875" style="1349" customWidth="1"/>
    <col min="3075" max="3075" width="10.28515625" style="1349" customWidth="1"/>
    <col min="3076" max="3076" width="7.28515625" style="1349" customWidth="1"/>
    <col min="3077" max="3077" width="7.7109375" style="1349" customWidth="1"/>
    <col min="3078" max="3078" width="7.5703125" style="1349" customWidth="1"/>
    <col min="3079" max="3079" width="6.85546875" style="1349" customWidth="1"/>
    <col min="3080" max="3080" width="7.140625" style="1349" customWidth="1"/>
    <col min="3081" max="3081" width="7.85546875" style="1349" customWidth="1"/>
    <col min="3082" max="3082" width="8.28515625" style="1349" customWidth="1"/>
    <col min="3083" max="3328" width="10.28515625" style="1349"/>
    <col min="3329" max="3329" width="3.28515625" style="1349" customWidth="1"/>
    <col min="3330" max="3330" width="51.85546875" style="1349" customWidth="1"/>
    <col min="3331" max="3331" width="10.28515625" style="1349" customWidth="1"/>
    <col min="3332" max="3332" width="7.28515625" style="1349" customWidth="1"/>
    <col min="3333" max="3333" width="7.7109375" style="1349" customWidth="1"/>
    <col min="3334" max="3334" width="7.5703125" style="1349" customWidth="1"/>
    <col min="3335" max="3335" width="6.85546875" style="1349" customWidth="1"/>
    <col min="3336" max="3336" width="7.140625" style="1349" customWidth="1"/>
    <col min="3337" max="3337" width="7.85546875" style="1349" customWidth="1"/>
    <col min="3338" max="3338" width="8.28515625" style="1349" customWidth="1"/>
    <col min="3339" max="3584" width="10.28515625" style="1349"/>
    <col min="3585" max="3585" width="3.28515625" style="1349" customWidth="1"/>
    <col min="3586" max="3586" width="51.85546875" style="1349" customWidth="1"/>
    <col min="3587" max="3587" width="10.28515625" style="1349" customWidth="1"/>
    <col min="3588" max="3588" width="7.28515625" style="1349" customWidth="1"/>
    <col min="3589" max="3589" width="7.7109375" style="1349" customWidth="1"/>
    <col min="3590" max="3590" width="7.5703125" style="1349" customWidth="1"/>
    <col min="3591" max="3591" width="6.85546875" style="1349" customWidth="1"/>
    <col min="3592" max="3592" width="7.140625" style="1349" customWidth="1"/>
    <col min="3593" max="3593" width="7.85546875" style="1349" customWidth="1"/>
    <col min="3594" max="3594" width="8.28515625" style="1349" customWidth="1"/>
    <col min="3595" max="3840" width="10.28515625" style="1349"/>
    <col min="3841" max="3841" width="3.28515625" style="1349" customWidth="1"/>
    <col min="3842" max="3842" width="51.85546875" style="1349" customWidth="1"/>
    <col min="3843" max="3843" width="10.28515625" style="1349" customWidth="1"/>
    <col min="3844" max="3844" width="7.28515625" style="1349" customWidth="1"/>
    <col min="3845" max="3845" width="7.7109375" style="1349" customWidth="1"/>
    <col min="3846" max="3846" width="7.5703125" style="1349" customWidth="1"/>
    <col min="3847" max="3847" width="6.85546875" style="1349" customWidth="1"/>
    <col min="3848" max="3848" width="7.140625" style="1349" customWidth="1"/>
    <col min="3849" max="3849" width="7.85546875" style="1349" customWidth="1"/>
    <col min="3850" max="3850" width="8.28515625" style="1349" customWidth="1"/>
    <col min="3851" max="4096" width="10.28515625" style="1349"/>
    <col min="4097" max="4097" width="3.28515625" style="1349" customWidth="1"/>
    <col min="4098" max="4098" width="51.85546875" style="1349" customWidth="1"/>
    <col min="4099" max="4099" width="10.28515625" style="1349" customWidth="1"/>
    <col min="4100" max="4100" width="7.28515625" style="1349" customWidth="1"/>
    <col min="4101" max="4101" width="7.7109375" style="1349" customWidth="1"/>
    <col min="4102" max="4102" width="7.5703125" style="1349" customWidth="1"/>
    <col min="4103" max="4103" width="6.85546875" style="1349" customWidth="1"/>
    <col min="4104" max="4104" width="7.140625" style="1349" customWidth="1"/>
    <col min="4105" max="4105" width="7.85546875" style="1349" customWidth="1"/>
    <col min="4106" max="4106" width="8.28515625" style="1349" customWidth="1"/>
    <col min="4107" max="4352" width="10.28515625" style="1349"/>
    <col min="4353" max="4353" width="3.28515625" style="1349" customWidth="1"/>
    <col min="4354" max="4354" width="51.85546875" style="1349" customWidth="1"/>
    <col min="4355" max="4355" width="10.28515625" style="1349" customWidth="1"/>
    <col min="4356" max="4356" width="7.28515625" style="1349" customWidth="1"/>
    <col min="4357" max="4357" width="7.7109375" style="1349" customWidth="1"/>
    <col min="4358" max="4358" width="7.5703125" style="1349" customWidth="1"/>
    <col min="4359" max="4359" width="6.85546875" style="1349" customWidth="1"/>
    <col min="4360" max="4360" width="7.140625" style="1349" customWidth="1"/>
    <col min="4361" max="4361" width="7.85546875" style="1349" customWidth="1"/>
    <col min="4362" max="4362" width="8.28515625" style="1349" customWidth="1"/>
    <col min="4363" max="4608" width="10.28515625" style="1349"/>
    <col min="4609" max="4609" width="3.28515625" style="1349" customWidth="1"/>
    <col min="4610" max="4610" width="51.85546875" style="1349" customWidth="1"/>
    <col min="4611" max="4611" width="10.28515625" style="1349" customWidth="1"/>
    <col min="4612" max="4612" width="7.28515625" style="1349" customWidth="1"/>
    <col min="4613" max="4613" width="7.7109375" style="1349" customWidth="1"/>
    <col min="4614" max="4614" width="7.5703125" style="1349" customWidth="1"/>
    <col min="4615" max="4615" width="6.85546875" style="1349" customWidth="1"/>
    <col min="4616" max="4616" width="7.140625" style="1349" customWidth="1"/>
    <col min="4617" max="4617" width="7.85546875" style="1349" customWidth="1"/>
    <col min="4618" max="4618" width="8.28515625" style="1349" customWidth="1"/>
    <col min="4619" max="4864" width="10.28515625" style="1349"/>
    <col min="4865" max="4865" width="3.28515625" style="1349" customWidth="1"/>
    <col min="4866" max="4866" width="51.85546875" style="1349" customWidth="1"/>
    <col min="4867" max="4867" width="10.28515625" style="1349" customWidth="1"/>
    <col min="4868" max="4868" width="7.28515625" style="1349" customWidth="1"/>
    <col min="4869" max="4869" width="7.7109375" style="1349" customWidth="1"/>
    <col min="4870" max="4870" width="7.5703125" style="1349" customWidth="1"/>
    <col min="4871" max="4871" width="6.85546875" style="1349" customWidth="1"/>
    <col min="4872" max="4872" width="7.140625" style="1349" customWidth="1"/>
    <col min="4873" max="4873" width="7.85546875" style="1349" customWidth="1"/>
    <col min="4874" max="4874" width="8.28515625" style="1349" customWidth="1"/>
    <col min="4875" max="5120" width="10.28515625" style="1349"/>
    <col min="5121" max="5121" width="3.28515625" style="1349" customWidth="1"/>
    <col min="5122" max="5122" width="51.85546875" style="1349" customWidth="1"/>
    <col min="5123" max="5123" width="10.28515625" style="1349" customWidth="1"/>
    <col min="5124" max="5124" width="7.28515625" style="1349" customWidth="1"/>
    <col min="5125" max="5125" width="7.7109375" style="1349" customWidth="1"/>
    <col min="5126" max="5126" width="7.5703125" style="1349" customWidth="1"/>
    <col min="5127" max="5127" width="6.85546875" style="1349" customWidth="1"/>
    <col min="5128" max="5128" width="7.140625" style="1349" customWidth="1"/>
    <col min="5129" max="5129" width="7.85546875" style="1349" customWidth="1"/>
    <col min="5130" max="5130" width="8.28515625" style="1349" customWidth="1"/>
    <col min="5131" max="5376" width="10.28515625" style="1349"/>
    <col min="5377" max="5377" width="3.28515625" style="1349" customWidth="1"/>
    <col min="5378" max="5378" width="51.85546875" style="1349" customWidth="1"/>
    <col min="5379" max="5379" width="10.28515625" style="1349" customWidth="1"/>
    <col min="5380" max="5380" width="7.28515625" style="1349" customWidth="1"/>
    <col min="5381" max="5381" width="7.7109375" style="1349" customWidth="1"/>
    <col min="5382" max="5382" width="7.5703125" style="1349" customWidth="1"/>
    <col min="5383" max="5383" width="6.85546875" style="1349" customWidth="1"/>
    <col min="5384" max="5384" width="7.140625" style="1349" customWidth="1"/>
    <col min="5385" max="5385" width="7.85546875" style="1349" customWidth="1"/>
    <col min="5386" max="5386" width="8.28515625" style="1349" customWidth="1"/>
    <col min="5387" max="5632" width="10.28515625" style="1349"/>
    <col min="5633" max="5633" width="3.28515625" style="1349" customWidth="1"/>
    <col min="5634" max="5634" width="51.85546875" style="1349" customWidth="1"/>
    <col min="5635" max="5635" width="10.28515625" style="1349" customWidth="1"/>
    <col min="5636" max="5636" width="7.28515625" style="1349" customWidth="1"/>
    <col min="5637" max="5637" width="7.7109375" style="1349" customWidth="1"/>
    <col min="5638" max="5638" width="7.5703125" style="1349" customWidth="1"/>
    <col min="5639" max="5639" width="6.85546875" style="1349" customWidth="1"/>
    <col min="5640" max="5640" width="7.140625" style="1349" customWidth="1"/>
    <col min="5641" max="5641" width="7.85546875" style="1349" customWidth="1"/>
    <col min="5642" max="5642" width="8.28515625" style="1349" customWidth="1"/>
    <col min="5643" max="5888" width="10.28515625" style="1349"/>
    <col min="5889" max="5889" width="3.28515625" style="1349" customWidth="1"/>
    <col min="5890" max="5890" width="51.85546875" style="1349" customWidth="1"/>
    <col min="5891" max="5891" width="10.28515625" style="1349" customWidth="1"/>
    <col min="5892" max="5892" width="7.28515625" style="1349" customWidth="1"/>
    <col min="5893" max="5893" width="7.7109375" style="1349" customWidth="1"/>
    <col min="5894" max="5894" width="7.5703125" style="1349" customWidth="1"/>
    <col min="5895" max="5895" width="6.85546875" style="1349" customWidth="1"/>
    <col min="5896" max="5896" width="7.140625" style="1349" customWidth="1"/>
    <col min="5897" max="5897" width="7.85546875" style="1349" customWidth="1"/>
    <col min="5898" max="5898" width="8.28515625" style="1349" customWidth="1"/>
    <col min="5899" max="6144" width="10.28515625" style="1349"/>
    <col min="6145" max="6145" width="3.28515625" style="1349" customWidth="1"/>
    <col min="6146" max="6146" width="51.85546875" style="1349" customWidth="1"/>
    <col min="6147" max="6147" width="10.28515625" style="1349" customWidth="1"/>
    <col min="6148" max="6148" width="7.28515625" style="1349" customWidth="1"/>
    <col min="6149" max="6149" width="7.7109375" style="1349" customWidth="1"/>
    <col min="6150" max="6150" width="7.5703125" style="1349" customWidth="1"/>
    <col min="6151" max="6151" width="6.85546875" style="1349" customWidth="1"/>
    <col min="6152" max="6152" width="7.140625" style="1349" customWidth="1"/>
    <col min="6153" max="6153" width="7.85546875" style="1349" customWidth="1"/>
    <col min="6154" max="6154" width="8.28515625" style="1349" customWidth="1"/>
    <col min="6155" max="6400" width="10.28515625" style="1349"/>
    <col min="6401" max="6401" width="3.28515625" style="1349" customWidth="1"/>
    <col min="6402" max="6402" width="51.85546875" style="1349" customWidth="1"/>
    <col min="6403" max="6403" width="10.28515625" style="1349" customWidth="1"/>
    <col min="6404" max="6404" width="7.28515625" style="1349" customWidth="1"/>
    <col min="6405" max="6405" width="7.7109375" style="1349" customWidth="1"/>
    <col min="6406" max="6406" width="7.5703125" style="1349" customWidth="1"/>
    <col min="6407" max="6407" width="6.85546875" style="1349" customWidth="1"/>
    <col min="6408" max="6408" width="7.140625" style="1349" customWidth="1"/>
    <col min="6409" max="6409" width="7.85546875" style="1349" customWidth="1"/>
    <col min="6410" max="6410" width="8.28515625" style="1349" customWidth="1"/>
    <col min="6411" max="6656" width="10.28515625" style="1349"/>
    <col min="6657" max="6657" width="3.28515625" style="1349" customWidth="1"/>
    <col min="6658" max="6658" width="51.85546875" style="1349" customWidth="1"/>
    <col min="6659" max="6659" width="10.28515625" style="1349" customWidth="1"/>
    <col min="6660" max="6660" width="7.28515625" style="1349" customWidth="1"/>
    <col min="6661" max="6661" width="7.7109375" style="1349" customWidth="1"/>
    <col min="6662" max="6662" width="7.5703125" style="1349" customWidth="1"/>
    <col min="6663" max="6663" width="6.85546875" style="1349" customWidth="1"/>
    <col min="6664" max="6664" width="7.140625" style="1349" customWidth="1"/>
    <col min="6665" max="6665" width="7.85546875" style="1349" customWidth="1"/>
    <col min="6666" max="6666" width="8.28515625" style="1349" customWidth="1"/>
    <col min="6667" max="6912" width="10.28515625" style="1349"/>
    <col min="6913" max="6913" width="3.28515625" style="1349" customWidth="1"/>
    <col min="6914" max="6914" width="51.85546875" style="1349" customWidth="1"/>
    <col min="6915" max="6915" width="10.28515625" style="1349" customWidth="1"/>
    <col min="6916" max="6916" width="7.28515625" style="1349" customWidth="1"/>
    <col min="6917" max="6917" width="7.7109375" style="1349" customWidth="1"/>
    <col min="6918" max="6918" width="7.5703125" style="1349" customWidth="1"/>
    <col min="6919" max="6919" width="6.85546875" style="1349" customWidth="1"/>
    <col min="6920" max="6920" width="7.140625" style="1349" customWidth="1"/>
    <col min="6921" max="6921" width="7.85546875" style="1349" customWidth="1"/>
    <col min="6922" max="6922" width="8.28515625" style="1349" customWidth="1"/>
    <col min="6923" max="7168" width="10.28515625" style="1349"/>
    <col min="7169" max="7169" width="3.28515625" style="1349" customWidth="1"/>
    <col min="7170" max="7170" width="51.85546875" style="1349" customWidth="1"/>
    <col min="7171" max="7171" width="10.28515625" style="1349" customWidth="1"/>
    <col min="7172" max="7172" width="7.28515625" style="1349" customWidth="1"/>
    <col min="7173" max="7173" width="7.7109375" style="1349" customWidth="1"/>
    <col min="7174" max="7174" width="7.5703125" style="1349" customWidth="1"/>
    <col min="7175" max="7175" width="6.85546875" style="1349" customWidth="1"/>
    <col min="7176" max="7176" width="7.140625" style="1349" customWidth="1"/>
    <col min="7177" max="7177" width="7.85546875" style="1349" customWidth="1"/>
    <col min="7178" max="7178" width="8.28515625" style="1349" customWidth="1"/>
    <col min="7179" max="7424" width="10.28515625" style="1349"/>
    <col min="7425" max="7425" width="3.28515625" style="1349" customWidth="1"/>
    <col min="7426" max="7426" width="51.85546875" style="1349" customWidth="1"/>
    <col min="7427" max="7427" width="10.28515625" style="1349" customWidth="1"/>
    <col min="7428" max="7428" width="7.28515625" style="1349" customWidth="1"/>
    <col min="7429" max="7429" width="7.7109375" style="1349" customWidth="1"/>
    <col min="7430" max="7430" width="7.5703125" style="1349" customWidth="1"/>
    <col min="7431" max="7431" width="6.85546875" style="1349" customWidth="1"/>
    <col min="7432" max="7432" width="7.140625" style="1349" customWidth="1"/>
    <col min="7433" max="7433" width="7.85546875" style="1349" customWidth="1"/>
    <col min="7434" max="7434" width="8.28515625" style="1349" customWidth="1"/>
    <col min="7435" max="7680" width="10.28515625" style="1349"/>
    <col min="7681" max="7681" width="3.28515625" style="1349" customWidth="1"/>
    <col min="7682" max="7682" width="51.85546875" style="1349" customWidth="1"/>
    <col min="7683" max="7683" width="10.28515625" style="1349" customWidth="1"/>
    <col min="7684" max="7684" width="7.28515625" style="1349" customWidth="1"/>
    <col min="7685" max="7685" width="7.7109375" style="1349" customWidth="1"/>
    <col min="7686" max="7686" width="7.5703125" style="1349" customWidth="1"/>
    <col min="7687" max="7687" width="6.85546875" style="1349" customWidth="1"/>
    <col min="7688" max="7688" width="7.140625" style="1349" customWidth="1"/>
    <col min="7689" max="7689" width="7.85546875" style="1349" customWidth="1"/>
    <col min="7690" max="7690" width="8.28515625" style="1349" customWidth="1"/>
    <col min="7691" max="7936" width="10.28515625" style="1349"/>
    <col min="7937" max="7937" width="3.28515625" style="1349" customWidth="1"/>
    <col min="7938" max="7938" width="51.85546875" style="1349" customWidth="1"/>
    <col min="7939" max="7939" width="10.28515625" style="1349" customWidth="1"/>
    <col min="7940" max="7940" width="7.28515625" style="1349" customWidth="1"/>
    <col min="7941" max="7941" width="7.7109375" style="1349" customWidth="1"/>
    <col min="7942" max="7942" width="7.5703125" style="1349" customWidth="1"/>
    <col min="7943" max="7943" width="6.85546875" style="1349" customWidth="1"/>
    <col min="7944" max="7944" width="7.140625" style="1349" customWidth="1"/>
    <col min="7945" max="7945" width="7.85546875" style="1349" customWidth="1"/>
    <col min="7946" max="7946" width="8.28515625" style="1349" customWidth="1"/>
    <col min="7947" max="8192" width="10.28515625" style="1349"/>
    <col min="8193" max="8193" width="3.28515625" style="1349" customWidth="1"/>
    <col min="8194" max="8194" width="51.85546875" style="1349" customWidth="1"/>
    <col min="8195" max="8195" width="10.28515625" style="1349" customWidth="1"/>
    <col min="8196" max="8196" width="7.28515625" style="1349" customWidth="1"/>
    <col min="8197" max="8197" width="7.7109375" style="1349" customWidth="1"/>
    <col min="8198" max="8198" width="7.5703125" style="1349" customWidth="1"/>
    <col min="8199" max="8199" width="6.85546875" style="1349" customWidth="1"/>
    <col min="8200" max="8200" width="7.140625" style="1349" customWidth="1"/>
    <col min="8201" max="8201" width="7.85546875" style="1349" customWidth="1"/>
    <col min="8202" max="8202" width="8.28515625" style="1349" customWidth="1"/>
    <col min="8203" max="8448" width="10.28515625" style="1349"/>
    <col min="8449" max="8449" width="3.28515625" style="1349" customWidth="1"/>
    <col min="8450" max="8450" width="51.85546875" style="1349" customWidth="1"/>
    <col min="8451" max="8451" width="10.28515625" style="1349" customWidth="1"/>
    <col min="8452" max="8452" width="7.28515625" style="1349" customWidth="1"/>
    <col min="8453" max="8453" width="7.7109375" style="1349" customWidth="1"/>
    <col min="8454" max="8454" width="7.5703125" style="1349" customWidth="1"/>
    <col min="8455" max="8455" width="6.85546875" style="1349" customWidth="1"/>
    <col min="8456" max="8456" width="7.140625" style="1349" customWidth="1"/>
    <col min="8457" max="8457" width="7.85546875" style="1349" customWidth="1"/>
    <col min="8458" max="8458" width="8.28515625" style="1349" customWidth="1"/>
    <col min="8459" max="8704" width="10.28515625" style="1349"/>
    <col min="8705" max="8705" width="3.28515625" style="1349" customWidth="1"/>
    <col min="8706" max="8706" width="51.85546875" style="1349" customWidth="1"/>
    <col min="8707" max="8707" width="10.28515625" style="1349" customWidth="1"/>
    <col min="8708" max="8708" width="7.28515625" style="1349" customWidth="1"/>
    <col min="8709" max="8709" width="7.7109375" style="1349" customWidth="1"/>
    <col min="8710" max="8710" width="7.5703125" style="1349" customWidth="1"/>
    <col min="8711" max="8711" width="6.85546875" style="1349" customWidth="1"/>
    <col min="8712" max="8712" width="7.140625" style="1349" customWidth="1"/>
    <col min="8713" max="8713" width="7.85546875" style="1349" customWidth="1"/>
    <col min="8714" max="8714" width="8.28515625" style="1349" customWidth="1"/>
    <col min="8715" max="8960" width="10.28515625" style="1349"/>
    <col min="8961" max="8961" width="3.28515625" style="1349" customWidth="1"/>
    <col min="8962" max="8962" width="51.85546875" style="1349" customWidth="1"/>
    <col min="8963" max="8963" width="10.28515625" style="1349" customWidth="1"/>
    <col min="8964" max="8964" width="7.28515625" style="1349" customWidth="1"/>
    <col min="8965" max="8965" width="7.7109375" style="1349" customWidth="1"/>
    <col min="8966" max="8966" width="7.5703125" style="1349" customWidth="1"/>
    <col min="8967" max="8967" width="6.85546875" style="1349" customWidth="1"/>
    <col min="8968" max="8968" width="7.140625" style="1349" customWidth="1"/>
    <col min="8969" max="8969" width="7.85546875" style="1349" customWidth="1"/>
    <col min="8970" max="8970" width="8.28515625" style="1349" customWidth="1"/>
    <col min="8971" max="9216" width="10.28515625" style="1349"/>
    <col min="9217" max="9217" width="3.28515625" style="1349" customWidth="1"/>
    <col min="9218" max="9218" width="51.85546875" style="1349" customWidth="1"/>
    <col min="9219" max="9219" width="10.28515625" style="1349" customWidth="1"/>
    <col min="9220" max="9220" width="7.28515625" style="1349" customWidth="1"/>
    <col min="9221" max="9221" width="7.7109375" style="1349" customWidth="1"/>
    <col min="9222" max="9222" width="7.5703125" style="1349" customWidth="1"/>
    <col min="9223" max="9223" width="6.85546875" style="1349" customWidth="1"/>
    <col min="9224" max="9224" width="7.140625" style="1349" customWidth="1"/>
    <col min="9225" max="9225" width="7.85546875" style="1349" customWidth="1"/>
    <col min="9226" max="9226" width="8.28515625" style="1349" customWidth="1"/>
    <col min="9227" max="9472" width="10.28515625" style="1349"/>
    <col min="9473" max="9473" width="3.28515625" style="1349" customWidth="1"/>
    <col min="9474" max="9474" width="51.85546875" style="1349" customWidth="1"/>
    <col min="9475" max="9475" width="10.28515625" style="1349" customWidth="1"/>
    <col min="9476" max="9476" width="7.28515625" style="1349" customWidth="1"/>
    <col min="9477" max="9477" width="7.7109375" style="1349" customWidth="1"/>
    <col min="9478" max="9478" width="7.5703125" style="1349" customWidth="1"/>
    <col min="9479" max="9479" width="6.85546875" style="1349" customWidth="1"/>
    <col min="9480" max="9480" width="7.140625" style="1349" customWidth="1"/>
    <col min="9481" max="9481" width="7.85546875" style="1349" customWidth="1"/>
    <col min="9482" max="9482" width="8.28515625" style="1349" customWidth="1"/>
    <col min="9483" max="9728" width="10.28515625" style="1349"/>
    <col min="9729" max="9729" width="3.28515625" style="1349" customWidth="1"/>
    <col min="9730" max="9730" width="51.85546875" style="1349" customWidth="1"/>
    <col min="9731" max="9731" width="10.28515625" style="1349" customWidth="1"/>
    <col min="9732" max="9732" width="7.28515625" style="1349" customWidth="1"/>
    <col min="9733" max="9733" width="7.7109375" style="1349" customWidth="1"/>
    <col min="9734" max="9734" width="7.5703125" style="1349" customWidth="1"/>
    <col min="9735" max="9735" width="6.85546875" style="1349" customWidth="1"/>
    <col min="9736" max="9736" width="7.140625" style="1349" customWidth="1"/>
    <col min="9737" max="9737" width="7.85546875" style="1349" customWidth="1"/>
    <col min="9738" max="9738" width="8.28515625" style="1349" customWidth="1"/>
    <col min="9739" max="9984" width="10.28515625" style="1349"/>
    <col min="9985" max="9985" width="3.28515625" style="1349" customWidth="1"/>
    <col min="9986" max="9986" width="51.85546875" style="1349" customWidth="1"/>
    <col min="9987" max="9987" width="10.28515625" style="1349" customWidth="1"/>
    <col min="9988" max="9988" width="7.28515625" style="1349" customWidth="1"/>
    <col min="9989" max="9989" width="7.7109375" style="1349" customWidth="1"/>
    <col min="9990" max="9990" width="7.5703125" style="1349" customWidth="1"/>
    <col min="9991" max="9991" width="6.85546875" style="1349" customWidth="1"/>
    <col min="9992" max="9992" width="7.140625" style="1349" customWidth="1"/>
    <col min="9993" max="9993" width="7.85546875" style="1349" customWidth="1"/>
    <col min="9994" max="9994" width="8.28515625" style="1349" customWidth="1"/>
    <col min="9995" max="10240" width="10.28515625" style="1349"/>
    <col min="10241" max="10241" width="3.28515625" style="1349" customWidth="1"/>
    <col min="10242" max="10242" width="51.85546875" style="1349" customWidth="1"/>
    <col min="10243" max="10243" width="10.28515625" style="1349" customWidth="1"/>
    <col min="10244" max="10244" width="7.28515625" style="1349" customWidth="1"/>
    <col min="10245" max="10245" width="7.7109375" style="1349" customWidth="1"/>
    <col min="10246" max="10246" width="7.5703125" style="1349" customWidth="1"/>
    <col min="10247" max="10247" width="6.85546875" style="1349" customWidth="1"/>
    <col min="10248" max="10248" width="7.140625" style="1349" customWidth="1"/>
    <col min="10249" max="10249" width="7.85546875" style="1349" customWidth="1"/>
    <col min="10250" max="10250" width="8.28515625" style="1349" customWidth="1"/>
    <col min="10251" max="10496" width="10.28515625" style="1349"/>
    <col min="10497" max="10497" width="3.28515625" style="1349" customWidth="1"/>
    <col min="10498" max="10498" width="51.85546875" style="1349" customWidth="1"/>
    <col min="10499" max="10499" width="10.28515625" style="1349" customWidth="1"/>
    <col min="10500" max="10500" width="7.28515625" style="1349" customWidth="1"/>
    <col min="10501" max="10501" width="7.7109375" style="1349" customWidth="1"/>
    <col min="10502" max="10502" width="7.5703125" style="1349" customWidth="1"/>
    <col min="10503" max="10503" width="6.85546875" style="1349" customWidth="1"/>
    <col min="10504" max="10504" width="7.140625" style="1349" customWidth="1"/>
    <col min="10505" max="10505" width="7.85546875" style="1349" customWidth="1"/>
    <col min="10506" max="10506" width="8.28515625" style="1349" customWidth="1"/>
    <col min="10507" max="10752" width="10.28515625" style="1349"/>
    <col min="10753" max="10753" width="3.28515625" style="1349" customWidth="1"/>
    <col min="10754" max="10754" width="51.85546875" style="1349" customWidth="1"/>
    <col min="10755" max="10755" width="10.28515625" style="1349" customWidth="1"/>
    <col min="10756" max="10756" width="7.28515625" style="1349" customWidth="1"/>
    <col min="10757" max="10757" width="7.7109375" style="1349" customWidth="1"/>
    <col min="10758" max="10758" width="7.5703125" style="1349" customWidth="1"/>
    <col min="10759" max="10759" width="6.85546875" style="1349" customWidth="1"/>
    <col min="10760" max="10760" width="7.140625" style="1349" customWidth="1"/>
    <col min="10761" max="10761" width="7.85546875" style="1349" customWidth="1"/>
    <col min="10762" max="10762" width="8.28515625" style="1349" customWidth="1"/>
    <col min="10763" max="11008" width="10.28515625" style="1349"/>
    <col min="11009" max="11009" width="3.28515625" style="1349" customWidth="1"/>
    <col min="11010" max="11010" width="51.85546875" style="1349" customWidth="1"/>
    <col min="11011" max="11011" width="10.28515625" style="1349" customWidth="1"/>
    <col min="11012" max="11012" width="7.28515625" style="1349" customWidth="1"/>
    <col min="11013" max="11013" width="7.7109375" style="1349" customWidth="1"/>
    <col min="11014" max="11014" width="7.5703125" style="1349" customWidth="1"/>
    <col min="11015" max="11015" width="6.85546875" style="1349" customWidth="1"/>
    <col min="11016" max="11016" width="7.140625" style="1349" customWidth="1"/>
    <col min="11017" max="11017" width="7.85546875" style="1349" customWidth="1"/>
    <col min="11018" max="11018" width="8.28515625" style="1349" customWidth="1"/>
    <col min="11019" max="11264" width="10.28515625" style="1349"/>
    <col min="11265" max="11265" width="3.28515625" style="1349" customWidth="1"/>
    <col min="11266" max="11266" width="51.85546875" style="1349" customWidth="1"/>
    <col min="11267" max="11267" width="10.28515625" style="1349" customWidth="1"/>
    <col min="11268" max="11268" width="7.28515625" style="1349" customWidth="1"/>
    <col min="11269" max="11269" width="7.7109375" style="1349" customWidth="1"/>
    <col min="11270" max="11270" width="7.5703125" style="1349" customWidth="1"/>
    <col min="11271" max="11271" width="6.85546875" style="1349" customWidth="1"/>
    <col min="11272" max="11272" width="7.140625" style="1349" customWidth="1"/>
    <col min="11273" max="11273" width="7.85546875" style="1349" customWidth="1"/>
    <col min="11274" max="11274" width="8.28515625" style="1349" customWidth="1"/>
    <col min="11275" max="11520" width="10.28515625" style="1349"/>
    <col min="11521" max="11521" width="3.28515625" style="1349" customWidth="1"/>
    <col min="11522" max="11522" width="51.85546875" style="1349" customWidth="1"/>
    <col min="11523" max="11523" width="10.28515625" style="1349" customWidth="1"/>
    <col min="11524" max="11524" width="7.28515625" style="1349" customWidth="1"/>
    <col min="11525" max="11525" width="7.7109375" style="1349" customWidth="1"/>
    <col min="11526" max="11526" width="7.5703125" style="1349" customWidth="1"/>
    <col min="11527" max="11527" width="6.85546875" style="1349" customWidth="1"/>
    <col min="11528" max="11528" width="7.140625" style="1349" customWidth="1"/>
    <col min="11529" max="11529" width="7.85546875" style="1349" customWidth="1"/>
    <col min="11530" max="11530" width="8.28515625" style="1349" customWidth="1"/>
    <col min="11531" max="11776" width="10.28515625" style="1349"/>
    <col min="11777" max="11777" width="3.28515625" style="1349" customWidth="1"/>
    <col min="11778" max="11778" width="51.85546875" style="1349" customWidth="1"/>
    <col min="11779" max="11779" width="10.28515625" style="1349" customWidth="1"/>
    <col min="11780" max="11780" width="7.28515625" style="1349" customWidth="1"/>
    <col min="11781" max="11781" width="7.7109375" style="1349" customWidth="1"/>
    <col min="11782" max="11782" width="7.5703125" style="1349" customWidth="1"/>
    <col min="11783" max="11783" width="6.85546875" style="1349" customWidth="1"/>
    <col min="11784" max="11784" width="7.140625" style="1349" customWidth="1"/>
    <col min="11785" max="11785" width="7.85546875" style="1349" customWidth="1"/>
    <col min="11786" max="11786" width="8.28515625" style="1349" customWidth="1"/>
    <col min="11787" max="12032" width="10.28515625" style="1349"/>
    <col min="12033" max="12033" width="3.28515625" style="1349" customWidth="1"/>
    <col min="12034" max="12034" width="51.85546875" style="1349" customWidth="1"/>
    <col min="12035" max="12035" width="10.28515625" style="1349" customWidth="1"/>
    <col min="12036" max="12036" width="7.28515625" style="1349" customWidth="1"/>
    <col min="12037" max="12037" width="7.7109375" style="1349" customWidth="1"/>
    <col min="12038" max="12038" width="7.5703125" style="1349" customWidth="1"/>
    <col min="12039" max="12039" width="6.85546875" style="1349" customWidth="1"/>
    <col min="12040" max="12040" width="7.140625" style="1349" customWidth="1"/>
    <col min="12041" max="12041" width="7.85546875" style="1349" customWidth="1"/>
    <col min="12042" max="12042" width="8.28515625" style="1349" customWidth="1"/>
    <col min="12043" max="12288" width="10.28515625" style="1349"/>
    <col min="12289" max="12289" width="3.28515625" style="1349" customWidth="1"/>
    <col min="12290" max="12290" width="51.85546875" style="1349" customWidth="1"/>
    <col min="12291" max="12291" width="10.28515625" style="1349" customWidth="1"/>
    <col min="12292" max="12292" width="7.28515625" style="1349" customWidth="1"/>
    <col min="12293" max="12293" width="7.7109375" style="1349" customWidth="1"/>
    <col min="12294" max="12294" width="7.5703125" style="1349" customWidth="1"/>
    <col min="12295" max="12295" width="6.85546875" style="1349" customWidth="1"/>
    <col min="12296" max="12296" width="7.140625" style="1349" customWidth="1"/>
    <col min="12297" max="12297" width="7.85546875" style="1349" customWidth="1"/>
    <col min="12298" max="12298" width="8.28515625" style="1349" customWidth="1"/>
    <col min="12299" max="12544" width="10.28515625" style="1349"/>
    <col min="12545" max="12545" width="3.28515625" style="1349" customWidth="1"/>
    <col min="12546" max="12546" width="51.85546875" style="1349" customWidth="1"/>
    <col min="12547" max="12547" width="10.28515625" style="1349" customWidth="1"/>
    <col min="12548" max="12548" width="7.28515625" style="1349" customWidth="1"/>
    <col min="12549" max="12549" width="7.7109375" style="1349" customWidth="1"/>
    <col min="12550" max="12550" width="7.5703125" style="1349" customWidth="1"/>
    <col min="12551" max="12551" width="6.85546875" style="1349" customWidth="1"/>
    <col min="12552" max="12552" width="7.140625" style="1349" customWidth="1"/>
    <col min="12553" max="12553" width="7.85546875" style="1349" customWidth="1"/>
    <col min="12554" max="12554" width="8.28515625" style="1349" customWidth="1"/>
    <col min="12555" max="12800" width="10.28515625" style="1349"/>
    <col min="12801" max="12801" width="3.28515625" style="1349" customWidth="1"/>
    <col min="12802" max="12802" width="51.85546875" style="1349" customWidth="1"/>
    <col min="12803" max="12803" width="10.28515625" style="1349" customWidth="1"/>
    <col min="12804" max="12804" width="7.28515625" style="1349" customWidth="1"/>
    <col min="12805" max="12805" width="7.7109375" style="1349" customWidth="1"/>
    <col min="12806" max="12806" width="7.5703125" style="1349" customWidth="1"/>
    <col min="12807" max="12807" width="6.85546875" style="1349" customWidth="1"/>
    <col min="12808" max="12808" width="7.140625" style="1349" customWidth="1"/>
    <col min="12809" max="12809" width="7.85546875" style="1349" customWidth="1"/>
    <col min="12810" max="12810" width="8.28515625" style="1349" customWidth="1"/>
    <col min="12811" max="13056" width="10.28515625" style="1349"/>
    <col min="13057" max="13057" width="3.28515625" style="1349" customWidth="1"/>
    <col min="13058" max="13058" width="51.85546875" style="1349" customWidth="1"/>
    <col min="13059" max="13059" width="10.28515625" style="1349" customWidth="1"/>
    <col min="13060" max="13060" width="7.28515625" style="1349" customWidth="1"/>
    <col min="13061" max="13061" width="7.7109375" style="1349" customWidth="1"/>
    <col min="13062" max="13062" width="7.5703125" style="1349" customWidth="1"/>
    <col min="13063" max="13063" width="6.85546875" style="1349" customWidth="1"/>
    <col min="13064" max="13064" width="7.140625" style="1349" customWidth="1"/>
    <col min="13065" max="13065" width="7.85546875" style="1349" customWidth="1"/>
    <col min="13066" max="13066" width="8.28515625" style="1349" customWidth="1"/>
    <col min="13067" max="13312" width="10.28515625" style="1349"/>
    <col min="13313" max="13313" width="3.28515625" style="1349" customWidth="1"/>
    <col min="13314" max="13314" width="51.85546875" style="1349" customWidth="1"/>
    <col min="13315" max="13315" width="10.28515625" style="1349" customWidth="1"/>
    <col min="13316" max="13316" width="7.28515625" style="1349" customWidth="1"/>
    <col min="13317" max="13317" width="7.7109375" style="1349" customWidth="1"/>
    <col min="13318" max="13318" width="7.5703125" style="1349" customWidth="1"/>
    <col min="13319" max="13319" width="6.85546875" style="1349" customWidth="1"/>
    <col min="13320" max="13320" width="7.140625" style="1349" customWidth="1"/>
    <col min="13321" max="13321" width="7.85546875" style="1349" customWidth="1"/>
    <col min="13322" max="13322" width="8.28515625" style="1349" customWidth="1"/>
    <col min="13323" max="13568" width="10.28515625" style="1349"/>
    <col min="13569" max="13569" width="3.28515625" style="1349" customWidth="1"/>
    <col min="13570" max="13570" width="51.85546875" style="1349" customWidth="1"/>
    <col min="13571" max="13571" width="10.28515625" style="1349" customWidth="1"/>
    <col min="13572" max="13572" width="7.28515625" style="1349" customWidth="1"/>
    <col min="13573" max="13573" width="7.7109375" style="1349" customWidth="1"/>
    <col min="13574" max="13574" width="7.5703125" style="1349" customWidth="1"/>
    <col min="13575" max="13575" width="6.85546875" style="1349" customWidth="1"/>
    <col min="13576" max="13576" width="7.140625" style="1349" customWidth="1"/>
    <col min="13577" max="13577" width="7.85546875" style="1349" customWidth="1"/>
    <col min="13578" max="13578" width="8.28515625" style="1349" customWidth="1"/>
    <col min="13579" max="13824" width="10.28515625" style="1349"/>
    <col min="13825" max="13825" width="3.28515625" style="1349" customWidth="1"/>
    <col min="13826" max="13826" width="51.85546875" style="1349" customWidth="1"/>
    <col min="13827" max="13827" width="10.28515625" style="1349" customWidth="1"/>
    <col min="13828" max="13828" width="7.28515625" style="1349" customWidth="1"/>
    <col min="13829" max="13829" width="7.7109375" style="1349" customWidth="1"/>
    <col min="13830" max="13830" width="7.5703125" style="1349" customWidth="1"/>
    <col min="13831" max="13831" width="6.85546875" style="1349" customWidth="1"/>
    <col min="13832" max="13832" width="7.140625" style="1349" customWidth="1"/>
    <col min="13833" max="13833" width="7.85546875" style="1349" customWidth="1"/>
    <col min="13834" max="13834" width="8.28515625" style="1349" customWidth="1"/>
    <col min="13835" max="14080" width="10.28515625" style="1349"/>
    <col min="14081" max="14081" width="3.28515625" style="1349" customWidth="1"/>
    <col min="14082" max="14082" width="51.85546875" style="1349" customWidth="1"/>
    <col min="14083" max="14083" width="10.28515625" style="1349" customWidth="1"/>
    <col min="14084" max="14084" width="7.28515625" style="1349" customWidth="1"/>
    <col min="14085" max="14085" width="7.7109375" style="1349" customWidth="1"/>
    <col min="14086" max="14086" width="7.5703125" style="1349" customWidth="1"/>
    <col min="14087" max="14087" width="6.85546875" style="1349" customWidth="1"/>
    <col min="14088" max="14088" width="7.140625" style="1349" customWidth="1"/>
    <col min="14089" max="14089" width="7.85546875" style="1349" customWidth="1"/>
    <col min="14090" max="14090" width="8.28515625" style="1349" customWidth="1"/>
    <col min="14091" max="14336" width="10.28515625" style="1349"/>
    <col min="14337" max="14337" width="3.28515625" style="1349" customWidth="1"/>
    <col min="14338" max="14338" width="51.85546875" style="1349" customWidth="1"/>
    <col min="14339" max="14339" width="10.28515625" style="1349" customWidth="1"/>
    <col min="14340" max="14340" width="7.28515625" style="1349" customWidth="1"/>
    <col min="14341" max="14341" width="7.7109375" style="1349" customWidth="1"/>
    <col min="14342" max="14342" width="7.5703125" style="1349" customWidth="1"/>
    <col min="14343" max="14343" width="6.85546875" style="1349" customWidth="1"/>
    <col min="14344" max="14344" width="7.140625" style="1349" customWidth="1"/>
    <col min="14345" max="14345" width="7.85546875" style="1349" customWidth="1"/>
    <col min="14346" max="14346" width="8.28515625" style="1349" customWidth="1"/>
    <col min="14347" max="14592" width="10.28515625" style="1349"/>
    <col min="14593" max="14593" width="3.28515625" style="1349" customWidth="1"/>
    <col min="14594" max="14594" width="51.85546875" style="1349" customWidth="1"/>
    <col min="14595" max="14595" width="10.28515625" style="1349" customWidth="1"/>
    <col min="14596" max="14596" width="7.28515625" style="1349" customWidth="1"/>
    <col min="14597" max="14597" width="7.7109375" style="1349" customWidth="1"/>
    <col min="14598" max="14598" width="7.5703125" style="1349" customWidth="1"/>
    <col min="14599" max="14599" width="6.85546875" style="1349" customWidth="1"/>
    <col min="14600" max="14600" width="7.140625" style="1349" customWidth="1"/>
    <col min="14601" max="14601" width="7.85546875" style="1349" customWidth="1"/>
    <col min="14602" max="14602" width="8.28515625" style="1349" customWidth="1"/>
    <col min="14603" max="14848" width="10.28515625" style="1349"/>
    <col min="14849" max="14849" width="3.28515625" style="1349" customWidth="1"/>
    <col min="14850" max="14850" width="51.85546875" style="1349" customWidth="1"/>
    <col min="14851" max="14851" width="10.28515625" style="1349" customWidth="1"/>
    <col min="14852" max="14852" width="7.28515625" style="1349" customWidth="1"/>
    <col min="14853" max="14853" width="7.7109375" style="1349" customWidth="1"/>
    <col min="14854" max="14854" width="7.5703125" style="1349" customWidth="1"/>
    <col min="14855" max="14855" width="6.85546875" style="1349" customWidth="1"/>
    <col min="14856" max="14856" width="7.140625" style="1349" customWidth="1"/>
    <col min="14857" max="14857" width="7.85546875" style="1349" customWidth="1"/>
    <col min="14858" max="14858" width="8.28515625" style="1349" customWidth="1"/>
    <col min="14859" max="15104" width="10.28515625" style="1349"/>
    <col min="15105" max="15105" width="3.28515625" style="1349" customWidth="1"/>
    <col min="15106" max="15106" width="51.85546875" style="1349" customWidth="1"/>
    <col min="15107" max="15107" width="10.28515625" style="1349" customWidth="1"/>
    <col min="15108" max="15108" width="7.28515625" style="1349" customWidth="1"/>
    <col min="15109" max="15109" width="7.7109375" style="1349" customWidth="1"/>
    <col min="15110" max="15110" width="7.5703125" style="1349" customWidth="1"/>
    <col min="15111" max="15111" width="6.85546875" style="1349" customWidth="1"/>
    <col min="15112" max="15112" width="7.140625" style="1349" customWidth="1"/>
    <col min="15113" max="15113" width="7.85546875" style="1349" customWidth="1"/>
    <col min="15114" max="15114" width="8.28515625" style="1349" customWidth="1"/>
    <col min="15115" max="15360" width="10.28515625" style="1349"/>
    <col min="15361" max="15361" width="3.28515625" style="1349" customWidth="1"/>
    <col min="15362" max="15362" width="51.85546875" style="1349" customWidth="1"/>
    <col min="15363" max="15363" width="10.28515625" style="1349" customWidth="1"/>
    <col min="15364" max="15364" width="7.28515625" style="1349" customWidth="1"/>
    <col min="15365" max="15365" width="7.7109375" style="1349" customWidth="1"/>
    <col min="15366" max="15366" width="7.5703125" style="1349" customWidth="1"/>
    <col min="15367" max="15367" width="6.85546875" style="1349" customWidth="1"/>
    <col min="15368" max="15368" width="7.140625" style="1349" customWidth="1"/>
    <col min="15369" max="15369" width="7.85546875" style="1349" customWidth="1"/>
    <col min="15370" max="15370" width="8.28515625" style="1349" customWidth="1"/>
    <col min="15371" max="15616" width="10.28515625" style="1349"/>
    <col min="15617" max="15617" width="3.28515625" style="1349" customWidth="1"/>
    <col min="15618" max="15618" width="51.85546875" style="1349" customWidth="1"/>
    <col min="15619" max="15619" width="10.28515625" style="1349" customWidth="1"/>
    <col min="15620" max="15620" width="7.28515625" style="1349" customWidth="1"/>
    <col min="15621" max="15621" width="7.7109375" style="1349" customWidth="1"/>
    <col min="15622" max="15622" width="7.5703125" style="1349" customWidth="1"/>
    <col min="15623" max="15623" width="6.85546875" style="1349" customWidth="1"/>
    <col min="15624" max="15624" width="7.140625" style="1349" customWidth="1"/>
    <col min="15625" max="15625" width="7.85546875" style="1349" customWidth="1"/>
    <col min="15626" max="15626" width="8.28515625" style="1349" customWidth="1"/>
    <col min="15627" max="15872" width="10.28515625" style="1349"/>
    <col min="15873" max="15873" width="3.28515625" style="1349" customWidth="1"/>
    <col min="15874" max="15874" width="51.85546875" style="1349" customWidth="1"/>
    <col min="15875" max="15875" width="10.28515625" style="1349" customWidth="1"/>
    <col min="15876" max="15876" width="7.28515625" style="1349" customWidth="1"/>
    <col min="15877" max="15877" width="7.7109375" style="1349" customWidth="1"/>
    <col min="15878" max="15878" width="7.5703125" style="1349" customWidth="1"/>
    <col min="15879" max="15879" width="6.85546875" style="1349" customWidth="1"/>
    <col min="15880" max="15880" width="7.140625" style="1349" customWidth="1"/>
    <col min="15881" max="15881" width="7.85546875" style="1349" customWidth="1"/>
    <col min="15882" max="15882" width="8.28515625" style="1349" customWidth="1"/>
    <col min="15883" max="16128" width="10.28515625" style="1349"/>
    <col min="16129" max="16129" width="3.28515625" style="1349" customWidth="1"/>
    <col min="16130" max="16130" width="51.85546875" style="1349" customWidth="1"/>
    <col min="16131" max="16131" width="10.28515625" style="1349" customWidth="1"/>
    <col min="16132" max="16132" width="7.28515625" style="1349" customWidth="1"/>
    <col min="16133" max="16133" width="7.7109375" style="1349" customWidth="1"/>
    <col min="16134" max="16134" width="7.5703125" style="1349" customWidth="1"/>
    <col min="16135" max="16135" width="6.85546875" style="1349" customWidth="1"/>
    <col min="16136" max="16136" width="7.140625" style="1349" customWidth="1"/>
    <col min="16137" max="16137" width="7.85546875" style="1349" customWidth="1"/>
    <col min="16138" max="16138" width="8.28515625" style="1349" customWidth="1"/>
    <col min="16139" max="16384" width="10.28515625" style="1349"/>
  </cols>
  <sheetData>
    <row r="1" spans="1:10" ht="15.75" customHeight="1" x14ac:dyDescent="0.2">
      <c r="C1" s="1815" t="s">
        <v>2405</v>
      </c>
      <c r="D1" s="1815"/>
      <c r="E1" s="1815"/>
      <c r="F1" s="1815"/>
      <c r="G1" s="1815"/>
      <c r="H1" s="1815"/>
      <c r="I1" s="1815"/>
      <c r="J1" s="1815"/>
    </row>
    <row r="2" spans="1:10" x14ac:dyDescent="0.2">
      <c r="B2" s="1802" t="s">
        <v>89</v>
      </c>
      <c r="C2" s="1802"/>
      <c r="D2" s="1802"/>
      <c r="E2" s="1802"/>
      <c r="F2" s="1802"/>
      <c r="G2" s="1802"/>
      <c r="H2" s="1802"/>
      <c r="I2" s="1802"/>
      <c r="J2" s="1802"/>
    </row>
    <row r="3" spans="1:10" x14ac:dyDescent="0.2">
      <c r="B3" s="1802" t="s">
        <v>1183</v>
      </c>
      <c r="C3" s="1802"/>
      <c r="D3" s="1802"/>
      <c r="E3" s="1802"/>
      <c r="F3" s="1802"/>
      <c r="G3" s="1802"/>
      <c r="H3" s="1802"/>
      <c r="I3" s="1802"/>
      <c r="J3" s="1802"/>
    </row>
    <row r="4" spans="1:10" x14ac:dyDescent="0.2">
      <c r="B4" s="1802" t="s">
        <v>1470</v>
      </c>
      <c r="C4" s="1802"/>
      <c r="D4" s="1802"/>
      <c r="E4" s="1802"/>
      <c r="F4" s="1802"/>
      <c r="G4" s="1802"/>
      <c r="H4" s="1802"/>
      <c r="I4" s="1802"/>
      <c r="J4" s="1802"/>
    </row>
    <row r="5" spans="1:10" x14ac:dyDescent="0.2">
      <c r="B5" s="1802" t="s">
        <v>1184</v>
      </c>
      <c r="C5" s="1802"/>
      <c r="D5" s="1802"/>
      <c r="E5" s="1802"/>
      <c r="F5" s="1802"/>
      <c r="G5" s="1802"/>
      <c r="H5" s="1802"/>
      <c r="I5" s="1802"/>
      <c r="J5" s="1802"/>
    </row>
    <row r="6" spans="1:10" x14ac:dyDescent="0.2">
      <c r="B6" s="1814" t="s">
        <v>55</v>
      </c>
      <c r="C6" s="1814"/>
      <c r="D6" s="1814"/>
      <c r="E6" s="1814"/>
      <c r="F6" s="1814"/>
      <c r="G6" s="1814"/>
      <c r="H6" s="1814"/>
      <c r="I6" s="1814"/>
      <c r="J6" s="1814"/>
    </row>
    <row r="7" spans="1:10" ht="11.25" customHeight="1" x14ac:dyDescent="0.2">
      <c r="A7" s="1805" t="s">
        <v>562</v>
      </c>
      <c r="B7" s="1350" t="s">
        <v>57</v>
      </c>
      <c r="C7" s="1350" t="s">
        <v>58</v>
      </c>
      <c r="D7" s="1350" t="s">
        <v>59</v>
      </c>
      <c r="E7" s="1350" t="s">
        <v>60</v>
      </c>
      <c r="F7" s="1350" t="s">
        <v>563</v>
      </c>
      <c r="G7" s="1350" t="s">
        <v>564</v>
      </c>
      <c r="H7" s="1350" t="s">
        <v>719</v>
      </c>
      <c r="I7" s="1350" t="s">
        <v>720</v>
      </c>
      <c r="J7" s="1350" t="s">
        <v>721</v>
      </c>
    </row>
    <row r="8" spans="1:10" s="1206" customFormat="1" ht="15" customHeight="1" x14ac:dyDescent="0.15">
      <c r="A8" s="1806"/>
      <c r="B8" s="1808" t="s">
        <v>1443</v>
      </c>
      <c r="C8" s="1811" t="s">
        <v>1444</v>
      </c>
      <c r="D8" s="1811" t="s">
        <v>1445</v>
      </c>
      <c r="E8" s="1796" t="s">
        <v>789</v>
      </c>
      <c r="F8" s="1796" t="s">
        <v>1446</v>
      </c>
      <c r="G8" s="1796" t="s">
        <v>1447</v>
      </c>
      <c r="H8" s="1796" t="s">
        <v>1448</v>
      </c>
      <c r="I8" s="1796" t="s">
        <v>1449</v>
      </c>
      <c r="J8" s="1796" t="s">
        <v>1450</v>
      </c>
    </row>
    <row r="9" spans="1:10" s="1206" customFormat="1" ht="20.25" customHeight="1" x14ac:dyDescent="0.15">
      <c r="A9" s="1806"/>
      <c r="B9" s="1809"/>
      <c r="C9" s="1812"/>
      <c r="D9" s="1812"/>
      <c r="E9" s="1797"/>
      <c r="F9" s="1797"/>
      <c r="G9" s="1797"/>
      <c r="H9" s="1797"/>
      <c r="I9" s="1797"/>
      <c r="J9" s="1797"/>
    </row>
    <row r="10" spans="1:10" s="1206" customFormat="1" ht="26.25" customHeight="1" x14ac:dyDescent="0.15">
      <c r="A10" s="1807"/>
      <c r="B10" s="1810"/>
      <c r="C10" s="1813"/>
      <c r="D10" s="1813"/>
      <c r="E10" s="1798"/>
      <c r="F10" s="1798"/>
      <c r="G10" s="1798"/>
      <c r="H10" s="1798"/>
      <c r="I10" s="1798"/>
      <c r="J10" s="1798"/>
    </row>
    <row r="11" spans="1:10" s="1205" customFormat="1" ht="16.5" customHeight="1" x14ac:dyDescent="0.2">
      <c r="A11" s="1351" t="s">
        <v>572</v>
      </c>
      <c r="B11" s="1352" t="s">
        <v>1471</v>
      </c>
      <c r="C11" s="1353">
        <v>1220739</v>
      </c>
      <c r="D11" s="1354"/>
      <c r="E11" s="1354"/>
      <c r="F11" s="1354"/>
      <c r="G11" s="1354"/>
      <c r="H11" s="1354"/>
      <c r="I11" s="1354">
        <f>E11+F11+G11+H11</f>
        <v>0</v>
      </c>
      <c r="J11" s="1271">
        <f>C11+D11+I11</f>
        <v>1220739</v>
      </c>
    </row>
    <row r="12" spans="1:10" s="87" customFormat="1" ht="16.5" customHeight="1" x14ac:dyDescent="0.2">
      <c r="A12" s="1356" t="s">
        <v>580</v>
      </c>
      <c r="B12" s="1357" t="s">
        <v>1472</v>
      </c>
      <c r="C12" s="1280">
        <v>65802</v>
      </c>
      <c r="D12" s="1251">
        <v>265</v>
      </c>
      <c r="E12" s="1251">
        <v>84693</v>
      </c>
      <c r="F12" s="1251"/>
      <c r="G12" s="1251">
        <v>66879</v>
      </c>
      <c r="H12" s="1251">
        <v>80504</v>
      </c>
      <c r="I12" s="1251">
        <f>E12+F12+G12+H12</f>
        <v>232076</v>
      </c>
      <c r="J12" s="1271">
        <f t="shared" ref="J12:J54" si="0">C12+D12+I12</f>
        <v>298143</v>
      </c>
    </row>
    <row r="13" spans="1:10" s="1205" customFormat="1" ht="16.5" customHeight="1" x14ac:dyDescent="0.2">
      <c r="A13" s="1356" t="s">
        <v>581</v>
      </c>
      <c r="B13" s="1357" t="s">
        <v>1473</v>
      </c>
      <c r="C13" s="1280"/>
      <c r="D13" s="1251"/>
      <c r="E13" s="1251"/>
      <c r="F13" s="1251"/>
      <c r="G13" s="1251"/>
      <c r="H13" s="1251"/>
      <c r="I13" s="1251">
        <f>E13+F13+G13+H13</f>
        <v>0</v>
      </c>
      <c r="J13" s="1271">
        <f t="shared" si="0"/>
        <v>0</v>
      </c>
    </row>
    <row r="14" spans="1:10" s="87" customFormat="1" ht="16.5" customHeight="1" x14ac:dyDescent="0.2">
      <c r="A14" s="1356" t="s">
        <v>582</v>
      </c>
      <c r="B14" s="1371" t="s">
        <v>1474</v>
      </c>
      <c r="C14" s="1063">
        <f>SUM(C11:C13)</f>
        <v>1286541</v>
      </c>
      <c r="D14" s="1258">
        <f t="shared" ref="D14:J14" si="1">SUM(D11:D13)</f>
        <v>265</v>
      </c>
      <c r="E14" s="1258">
        <f t="shared" si="1"/>
        <v>84693</v>
      </c>
      <c r="F14" s="1258">
        <f t="shared" si="1"/>
        <v>0</v>
      </c>
      <c r="G14" s="1258">
        <f t="shared" si="1"/>
        <v>66879</v>
      </c>
      <c r="H14" s="1258">
        <f t="shared" si="1"/>
        <v>80504</v>
      </c>
      <c r="I14" s="1258">
        <f t="shared" si="1"/>
        <v>232076</v>
      </c>
      <c r="J14" s="1272">
        <f t="shared" si="1"/>
        <v>1518882</v>
      </c>
    </row>
    <row r="15" spans="1:10" s="1205" customFormat="1" ht="16.5" customHeight="1" x14ac:dyDescent="0.2">
      <c r="A15" s="1356" t="s">
        <v>583</v>
      </c>
      <c r="B15" s="1359" t="s">
        <v>1475</v>
      </c>
      <c r="C15" s="1280"/>
      <c r="D15" s="1251"/>
      <c r="E15" s="1251"/>
      <c r="F15" s="1251"/>
      <c r="G15" s="1251"/>
      <c r="H15" s="1251"/>
      <c r="I15" s="1251">
        <f t="shared" ref="I15:I54" si="2">E15+F15+G15+H15</f>
        <v>0</v>
      </c>
      <c r="J15" s="1271">
        <f t="shared" si="0"/>
        <v>0</v>
      </c>
    </row>
    <row r="16" spans="1:10" s="1205" customFormat="1" ht="16.5" customHeight="1" x14ac:dyDescent="0.2">
      <c r="A16" s="1356" t="s">
        <v>584</v>
      </c>
      <c r="B16" s="1357" t="s">
        <v>1476</v>
      </c>
      <c r="C16" s="1280"/>
      <c r="D16" s="1251"/>
      <c r="E16" s="1251"/>
      <c r="F16" s="1251"/>
      <c r="G16" s="1251"/>
      <c r="H16" s="1251"/>
      <c r="I16" s="1251">
        <f t="shared" si="2"/>
        <v>0</v>
      </c>
      <c r="J16" s="1271">
        <f t="shared" si="0"/>
        <v>0</v>
      </c>
    </row>
    <row r="17" spans="1:12" s="1205" customFormat="1" ht="16.5" customHeight="1" x14ac:dyDescent="0.2">
      <c r="A17" s="1356" t="s">
        <v>585</v>
      </c>
      <c r="B17" s="1371" t="s">
        <v>1477</v>
      </c>
      <c r="C17" s="1063">
        <f>SUM(C15:C16)</f>
        <v>0</v>
      </c>
      <c r="D17" s="1258">
        <f t="shared" ref="D17:F17" si="3">SUM(D15:D16)</f>
        <v>0</v>
      </c>
      <c r="E17" s="1258">
        <f t="shared" si="3"/>
        <v>0</v>
      </c>
      <c r="F17" s="1258">
        <f t="shared" si="3"/>
        <v>0</v>
      </c>
      <c r="G17" s="1258">
        <f>SUM(G15:G16)</f>
        <v>0</v>
      </c>
      <c r="H17" s="1258">
        <f t="shared" ref="H17" si="4">SUM(H15:H16)</f>
        <v>0</v>
      </c>
      <c r="I17" s="1258">
        <f>E17+F17+G17+H17</f>
        <v>0</v>
      </c>
      <c r="J17" s="1272">
        <f t="shared" si="0"/>
        <v>0</v>
      </c>
      <c r="L17" s="1250"/>
    </row>
    <row r="18" spans="1:12" s="1205" customFormat="1" ht="16.5" customHeight="1" x14ac:dyDescent="0.2">
      <c r="A18" s="1356" t="s">
        <v>586</v>
      </c>
      <c r="B18" s="1357" t="s">
        <v>1478</v>
      </c>
      <c r="C18" s="1280">
        <v>1012968</v>
      </c>
      <c r="D18" s="1251">
        <v>278737</v>
      </c>
      <c r="E18" s="1251">
        <v>393787</v>
      </c>
      <c r="F18" s="1251">
        <v>131488</v>
      </c>
      <c r="G18" s="1251">
        <v>200236</v>
      </c>
      <c r="H18" s="1251">
        <v>246867</v>
      </c>
      <c r="I18" s="1251">
        <f t="shared" si="2"/>
        <v>972378</v>
      </c>
      <c r="J18" s="1271">
        <f t="shared" si="0"/>
        <v>2264083</v>
      </c>
    </row>
    <row r="19" spans="1:12" s="1205" customFormat="1" ht="16.5" customHeight="1" x14ac:dyDescent="0.2">
      <c r="A19" s="1356" t="s">
        <v>587</v>
      </c>
      <c r="B19" s="1359" t="s">
        <v>1479</v>
      </c>
      <c r="C19" s="1280">
        <v>30359</v>
      </c>
      <c r="D19" s="1251">
        <v>950</v>
      </c>
      <c r="E19" s="1251">
        <v>8584</v>
      </c>
      <c r="F19" s="1251"/>
      <c r="G19" s="1251">
        <v>171</v>
      </c>
      <c r="H19" s="1251">
        <v>29578</v>
      </c>
      <c r="I19" s="1251">
        <f t="shared" si="2"/>
        <v>38333</v>
      </c>
      <c r="J19" s="1271">
        <f t="shared" si="0"/>
        <v>69642</v>
      </c>
    </row>
    <row r="20" spans="1:12" s="1205" customFormat="1" ht="16.5" customHeight="1" x14ac:dyDescent="0.2">
      <c r="A20" s="1356" t="s">
        <v>629</v>
      </c>
      <c r="B20" s="1359" t="s">
        <v>1480</v>
      </c>
      <c r="C20" s="1280">
        <v>114642</v>
      </c>
      <c r="D20" s="1251">
        <v>2000</v>
      </c>
      <c r="E20" s="1251">
        <v>13327</v>
      </c>
      <c r="F20" s="1251">
        <v>710</v>
      </c>
      <c r="G20" s="1251">
        <v>4409</v>
      </c>
      <c r="H20" s="1251">
        <v>4590</v>
      </c>
      <c r="I20" s="1251">
        <f t="shared" si="2"/>
        <v>23036</v>
      </c>
      <c r="J20" s="1271">
        <f t="shared" si="0"/>
        <v>139678</v>
      </c>
    </row>
    <row r="21" spans="1:12" s="1205" customFormat="1" ht="16.5" customHeight="1" x14ac:dyDescent="0.2">
      <c r="A21" s="1356" t="s">
        <v>630</v>
      </c>
      <c r="B21" s="1359" t="s">
        <v>1481</v>
      </c>
      <c r="C21" s="1280">
        <v>315647</v>
      </c>
      <c r="D21" s="1251">
        <v>1426</v>
      </c>
      <c r="E21" s="1251">
        <v>896</v>
      </c>
      <c r="F21" s="1251">
        <v>10</v>
      </c>
      <c r="G21" s="1251">
        <v>279</v>
      </c>
      <c r="H21" s="1251">
        <v>2867</v>
      </c>
      <c r="I21" s="1251">
        <f t="shared" si="2"/>
        <v>4052</v>
      </c>
      <c r="J21" s="1271">
        <f t="shared" si="0"/>
        <v>321125</v>
      </c>
    </row>
    <row r="22" spans="1:12" s="89" customFormat="1" ht="16.5" customHeight="1" x14ac:dyDescent="0.2">
      <c r="A22" s="1356" t="s">
        <v>631</v>
      </c>
      <c r="B22" s="1371" t="s">
        <v>1482</v>
      </c>
      <c r="C22" s="1063">
        <f>SUM(C18:C21)</f>
        <v>1473616</v>
      </c>
      <c r="D22" s="1258">
        <f t="shared" ref="D22:H22" si="5">SUM(D18:D21)</f>
        <v>283113</v>
      </c>
      <c r="E22" s="1258">
        <f t="shared" si="5"/>
        <v>416594</v>
      </c>
      <c r="F22" s="1258">
        <f t="shared" si="5"/>
        <v>132208</v>
      </c>
      <c r="G22" s="1258">
        <f t="shared" si="5"/>
        <v>205095</v>
      </c>
      <c r="H22" s="1258">
        <f t="shared" si="5"/>
        <v>283902</v>
      </c>
      <c r="I22" s="1258">
        <f t="shared" si="2"/>
        <v>1037799</v>
      </c>
      <c r="J22" s="1272">
        <f t="shared" si="0"/>
        <v>2794528</v>
      </c>
    </row>
    <row r="23" spans="1:12" s="1205" customFormat="1" ht="16.5" customHeight="1" x14ac:dyDescent="0.2">
      <c r="A23" s="1356" t="s">
        <v>632</v>
      </c>
      <c r="B23" s="1283" t="s">
        <v>1483</v>
      </c>
      <c r="C23" s="1280">
        <v>17928</v>
      </c>
      <c r="D23" s="1251">
        <v>10510</v>
      </c>
      <c r="E23" s="1251">
        <v>90061</v>
      </c>
      <c r="F23" s="1251">
        <v>3649</v>
      </c>
      <c r="G23" s="1251">
        <v>7731</v>
      </c>
      <c r="H23" s="1251">
        <v>16131</v>
      </c>
      <c r="I23" s="1251">
        <f t="shared" si="2"/>
        <v>117572</v>
      </c>
      <c r="J23" s="1271">
        <f t="shared" si="0"/>
        <v>146010</v>
      </c>
    </row>
    <row r="24" spans="1:12" s="1205" customFormat="1" ht="16.5" customHeight="1" x14ac:dyDescent="0.2">
      <c r="A24" s="1356" t="s">
        <v>633</v>
      </c>
      <c r="B24" s="1283" t="s">
        <v>1484</v>
      </c>
      <c r="C24" s="1280">
        <v>189639</v>
      </c>
      <c r="D24" s="1251">
        <v>32525</v>
      </c>
      <c r="E24" s="1251">
        <v>82092</v>
      </c>
      <c r="F24" s="1251">
        <v>6200</v>
      </c>
      <c r="G24" s="1251">
        <v>154468</v>
      </c>
      <c r="H24" s="1251">
        <v>88997</v>
      </c>
      <c r="I24" s="1251">
        <f t="shared" si="2"/>
        <v>331757</v>
      </c>
      <c r="J24" s="1271">
        <f t="shared" si="0"/>
        <v>553921</v>
      </c>
    </row>
    <row r="25" spans="1:12" s="1205" customFormat="1" ht="16.5" customHeight="1" x14ac:dyDescent="0.2">
      <c r="A25" s="1356" t="s">
        <v>634</v>
      </c>
      <c r="B25" s="1283" t="s">
        <v>1485</v>
      </c>
      <c r="C25" s="1280">
        <v>-48</v>
      </c>
      <c r="D25" s="1251"/>
      <c r="E25" s="1251"/>
      <c r="F25" s="1251"/>
      <c r="G25" s="1251">
        <v>923</v>
      </c>
      <c r="H25" s="1251"/>
      <c r="I25" s="1251">
        <f t="shared" si="2"/>
        <v>923</v>
      </c>
      <c r="J25" s="1271">
        <f t="shared" si="0"/>
        <v>875</v>
      </c>
    </row>
    <row r="26" spans="1:12" s="1205" customFormat="1" ht="16.5" customHeight="1" x14ac:dyDescent="0.2">
      <c r="A26" s="1356" t="s">
        <v>635</v>
      </c>
      <c r="B26" s="1283" t="s">
        <v>1486</v>
      </c>
      <c r="C26" s="1280"/>
      <c r="D26" s="1251"/>
      <c r="E26" s="1251"/>
      <c r="F26" s="1251"/>
      <c r="G26" s="1251"/>
      <c r="H26" s="1251"/>
      <c r="I26" s="1251">
        <f t="shared" si="2"/>
        <v>0</v>
      </c>
      <c r="J26" s="1271">
        <f t="shared" si="0"/>
        <v>0</v>
      </c>
    </row>
    <row r="27" spans="1:12" s="1206" customFormat="1" ht="16.5" customHeight="1" x14ac:dyDescent="0.2">
      <c r="A27" s="1356" t="s">
        <v>636</v>
      </c>
      <c r="B27" s="1371" t="s">
        <v>1487</v>
      </c>
      <c r="C27" s="1063">
        <f>SUM(C23:C26)</f>
        <v>207519</v>
      </c>
      <c r="D27" s="1258">
        <f t="shared" ref="D27:H27" si="6">SUM(D23:D26)</f>
        <v>43035</v>
      </c>
      <c r="E27" s="1258">
        <f t="shared" si="6"/>
        <v>172153</v>
      </c>
      <c r="F27" s="1258">
        <f t="shared" si="6"/>
        <v>9849</v>
      </c>
      <c r="G27" s="1258">
        <f t="shared" si="6"/>
        <v>163122</v>
      </c>
      <c r="H27" s="1258">
        <f t="shared" si="6"/>
        <v>105128</v>
      </c>
      <c r="I27" s="1258">
        <f t="shared" si="2"/>
        <v>450252</v>
      </c>
      <c r="J27" s="1272">
        <f t="shared" si="0"/>
        <v>700806</v>
      </c>
    </row>
    <row r="28" spans="1:12" s="1205" customFormat="1" ht="16.5" customHeight="1" x14ac:dyDescent="0.2">
      <c r="A28" s="1356" t="s">
        <v>638</v>
      </c>
      <c r="B28" s="1283" t="s">
        <v>1488</v>
      </c>
      <c r="C28" s="1280">
        <v>10511</v>
      </c>
      <c r="D28" s="1251">
        <v>150440</v>
      </c>
      <c r="E28" s="1251">
        <v>184421</v>
      </c>
      <c r="F28" s="1251">
        <v>82906</v>
      </c>
      <c r="G28" s="1251">
        <v>42476</v>
      </c>
      <c r="H28" s="1251">
        <v>152769</v>
      </c>
      <c r="I28" s="1251">
        <f t="shared" si="2"/>
        <v>462572</v>
      </c>
      <c r="J28" s="1271">
        <f t="shared" si="0"/>
        <v>623523</v>
      </c>
    </row>
    <row r="29" spans="1:12" s="1205" customFormat="1" ht="16.5" customHeight="1" x14ac:dyDescent="0.2">
      <c r="A29" s="1356" t="s">
        <v>639</v>
      </c>
      <c r="B29" s="1283" t="s">
        <v>1489</v>
      </c>
      <c r="C29" s="1372">
        <v>74717</v>
      </c>
      <c r="D29" s="1373">
        <v>21290</v>
      </c>
      <c r="E29" s="1373">
        <v>41461</v>
      </c>
      <c r="F29" s="1373">
        <v>10235</v>
      </c>
      <c r="G29" s="1373">
        <v>18458</v>
      </c>
      <c r="H29" s="1373">
        <v>37692</v>
      </c>
      <c r="I29" s="1251">
        <f t="shared" si="2"/>
        <v>107846</v>
      </c>
      <c r="J29" s="1271">
        <f t="shared" si="0"/>
        <v>203853</v>
      </c>
    </row>
    <row r="30" spans="1:12" s="1205" customFormat="1" ht="16.5" customHeight="1" x14ac:dyDescent="0.2">
      <c r="A30" s="1356" t="s">
        <v>640</v>
      </c>
      <c r="B30" s="1283" t="s">
        <v>1490</v>
      </c>
      <c r="C30" s="1372">
        <v>24073</v>
      </c>
      <c r="D30" s="1373">
        <v>49509</v>
      </c>
      <c r="E30" s="1373">
        <v>62775</v>
      </c>
      <c r="F30" s="1373">
        <v>26722</v>
      </c>
      <c r="G30" s="1373">
        <v>18558</v>
      </c>
      <c r="H30" s="1249">
        <v>53353</v>
      </c>
      <c r="I30" s="1251">
        <f t="shared" si="2"/>
        <v>161408</v>
      </c>
      <c r="J30" s="1271">
        <f t="shared" si="0"/>
        <v>234990</v>
      </c>
    </row>
    <row r="31" spans="1:12" ht="16.5" customHeight="1" x14ac:dyDescent="0.2">
      <c r="A31" s="1356" t="s">
        <v>641</v>
      </c>
      <c r="B31" s="1371" t="s">
        <v>1491</v>
      </c>
      <c r="C31" s="1374">
        <f>SUM(C28:C30)</f>
        <v>109301</v>
      </c>
      <c r="D31" s="1258">
        <f t="shared" ref="D31:H31" si="7">SUM(D28:D30)</f>
        <v>221239</v>
      </c>
      <c r="E31" s="1258">
        <f t="shared" si="7"/>
        <v>288657</v>
      </c>
      <c r="F31" s="1258">
        <f t="shared" si="7"/>
        <v>119863</v>
      </c>
      <c r="G31" s="1258">
        <f t="shared" si="7"/>
        <v>79492</v>
      </c>
      <c r="H31" s="1258">
        <f t="shared" si="7"/>
        <v>243814</v>
      </c>
      <c r="I31" s="1258">
        <f t="shared" si="2"/>
        <v>731826</v>
      </c>
      <c r="J31" s="1272">
        <f t="shared" si="0"/>
        <v>1062366</v>
      </c>
    </row>
    <row r="32" spans="1:12" ht="16.5" customHeight="1" x14ac:dyDescent="0.2">
      <c r="A32" s="1356" t="s">
        <v>642</v>
      </c>
      <c r="B32" s="1371" t="s">
        <v>1492</v>
      </c>
      <c r="C32" s="1374">
        <v>185057</v>
      </c>
      <c r="D32" s="1375">
        <v>14541</v>
      </c>
      <c r="E32" s="1375">
        <v>17078</v>
      </c>
      <c r="F32" s="1375">
        <v>319</v>
      </c>
      <c r="G32" s="1375">
        <v>11842</v>
      </c>
      <c r="H32" s="1375">
        <v>2407</v>
      </c>
      <c r="I32" s="1258">
        <f t="shared" si="2"/>
        <v>31646</v>
      </c>
      <c r="J32" s="1272">
        <f t="shared" si="0"/>
        <v>231244</v>
      </c>
    </row>
    <row r="33" spans="1:10" ht="16.5" customHeight="1" x14ac:dyDescent="0.2">
      <c r="A33" s="1356" t="s">
        <v>643</v>
      </c>
      <c r="B33" s="1371" t="s">
        <v>1493</v>
      </c>
      <c r="C33" s="1374">
        <v>1809493</v>
      </c>
      <c r="D33" s="1375">
        <v>19784</v>
      </c>
      <c r="E33" s="1375">
        <v>25940</v>
      </c>
      <c r="F33" s="1375">
        <v>2390</v>
      </c>
      <c r="G33" s="1375">
        <v>16197</v>
      </c>
      <c r="H33" s="1375">
        <v>14786</v>
      </c>
      <c r="I33" s="1258">
        <f t="shared" si="2"/>
        <v>59313</v>
      </c>
      <c r="J33" s="1272">
        <f t="shared" si="0"/>
        <v>1888590</v>
      </c>
    </row>
    <row r="34" spans="1:10" s="1377" customFormat="1" ht="16.5" customHeight="1" x14ac:dyDescent="0.2">
      <c r="A34" s="1356" t="s">
        <v>644</v>
      </c>
      <c r="B34" s="1358" t="s">
        <v>1494</v>
      </c>
      <c r="C34" s="1376">
        <f>C14+C17+C22-C27-C31-C32-C33</f>
        <v>448787</v>
      </c>
      <c r="D34" s="1260">
        <f t="shared" ref="D34:H34" si="8">D14+D17+D22-D27-D31-D32-D33</f>
        <v>-15221</v>
      </c>
      <c r="E34" s="1260">
        <f t="shared" si="8"/>
        <v>-2541</v>
      </c>
      <c r="F34" s="1260">
        <f t="shared" si="8"/>
        <v>-213</v>
      </c>
      <c r="G34" s="1260">
        <f t="shared" si="8"/>
        <v>1321</v>
      </c>
      <c r="H34" s="1260">
        <f t="shared" si="8"/>
        <v>-1729</v>
      </c>
      <c r="I34" s="1260">
        <f t="shared" si="2"/>
        <v>-3162</v>
      </c>
      <c r="J34" s="1264">
        <f t="shared" si="0"/>
        <v>430404</v>
      </c>
    </row>
    <row r="35" spans="1:10" s="1377" customFormat="1" ht="16.5" customHeight="1" x14ac:dyDescent="0.2">
      <c r="A35" s="1356" t="s">
        <v>645</v>
      </c>
      <c r="B35" s="1357" t="s">
        <v>1495</v>
      </c>
      <c r="C35" s="1378">
        <v>60046</v>
      </c>
      <c r="D35" s="1379"/>
      <c r="E35" s="1251"/>
      <c r="F35" s="1379"/>
      <c r="G35" s="1379"/>
      <c r="H35" s="1379"/>
      <c r="I35" s="1251">
        <f t="shared" si="2"/>
        <v>0</v>
      </c>
      <c r="J35" s="1271">
        <f t="shared" si="0"/>
        <v>60046</v>
      </c>
    </row>
    <row r="36" spans="1:10" s="1377" customFormat="1" ht="16.5" customHeight="1" x14ac:dyDescent="0.2">
      <c r="A36" s="1356" t="s">
        <v>682</v>
      </c>
      <c r="B36" s="1357" t="s">
        <v>1496</v>
      </c>
      <c r="C36" s="1378"/>
      <c r="D36" s="1379"/>
      <c r="E36" s="1379"/>
      <c r="F36" s="1379"/>
      <c r="G36" s="1379"/>
      <c r="H36" s="1379"/>
      <c r="I36" s="1251">
        <f t="shared" si="2"/>
        <v>0</v>
      </c>
      <c r="J36" s="1271">
        <f t="shared" si="0"/>
        <v>0</v>
      </c>
    </row>
    <row r="37" spans="1:10" s="1377" customFormat="1" ht="16.5" customHeight="1" x14ac:dyDescent="0.2">
      <c r="A37" s="1356" t="s">
        <v>683</v>
      </c>
      <c r="B37" s="1357" t="s">
        <v>1497</v>
      </c>
      <c r="C37" s="1378"/>
      <c r="D37" s="1379"/>
      <c r="E37" s="1379"/>
      <c r="F37" s="1379"/>
      <c r="G37" s="1379"/>
      <c r="H37" s="1379"/>
      <c r="I37" s="1251">
        <f t="shared" si="2"/>
        <v>0</v>
      </c>
      <c r="J37" s="1271">
        <f t="shared" si="0"/>
        <v>0</v>
      </c>
    </row>
    <row r="38" spans="1:10" s="1377" customFormat="1" ht="16.5" customHeight="1" x14ac:dyDescent="0.2">
      <c r="A38" s="1356" t="s">
        <v>684</v>
      </c>
      <c r="B38" s="1357" t="s">
        <v>1498</v>
      </c>
      <c r="C38" s="1378">
        <v>760</v>
      </c>
      <c r="D38" s="1379">
        <v>1</v>
      </c>
      <c r="E38" s="1379"/>
      <c r="F38" s="1379"/>
      <c r="G38" s="1379"/>
      <c r="H38" s="1379"/>
      <c r="I38" s="1251">
        <f t="shared" si="2"/>
        <v>0</v>
      </c>
      <c r="J38" s="1271">
        <f t="shared" si="0"/>
        <v>761</v>
      </c>
    </row>
    <row r="39" spans="1:10" s="1377" customFormat="1" ht="16.5" customHeight="1" x14ac:dyDescent="0.2">
      <c r="A39" s="1356" t="s">
        <v>685</v>
      </c>
      <c r="B39" s="1357" t="s">
        <v>1499</v>
      </c>
      <c r="C39" s="1378">
        <f>SUM(C40:C41)</f>
        <v>0</v>
      </c>
      <c r="D39" s="1379">
        <f t="shared" ref="D39:H39" si="9">SUM(D40:D41)</f>
        <v>0</v>
      </c>
      <c r="E39" s="1379">
        <f t="shared" si="9"/>
        <v>0</v>
      </c>
      <c r="F39" s="1379">
        <f t="shared" si="9"/>
        <v>0</v>
      </c>
      <c r="G39" s="1379">
        <f t="shared" si="9"/>
        <v>0</v>
      </c>
      <c r="H39" s="1379">
        <f t="shared" si="9"/>
        <v>0</v>
      </c>
      <c r="I39" s="1251">
        <f t="shared" si="2"/>
        <v>0</v>
      </c>
      <c r="J39" s="1271">
        <f t="shared" si="0"/>
        <v>0</v>
      </c>
    </row>
    <row r="40" spans="1:10" ht="16.5" customHeight="1" x14ac:dyDescent="0.2">
      <c r="A40" s="1356" t="s">
        <v>686</v>
      </c>
      <c r="B40" s="1357" t="s">
        <v>1500</v>
      </c>
      <c r="C40" s="1378"/>
      <c r="D40" s="1379"/>
      <c r="E40" s="1379"/>
      <c r="F40" s="1379"/>
      <c r="G40" s="1379"/>
      <c r="H40" s="1379"/>
      <c r="I40" s="1251">
        <f t="shared" si="2"/>
        <v>0</v>
      </c>
      <c r="J40" s="1271">
        <f t="shared" si="0"/>
        <v>0</v>
      </c>
    </row>
    <row r="41" spans="1:10" ht="16.5" customHeight="1" x14ac:dyDescent="0.2">
      <c r="A41" s="1356" t="s">
        <v>687</v>
      </c>
      <c r="B41" s="1357" t="s">
        <v>1501</v>
      </c>
      <c r="C41" s="1378"/>
      <c r="D41" s="1379"/>
      <c r="E41" s="1379"/>
      <c r="F41" s="1379"/>
      <c r="G41" s="1379"/>
      <c r="H41" s="1379"/>
      <c r="I41" s="1251">
        <f t="shared" si="2"/>
        <v>0</v>
      </c>
      <c r="J41" s="1271">
        <f t="shared" si="0"/>
        <v>0</v>
      </c>
    </row>
    <row r="42" spans="1:10" s="1377" customFormat="1" ht="16.5" customHeight="1" x14ac:dyDescent="0.2">
      <c r="A42" s="1356" t="s">
        <v>688</v>
      </c>
      <c r="B42" s="1371" t="s">
        <v>1502</v>
      </c>
      <c r="C42" s="1374">
        <f>SUM(B35:C39)</f>
        <v>60806</v>
      </c>
      <c r="D42" s="1375">
        <f>SUM(D35:D39)</f>
        <v>1</v>
      </c>
      <c r="E42" s="1375">
        <f>SUM(E35:E39)</f>
        <v>0</v>
      </c>
      <c r="F42" s="1375">
        <f t="shared" ref="F42:H42" si="10">SUM(E35:F39)</f>
        <v>0</v>
      </c>
      <c r="G42" s="1375">
        <f t="shared" si="10"/>
        <v>0</v>
      </c>
      <c r="H42" s="1375">
        <f t="shared" si="10"/>
        <v>0</v>
      </c>
      <c r="I42" s="1258">
        <f t="shared" si="2"/>
        <v>0</v>
      </c>
      <c r="J42" s="1272">
        <f t="shared" si="0"/>
        <v>60807</v>
      </c>
    </row>
    <row r="43" spans="1:10" ht="16.5" customHeight="1" x14ac:dyDescent="0.2">
      <c r="A43" s="1356" t="s">
        <v>690</v>
      </c>
      <c r="B43" s="1357" t="s">
        <v>1503</v>
      </c>
      <c r="C43" s="1378"/>
      <c r="D43" s="1379"/>
      <c r="E43" s="1379"/>
      <c r="F43" s="1379"/>
      <c r="G43" s="1379"/>
      <c r="H43" s="1379"/>
      <c r="I43" s="1251">
        <f t="shared" si="2"/>
        <v>0</v>
      </c>
      <c r="J43" s="1271">
        <f t="shared" si="0"/>
        <v>0</v>
      </c>
    </row>
    <row r="44" spans="1:10" ht="16.5" customHeight="1" x14ac:dyDescent="0.2">
      <c r="A44" s="1356" t="s">
        <v>691</v>
      </c>
      <c r="B44" s="1357" t="s">
        <v>1504</v>
      </c>
      <c r="C44" s="1378"/>
      <c r="D44" s="1379"/>
      <c r="E44" s="1379"/>
      <c r="F44" s="1379"/>
      <c r="G44" s="1379"/>
      <c r="H44" s="1379"/>
      <c r="I44" s="1251">
        <f t="shared" si="2"/>
        <v>0</v>
      </c>
      <c r="J44" s="1271">
        <f t="shared" si="0"/>
        <v>0</v>
      </c>
    </row>
    <row r="45" spans="1:10" ht="16.5" customHeight="1" x14ac:dyDescent="0.2">
      <c r="A45" s="1356" t="s">
        <v>743</v>
      </c>
      <c r="B45" s="1357" t="s">
        <v>1505</v>
      </c>
      <c r="C45" s="1378"/>
      <c r="D45" s="1379"/>
      <c r="E45" s="1379"/>
      <c r="F45" s="1379"/>
      <c r="G45" s="1379"/>
      <c r="H45" s="1379"/>
      <c r="I45" s="1251">
        <f t="shared" si="2"/>
        <v>0</v>
      </c>
      <c r="J45" s="1271">
        <f t="shared" si="0"/>
        <v>0</v>
      </c>
    </row>
    <row r="46" spans="1:10" ht="16.5" customHeight="1" x14ac:dyDescent="0.2">
      <c r="A46" s="1356" t="s">
        <v>744</v>
      </c>
      <c r="B46" s="1357" t="s">
        <v>1506</v>
      </c>
      <c r="C46" s="1378">
        <f>SUM(C47:C48)</f>
        <v>0</v>
      </c>
      <c r="D46" s="1379">
        <f t="shared" ref="D46:H46" si="11">SUM(D47:D48)</f>
        <v>0</v>
      </c>
      <c r="E46" s="1379">
        <f t="shared" si="11"/>
        <v>0</v>
      </c>
      <c r="F46" s="1379">
        <f t="shared" si="11"/>
        <v>0</v>
      </c>
      <c r="G46" s="1379">
        <f t="shared" si="11"/>
        <v>0</v>
      </c>
      <c r="H46" s="1379">
        <f t="shared" si="11"/>
        <v>0</v>
      </c>
      <c r="I46" s="1251">
        <f t="shared" si="2"/>
        <v>0</v>
      </c>
      <c r="J46" s="1271">
        <f t="shared" si="0"/>
        <v>0</v>
      </c>
    </row>
    <row r="47" spans="1:10" ht="16.5" customHeight="1" x14ac:dyDescent="0.2">
      <c r="A47" s="1356" t="s">
        <v>745</v>
      </c>
      <c r="B47" s="1357" t="s">
        <v>1507</v>
      </c>
      <c r="C47" s="1378"/>
      <c r="D47" s="1379"/>
      <c r="E47" s="1379"/>
      <c r="F47" s="1379"/>
      <c r="G47" s="1379"/>
      <c r="H47" s="1379"/>
      <c r="I47" s="1251">
        <f t="shared" si="2"/>
        <v>0</v>
      </c>
      <c r="J47" s="1271">
        <f t="shared" si="0"/>
        <v>0</v>
      </c>
    </row>
    <row r="48" spans="1:10" ht="16.5" customHeight="1" x14ac:dyDescent="0.2">
      <c r="A48" s="1356" t="s">
        <v>746</v>
      </c>
      <c r="B48" s="1357" t="s">
        <v>1508</v>
      </c>
      <c r="C48" s="1378"/>
      <c r="D48" s="1379"/>
      <c r="E48" s="1379"/>
      <c r="F48" s="1379"/>
      <c r="G48" s="1379"/>
      <c r="H48" s="1379"/>
      <c r="I48" s="1251">
        <f t="shared" si="2"/>
        <v>0</v>
      </c>
      <c r="J48" s="1271">
        <f t="shared" si="0"/>
        <v>0</v>
      </c>
    </row>
    <row r="49" spans="1:10" ht="16.5" customHeight="1" x14ac:dyDescent="0.2">
      <c r="A49" s="1356" t="s">
        <v>124</v>
      </c>
      <c r="B49" s="1357" t="s">
        <v>1509</v>
      </c>
      <c r="C49" s="1378">
        <v>3</v>
      </c>
      <c r="D49" s="1379">
        <v>2</v>
      </c>
      <c r="E49" s="1379">
        <f t="shared" ref="E49:H49" si="12">SUM(E50:E51)</f>
        <v>0</v>
      </c>
      <c r="F49" s="1379">
        <f t="shared" si="12"/>
        <v>0</v>
      </c>
      <c r="G49" s="1379">
        <f t="shared" si="12"/>
        <v>0</v>
      </c>
      <c r="H49" s="1379">
        <f t="shared" si="12"/>
        <v>0</v>
      </c>
      <c r="I49" s="1251">
        <f t="shared" si="2"/>
        <v>0</v>
      </c>
      <c r="J49" s="1271">
        <f t="shared" si="0"/>
        <v>5</v>
      </c>
    </row>
    <row r="50" spans="1:10" ht="16.5" customHeight="1" x14ac:dyDescent="0.2">
      <c r="A50" s="1356" t="s">
        <v>772</v>
      </c>
      <c r="B50" s="1357" t="s">
        <v>1510</v>
      </c>
      <c r="C50" s="1378"/>
      <c r="D50" s="1379"/>
      <c r="E50" s="1379"/>
      <c r="F50" s="1379"/>
      <c r="G50" s="1379"/>
      <c r="H50" s="1379"/>
      <c r="I50" s="1251">
        <f t="shared" si="2"/>
        <v>0</v>
      </c>
      <c r="J50" s="1271">
        <f t="shared" si="0"/>
        <v>0</v>
      </c>
    </row>
    <row r="51" spans="1:10" ht="16.5" customHeight="1" x14ac:dyDescent="0.2">
      <c r="A51" s="1356" t="s">
        <v>773</v>
      </c>
      <c r="B51" s="1357" t="s">
        <v>1511</v>
      </c>
      <c r="C51" s="1378"/>
      <c r="D51" s="1379"/>
      <c r="E51" s="1379"/>
      <c r="F51" s="1379"/>
      <c r="G51" s="1379"/>
      <c r="H51" s="1379"/>
      <c r="I51" s="1251">
        <f t="shared" si="2"/>
        <v>0</v>
      </c>
      <c r="J51" s="1271">
        <f t="shared" si="0"/>
        <v>0</v>
      </c>
    </row>
    <row r="52" spans="1:10" ht="16.5" customHeight="1" x14ac:dyDescent="0.2">
      <c r="A52" s="1356" t="s">
        <v>127</v>
      </c>
      <c r="B52" s="1371" t="s">
        <v>1512</v>
      </c>
      <c r="C52" s="1374">
        <f>C43+C44+C45+C46+C49</f>
        <v>3</v>
      </c>
      <c r="D52" s="1375">
        <f t="shared" ref="D52:H52" si="13">D43+D44+D45+D46+D49</f>
        <v>2</v>
      </c>
      <c r="E52" s="1375">
        <f t="shared" si="13"/>
        <v>0</v>
      </c>
      <c r="F52" s="1375">
        <f t="shared" si="13"/>
        <v>0</v>
      </c>
      <c r="G52" s="1375">
        <f t="shared" si="13"/>
        <v>0</v>
      </c>
      <c r="H52" s="1375">
        <f t="shared" si="13"/>
        <v>0</v>
      </c>
      <c r="I52" s="1258">
        <f t="shared" si="2"/>
        <v>0</v>
      </c>
      <c r="J52" s="1272">
        <f t="shared" si="0"/>
        <v>5</v>
      </c>
    </row>
    <row r="53" spans="1:10" ht="16.5" customHeight="1" x14ac:dyDescent="0.2">
      <c r="A53" s="1356" t="s">
        <v>128</v>
      </c>
      <c r="B53" s="1358" t="s">
        <v>1513</v>
      </c>
      <c r="C53" s="1376">
        <f t="shared" ref="C53:H53" si="14">C42-C52</f>
        <v>60803</v>
      </c>
      <c r="D53" s="1380">
        <f t="shared" si="14"/>
        <v>-1</v>
      </c>
      <c r="E53" s="1380">
        <f t="shared" si="14"/>
        <v>0</v>
      </c>
      <c r="F53" s="1380">
        <f t="shared" si="14"/>
        <v>0</v>
      </c>
      <c r="G53" s="1380">
        <f t="shared" si="14"/>
        <v>0</v>
      </c>
      <c r="H53" s="1380">
        <f t="shared" si="14"/>
        <v>0</v>
      </c>
      <c r="I53" s="1260">
        <f t="shared" si="2"/>
        <v>0</v>
      </c>
      <c r="J53" s="1264">
        <f t="shared" si="0"/>
        <v>60802</v>
      </c>
    </row>
    <row r="54" spans="1:10" ht="16.5" customHeight="1" x14ac:dyDescent="0.2">
      <c r="A54" s="1364" t="s">
        <v>129</v>
      </c>
      <c r="B54" s="1381" t="s">
        <v>1514</v>
      </c>
      <c r="C54" s="1382">
        <f>C34+C53</f>
        <v>509590</v>
      </c>
      <c r="D54" s="1383">
        <f t="shared" ref="D54:H54" si="15">D34+D53</f>
        <v>-15222</v>
      </c>
      <c r="E54" s="1383">
        <f t="shared" si="15"/>
        <v>-2541</v>
      </c>
      <c r="F54" s="1383">
        <f t="shared" si="15"/>
        <v>-213</v>
      </c>
      <c r="G54" s="1383">
        <f t="shared" si="15"/>
        <v>1321</v>
      </c>
      <c r="H54" s="1383">
        <f t="shared" si="15"/>
        <v>-1729</v>
      </c>
      <c r="I54" s="1384">
        <f t="shared" si="2"/>
        <v>-3162</v>
      </c>
      <c r="J54" s="1385">
        <f t="shared" si="0"/>
        <v>491206</v>
      </c>
    </row>
  </sheetData>
  <mergeCells count="16">
    <mergeCell ref="B6:J6"/>
    <mergeCell ref="C1:J1"/>
    <mergeCell ref="B2:J2"/>
    <mergeCell ref="B3:J3"/>
    <mergeCell ref="B4:J4"/>
    <mergeCell ref="B5:J5"/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13"/>
  <sheetViews>
    <sheetView zoomScale="90" zoomScaleNormal="90" workbookViewId="0">
      <pane xSplit="2" ySplit="9" topLeftCell="E10" activePane="bottomRight" state="frozen"/>
      <selection activeCell="B65" sqref="B65"/>
      <selection pane="topRight" activeCell="B65" sqref="B65"/>
      <selection pane="bottomLeft" activeCell="B65" sqref="B65"/>
      <selection pane="bottomRight" activeCell="E1" sqref="E1:AR1"/>
    </sheetView>
  </sheetViews>
  <sheetFormatPr defaultRowHeight="13.9" customHeight="1" x14ac:dyDescent="0.25"/>
  <cols>
    <col min="1" max="1" width="4.42578125" style="15" customWidth="1"/>
    <col min="2" max="2" width="38.85546875" style="22" customWidth="1"/>
    <col min="3" max="3" width="4" style="15" customWidth="1"/>
    <col min="4" max="4" width="5.42578125" style="15" customWidth="1"/>
    <col min="5" max="5" width="5.5703125" style="15" customWidth="1"/>
    <col min="6" max="6" width="4.7109375" style="15" customWidth="1"/>
    <col min="7" max="7" width="5.42578125" style="15" customWidth="1"/>
    <col min="8" max="8" width="4" style="15" customWidth="1"/>
    <col min="9" max="9" width="5.7109375" style="15" customWidth="1"/>
    <col min="10" max="10" width="4" style="15" customWidth="1"/>
    <col min="11" max="11" width="5.7109375" style="15" customWidth="1"/>
    <col min="12" max="12" width="8.7109375" style="15" customWidth="1"/>
    <col min="13" max="13" width="7.140625" style="15" customWidth="1"/>
    <col min="14" max="14" width="6.7109375" style="15" customWidth="1"/>
    <col min="15" max="15" width="6.7109375" style="15" hidden="1" customWidth="1"/>
    <col min="16" max="20" width="6.7109375" style="15" customWidth="1"/>
    <col min="21" max="22" width="5.140625" style="15" customWidth="1"/>
    <col min="23" max="23" width="5.7109375" style="15" customWidth="1"/>
    <col min="24" max="25" width="6.7109375" style="15" customWidth="1"/>
    <col min="26" max="26" width="4.85546875" style="15" customWidth="1"/>
    <col min="27" max="27" width="4.85546875" style="15" hidden="1" customWidth="1"/>
    <col min="28" max="28" width="5.42578125" style="15" customWidth="1"/>
    <col min="29" max="29" width="4.85546875" style="15" customWidth="1"/>
    <col min="30" max="31" width="4" style="15" customWidth="1"/>
    <col min="32" max="32" width="6.7109375" style="15" customWidth="1"/>
    <col min="33" max="34" width="4" style="15" customWidth="1"/>
    <col min="35" max="35" width="5.7109375" style="15" customWidth="1"/>
    <col min="36" max="37" width="7.140625" style="15" customWidth="1"/>
    <col min="38" max="38" width="5.28515625" style="15" customWidth="1"/>
    <col min="39" max="39" width="4.85546875" style="15" hidden="1" customWidth="1"/>
    <col min="40" max="41" width="4.85546875" style="15" customWidth="1"/>
    <col min="42" max="43" width="5.7109375" style="15" customWidth="1"/>
    <col min="44" max="44" width="7.5703125" style="15" customWidth="1"/>
    <col min="45" max="16384" width="9.140625" style="14"/>
  </cols>
  <sheetData>
    <row r="1" spans="1:44" ht="15.75" customHeight="1" x14ac:dyDescent="0.25">
      <c r="B1" s="44"/>
      <c r="C1" s="45"/>
      <c r="D1" s="45"/>
      <c r="E1" s="1819" t="s">
        <v>2406</v>
      </c>
      <c r="F1" s="1675"/>
      <c r="G1" s="1675"/>
      <c r="H1" s="1675"/>
      <c r="I1" s="1675"/>
      <c r="J1" s="1675"/>
      <c r="K1" s="1675"/>
      <c r="L1" s="1675"/>
      <c r="M1" s="1675"/>
      <c r="N1" s="1675"/>
      <c r="O1" s="1675"/>
      <c r="P1" s="1675"/>
      <c r="Q1" s="1675"/>
      <c r="R1" s="1675"/>
      <c r="S1" s="1675"/>
      <c r="T1" s="1675"/>
      <c r="U1" s="1675"/>
      <c r="V1" s="1675"/>
      <c r="W1" s="1675"/>
      <c r="X1" s="1675"/>
      <c r="Y1" s="1675"/>
      <c r="Z1" s="1675"/>
      <c r="AA1" s="1675"/>
      <c r="AB1" s="1675"/>
      <c r="AC1" s="1675"/>
      <c r="AD1" s="1675"/>
      <c r="AE1" s="1675"/>
      <c r="AF1" s="1675"/>
      <c r="AG1" s="1675"/>
      <c r="AH1" s="1675"/>
      <c r="AI1" s="1675"/>
      <c r="AJ1" s="1675"/>
      <c r="AK1" s="1675"/>
      <c r="AL1" s="1675"/>
      <c r="AM1" s="1675"/>
      <c r="AN1" s="1675"/>
      <c r="AO1" s="1675"/>
      <c r="AP1" s="1675"/>
      <c r="AQ1" s="1675"/>
      <c r="AR1" s="1675"/>
    </row>
    <row r="2" spans="1:44" ht="15.75" customHeight="1" x14ac:dyDescent="0.25">
      <c r="B2" s="1820" t="s">
        <v>54</v>
      </c>
      <c r="C2" s="1820"/>
      <c r="D2" s="1820"/>
      <c r="E2" s="1820"/>
      <c r="F2" s="1820"/>
      <c r="G2" s="1820"/>
      <c r="H2" s="1820"/>
      <c r="I2" s="1820"/>
      <c r="J2" s="1820"/>
      <c r="K2" s="1820"/>
      <c r="L2" s="1820"/>
      <c r="M2" s="1820"/>
      <c r="N2" s="1820"/>
      <c r="O2" s="1820"/>
      <c r="P2" s="1820"/>
      <c r="Q2" s="1820"/>
      <c r="R2" s="1820"/>
      <c r="S2" s="1820"/>
      <c r="T2" s="1820"/>
      <c r="U2" s="1820"/>
      <c r="V2" s="1820"/>
      <c r="W2" s="1820"/>
      <c r="X2" s="1820"/>
      <c r="Y2" s="1820"/>
      <c r="Z2" s="1820"/>
      <c r="AA2" s="1820"/>
      <c r="AB2" s="1820"/>
      <c r="AC2" s="1820"/>
      <c r="AD2" s="1820"/>
      <c r="AE2" s="1820"/>
      <c r="AF2" s="1820"/>
      <c r="AG2" s="1820"/>
      <c r="AH2" s="1820"/>
      <c r="AI2" s="1820"/>
      <c r="AJ2" s="1820"/>
      <c r="AK2" s="1820"/>
      <c r="AL2" s="1820"/>
      <c r="AM2" s="1820"/>
      <c r="AN2" s="1820"/>
      <c r="AO2" s="1820"/>
      <c r="AP2" s="1820"/>
      <c r="AQ2" s="1820"/>
      <c r="AR2" s="1820"/>
    </row>
    <row r="3" spans="1:44" ht="15.75" customHeight="1" x14ac:dyDescent="0.25">
      <c r="B3" s="1820" t="s">
        <v>677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0"/>
      <c r="M3" s="1820"/>
      <c r="N3" s="1820"/>
      <c r="O3" s="1820"/>
      <c r="P3" s="1820"/>
      <c r="Q3" s="1820"/>
      <c r="R3" s="1820"/>
      <c r="S3" s="1820"/>
      <c r="T3" s="1820"/>
      <c r="U3" s="1820"/>
      <c r="V3" s="1820"/>
      <c r="W3" s="1820"/>
      <c r="X3" s="1820"/>
      <c r="Y3" s="1820"/>
      <c r="Z3" s="1820"/>
      <c r="AA3" s="1820"/>
      <c r="AB3" s="1820"/>
      <c r="AC3" s="1820"/>
      <c r="AD3" s="1820"/>
      <c r="AE3" s="1820"/>
      <c r="AF3" s="1820"/>
      <c r="AG3" s="1820"/>
      <c r="AH3" s="1820"/>
      <c r="AI3" s="1820"/>
      <c r="AJ3" s="1820"/>
      <c r="AK3" s="1820"/>
      <c r="AL3" s="1820"/>
      <c r="AM3" s="1820"/>
      <c r="AN3" s="1820"/>
      <c r="AO3" s="1820"/>
      <c r="AP3" s="1820"/>
      <c r="AQ3" s="1820"/>
      <c r="AR3" s="1820"/>
    </row>
    <row r="4" spans="1:44" ht="15.75" customHeight="1" x14ac:dyDescent="0.25"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 t="s">
        <v>775</v>
      </c>
    </row>
    <row r="5" spans="1:44" ht="27.75" customHeight="1" x14ac:dyDescent="0.25">
      <c r="A5" s="1816" t="s">
        <v>71</v>
      </c>
      <c r="B5" s="48" t="s">
        <v>57</v>
      </c>
      <c r="C5" s="1817" t="s">
        <v>58</v>
      </c>
      <c r="D5" s="1817"/>
      <c r="E5" s="1817"/>
      <c r="F5" s="1817" t="s">
        <v>59</v>
      </c>
      <c r="G5" s="1817"/>
      <c r="H5" s="1817" t="s">
        <v>60</v>
      </c>
      <c r="I5" s="1817"/>
      <c r="J5" s="1818" t="s">
        <v>563</v>
      </c>
      <c r="K5" s="1818"/>
      <c r="L5" s="1817" t="s">
        <v>564</v>
      </c>
      <c r="M5" s="1817"/>
      <c r="N5" s="1817"/>
      <c r="O5" s="1817"/>
      <c r="P5" s="1817"/>
      <c r="Q5" s="1817"/>
      <c r="R5" s="1817"/>
      <c r="S5" s="1817"/>
      <c r="T5" s="1817"/>
      <c r="U5" s="1817" t="s">
        <v>565</v>
      </c>
      <c r="V5" s="1817"/>
      <c r="W5" s="1817"/>
      <c r="X5" s="1821" t="s">
        <v>707</v>
      </c>
      <c r="Y5" s="1821"/>
      <c r="Z5" s="1821"/>
      <c r="AA5" s="1821"/>
      <c r="AB5" s="1821"/>
      <c r="AC5" s="1821"/>
      <c r="AD5" s="1821"/>
      <c r="AE5" s="1821"/>
      <c r="AF5" s="1821"/>
      <c r="AG5" s="1817" t="s">
        <v>719</v>
      </c>
      <c r="AH5" s="1817"/>
      <c r="AI5" s="1817"/>
      <c r="AJ5" s="1817" t="s">
        <v>720</v>
      </c>
      <c r="AK5" s="1817"/>
      <c r="AL5" s="1817"/>
      <c r="AM5" s="1817"/>
      <c r="AN5" s="1817"/>
      <c r="AO5" s="1817"/>
      <c r="AP5" s="1817"/>
      <c r="AQ5" s="1817"/>
      <c r="AR5" s="1817"/>
    </row>
    <row r="6" spans="1:44" s="2" customFormat="1" ht="30.75" customHeight="1" x14ac:dyDescent="0.2">
      <c r="A6" s="1816"/>
      <c r="B6" s="1759" t="s">
        <v>776</v>
      </c>
      <c r="C6" s="1825" t="s">
        <v>777</v>
      </c>
      <c r="D6" s="1825"/>
      <c r="E6" s="1825"/>
      <c r="F6" s="1825"/>
      <c r="G6" s="1825"/>
      <c r="H6" s="1825" t="s">
        <v>778</v>
      </c>
      <c r="I6" s="1825"/>
      <c r="J6" s="1825"/>
      <c r="K6" s="1825"/>
      <c r="L6" s="1824" t="s">
        <v>779</v>
      </c>
      <c r="M6" s="1824"/>
      <c r="N6" s="1824"/>
      <c r="O6" s="1824"/>
      <c r="P6" s="1824"/>
      <c r="Q6" s="1824"/>
      <c r="R6" s="1824"/>
      <c r="S6" s="1824"/>
      <c r="T6" s="1824"/>
      <c r="U6" s="1824"/>
      <c r="V6" s="1824"/>
      <c r="W6" s="1824"/>
      <c r="X6" s="1824" t="s">
        <v>628</v>
      </c>
      <c r="Y6" s="1824"/>
      <c r="Z6" s="1824"/>
      <c r="AA6" s="1824"/>
      <c r="AB6" s="1824"/>
      <c r="AC6" s="1824"/>
      <c r="AD6" s="1824"/>
      <c r="AE6" s="1824"/>
      <c r="AF6" s="1824"/>
      <c r="AG6" s="1824"/>
      <c r="AH6" s="1824"/>
      <c r="AI6" s="1824"/>
      <c r="AJ6" s="1605" t="s">
        <v>780</v>
      </c>
      <c r="AK6" s="1605"/>
      <c r="AL6" s="1605"/>
      <c r="AM6" s="1605"/>
      <c r="AN6" s="1605"/>
      <c r="AO6" s="1605"/>
      <c r="AP6" s="1605"/>
      <c r="AQ6" s="1605"/>
      <c r="AR6" s="1605"/>
    </row>
    <row r="7" spans="1:44" s="2" customFormat="1" ht="27.75" customHeight="1" x14ac:dyDescent="0.2">
      <c r="A7" s="1816"/>
      <c r="B7" s="1759"/>
      <c r="C7" s="1826" t="s">
        <v>781</v>
      </c>
      <c r="D7" s="1826"/>
      <c r="E7" s="1826"/>
      <c r="F7" s="1568" t="s">
        <v>782</v>
      </c>
      <c r="G7" s="1568"/>
      <c r="H7" s="1826" t="s">
        <v>783</v>
      </c>
      <c r="I7" s="1826"/>
      <c r="J7" s="1826" t="s">
        <v>782</v>
      </c>
      <c r="K7" s="1826"/>
      <c r="L7" s="1823" t="s">
        <v>783</v>
      </c>
      <c r="M7" s="1823"/>
      <c r="N7" s="1823"/>
      <c r="O7" s="1823"/>
      <c r="P7" s="1823"/>
      <c r="Q7" s="1823"/>
      <c r="R7" s="1823"/>
      <c r="S7" s="1823"/>
      <c r="T7" s="1823"/>
      <c r="U7" s="1826" t="s">
        <v>782</v>
      </c>
      <c r="V7" s="1826"/>
      <c r="W7" s="1826"/>
      <c r="X7" s="1823" t="s">
        <v>783</v>
      </c>
      <c r="Y7" s="1823"/>
      <c r="Z7" s="1823"/>
      <c r="AA7" s="1823"/>
      <c r="AB7" s="1823"/>
      <c r="AC7" s="1823"/>
      <c r="AD7" s="1823"/>
      <c r="AE7" s="1823"/>
      <c r="AF7" s="1823"/>
      <c r="AG7" s="1823" t="s">
        <v>784</v>
      </c>
      <c r="AH7" s="1823"/>
      <c r="AI7" s="1823"/>
      <c r="AJ7" s="1605"/>
      <c r="AK7" s="1605"/>
      <c r="AL7" s="1605"/>
      <c r="AM7" s="1605"/>
      <c r="AN7" s="1605"/>
      <c r="AO7" s="1605"/>
      <c r="AP7" s="1605"/>
      <c r="AQ7" s="1605"/>
      <c r="AR7" s="1605"/>
    </row>
    <row r="8" spans="1:44" s="2" customFormat="1" ht="27" customHeight="1" x14ac:dyDescent="0.2">
      <c r="A8" s="1816"/>
      <c r="B8" s="1759"/>
      <c r="C8" s="49">
        <v>42370</v>
      </c>
      <c r="D8" s="49">
        <v>42675</v>
      </c>
      <c r="E8" s="49">
        <v>42735</v>
      </c>
      <c r="F8" s="49">
        <v>42370</v>
      </c>
      <c r="G8" s="49">
        <v>42735</v>
      </c>
      <c r="H8" s="49">
        <v>42370</v>
      </c>
      <c r="I8" s="49">
        <v>42735</v>
      </c>
      <c r="J8" s="49">
        <v>42370</v>
      </c>
      <c r="K8" s="49">
        <v>42735</v>
      </c>
      <c r="L8" s="49">
        <v>42370</v>
      </c>
      <c r="M8" s="49">
        <v>42401</v>
      </c>
      <c r="N8" s="49">
        <v>42461</v>
      </c>
      <c r="O8" s="49"/>
      <c r="P8" s="49">
        <v>42491</v>
      </c>
      <c r="Q8" s="49">
        <v>42503</v>
      </c>
      <c r="R8" s="49">
        <v>42552</v>
      </c>
      <c r="S8" s="49">
        <v>42675</v>
      </c>
      <c r="T8" s="49">
        <v>42735</v>
      </c>
      <c r="U8" s="49">
        <v>42370</v>
      </c>
      <c r="V8" s="49">
        <v>42491</v>
      </c>
      <c r="W8" s="49">
        <v>42735</v>
      </c>
      <c r="X8" s="827">
        <v>42370</v>
      </c>
      <c r="Y8" s="49">
        <v>42401</v>
      </c>
      <c r="Z8" s="49">
        <v>42461</v>
      </c>
      <c r="AA8" s="49"/>
      <c r="AB8" s="49">
        <v>42491</v>
      </c>
      <c r="AC8" s="49">
        <v>42503</v>
      </c>
      <c r="AD8" s="50">
        <v>42186</v>
      </c>
      <c r="AE8" s="50">
        <v>42675</v>
      </c>
      <c r="AF8" s="827">
        <v>42735</v>
      </c>
      <c r="AG8" s="49">
        <v>42370</v>
      </c>
      <c r="AH8" s="49">
        <v>42491</v>
      </c>
      <c r="AI8" s="49">
        <v>42735</v>
      </c>
      <c r="AJ8" s="827">
        <v>42370</v>
      </c>
      <c r="AK8" s="49">
        <v>42401</v>
      </c>
      <c r="AL8" s="50">
        <v>42461</v>
      </c>
      <c r="AM8" s="49"/>
      <c r="AN8" s="49">
        <v>42491</v>
      </c>
      <c r="AO8" s="49">
        <v>42503</v>
      </c>
      <c r="AP8" s="50">
        <v>42552</v>
      </c>
      <c r="AQ8" s="50">
        <v>42675</v>
      </c>
      <c r="AR8" s="827">
        <v>42735</v>
      </c>
    </row>
    <row r="9" spans="1:44" s="2" customFormat="1" ht="13.9" customHeight="1" x14ac:dyDescent="0.25">
      <c r="A9" s="51"/>
      <c r="B9" s="2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</row>
    <row r="10" spans="1:44" s="2" customFormat="1" ht="13.9" customHeight="1" x14ac:dyDescent="0.25">
      <c r="A10" s="51" t="s">
        <v>572</v>
      </c>
      <c r="B10" s="53" t="s">
        <v>89</v>
      </c>
      <c r="C10" s="54" t="s">
        <v>785</v>
      </c>
      <c r="D10" s="54" t="s">
        <v>1081</v>
      </c>
      <c r="E10" s="54" t="s">
        <v>376</v>
      </c>
      <c r="F10" s="54"/>
      <c r="G10" s="54"/>
      <c r="H10" s="54">
        <v>2</v>
      </c>
      <c r="I10" s="54" t="s">
        <v>786</v>
      </c>
      <c r="J10" s="54"/>
      <c r="K10" s="54"/>
      <c r="L10" s="54" t="s">
        <v>679</v>
      </c>
      <c r="M10" s="54"/>
      <c r="N10" s="54"/>
      <c r="O10" s="54"/>
      <c r="P10" s="54"/>
      <c r="Q10" s="54"/>
      <c r="R10" s="54"/>
      <c r="S10" s="54"/>
      <c r="T10" s="54" t="s">
        <v>679</v>
      </c>
      <c r="U10" s="54" t="s">
        <v>679</v>
      </c>
      <c r="V10" s="54"/>
      <c r="W10" s="54" t="s">
        <v>679</v>
      </c>
      <c r="X10" s="54" t="s">
        <v>787</v>
      </c>
      <c r="Y10" s="54"/>
      <c r="Z10" s="54"/>
      <c r="AA10" s="54"/>
      <c r="AB10" s="54"/>
      <c r="AC10" s="54"/>
      <c r="AD10" s="54"/>
      <c r="AE10" s="54" t="s">
        <v>1081</v>
      </c>
      <c r="AF10" s="54" t="s">
        <v>1065</v>
      </c>
      <c r="AG10" s="54" t="s">
        <v>679</v>
      </c>
      <c r="AH10" s="54"/>
      <c r="AI10" s="54" t="s">
        <v>679</v>
      </c>
      <c r="AJ10" s="54" t="s">
        <v>787</v>
      </c>
      <c r="AK10" s="54"/>
      <c r="AL10" s="54"/>
      <c r="AM10" s="54"/>
      <c r="AN10" s="54"/>
      <c r="AO10" s="54"/>
      <c r="AP10" s="54"/>
      <c r="AQ10" s="54" t="s">
        <v>1081</v>
      </c>
      <c r="AR10" s="584">
        <v>6</v>
      </c>
    </row>
    <row r="11" spans="1:44" s="2" customFormat="1" ht="13.9" customHeight="1" x14ac:dyDescent="0.25">
      <c r="A11" s="51"/>
      <c r="B11" s="29"/>
      <c r="C11" s="55"/>
      <c r="D11" s="55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</row>
    <row r="12" spans="1:44" s="15" customFormat="1" ht="14.45" customHeight="1" x14ac:dyDescent="0.25">
      <c r="A12" s="3" t="s">
        <v>580</v>
      </c>
      <c r="B12" s="56" t="s">
        <v>788</v>
      </c>
      <c r="C12" s="57">
        <v>7</v>
      </c>
      <c r="D12" s="57"/>
      <c r="E12" s="58">
        <f>C12</f>
        <v>7</v>
      </c>
      <c r="F12" s="58"/>
      <c r="G12" s="58"/>
      <c r="H12" s="58">
        <v>41</v>
      </c>
      <c r="I12" s="58">
        <f>H12</f>
        <v>41</v>
      </c>
      <c r="J12" s="58"/>
      <c r="K12" s="58"/>
      <c r="L12" s="58">
        <v>0</v>
      </c>
      <c r="M12" s="58"/>
      <c r="N12" s="58"/>
      <c r="O12" s="58"/>
      <c r="P12" s="58"/>
      <c r="Q12" s="58"/>
      <c r="R12" s="58"/>
      <c r="S12" s="58"/>
      <c r="T12" s="58">
        <v>0</v>
      </c>
      <c r="U12" s="58">
        <v>0</v>
      </c>
      <c r="V12" s="58"/>
      <c r="W12" s="58">
        <v>0</v>
      </c>
      <c r="X12" s="58">
        <f>C12+H12+L12</f>
        <v>48</v>
      </c>
      <c r="Y12" s="58"/>
      <c r="Z12" s="58"/>
      <c r="AA12" s="58"/>
      <c r="AB12" s="58"/>
      <c r="AC12" s="58"/>
      <c r="AD12" s="58"/>
      <c r="AE12" s="58"/>
      <c r="AF12" s="58">
        <v>48</v>
      </c>
      <c r="AG12" s="58">
        <v>0</v>
      </c>
      <c r="AH12" s="58"/>
      <c r="AI12" s="58">
        <v>0</v>
      </c>
      <c r="AJ12" s="585">
        <f>X12</f>
        <v>48</v>
      </c>
      <c r="AK12" s="585"/>
      <c r="AL12" s="585"/>
      <c r="AM12" s="60"/>
      <c r="AN12" s="60"/>
      <c r="AO12" s="60"/>
      <c r="AP12" s="60"/>
      <c r="AQ12" s="60"/>
      <c r="AR12" s="60">
        <f>SUM(AJ12:AP12)</f>
        <v>48</v>
      </c>
    </row>
    <row r="13" spans="1:44" s="15" customFormat="1" ht="14.45" customHeight="1" x14ac:dyDescent="0.25">
      <c r="A13" s="3"/>
    </row>
    <row r="14" spans="1:44" ht="15.75" customHeight="1" x14ac:dyDescent="0.25">
      <c r="A14" s="3"/>
      <c r="B14" s="61"/>
      <c r="C14" s="62"/>
      <c r="D14" s="62"/>
      <c r="E14" s="63"/>
      <c r="F14" s="63"/>
      <c r="G14" s="63"/>
      <c r="H14" s="63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</row>
    <row r="15" spans="1:44" s="15" customFormat="1" ht="14.45" customHeight="1" x14ac:dyDescent="0.25">
      <c r="A15" s="3" t="s">
        <v>581</v>
      </c>
      <c r="B15" s="66" t="s">
        <v>789</v>
      </c>
      <c r="C15" s="67"/>
      <c r="D15" s="67"/>
      <c r="E15" s="68"/>
      <c r="F15" s="68"/>
      <c r="G15" s="68"/>
      <c r="H15" s="68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</row>
    <row r="16" spans="1:44" s="15" customFormat="1" ht="14.45" customHeight="1" x14ac:dyDescent="0.25">
      <c r="A16" s="3" t="s">
        <v>582</v>
      </c>
      <c r="B16" s="71" t="s">
        <v>790</v>
      </c>
      <c r="C16" s="72"/>
      <c r="D16" s="72"/>
      <c r="E16" s="73"/>
      <c r="F16" s="73"/>
      <c r="G16" s="73"/>
      <c r="H16" s="73"/>
      <c r="I16" s="73"/>
      <c r="J16" s="73"/>
      <c r="K16" s="73"/>
      <c r="L16" s="73">
        <v>20</v>
      </c>
      <c r="M16" s="73"/>
      <c r="N16" s="73"/>
      <c r="O16" s="73"/>
      <c r="P16" s="73"/>
      <c r="Q16" s="73"/>
      <c r="R16" s="73"/>
      <c r="S16" s="73"/>
      <c r="T16" s="73">
        <v>20</v>
      </c>
      <c r="U16" s="73"/>
      <c r="V16" s="73"/>
      <c r="W16" s="73"/>
      <c r="X16" s="58">
        <f t="shared" ref="X16:X28" si="0">C16+H16+L16</f>
        <v>20</v>
      </c>
      <c r="Y16" s="58"/>
      <c r="Z16" s="58"/>
      <c r="AA16" s="58"/>
      <c r="AB16" s="58"/>
      <c r="AC16" s="58"/>
      <c r="AD16" s="58"/>
      <c r="AE16" s="58"/>
      <c r="AF16" s="58">
        <f t="shared" ref="AF16:AF27" si="1">E16+I16+T16</f>
        <v>20</v>
      </c>
      <c r="AG16" s="58"/>
      <c r="AH16" s="58"/>
      <c r="AI16" s="58"/>
      <c r="AJ16" s="58">
        <f t="shared" ref="AJ16:AJ25" si="2">X16+AG16/2</f>
        <v>20</v>
      </c>
      <c r="AK16" s="58"/>
      <c r="AL16" s="58"/>
      <c r="AM16" s="58"/>
      <c r="AN16" s="58"/>
      <c r="AO16" s="58"/>
      <c r="AP16" s="58"/>
      <c r="AQ16" s="58"/>
      <c r="AR16" s="58">
        <f t="shared" ref="AR16:AR22" si="3">AF16+AI16/2</f>
        <v>20</v>
      </c>
    </row>
    <row r="17" spans="1:45" s="15" customFormat="1" ht="14.45" customHeight="1" x14ac:dyDescent="0.25">
      <c r="A17" s="3" t="s">
        <v>583</v>
      </c>
      <c r="B17" s="71" t="s">
        <v>791</v>
      </c>
      <c r="C17" s="72"/>
      <c r="D17" s="72"/>
      <c r="E17" s="73"/>
      <c r="F17" s="73"/>
      <c r="G17" s="73"/>
      <c r="H17" s="73"/>
      <c r="I17" s="73"/>
      <c r="J17" s="73"/>
      <c r="K17" s="73"/>
      <c r="L17" s="73">
        <v>20</v>
      </c>
      <c r="M17" s="73"/>
      <c r="N17" s="73"/>
      <c r="O17" s="73"/>
      <c r="P17" s="73"/>
      <c r="Q17" s="73"/>
      <c r="R17" s="73"/>
      <c r="S17" s="73"/>
      <c r="T17" s="73">
        <v>20</v>
      </c>
      <c r="U17" s="73"/>
      <c r="V17" s="73"/>
      <c r="W17" s="73"/>
      <c r="X17" s="58">
        <f t="shared" si="0"/>
        <v>20</v>
      </c>
      <c r="Y17" s="58"/>
      <c r="Z17" s="58"/>
      <c r="AA17" s="58"/>
      <c r="AB17" s="58"/>
      <c r="AC17" s="58"/>
      <c r="AD17" s="58"/>
      <c r="AE17" s="58"/>
      <c r="AF17" s="58">
        <f t="shared" si="1"/>
        <v>20</v>
      </c>
      <c r="AG17" s="58"/>
      <c r="AH17" s="58"/>
      <c r="AI17" s="58"/>
      <c r="AJ17" s="58">
        <f t="shared" si="2"/>
        <v>20</v>
      </c>
      <c r="AK17" s="58"/>
      <c r="AL17" s="58"/>
      <c r="AM17" s="58"/>
      <c r="AN17" s="58"/>
      <c r="AO17" s="58"/>
      <c r="AP17" s="58"/>
      <c r="AQ17" s="58"/>
      <c r="AR17" s="58">
        <f t="shared" si="3"/>
        <v>20</v>
      </c>
    </row>
    <row r="18" spans="1:45" s="15" customFormat="1" ht="14.45" customHeight="1" x14ac:dyDescent="0.25">
      <c r="A18" s="3" t="s">
        <v>584</v>
      </c>
      <c r="B18" s="71" t="s">
        <v>792</v>
      </c>
      <c r="C18" s="72"/>
      <c r="D18" s="72"/>
      <c r="E18" s="73"/>
      <c r="F18" s="73"/>
      <c r="G18" s="73"/>
      <c r="H18" s="73"/>
      <c r="I18" s="73"/>
      <c r="J18" s="73"/>
      <c r="K18" s="73"/>
      <c r="L18" s="73">
        <v>10</v>
      </c>
      <c r="M18" s="73"/>
      <c r="N18" s="73"/>
      <c r="O18" s="73"/>
      <c r="P18" s="73"/>
      <c r="Q18" s="73"/>
      <c r="R18" s="73">
        <v>-1</v>
      </c>
      <c r="S18" s="73"/>
      <c r="T18" s="73">
        <f>L18+N18+R18</f>
        <v>9</v>
      </c>
      <c r="U18" s="73"/>
      <c r="V18" s="73"/>
      <c r="W18" s="73"/>
      <c r="X18" s="58">
        <f t="shared" si="0"/>
        <v>10</v>
      </c>
      <c r="Y18" s="58"/>
      <c r="Z18" s="58"/>
      <c r="AA18" s="58"/>
      <c r="AB18" s="58"/>
      <c r="AC18" s="58"/>
      <c r="AD18" s="58">
        <v>-1</v>
      </c>
      <c r="AE18" s="58"/>
      <c r="AF18" s="58">
        <f t="shared" si="1"/>
        <v>9</v>
      </c>
      <c r="AG18" s="58"/>
      <c r="AH18" s="58"/>
      <c r="AI18" s="58"/>
      <c r="AJ18" s="58">
        <f t="shared" si="2"/>
        <v>10</v>
      </c>
      <c r="AK18" s="58"/>
      <c r="AL18" s="58"/>
      <c r="AM18" s="58"/>
      <c r="AN18" s="58"/>
      <c r="AO18" s="58"/>
      <c r="AP18" s="58">
        <v>-1</v>
      </c>
      <c r="AQ18" s="58"/>
      <c r="AR18" s="58">
        <f t="shared" si="3"/>
        <v>9</v>
      </c>
    </row>
    <row r="19" spans="1:45" s="15" customFormat="1" ht="14.45" customHeight="1" x14ac:dyDescent="0.25">
      <c r="A19" s="3" t="s">
        <v>585</v>
      </c>
      <c r="B19" s="71" t="s">
        <v>793</v>
      </c>
      <c r="C19" s="72"/>
      <c r="D19" s="72"/>
      <c r="E19" s="73"/>
      <c r="F19" s="73"/>
      <c r="G19" s="73"/>
      <c r="H19" s="73"/>
      <c r="I19" s="73"/>
      <c r="J19" s="73"/>
      <c r="K19" s="73"/>
      <c r="L19" s="73">
        <v>11</v>
      </c>
      <c r="M19" s="73"/>
      <c r="N19" s="73"/>
      <c r="O19" s="73"/>
      <c r="P19" s="73"/>
      <c r="Q19" s="73"/>
      <c r="R19" s="73"/>
      <c r="S19" s="73"/>
      <c r="T19" s="73">
        <f t="shared" ref="T19:T27" si="4">L19+N19</f>
        <v>11</v>
      </c>
      <c r="U19" s="73"/>
      <c r="V19" s="73"/>
      <c r="W19" s="73"/>
      <c r="X19" s="58">
        <f t="shared" si="0"/>
        <v>11</v>
      </c>
      <c r="Y19" s="58"/>
      <c r="Z19" s="58"/>
      <c r="AA19" s="58"/>
      <c r="AB19" s="58"/>
      <c r="AC19" s="58"/>
      <c r="AD19" s="58"/>
      <c r="AE19" s="58"/>
      <c r="AF19" s="58">
        <f t="shared" si="1"/>
        <v>11</v>
      </c>
      <c r="AG19" s="58"/>
      <c r="AH19" s="58"/>
      <c r="AI19" s="58"/>
      <c r="AJ19" s="58">
        <f t="shared" si="2"/>
        <v>11</v>
      </c>
      <c r="AK19" s="58"/>
      <c r="AL19" s="58"/>
      <c r="AM19" s="58"/>
      <c r="AN19" s="58"/>
      <c r="AO19" s="58"/>
      <c r="AP19" s="58"/>
      <c r="AQ19" s="58"/>
      <c r="AR19" s="58">
        <f t="shared" si="3"/>
        <v>11</v>
      </c>
    </row>
    <row r="20" spans="1:45" s="15" customFormat="1" ht="14.45" customHeight="1" x14ac:dyDescent="0.25">
      <c r="A20" s="3" t="s">
        <v>586</v>
      </c>
      <c r="B20" s="71" t="s">
        <v>794</v>
      </c>
      <c r="C20" s="72"/>
      <c r="D20" s="72"/>
      <c r="E20" s="73"/>
      <c r="F20" s="73"/>
      <c r="G20" s="73"/>
      <c r="H20" s="73"/>
      <c r="I20" s="73"/>
      <c r="J20" s="73"/>
      <c r="K20" s="73"/>
      <c r="L20" s="73">
        <v>1</v>
      </c>
      <c r="M20" s="73"/>
      <c r="N20" s="73"/>
      <c r="O20" s="73"/>
      <c r="P20" s="73"/>
      <c r="Q20" s="73"/>
      <c r="R20" s="73"/>
      <c r="S20" s="73"/>
      <c r="T20" s="73">
        <f t="shared" si="4"/>
        <v>1</v>
      </c>
      <c r="U20" s="73"/>
      <c r="V20" s="73"/>
      <c r="W20" s="73"/>
      <c r="X20" s="58">
        <f t="shared" si="0"/>
        <v>1</v>
      </c>
      <c r="Y20" s="58"/>
      <c r="Z20" s="58"/>
      <c r="AA20" s="58"/>
      <c r="AB20" s="58"/>
      <c r="AC20" s="58"/>
      <c r="AD20" s="58"/>
      <c r="AE20" s="58"/>
      <c r="AF20" s="58">
        <f t="shared" si="1"/>
        <v>1</v>
      </c>
      <c r="AG20" s="58"/>
      <c r="AH20" s="58"/>
      <c r="AI20" s="58"/>
      <c r="AJ20" s="58">
        <f t="shared" si="2"/>
        <v>1</v>
      </c>
      <c r="AK20" s="58"/>
      <c r="AL20" s="58"/>
      <c r="AM20" s="58"/>
      <c r="AN20" s="58"/>
      <c r="AO20" s="58"/>
      <c r="AP20" s="58"/>
      <c r="AQ20" s="58"/>
      <c r="AR20" s="58">
        <f t="shared" si="3"/>
        <v>1</v>
      </c>
    </row>
    <row r="21" spans="1:45" s="15" customFormat="1" ht="14.45" customHeight="1" x14ac:dyDescent="0.25">
      <c r="A21" s="3" t="s">
        <v>587</v>
      </c>
      <c r="B21" s="71" t="s">
        <v>795</v>
      </c>
      <c r="C21" s="72"/>
      <c r="D21" s="72"/>
      <c r="E21" s="73"/>
      <c r="F21" s="73"/>
      <c r="G21" s="73"/>
      <c r="H21" s="73"/>
      <c r="I21" s="73"/>
      <c r="J21" s="73"/>
      <c r="K21" s="73"/>
      <c r="L21" s="73">
        <v>5</v>
      </c>
      <c r="M21" s="73"/>
      <c r="N21" s="73"/>
      <c r="O21" s="73"/>
      <c r="P21" s="73"/>
      <c r="Q21" s="73"/>
      <c r="R21" s="73"/>
      <c r="S21" s="73"/>
      <c r="T21" s="73">
        <f t="shared" si="4"/>
        <v>5</v>
      </c>
      <c r="U21" s="73"/>
      <c r="V21" s="73"/>
      <c r="W21" s="73"/>
      <c r="X21" s="58">
        <f t="shared" si="0"/>
        <v>5</v>
      </c>
      <c r="Y21" s="58"/>
      <c r="Z21" s="58"/>
      <c r="AA21" s="58"/>
      <c r="AB21" s="58"/>
      <c r="AC21" s="58"/>
      <c r="AD21" s="58"/>
      <c r="AE21" s="58"/>
      <c r="AF21" s="58">
        <f t="shared" si="1"/>
        <v>5</v>
      </c>
      <c r="AG21" s="58"/>
      <c r="AH21" s="58"/>
      <c r="AI21" s="58"/>
      <c r="AJ21" s="58">
        <f t="shared" si="2"/>
        <v>5</v>
      </c>
      <c r="AK21" s="58"/>
      <c r="AL21" s="58"/>
      <c r="AM21" s="58"/>
      <c r="AN21" s="58"/>
      <c r="AO21" s="58"/>
      <c r="AP21" s="58"/>
      <c r="AQ21" s="58"/>
      <c r="AR21" s="58">
        <f t="shared" si="3"/>
        <v>5</v>
      </c>
    </row>
    <row r="22" spans="1:45" s="15" customFormat="1" ht="14.45" customHeight="1" x14ac:dyDescent="0.25">
      <c r="A22" s="3" t="s">
        <v>629</v>
      </c>
      <c r="B22" s="71" t="s">
        <v>796</v>
      </c>
      <c r="C22" s="72"/>
      <c r="D22" s="72"/>
      <c r="E22" s="73"/>
      <c r="F22" s="73"/>
      <c r="G22" s="73"/>
      <c r="H22" s="73"/>
      <c r="I22" s="73"/>
      <c r="J22" s="73"/>
      <c r="K22" s="73"/>
      <c r="L22" s="73">
        <v>0</v>
      </c>
      <c r="M22" s="73"/>
      <c r="N22" s="73"/>
      <c r="O22" s="73"/>
      <c r="P22" s="73"/>
      <c r="Q22" s="73"/>
      <c r="R22" s="73"/>
      <c r="S22" s="73"/>
      <c r="T22" s="58">
        <f t="shared" si="4"/>
        <v>0</v>
      </c>
      <c r="U22" s="73"/>
      <c r="V22" s="73"/>
      <c r="W22" s="73"/>
      <c r="X22" s="58">
        <f t="shared" si="0"/>
        <v>0</v>
      </c>
      <c r="Y22" s="58"/>
      <c r="Z22" s="58"/>
      <c r="AA22" s="58"/>
      <c r="AB22" s="58"/>
      <c r="AC22" s="58"/>
      <c r="AD22" s="73"/>
      <c r="AE22" s="73"/>
      <c r="AF22" s="58">
        <f t="shared" si="1"/>
        <v>0</v>
      </c>
      <c r="AG22" s="58"/>
      <c r="AH22" s="58"/>
      <c r="AI22" s="58"/>
      <c r="AJ22" s="58">
        <f t="shared" si="2"/>
        <v>0</v>
      </c>
      <c r="AK22" s="58"/>
      <c r="AL22" s="58"/>
      <c r="AM22" s="58"/>
      <c r="AN22" s="58"/>
      <c r="AO22" s="58"/>
      <c r="AP22" s="73"/>
      <c r="AQ22" s="73"/>
      <c r="AR22" s="58">
        <f t="shared" si="3"/>
        <v>0</v>
      </c>
    </row>
    <row r="23" spans="1:45" s="15" customFormat="1" ht="14.45" customHeight="1" x14ac:dyDescent="0.25">
      <c r="A23" s="3">
        <v>11</v>
      </c>
      <c r="B23" s="71" t="s">
        <v>797</v>
      </c>
      <c r="C23" s="72"/>
      <c r="D23" s="72"/>
      <c r="E23" s="73"/>
      <c r="F23" s="73"/>
      <c r="G23" s="73"/>
      <c r="H23" s="73"/>
      <c r="I23" s="73"/>
      <c r="J23" s="73"/>
      <c r="K23" s="73"/>
      <c r="L23" s="73">
        <v>1</v>
      </c>
      <c r="M23" s="73"/>
      <c r="N23" s="73"/>
      <c r="O23" s="73">
        <v>-1</v>
      </c>
      <c r="P23" s="73">
        <v>-1</v>
      </c>
      <c r="Q23" s="73"/>
      <c r="R23" s="73"/>
      <c r="S23" s="73"/>
      <c r="T23" s="58">
        <f>L23+P23</f>
        <v>0</v>
      </c>
      <c r="U23" s="73"/>
      <c r="V23" s="73"/>
      <c r="W23" s="73"/>
      <c r="X23" s="58">
        <f t="shared" si="0"/>
        <v>1</v>
      </c>
      <c r="Y23" s="58"/>
      <c r="Z23" s="58"/>
      <c r="AA23" s="58">
        <v>-1</v>
      </c>
      <c r="AB23" s="58">
        <v>-1</v>
      </c>
      <c r="AC23" s="58"/>
      <c r="AD23" s="73"/>
      <c r="AE23" s="73"/>
      <c r="AF23" s="58">
        <f t="shared" si="1"/>
        <v>0</v>
      </c>
      <c r="AG23" s="58"/>
      <c r="AH23" s="58"/>
      <c r="AI23" s="58"/>
      <c r="AJ23" s="58">
        <f t="shared" si="2"/>
        <v>1</v>
      </c>
      <c r="AK23" s="58"/>
      <c r="AL23" s="58"/>
      <c r="AM23" s="58"/>
      <c r="AN23" s="58">
        <v>-1</v>
      </c>
      <c r="AO23" s="58"/>
      <c r="AP23" s="73"/>
      <c r="AQ23" s="73"/>
      <c r="AR23" s="58">
        <v>0</v>
      </c>
    </row>
    <row r="24" spans="1:45" s="15" customFormat="1" ht="14.45" customHeight="1" x14ac:dyDescent="0.25">
      <c r="A24" s="3">
        <v>12</v>
      </c>
      <c r="B24" s="71" t="s">
        <v>798</v>
      </c>
      <c r="C24" s="72"/>
      <c r="D24" s="72"/>
      <c r="E24" s="73"/>
      <c r="F24" s="73"/>
      <c r="G24" s="73"/>
      <c r="H24" s="73"/>
      <c r="I24" s="73"/>
      <c r="J24" s="73"/>
      <c r="K24" s="73"/>
      <c r="L24" s="73">
        <v>1</v>
      </c>
      <c r="M24" s="73"/>
      <c r="N24" s="73"/>
      <c r="O24" s="73"/>
      <c r="P24" s="73"/>
      <c r="Q24" s="73"/>
      <c r="R24" s="73"/>
      <c r="S24" s="73"/>
      <c r="T24" s="58">
        <f t="shared" si="4"/>
        <v>1</v>
      </c>
      <c r="U24" s="73"/>
      <c r="V24" s="73"/>
      <c r="W24" s="73"/>
      <c r="X24" s="58">
        <f t="shared" si="0"/>
        <v>1</v>
      </c>
      <c r="Y24" s="58"/>
      <c r="Z24" s="58"/>
      <c r="AA24" s="58"/>
      <c r="AB24" s="58"/>
      <c r="AC24" s="58"/>
      <c r="AD24" s="73"/>
      <c r="AE24" s="73"/>
      <c r="AF24" s="58">
        <f t="shared" si="1"/>
        <v>1</v>
      </c>
      <c r="AG24" s="58"/>
      <c r="AH24" s="58"/>
      <c r="AI24" s="58"/>
      <c r="AJ24" s="58">
        <f t="shared" si="2"/>
        <v>1</v>
      </c>
      <c r="AK24" s="58"/>
      <c r="AL24" s="58"/>
      <c r="AM24" s="58"/>
      <c r="AN24" s="58"/>
      <c r="AO24" s="58"/>
      <c r="AP24" s="73"/>
      <c r="AQ24" s="73"/>
      <c r="AR24" s="58">
        <v>1</v>
      </c>
    </row>
    <row r="25" spans="1:45" s="15" customFormat="1" ht="14.45" customHeight="1" x14ac:dyDescent="0.25">
      <c r="A25" s="3">
        <v>13</v>
      </c>
      <c r="B25" s="71" t="s">
        <v>799</v>
      </c>
      <c r="C25" s="72"/>
      <c r="D25" s="72"/>
      <c r="E25" s="73"/>
      <c r="F25" s="73"/>
      <c r="G25" s="73"/>
      <c r="H25" s="73"/>
      <c r="I25" s="73"/>
      <c r="J25" s="73"/>
      <c r="K25" s="73"/>
      <c r="L25" s="73">
        <v>9</v>
      </c>
      <c r="M25" s="73"/>
      <c r="N25" s="73"/>
      <c r="O25" s="73"/>
      <c r="P25" s="73"/>
      <c r="Q25" s="73"/>
      <c r="R25" s="73"/>
      <c r="S25" s="73"/>
      <c r="T25" s="58">
        <f t="shared" si="4"/>
        <v>9</v>
      </c>
      <c r="U25" s="73"/>
      <c r="V25" s="73"/>
      <c r="W25" s="73"/>
      <c r="X25" s="58">
        <f t="shared" si="0"/>
        <v>9</v>
      </c>
      <c r="Y25" s="58"/>
      <c r="Z25" s="58"/>
      <c r="AA25" s="58"/>
      <c r="AB25" s="58"/>
      <c r="AC25" s="58"/>
      <c r="AD25" s="73"/>
      <c r="AE25" s="73"/>
      <c r="AF25" s="58">
        <f t="shared" si="1"/>
        <v>9</v>
      </c>
      <c r="AG25" s="58"/>
      <c r="AH25" s="58"/>
      <c r="AI25" s="58"/>
      <c r="AJ25" s="60">
        <f t="shared" si="2"/>
        <v>9</v>
      </c>
      <c r="AK25" s="60"/>
      <c r="AL25" s="60"/>
      <c r="AM25" s="60"/>
      <c r="AN25" s="60"/>
      <c r="AO25" s="60"/>
      <c r="AP25" s="322"/>
      <c r="AQ25" s="322"/>
      <c r="AR25" s="60">
        <f>AF25+AI25/2</f>
        <v>9</v>
      </c>
    </row>
    <row r="26" spans="1:45" s="15" customFormat="1" ht="14.45" customHeight="1" x14ac:dyDescent="0.25">
      <c r="A26" s="3">
        <v>14</v>
      </c>
      <c r="B26" s="71" t="s">
        <v>800</v>
      </c>
      <c r="C26" s="72"/>
      <c r="D26" s="72"/>
      <c r="E26" s="73"/>
      <c r="F26" s="73"/>
      <c r="G26" s="73"/>
      <c r="H26" s="73"/>
      <c r="I26" s="73"/>
      <c r="J26" s="73"/>
      <c r="K26" s="73"/>
      <c r="L26" s="73">
        <v>6</v>
      </c>
      <c r="M26" s="73"/>
      <c r="N26" s="73"/>
      <c r="O26" s="73"/>
      <c r="P26" s="73"/>
      <c r="Q26" s="73"/>
      <c r="R26" s="73"/>
      <c r="S26" s="73"/>
      <c r="T26" s="58">
        <f t="shared" si="4"/>
        <v>6</v>
      </c>
      <c r="U26" s="73"/>
      <c r="V26" s="73"/>
      <c r="W26" s="73"/>
      <c r="X26" s="58">
        <f t="shared" si="0"/>
        <v>6</v>
      </c>
      <c r="Y26" s="58"/>
      <c r="Z26" s="58"/>
      <c r="AA26" s="58"/>
      <c r="AB26" s="58"/>
      <c r="AC26" s="58"/>
      <c r="AD26" s="73"/>
      <c r="AE26" s="73"/>
      <c r="AF26" s="58">
        <f t="shared" si="1"/>
        <v>6</v>
      </c>
      <c r="AG26" s="58"/>
      <c r="AH26" s="58"/>
      <c r="AI26" s="58"/>
      <c r="AJ26" s="58">
        <v>6</v>
      </c>
      <c r="AK26" s="58"/>
      <c r="AL26" s="58"/>
      <c r="AM26" s="58"/>
      <c r="AN26" s="58"/>
      <c r="AO26" s="58"/>
      <c r="AP26" s="73"/>
      <c r="AQ26" s="73"/>
      <c r="AR26" s="58">
        <v>6</v>
      </c>
    </row>
    <row r="27" spans="1:45" s="15" customFormat="1" ht="14.45" customHeight="1" x14ac:dyDescent="0.25">
      <c r="A27" s="3">
        <v>15</v>
      </c>
      <c r="B27" s="71" t="s">
        <v>801</v>
      </c>
      <c r="C27" s="72"/>
      <c r="D27" s="72"/>
      <c r="E27" s="73"/>
      <c r="F27" s="73"/>
      <c r="G27" s="73"/>
      <c r="H27" s="73"/>
      <c r="I27" s="73"/>
      <c r="J27" s="73"/>
      <c r="K27" s="73"/>
      <c r="L27" s="73">
        <v>2.5</v>
      </c>
      <c r="M27" s="73"/>
      <c r="N27" s="73"/>
      <c r="O27" s="73"/>
      <c r="P27" s="73"/>
      <c r="Q27" s="73"/>
      <c r="R27" s="73"/>
      <c r="S27" s="73"/>
      <c r="T27" s="58">
        <f t="shared" si="4"/>
        <v>2.5</v>
      </c>
      <c r="U27" s="73"/>
      <c r="V27" s="73"/>
      <c r="W27" s="73"/>
      <c r="X27" s="58">
        <f t="shared" si="0"/>
        <v>2.5</v>
      </c>
      <c r="Y27" s="58"/>
      <c r="Z27" s="58"/>
      <c r="AA27" s="58"/>
      <c r="AB27" s="58"/>
      <c r="AC27" s="58"/>
      <c r="AD27" s="73"/>
      <c r="AE27" s="73"/>
      <c r="AF27" s="58">
        <f t="shared" si="1"/>
        <v>2.5</v>
      </c>
      <c r="AG27" s="58"/>
      <c r="AH27" s="58"/>
      <c r="AI27" s="58"/>
      <c r="AJ27" s="58">
        <f>X27+AG27/2</f>
        <v>2.5</v>
      </c>
      <c r="AK27" s="58"/>
      <c r="AL27" s="58"/>
      <c r="AM27" s="58"/>
      <c r="AN27" s="58"/>
      <c r="AO27" s="58"/>
      <c r="AP27" s="73"/>
      <c r="AQ27" s="73"/>
      <c r="AR27" s="58">
        <f>AF27+AI27/2</f>
        <v>2.5</v>
      </c>
    </row>
    <row r="28" spans="1:45" s="15" customFormat="1" ht="14.45" customHeight="1" x14ac:dyDescent="0.25">
      <c r="A28" s="3">
        <v>16</v>
      </c>
      <c r="B28" s="56" t="s">
        <v>802</v>
      </c>
      <c r="C28" s="57"/>
      <c r="D28" s="57"/>
      <c r="E28" s="74"/>
      <c r="F28" s="74"/>
      <c r="G28" s="74"/>
      <c r="H28" s="74"/>
      <c r="I28" s="73"/>
      <c r="J28" s="73"/>
      <c r="K28" s="73"/>
      <c r="L28" s="58">
        <f>SUM(L16:L27)</f>
        <v>86.5</v>
      </c>
      <c r="M28" s="58"/>
      <c r="N28" s="58"/>
      <c r="O28" s="58">
        <f>SUM(O16:O27)</f>
        <v>-1</v>
      </c>
      <c r="P28" s="58">
        <f>SUM(P16:P27)</f>
        <v>-1</v>
      </c>
      <c r="Q28" s="58"/>
      <c r="R28" s="58">
        <f>SUM(R16:R27)</f>
        <v>-1</v>
      </c>
      <c r="S28" s="58"/>
      <c r="T28" s="58">
        <f>L28+N28+R28+P28</f>
        <v>84.5</v>
      </c>
      <c r="U28" s="58">
        <v>0</v>
      </c>
      <c r="V28" s="58"/>
      <c r="W28" s="58">
        <v>0</v>
      </c>
      <c r="X28" s="58">
        <f t="shared" si="0"/>
        <v>86.5</v>
      </c>
      <c r="Y28" s="58"/>
      <c r="Z28" s="58"/>
      <c r="AA28" s="58">
        <f>SUM(AA16:AA27)</f>
        <v>-1</v>
      </c>
      <c r="AB28" s="58">
        <f>SUM(AB16:AB27)</f>
        <v>-1</v>
      </c>
      <c r="AC28" s="58"/>
      <c r="AD28" s="58">
        <f>SUM(AD16:AD27)</f>
        <v>-1</v>
      </c>
      <c r="AE28" s="58"/>
      <c r="AF28" s="58">
        <f>X28+Z28+AD28+AB28</f>
        <v>84.5</v>
      </c>
      <c r="AG28" s="58">
        <v>0</v>
      </c>
      <c r="AH28" s="58"/>
      <c r="AI28" s="58">
        <v>0</v>
      </c>
      <c r="AJ28" s="323">
        <f>X28+AG28/2</f>
        <v>86.5</v>
      </c>
      <c r="AK28" s="323"/>
      <c r="AL28" s="323"/>
      <c r="AM28" s="323">
        <f>SUM(AM16:AM27)</f>
        <v>0</v>
      </c>
      <c r="AN28" s="323">
        <f>SUM(AN16:AN27)</f>
        <v>-1</v>
      </c>
      <c r="AO28" s="323"/>
      <c r="AP28" s="323">
        <f>SUM(AP16:AP27)</f>
        <v>-1</v>
      </c>
      <c r="AQ28" s="323"/>
      <c r="AR28" s="323">
        <f>AJ28+AL28+AP28+AN28</f>
        <v>84.5</v>
      </c>
    </row>
    <row r="29" spans="1:45" s="15" customFormat="1" ht="13.5" customHeight="1" x14ac:dyDescent="0.25">
      <c r="A29" s="3"/>
      <c r="B29" s="137"/>
      <c r="C29" s="138"/>
      <c r="D29" s="138"/>
      <c r="E29" s="139"/>
      <c r="F29" s="139"/>
      <c r="G29" s="139"/>
      <c r="H29" s="139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</row>
    <row r="30" spans="1:45" ht="12.75" customHeight="1" x14ac:dyDescent="0.25">
      <c r="A30" s="3"/>
      <c r="B30" s="61"/>
      <c r="C30" s="62"/>
      <c r="D30" s="62"/>
      <c r="E30" s="63"/>
      <c r="F30" s="63"/>
      <c r="G30" s="63"/>
      <c r="H30" s="63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</row>
    <row r="31" spans="1:45" s="15" customFormat="1" ht="27" customHeight="1" x14ac:dyDescent="0.25">
      <c r="A31" s="3">
        <f>A28+1</f>
        <v>17</v>
      </c>
      <c r="B31" s="66" t="s">
        <v>803</v>
      </c>
      <c r="C31" s="67"/>
      <c r="D31" s="67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8"/>
    </row>
    <row r="32" spans="1:45" s="15" customFormat="1" ht="14.45" customHeight="1" x14ac:dyDescent="0.25">
      <c r="A32" s="3">
        <f>A31+1</f>
        <v>18</v>
      </c>
      <c r="B32" s="71" t="s">
        <v>709</v>
      </c>
      <c r="C32" s="72"/>
      <c r="D32" s="72"/>
      <c r="E32" s="73"/>
      <c r="F32" s="73"/>
      <c r="G32" s="73"/>
      <c r="H32" s="73"/>
      <c r="I32" s="58"/>
      <c r="J32" s="58"/>
      <c r="K32" s="58"/>
      <c r="L32" s="73">
        <v>10</v>
      </c>
      <c r="M32" s="73"/>
      <c r="N32" s="73"/>
      <c r="O32" s="73"/>
      <c r="P32" s="73">
        <v>-2</v>
      </c>
      <c r="Q32" s="73"/>
      <c r="R32" s="73"/>
      <c r="S32" s="73"/>
      <c r="T32" s="58">
        <f>L32+N32+P32+Q32+R32</f>
        <v>8</v>
      </c>
      <c r="U32" s="73"/>
      <c r="V32" s="73"/>
      <c r="W32" s="73"/>
      <c r="X32" s="58">
        <f>C32+H32+L32</f>
        <v>10</v>
      </c>
      <c r="Y32" s="58"/>
      <c r="Z32" s="58"/>
      <c r="AA32" s="58"/>
      <c r="AB32" s="58">
        <v>-2</v>
      </c>
      <c r="AC32" s="58"/>
      <c r="AD32" s="58">
        <v>0</v>
      </c>
      <c r="AE32" s="58"/>
      <c r="AF32" s="58">
        <f>X32+AB32</f>
        <v>8</v>
      </c>
      <c r="AG32" s="58"/>
      <c r="AH32" s="58"/>
      <c r="AI32" s="58"/>
      <c r="AJ32" s="73">
        <f t="shared" ref="AJ32:AJ44" si="5">C32+H32+L32+U32/2</f>
        <v>10</v>
      </c>
      <c r="AK32" s="73"/>
      <c r="AL32" s="73"/>
      <c r="AM32" s="73"/>
      <c r="AN32" s="73">
        <v>-2</v>
      </c>
      <c r="AO32" s="73"/>
      <c r="AP32" s="73"/>
      <c r="AQ32" s="73"/>
      <c r="AR32" s="58">
        <f>E32+I32+T32+W32/2</f>
        <v>8</v>
      </c>
      <c r="AS32" s="27"/>
    </row>
    <row r="33" spans="1:47" s="15" customFormat="1" ht="14.45" customHeight="1" x14ac:dyDescent="0.25">
      <c r="A33" s="3">
        <f t="shared" ref="A33:A44" si="6">A32+1</f>
        <v>19</v>
      </c>
      <c r="B33" s="71" t="s">
        <v>689</v>
      </c>
      <c r="C33" s="72"/>
      <c r="D33" s="72"/>
      <c r="E33" s="73"/>
      <c r="F33" s="73"/>
      <c r="G33" s="73"/>
      <c r="H33" s="73"/>
      <c r="I33" s="58"/>
      <c r="J33" s="58"/>
      <c r="K33" s="58"/>
      <c r="L33" s="73">
        <v>1</v>
      </c>
      <c r="M33" s="73"/>
      <c r="N33" s="73"/>
      <c r="O33" s="73"/>
      <c r="P33" s="73">
        <v>-1</v>
      </c>
      <c r="Q33" s="73"/>
      <c r="R33" s="73"/>
      <c r="S33" s="73"/>
      <c r="T33" s="58">
        <f>L33+N33+M33+P33+Q33+R33</f>
        <v>0</v>
      </c>
      <c r="U33" s="73"/>
      <c r="V33" s="73"/>
      <c r="W33" s="73"/>
      <c r="X33" s="58">
        <f>C33+H33+L33</f>
        <v>1</v>
      </c>
      <c r="Y33" s="58"/>
      <c r="Z33" s="73"/>
      <c r="AA33" s="58"/>
      <c r="AB33" s="58">
        <v>-1</v>
      </c>
      <c r="AC33" s="58"/>
      <c r="AD33" s="58"/>
      <c r="AE33" s="58"/>
      <c r="AF33" s="58">
        <f>X33+AB33</f>
        <v>0</v>
      </c>
      <c r="AG33" s="58"/>
      <c r="AH33" s="58"/>
      <c r="AI33" s="58"/>
      <c r="AJ33" s="58">
        <f t="shared" si="5"/>
        <v>1</v>
      </c>
      <c r="AK33" s="58"/>
      <c r="AL33" s="73"/>
      <c r="AM33" s="73"/>
      <c r="AN33" s="73">
        <v>-1</v>
      </c>
      <c r="AO33" s="73"/>
      <c r="AP33" s="73"/>
      <c r="AQ33" s="73"/>
      <c r="AR33" s="58">
        <f t="shared" ref="AR33:AR39" si="7">E33+I33+T33+W33/2</f>
        <v>0</v>
      </c>
      <c r="AS33" s="27"/>
    </row>
    <row r="34" spans="1:47" s="15" customFormat="1" ht="14.45" customHeight="1" x14ac:dyDescent="0.25">
      <c r="A34" s="3">
        <f t="shared" si="6"/>
        <v>20</v>
      </c>
      <c r="B34" s="71" t="s">
        <v>804</v>
      </c>
      <c r="C34" s="72"/>
      <c r="D34" s="72"/>
      <c r="E34" s="73"/>
      <c r="F34" s="73"/>
      <c r="G34" s="73"/>
      <c r="H34" s="73"/>
      <c r="I34" s="73"/>
      <c r="J34" s="73"/>
      <c r="K34" s="73"/>
      <c r="L34" s="73">
        <v>1</v>
      </c>
      <c r="M34" s="73"/>
      <c r="N34" s="73"/>
      <c r="O34" s="73"/>
      <c r="P34" s="73"/>
      <c r="Q34" s="73"/>
      <c r="R34" s="73"/>
      <c r="S34" s="73"/>
      <c r="T34" s="58">
        <f>L34+N34</f>
        <v>1</v>
      </c>
      <c r="U34" s="73"/>
      <c r="V34" s="73"/>
      <c r="W34" s="73"/>
      <c r="X34" s="58">
        <f>C34+H34+L34</f>
        <v>1</v>
      </c>
      <c r="Y34" s="58"/>
      <c r="Z34" s="73"/>
      <c r="AA34" s="58"/>
      <c r="AB34" s="58"/>
      <c r="AC34" s="58"/>
      <c r="AD34" s="58"/>
      <c r="AE34" s="58"/>
      <c r="AF34" s="58">
        <f>E34+I34+T34</f>
        <v>1</v>
      </c>
      <c r="AG34" s="58"/>
      <c r="AH34" s="58"/>
      <c r="AI34" s="58"/>
      <c r="AJ34" s="58">
        <f t="shared" si="5"/>
        <v>1</v>
      </c>
      <c r="AK34" s="58"/>
      <c r="AL34" s="73"/>
      <c r="AM34" s="73"/>
      <c r="AN34" s="73"/>
      <c r="AO34" s="73"/>
      <c r="AP34" s="73"/>
      <c r="AQ34" s="73"/>
      <c r="AR34" s="58">
        <f t="shared" si="7"/>
        <v>1</v>
      </c>
      <c r="AS34" s="27"/>
    </row>
    <row r="35" spans="1:47" s="15" customFormat="1" ht="14.45" customHeight="1" x14ac:dyDescent="0.25">
      <c r="A35" s="3">
        <f t="shared" si="6"/>
        <v>21</v>
      </c>
      <c r="B35" s="71" t="s">
        <v>805</v>
      </c>
      <c r="C35" s="72"/>
      <c r="D35" s="72"/>
      <c r="E35" s="73"/>
      <c r="F35" s="73"/>
      <c r="G35" s="73"/>
      <c r="H35" s="73"/>
      <c r="I35" s="73"/>
      <c r="J35" s="73"/>
      <c r="K35" s="73"/>
      <c r="L35" s="73">
        <v>27</v>
      </c>
      <c r="M35" s="73"/>
      <c r="N35" s="73"/>
      <c r="O35" s="73"/>
      <c r="P35" s="73">
        <v>3</v>
      </c>
      <c r="Q35" s="73"/>
      <c r="R35" s="73"/>
      <c r="S35" s="73"/>
      <c r="T35" s="58">
        <f>L35+N35+P35+Q35+R35+M35</f>
        <v>30</v>
      </c>
      <c r="U35" s="73"/>
      <c r="V35" s="73">
        <v>1</v>
      </c>
      <c r="W35" s="73">
        <f>V35+U35</f>
        <v>1</v>
      </c>
      <c r="X35" s="58">
        <v>27</v>
      </c>
      <c r="Y35" s="58"/>
      <c r="Z35" s="73"/>
      <c r="AA35" s="58"/>
      <c r="AB35" s="58">
        <v>3</v>
      </c>
      <c r="AC35" s="58"/>
      <c r="AD35" s="58"/>
      <c r="AE35" s="58"/>
      <c r="AF35" s="58">
        <f>E35+I35+T35</f>
        <v>30</v>
      </c>
      <c r="AG35" s="58"/>
      <c r="AH35" s="58">
        <f>V35</f>
        <v>1</v>
      </c>
      <c r="AI35" s="58">
        <f>AH35+AG35</f>
        <v>1</v>
      </c>
      <c r="AJ35" s="58">
        <f t="shared" si="5"/>
        <v>27</v>
      </c>
      <c r="AK35" s="58"/>
      <c r="AL35" s="73"/>
      <c r="AM35" s="73"/>
      <c r="AN35" s="73">
        <f>AB35+AH35/2</f>
        <v>3.5</v>
      </c>
      <c r="AO35" s="73"/>
      <c r="AP35" s="73"/>
      <c r="AQ35" s="73"/>
      <c r="AR35" s="60">
        <f t="shared" si="7"/>
        <v>30.5</v>
      </c>
      <c r="AS35" s="27"/>
    </row>
    <row r="36" spans="1:47" s="15" customFormat="1" ht="14.45" customHeight="1" x14ac:dyDescent="0.25">
      <c r="A36" s="3">
        <f t="shared" si="6"/>
        <v>22</v>
      </c>
      <c r="B36" s="71" t="s">
        <v>806</v>
      </c>
      <c r="C36" s="72"/>
      <c r="D36" s="72"/>
      <c r="E36" s="73"/>
      <c r="F36" s="73"/>
      <c r="G36" s="73"/>
      <c r="H36" s="73"/>
      <c r="I36" s="73"/>
      <c r="J36" s="73"/>
      <c r="K36" s="73"/>
      <c r="L36" s="73">
        <v>2</v>
      </c>
      <c r="M36" s="73"/>
      <c r="N36" s="73"/>
      <c r="O36" s="73"/>
      <c r="P36" s="73"/>
      <c r="Q36" s="73"/>
      <c r="R36" s="73"/>
      <c r="S36" s="73"/>
      <c r="T36" s="58">
        <f>L36+N36</f>
        <v>2</v>
      </c>
      <c r="U36" s="73"/>
      <c r="V36" s="73"/>
      <c r="W36" s="73"/>
      <c r="X36" s="58">
        <f>C36+H36+L36</f>
        <v>2</v>
      </c>
      <c r="Y36" s="58"/>
      <c r="Z36" s="73"/>
      <c r="AA36" s="58"/>
      <c r="AB36" s="58"/>
      <c r="AC36" s="58"/>
      <c r="AD36" s="58"/>
      <c r="AE36" s="58"/>
      <c r="AF36" s="58">
        <f>E36+I36+T36</f>
        <v>2</v>
      </c>
      <c r="AG36" s="58"/>
      <c r="AH36" s="58"/>
      <c r="AI36" s="58"/>
      <c r="AJ36" s="58">
        <f t="shared" si="5"/>
        <v>2</v>
      </c>
      <c r="AK36" s="58"/>
      <c r="AL36" s="73"/>
      <c r="AM36" s="73"/>
      <c r="AN36" s="73"/>
      <c r="AO36" s="73"/>
      <c r="AP36" s="73"/>
      <c r="AQ36" s="73"/>
      <c r="AR36" s="58">
        <f t="shared" si="7"/>
        <v>2</v>
      </c>
      <c r="AS36" s="27"/>
    </row>
    <row r="37" spans="1:47" s="15" customFormat="1" ht="14.45" customHeight="1" x14ac:dyDescent="0.25">
      <c r="A37" s="3">
        <f t="shared" si="6"/>
        <v>23</v>
      </c>
      <c r="B37" s="71" t="s">
        <v>827</v>
      </c>
      <c r="C37" s="72"/>
      <c r="D37" s="72"/>
      <c r="E37" s="73"/>
      <c r="F37" s="73"/>
      <c r="G37" s="73"/>
      <c r="H37" s="73"/>
      <c r="I37" s="73"/>
      <c r="J37" s="73"/>
      <c r="K37" s="73"/>
      <c r="L37" s="73">
        <v>5</v>
      </c>
      <c r="M37" s="73">
        <v>-1</v>
      </c>
      <c r="N37" s="73">
        <v>-1</v>
      </c>
      <c r="O37" s="73"/>
      <c r="P37" s="73"/>
      <c r="Q37" s="73">
        <v>-1</v>
      </c>
      <c r="R37" s="73"/>
      <c r="S37" s="73"/>
      <c r="T37" s="58">
        <f>L37+M37+N37+Q37+R37</f>
        <v>2</v>
      </c>
      <c r="U37" s="73"/>
      <c r="V37" s="73"/>
      <c r="W37" s="73"/>
      <c r="X37" s="58">
        <f>C37+H37+L37</f>
        <v>5</v>
      </c>
      <c r="Y37" s="58">
        <f>M37</f>
        <v>-1</v>
      </c>
      <c r="Z37" s="58">
        <f>N37</f>
        <v>-1</v>
      </c>
      <c r="AA37" s="58">
        <f>O37</f>
        <v>0</v>
      </c>
      <c r="AB37" s="58"/>
      <c r="AC37" s="58">
        <f>Q37</f>
        <v>-1</v>
      </c>
      <c r="AD37" s="58"/>
      <c r="AE37" s="58"/>
      <c r="AF37" s="58">
        <f>X37+Y37+Z37+AC37</f>
        <v>2</v>
      </c>
      <c r="AG37" s="58"/>
      <c r="AH37" s="58"/>
      <c r="AI37" s="58"/>
      <c r="AJ37" s="58">
        <f t="shared" si="5"/>
        <v>5</v>
      </c>
      <c r="AK37" s="58">
        <f>Y37</f>
        <v>-1</v>
      </c>
      <c r="AL37" s="58">
        <f>Z37</f>
        <v>-1</v>
      </c>
      <c r="AM37" s="58">
        <f>AA37</f>
        <v>0</v>
      </c>
      <c r="AN37" s="58"/>
      <c r="AO37" s="58">
        <f>AC37</f>
        <v>-1</v>
      </c>
      <c r="AP37" s="58">
        <f>AD37</f>
        <v>0</v>
      </c>
      <c r="AQ37" s="58"/>
      <c r="AR37" s="58">
        <f t="shared" si="7"/>
        <v>2</v>
      </c>
      <c r="AS37" s="27"/>
    </row>
    <row r="38" spans="1:47" s="15" customFormat="1" ht="14.45" customHeight="1" x14ac:dyDescent="0.25">
      <c r="A38" s="3">
        <f t="shared" si="6"/>
        <v>24</v>
      </c>
      <c r="B38" s="71" t="s">
        <v>807</v>
      </c>
      <c r="C38" s="72"/>
      <c r="D38" s="72"/>
      <c r="E38" s="73"/>
      <c r="F38" s="73"/>
      <c r="G38" s="73"/>
      <c r="H38" s="73"/>
      <c r="I38" s="73"/>
      <c r="J38" s="73"/>
      <c r="K38" s="73"/>
      <c r="L38" s="73">
        <v>2</v>
      </c>
      <c r="M38" s="73"/>
      <c r="N38" s="73"/>
      <c r="O38" s="73"/>
      <c r="P38" s="73"/>
      <c r="Q38" s="73"/>
      <c r="R38" s="73"/>
      <c r="S38" s="73"/>
      <c r="T38" s="58">
        <f>L38+N38</f>
        <v>2</v>
      </c>
      <c r="U38" s="73"/>
      <c r="V38" s="73"/>
      <c r="W38" s="73"/>
      <c r="X38" s="58">
        <v>2</v>
      </c>
      <c r="Y38" s="58"/>
      <c r="Z38" s="73"/>
      <c r="AA38" s="58"/>
      <c r="AB38" s="58"/>
      <c r="AC38" s="58"/>
      <c r="AD38" s="58"/>
      <c r="AE38" s="58"/>
      <c r="AF38" s="58">
        <f>E38+I38+T38</f>
        <v>2</v>
      </c>
      <c r="AG38" s="58"/>
      <c r="AH38" s="58"/>
      <c r="AI38" s="58"/>
      <c r="AJ38" s="58">
        <f t="shared" si="5"/>
        <v>2</v>
      </c>
      <c r="AK38" s="58"/>
      <c r="AL38" s="73"/>
      <c r="AM38" s="73"/>
      <c r="AN38" s="73"/>
      <c r="AO38" s="73"/>
      <c r="AP38" s="73"/>
      <c r="AQ38" s="73"/>
      <c r="AR38" s="58">
        <f t="shared" si="7"/>
        <v>2</v>
      </c>
      <c r="AS38" s="27"/>
      <c r="AU38" s="662"/>
    </row>
    <row r="39" spans="1:47" s="15" customFormat="1" ht="14.45" customHeight="1" x14ac:dyDescent="0.25">
      <c r="A39" s="3">
        <f t="shared" si="6"/>
        <v>25</v>
      </c>
      <c r="B39" s="71" t="s">
        <v>808</v>
      </c>
      <c r="C39" s="72"/>
      <c r="D39" s="72"/>
      <c r="E39" s="73"/>
      <c r="F39" s="73"/>
      <c r="G39" s="73"/>
      <c r="H39" s="73"/>
      <c r="I39" s="73"/>
      <c r="J39" s="73"/>
      <c r="K39" s="73"/>
      <c r="L39" s="73">
        <v>4</v>
      </c>
      <c r="M39" s="73"/>
      <c r="N39" s="73"/>
      <c r="O39" s="73"/>
      <c r="P39" s="73"/>
      <c r="Q39" s="73"/>
      <c r="R39" s="73"/>
      <c r="S39" s="73"/>
      <c r="T39" s="58">
        <f>L39+N39</f>
        <v>4</v>
      </c>
      <c r="U39" s="73"/>
      <c r="V39" s="73"/>
      <c r="W39" s="73"/>
      <c r="X39" s="58">
        <v>4</v>
      </c>
      <c r="Y39" s="58"/>
      <c r="Z39" s="73"/>
      <c r="AA39" s="58"/>
      <c r="AB39" s="58"/>
      <c r="AC39" s="58"/>
      <c r="AD39" s="58"/>
      <c r="AE39" s="58"/>
      <c r="AF39" s="58">
        <f>E39+I39+T39</f>
        <v>4</v>
      </c>
      <c r="AG39" s="58"/>
      <c r="AH39" s="58"/>
      <c r="AI39" s="58"/>
      <c r="AJ39" s="58">
        <f t="shared" si="5"/>
        <v>4</v>
      </c>
      <c r="AK39" s="58"/>
      <c r="AL39" s="73"/>
      <c r="AM39" s="73"/>
      <c r="AN39" s="73"/>
      <c r="AO39" s="73"/>
      <c r="AP39" s="73"/>
      <c r="AQ39" s="73"/>
      <c r="AR39" s="58">
        <f t="shared" si="7"/>
        <v>4</v>
      </c>
      <c r="AS39" s="27"/>
    </row>
    <row r="40" spans="1:47" s="15" customFormat="1" ht="14.45" customHeight="1" x14ac:dyDescent="0.25">
      <c r="A40" s="3">
        <f t="shared" si="6"/>
        <v>26</v>
      </c>
      <c r="B40" s="71" t="s">
        <v>796</v>
      </c>
      <c r="C40" s="72"/>
      <c r="D40" s="72"/>
      <c r="E40" s="73"/>
      <c r="F40" s="73"/>
      <c r="G40" s="73"/>
      <c r="H40" s="73"/>
      <c r="I40" s="73"/>
      <c r="J40" s="73"/>
      <c r="K40" s="73"/>
      <c r="L40" s="73">
        <v>3</v>
      </c>
      <c r="M40" s="73"/>
      <c r="N40" s="73"/>
      <c r="O40" s="73"/>
      <c r="P40" s="73">
        <v>1</v>
      </c>
      <c r="Q40" s="73"/>
      <c r="R40" s="73"/>
      <c r="S40" s="73"/>
      <c r="T40" s="58">
        <f>L40+M40+N40+P40+R40</f>
        <v>4</v>
      </c>
      <c r="U40" s="73"/>
      <c r="V40" s="73"/>
      <c r="W40" s="73"/>
      <c r="X40" s="58">
        <v>3</v>
      </c>
      <c r="Y40" s="58"/>
      <c r="Z40" s="58"/>
      <c r="AA40" s="58"/>
      <c r="AB40" s="58">
        <v>1</v>
      </c>
      <c r="AC40" s="58"/>
      <c r="AD40" s="73"/>
      <c r="AE40" s="73"/>
      <c r="AF40" s="58">
        <f>AB40+Z40+Y40+X40</f>
        <v>4</v>
      </c>
      <c r="AG40" s="58"/>
      <c r="AH40" s="58"/>
      <c r="AI40" s="58"/>
      <c r="AJ40" s="58">
        <f t="shared" si="5"/>
        <v>3</v>
      </c>
      <c r="AK40" s="58"/>
      <c r="AL40" s="73"/>
      <c r="AM40" s="73"/>
      <c r="AN40" s="73">
        <v>1</v>
      </c>
      <c r="AO40" s="73"/>
      <c r="AP40" s="73"/>
      <c r="AQ40" s="73"/>
      <c r="AR40" s="58">
        <f>AN40+AK40+AJ40+AL40+AP40</f>
        <v>4</v>
      </c>
    </row>
    <row r="41" spans="1:47" s="15" customFormat="1" ht="14.45" customHeight="1" x14ac:dyDescent="0.25">
      <c r="A41" s="3">
        <f t="shared" si="6"/>
        <v>27</v>
      </c>
      <c r="B41" s="71" t="s">
        <v>611</v>
      </c>
      <c r="C41" s="72"/>
      <c r="D41" s="72"/>
      <c r="E41" s="73"/>
      <c r="F41" s="73"/>
      <c r="G41" s="73"/>
      <c r="H41" s="73"/>
      <c r="I41" s="73"/>
      <c r="J41" s="73"/>
      <c r="K41" s="73"/>
      <c r="L41" s="73">
        <v>1</v>
      </c>
      <c r="M41" s="73"/>
      <c r="N41" s="73"/>
      <c r="O41" s="73"/>
      <c r="P41" s="73"/>
      <c r="Q41" s="73"/>
      <c r="R41" s="73"/>
      <c r="S41" s="73"/>
      <c r="T41" s="58">
        <v>1</v>
      </c>
      <c r="U41" s="73"/>
      <c r="V41" s="73"/>
      <c r="W41" s="73"/>
      <c r="X41" s="58">
        <v>1</v>
      </c>
      <c r="Y41" s="58"/>
      <c r="Z41" s="58"/>
      <c r="AA41" s="58"/>
      <c r="AB41" s="58"/>
      <c r="AC41" s="58"/>
      <c r="AD41" s="73"/>
      <c r="AE41" s="73"/>
      <c r="AF41" s="58">
        <v>1</v>
      </c>
      <c r="AG41" s="58"/>
      <c r="AH41" s="58"/>
      <c r="AI41" s="58"/>
      <c r="AJ41" s="58">
        <f t="shared" si="5"/>
        <v>1</v>
      </c>
      <c r="AK41" s="58"/>
      <c r="AL41" s="73"/>
      <c r="AM41" s="73"/>
      <c r="AN41" s="73"/>
      <c r="AO41" s="73"/>
      <c r="AP41" s="73"/>
      <c r="AQ41" s="73"/>
      <c r="AR41" s="58">
        <v>1</v>
      </c>
    </row>
    <row r="42" spans="1:47" s="15" customFormat="1" ht="14.45" customHeight="1" x14ac:dyDescent="0.25">
      <c r="A42" s="3">
        <f t="shared" si="6"/>
        <v>28</v>
      </c>
      <c r="B42" s="71" t="s">
        <v>612</v>
      </c>
      <c r="C42" s="72"/>
      <c r="D42" s="72"/>
      <c r="E42" s="73"/>
      <c r="F42" s="73"/>
      <c r="G42" s="73"/>
      <c r="H42" s="73"/>
      <c r="I42" s="73"/>
      <c r="J42" s="73"/>
      <c r="K42" s="73"/>
      <c r="L42" s="73">
        <v>4</v>
      </c>
      <c r="M42" s="73"/>
      <c r="N42" s="73"/>
      <c r="O42" s="73"/>
      <c r="P42" s="73"/>
      <c r="Q42" s="73"/>
      <c r="R42" s="73"/>
      <c r="S42" s="73"/>
      <c r="T42" s="58">
        <v>4</v>
      </c>
      <c r="U42" s="73"/>
      <c r="V42" s="73"/>
      <c r="W42" s="73"/>
      <c r="X42" s="58">
        <v>4</v>
      </c>
      <c r="Y42" s="58"/>
      <c r="Z42" s="58"/>
      <c r="AA42" s="58"/>
      <c r="AB42" s="58"/>
      <c r="AC42" s="58"/>
      <c r="AD42" s="73"/>
      <c r="AE42" s="73"/>
      <c r="AF42" s="58">
        <v>4</v>
      </c>
      <c r="AG42" s="58"/>
      <c r="AH42" s="58"/>
      <c r="AI42" s="58"/>
      <c r="AJ42" s="58">
        <f t="shared" si="5"/>
        <v>4</v>
      </c>
      <c r="AK42" s="58"/>
      <c r="AL42" s="73"/>
      <c r="AM42" s="73"/>
      <c r="AN42" s="73"/>
      <c r="AO42" s="73"/>
      <c r="AP42" s="73"/>
      <c r="AQ42" s="73"/>
      <c r="AR42" s="58">
        <v>4</v>
      </c>
    </row>
    <row r="43" spans="1:47" s="15" customFormat="1" ht="14.25" customHeight="1" x14ac:dyDescent="0.25">
      <c r="A43" s="3">
        <f t="shared" si="6"/>
        <v>29</v>
      </c>
      <c r="B43" s="71" t="s">
        <v>613</v>
      </c>
      <c r="C43" s="72"/>
      <c r="D43" s="72"/>
      <c r="E43" s="73"/>
      <c r="F43" s="73"/>
      <c r="G43" s="73"/>
      <c r="H43" s="73"/>
      <c r="I43" s="73"/>
      <c r="J43" s="73"/>
      <c r="K43" s="73"/>
      <c r="L43" s="73">
        <v>4</v>
      </c>
      <c r="M43" s="73"/>
      <c r="N43" s="73"/>
      <c r="O43" s="73"/>
      <c r="P43" s="73"/>
      <c r="Q43" s="73"/>
      <c r="R43" s="73"/>
      <c r="S43" s="73"/>
      <c r="T43" s="58">
        <v>4</v>
      </c>
      <c r="U43" s="73"/>
      <c r="V43" s="73"/>
      <c r="W43" s="73"/>
      <c r="X43" s="58">
        <v>4</v>
      </c>
      <c r="Y43" s="58"/>
      <c r="Z43" s="58"/>
      <c r="AA43" s="58"/>
      <c r="AB43" s="58"/>
      <c r="AC43" s="58"/>
      <c r="AD43" s="73"/>
      <c r="AE43" s="73"/>
      <c r="AF43" s="58">
        <v>4</v>
      </c>
      <c r="AG43" s="58"/>
      <c r="AH43" s="58"/>
      <c r="AI43" s="58"/>
      <c r="AJ43" s="58">
        <f t="shared" si="5"/>
        <v>4</v>
      </c>
      <c r="AK43" s="58"/>
      <c r="AL43" s="73"/>
      <c r="AM43" s="73"/>
      <c r="AN43" s="73"/>
      <c r="AO43" s="73"/>
      <c r="AP43" s="73"/>
      <c r="AQ43" s="73"/>
      <c r="AR43" s="58">
        <v>4</v>
      </c>
    </row>
    <row r="44" spans="1:47" s="15" customFormat="1" ht="14.25" customHeight="1" x14ac:dyDescent="0.25">
      <c r="A44" s="3">
        <f t="shared" si="6"/>
        <v>30</v>
      </c>
      <c r="B44" s="56" t="s">
        <v>809</v>
      </c>
      <c r="C44" s="57"/>
      <c r="D44" s="57"/>
      <c r="E44" s="74"/>
      <c r="F44" s="74"/>
      <c r="G44" s="74"/>
      <c r="H44" s="74"/>
      <c r="I44" s="58"/>
      <c r="J44" s="58"/>
      <c r="K44" s="58"/>
      <c r="L44" s="58">
        <f>SUM(L32:L43)</f>
        <v>64</v>
      </c>
      <c r="M44" s="58">
        <f>SUM(M32:M43)</f>
        <v>-1</v>
      </c>
      <c r="N44" s="58">
        <f>SUM(N32:N43)</f>
        <v>-1</v>
      </c>
      <c r="O44" s="58">
        <f>SUM(O32:O43)</f>
        <v>0</v>
      </c>
      <c r="P44" s="58">
        <f>SUM(P32:P43)</f>
        <v>1</v>
      </c>
      <c r="Q44" s="58">
        <f>SUM(Q33:Q43)</f>
        <v>-1</v>
      </c>
      <c r="R44" s="58">
        <f>SUM(R33:R43)</f>
        <v>0</v>
      </c>
      <c r="S44" s="58"/>
      <c r="T44" s="58">
        <f>SUM(T32:T43)</f>
        <v>62</v>
      </c>
      <c r="U44" s="58">
        <v>0</v>
      </c>
      <c r="V44" s="58">
        <f>SUM(V32:V43)</f>
        <v>1</v>
      </c>
      <c r="W44" s="58">
        <f>U44+V44</f>
        <v>1</v>
      </c>
      <c r="X44" s="58">
        <f t="shared" ref="X44:AF44" si="8">SUM(X32:X43)</f>
        <v>64</v>
      </c>
      <c r="Y44" s="58">
        <f t="shared" si="8"/>
        <v>-1</v>
      </c>
      <c r="Z44" s="58">
        <f t="shared" si="8"/>
        <v>-1</v>
      </c>
      <c r="AA44" s="58">
        <f t="shared" si="8"/>
        <v>0</v>
      </c>
      <c r="AB44" s="58">
        <f t="shared" si="8"/>
        <v>1</v>
      </c>
      <c r="AC44" s="58">
        <f t="shared" si="8"/>
        <v>-1</v>
      </c>
      <c r="AD44" s="58">
        <f t="shared" si="8"/>
        <v>0</v>
      </c>
      <c r="AE44" s="58"/>
      <c r="AF44" s="58">
        <f t="shared" si="8"/>
        <v>62</v>
      </c>
      <c r="AG44" s="58">
        <v>0</v>
      </c>
      <c r="AH44" s="58">
        <f>SUM(AH32:AH43)</f>
        <v>1</v>
      </c>
      <c r="AI44" s="58">
        <f>SUM(AI32:AI43)</f>
        <v>1</v>
      </c>
      <c r="AJ44" s="323">
        <f t="shared" si="5"/>
        <v>64</v>
      </c>
      <c r="AK44" s="323">
        <f>SUM(AK32:AK43)</f>
        <v>-1</v>
      </c>
      <c r="AL44" s="323">
        <f>SUM(AL32:AL43)</f>
        <v>-1</v>
      </c>
      <c r="AM44" s="58"/>
      <c r="AN44" s="58">
        <f>SUM(AN32:AN43)</f>
        <v>1.5</v>
      </c>
      <c r="AO44" s="58">
        <f>SUM(AO32:AO43)</f>
        <v>-1</v>
      </c>
      <c r="AP44" s="58">
        <f>SUM(AP32:AP43)</f>
        <v>0</v>
      </c>
      <c r="AQ44" s="58"/>
      <c r="AR44" s="666">
        <f>SUM(AR32:AR43)</f>
        <v>62.5</v>
      </c>
    </row>
    <row r="45" spans="1:47" ht="12.75" hidden="1" customHeight="1" x14ac:dyDescent="0.25">
      <c r="A45" s="3"/>
      <c r="B45" s="75"/>
      <c r="C45" s="76"/>
      <c r="D45" s="76"/>
      <c r="E45" s="77"/>
      <c r="F45" s="77"/>
      <c r="G45" s="77"/>
      <c r="H45" s="77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64"/>
      <c r="AH45" s="64"/>
      <c r="AI45" s="64">
        <f>SUM(AI32:AI44)</f>
        <v>2</v>
      </c>
      <c r="AJ45" s="64"/>
      <c r="AK45" s="64"/>
      <c r="AL45" s="64"/>
      <c r="AM45" s="64"/>
      <c r="AN45" s="64"/>
      <c r="AO45" s="64"/>
      <c r="AP45" s="64"/>
      <c r="AQ45" s="64"/>
      <c r="AR45" s="663"/>
      <c r="AS45" s="583"/>
    </row>
    <row r="46" spans="1:47" s="30" customFormat="1" ht="14.25" hidden="1" customHeight="1" x14ac:dyDescent="0.25">
      <c r="A46" s="3">
        <f>A44+1</f>
        <v>31</v>
      </c>
      <c r="B46" s="66"/>
      <c r="C46" s="80"/>
      <c r="D46" s="80"/>
      <c r="E46" s="64"/>
      <c r="F46" s="64"/>
      <c r="G46" s="64"/>
      <c r="H46" s="64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81"/>
      <c r="AG46" s="81"/>
      <c r="AH46" s="81"/>
      <c r="AI46" s="64"/>
      <c r="AJ46" s="64"/>
      <c r="AK46" s="64"/>
      <c r="AL46" s="64"/>
      <c r="AM46" s="64"/>
      <c r="AN46" s="64"/>
      <c r="AO46" s="64"/>
      <c r="AP46" s="64"/>
      <c r="AQ46" s="64"/>
      <c r="AR46" s="64"/>
    </row>
    <row r="47" spans="1:47" s="30" customFormat="1" ht="14.45" hidden="1" customHeight="1" x14ac:dyDescent="0.25">
      <c r="A47" s="3">
        <f>A46+1</f>
        <v>32</v>
      </c>
      <c r="B47" s="82"/>
      <c r="C47" s="83"/>
      <c r="D47" s="83"/>
      <c r="E47" s="58"/>
      <c r="F47" s="58"/>
      <c r="G47" s="58"/>
      <c r="H47" s="58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73"/>
      <c r="AG47" s="73"/>
      <c r="AH47" s="73"/>
      <c r="AI47" s="58"/>
      <c r="AJ47" s="58"/>
      <c r="AK47" s="58"/>
      <c r="AL47" s="58"/>
      <c r="AM47" s="58"/>
      <c r="AN47" s="58"/>
      <c r="AO47" s="58"/>
      <c r="AP47" s="58"/>
      <c r="AQ47" s="58"/>
      <c r="AR47" s="58"/>
    </row>
    <row r="48" spans="1:47" s="30" customFormat="1" ht="14.25" hidden="1" customHeight="1" x14ac:dyDescent="0.25">
      <c r="A48" s="3">
        <f t="shared" ref="A48:A68" si="9">A47+1</f>
        <v>33</v>
      </c>
      <c r="B48" s="71"/>
      <c r="C48" s="72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58"/>
      <c r="AJ48" s="58"/>
      <c r="AK48" s="58"/>
      <c r="AL48" s="58"/>
      <c r="AM48" s="58"/>
      <c r="AN48" s="58"/>
      <c r="AO48" s="58"/>
      <c r="AP48" s="58"/>
      <c r="AQ48" s="58"/>
      <c r="AR48" s="58"/>
    </row>
    <row r="49" spans="1:44" s="30" customFormat="1" ht="14.25" hidden="1" customHeight="1" x14ac:dyDescent="0.25">
      <c r="A49" s="3">
        <f t="shared" si="9"/>
        <v>34</v>
      </c>
      <c r="B49" s="71"/>
      <c r="C49" s="7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58"/>
      <c r="AJ49" s="58"/>
      <c r="AK49" s="58"/>
      <c r="AL49" s="58"/>
      <c r="AM49" s="58"/>
      <c r="AN49" s="58"/>
      <c r="AO49" s="58"/>
      <c r="AP49" s="58"/>
      <c r="AQ49" s="58"/>
      <c r="AR49" s="58"/>
    </row>
    <row r="50" spans="1:44" s="30" customFormat="1" ht="14.25" hidden="1" customHeight="1" x14ac:dyDescent="0.25">
      <c r="A50" s="3">
        <f t="shared" si="9"/>
        <v>35</v>
      </c>
      <c r="B50" s="71"/>
      <c r="C50" s="72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58"/>
      <c r="AJ50" s="58"/>
      <c r="AK50" s="58"/>
      <c r="AL50" s="58"/>
      <c r="AM50" s="58"/>
      <c r="AN50" s="58"/>
      <c r="AO50" s="58"/>
      <c r="AP50" s="58"/>
      <c r="AQ50" s="58"/>
      <c r="AR50" s="58"/>
    </row>
    <row r="51" spans="1:44" s="30" customFormat="1" ht="14.25" hidden="1" customHeight="1" x14ac:dyDescent="0.25">
      <c r="A51" s="3">
        <f t="shared" si="9"/>
        <v>36</v>
      </c>
      <c r="B51" s="71"/>
      <c r="C51" s="72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58"/>
      <c r="AJ51" s="58"/>
      <c r="AK51" s="58"/>
      <c r="AL51" s="58"/>
      <c r="AM51" s="58"/>
      <c r="AN51" s="58"/>
      <c r="AO51" s="58"/>
      <c r="AP51" s="58"/>
      <c r="AQ51" s="58"/>
      <c r="AR51" s="58"/>
    </row>
    <row r="52" spans="1:44" s="30" customFormat="1" ht="14.25" hidden="1" customHeight="1" x14ac:dyDescent="0.25">
      <c r="A52" s="3">
        <f t="shared" si="9"/>
        <v>37</v>
      </c>
      <c r="B52" s="71"/>
      <c r="C52" s="72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58"/>
      <c r="AJ52" s="58"/>
      <c r="AK52" s="58"/>
      <c r="AL52" s="58"/>
      <c r="AM52" s="58"/>
      <c r="AN52" s="58"/>
      <c r="AO52" s="58"/>
      <c r="AP52" s="58"/>
      <c r="AQ52" s="58"/>
      <c r="AR52" s="58"/>
    </row>
    <row r="53" spans="1:44" s="30" customFormat="1" ht="14.25" hidden="1" customHeight="1" x14ac:dyDescent="0.25">
      <c r="A53" s="3">
        <f t="shared" si="9"/>
        <v>38</v>
      </c>
      <c r="B53" s="71"/>
      <c r="C53" s="72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58"/>
      <c r="AJ53" s="58"/>
      <c r="AK53" s="58"/>
      <c r="AL53" s="58"/>
      <c r="AM53" s="58"/>
      <c r="AN53" s="58"/>
      <c r="AO53" s="58"/>
      <c r="AP53" s="58"/>
      <c r="AQ53" s="58"/>
      <c r="AR53" s="58"/>
    </row>
    <row r="54" spans="1:44" s="30" customFormat="1" ht="14.25" hidden="1" customHeight="1" x14ac:dyDescent="0.25">
      <c r="A54" s="3">
        <f t="shared" si="9"/>
        <v>39</v>
      </c>
      <c r="B54" s="71"/>
      <c r="C54" s="72"/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58"/>
      <c r="AK54" s="58"/>
      <c r="AL54" s="58"/>
      <c r="AM54" s="73"/>
      <c r="AN54" s="73"/>
      <c r="AO54" s="73"/>
      <c r="AP54" s="73"/>
      <c r="AQ54" s="73"/>
      <c r="AR54" s="58"/>
    </row>
    <row r="55" spans="1:44" s="30" customFormat="1" ht="14.25" hidden="1" customHeight="1" x14ac:dyDescent="0.25">
      <c r="A55" s="3">
        <f t="shared" si="9"/>
        <v>40</v>
      </c>
      <c r="B55" s="71"/>
      <c r="C55" s="72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58"/>
      <c r="AK55" s="58"/>
      <c r="AL55" s="58"/>
      <c r="AM55" s="73"/>
      <c r="AN55" s="73"/>
      <c r="AO55" s="73"/>
      <c r="AP55" s="73"/>
      <c r="AQ55" s="73"/>
      <c r="AR55" s="58"/>
    </row>
    <row r="56" spans="1:44" s="30" customFormat="1" ht="14.25" hidden="1" customHeight="1" x14ac:dyDescent="0.25">
      <c r="A56" s="3">
        <f t="shared" si="9"/>
        <v>41</v>
      </c>
      <c r="B56" s="71"/>
      <c r="C56" s="72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58"/>
      <c r="AK56" s="58"/>
      <c r="AL56" s="58"/>
      <c r="AM56" s="73"/>
      <c r="AN56" s="73"/>
      <c r="AO56" s="73"/>
      <c r="AP56" s="58"/>
      <c r="AQ56" s="58"/>
      <c r="AR56" s="58"/>
    </row>
    <row r="57" spans="1:44" s="30" customFormat="1" ht="14.25" hidden="1" customHeight="1" x14ac:dyDescent="0.25">
      <c r="A57" s="3">
        <f t="shared" si="9"/>
        <v>42</v>
      </c>
      <c r="B57" s="84"/>
      <c r="C57" s="83"/>
      <c r="D57" s="8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58"/>
      <c r="AJ57" s="58"/>
      <c r="AK57" s="58"/>
      <c r="AL57" s="58"/>
      <c r="AM57" s="58"/>
      <c r="AN57" s="58"/>
      <c r="AO57" s="58"/>
      <c r="AP57" s="58"/>
      <c r="AQ57" s="58"/>
      <c r="AR57" s="58"/>
    </row>
    <row r="58" spans="1:44" s="30" customFormat="1" ht="14.25" hidden="1" customHeight="1" x14ac:dyDescent="0.25">
      <c r="A58" s="3">
        <f t="shared" si="9"/>
        <v>43</v>
      </c>
      <c r="B58" s="71"/>
      <c r="C58" s="72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58"/>
      <c r="AJ58" s="58"/>
      <c r="AK58" s="58"/>
      <c r="AL58" s="58"/>
      <c r="AM58" s="58"/>
      <c r="AN58" s="58"/>
      <c r="AO58" s="58"/>
      <c r="AP58" s="58"/>
      <c r="AQ58" s="58"/>
      <c r="AR58" s="58"/>
    </row>
    <row r="59" spans="1:44" s="30" customFormat="1" ht="14.25" hidden="1" customHeight="1" x14ac:dyDescent="0.25">
      <c r="A59" s="3">
        <f t="shared" si="9"/>
        <v>44</v>
      </c>
      <c r="B59" s="71"/>
      <c r="C59" s="72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58"/>
      <c r="AJ59" s="58"/>
      <c r="AK59" s="58"/>
      <c r="AL59" s="58"/>
      <c r="AM59" s="58"/>
      <c r="AN59" s="58"/>
      <c r="AO59" s="58"/>
      <c r="AP59" s="58"/>
      <c r="AQ59" s="58"/>
      <c r="AR59" s="58"/>
    </row>
    <row r="60" spans="1:44" s="30" customFormat="1" ht="14.25" hidden="1" customHeight="1" x14ac:dyDescent="0.25">
      <c r="A60" s="3">
        <f t="shared" si="9"/>
        <v>45</v>
      </c>
      <c r="B60" s="71"/>
      <c r="C60" s="72"/>
      <c r="D60" s="72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58"/>
      <c r="AJ60" s="58"/>
      <c r="AK60" s="58"/>
      <c r="AL60" s="58"/>
      <c r="AM60" s="58"/>
      <c r="AN60" s="58"/>
      <c r="AO60" s="58"/>
      <c r="AP60" s="73"/>
      <c r="AQ60" s="73"/>
      <c r="AR60" s="58"/>
    </row>
    <row r="61" spans="1:44" s="30" customFormat="1" ht="14.25" hidden="1" customHeight="1" x14ac:dyDescent="0.25">
      <c r="A61" s="3">
        <f t="shared" si="9"/>
        <v>46</v>
      </c>
      <c r="B61" s="84"/>
      <c r="C61" s="83"/>
      <c r="D61" s="8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58"/>
      <c r="AJ61" s="58"/>
      <c r="AK61" s="58"/>
      <c r="AL61" s="58"/>
      <c r="AM61" s="58"/>
      <c r="AN61" s="58"/>
      <c r="AO61" s="58"/>
      <c r="AP61" s="58"/>
      <c r="AQ61" s="58"/>
      <c r="AR61" s="58"/>
    </row>
    <row r="62" spans="1:44" s="30" customFormat="1" ht="14.25" hidden="1" customHeight="1" x14ac:dyDescent="0.25">
      <c r="A62" s="3">
        <f t="shared" si="9"/>
        <v>47</v>
      </c>
      <c r="B62" s="71"/>
      <c r="C62" s="72"/>
      <c r="D62" s="72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58"/>
      <c r="AJ62" s="58"/>
      <c r="AK62" s="58"/>
      <c r="AL62" s="58"/>
      <c r="AM62" s="58"/>
      <c r="AN62" s="58"/>
      <c r="AO62" s="58"/>
      <c r="AP62" s="58"/>
      <c r="AQ62" s="58"/>
      <c r="AR62" s="58"/>
    </row>
    <row r="63" spans="1:44" s="30" customFormat="1" ht="14.25" hidden="1" customHeight="1" x14ac:dyDescent="0.25">
      <c r="A63" s="3">
        <f t="shared" si="9"/>
        <v>48</v>
      </c>
      <c r="B63" s="71"/>
      <c r="C63" s="72"/>
      <c r="D63" s="72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58"/>
      <c r="AJ63" s="58"/>
      <c r="AK63" s="58"/>
      <c r="AL63" s="58"/>
      <c r="AM63" s="58"/>
      <c r="AN63" s="58"/>
      <c r="AO63" s="58"/>
      <c r="AP63" s="58"/>
      <c r="AQ63" s="58"/>
      <c r="AR63" s="58"/>
    </row>
    <row r="64" spans="1:44" s="30" customFormat="1" ht="14.45" hidden="1" customHeight="1" x14ac:dyDescent="0.25">
      <c r="A64" s="3">
        <f t="shared" si="9"/>
        <v>49</v>
      </c>
      <c r="B64" s="84"/>
      <c r="C64" s="83"/>
      <c r="D64" s="8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58"/>
      <c r="AJ64" s="58"/>
      <c r="AK64" s="58"/>
      <c r="AL64" s="58"/>
      <c r="AM64" s="58"/>
      <c r="AN64" s="58"/>
      <c r="AO64" s="58"/>
      <c r="AP64" s="58"/>
      <c r="AQ64" s="58"/>
      <c r="AR64" s="58"/>
    </row>
    <row r="65" spans="1:44" s="30" customFormat="1" ht="14.45" hidden="1" customHeight="1" x14ac:dyDescent="0.25">
      <c r="A65" s="3">
        <f t="shared" si="9"/>
        <v>50</v>
      </c>
      <c r="B65" s="71"/>
      <c r="C65" s="72"/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58"/>
      <c r="AJ65" s="58"/>
      <c r="AK65" s="58"/>
      <c r="AL65" s="58"/>
      <c r="AM65" s="58"/>
      <c r="AN65" s="58"/>
      <c r="AO65" s="58"/>
      <c r="AP65" s="58"/>
      <c r="AQ65" s="58"/>
      <c r="AR65" s="58"/>
    </row>
    <row r="66" spans="1:44" s="30" customFormat="1" ht="14.45" hidden="1" customHeight="1" x14ac:dyDescent="0.25">
      <c r="A66" s="3">
        <f t="shared" si="9"/>
        <v>51</v>
      </c>
      <c r="B66" s="71"/>
      <c r="C66" s="72"/>
      <c r="D66" s="72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58"/>
      <c r="AJ66" s="58"/>
      <c r="AK66" s="58"/>
      <c r="AL66" s="58"/>
      <c r="AM66" s="58"/>
      <c r="AN66" s="58"/>
      <c r="AO66" s="58"/>
      <c r="AP66" s="58"/>
      <c r="AQ66" s="58"/>
      <c r="AR66" s="58"/>
    </row>
    <row r="67" spans="1:44" s="30" customFormat="1" ht="14.45" hidden="1" customHeight="1" x14ac:dyDescent="0.25">
      <c r="A67" s="3">
        <f t="shared" si="9"/>
        <v>52</v>
      </c>
      <c r="B67" s="71"/>
      <c r="C67" s="72"/>
      <c r="D67" s="72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58"/>
      <c r="AJ67" s="58"/>
      <c r="AK67" s="58"/>
      <c r="AL67" s="58"/>
      <c r="AM67" s="58"/>
      <c r="AN67" s="58"/>
      <c r="AO67" s="58"/>
      <c r="AP67" s="58"/>
      <c r="AQ67" s="58"/>
      <c r="AR67" s="58"/>
    </row>
    <row r="68" spans="1:44" s="30" customFormat="1" ht="14.45" hidden="1" customHeight="1" x14ac:dyDescent="0.25">
      <c r="A68" s="3">
        <f t="shared" si="9"/>
        <v>53</v>
      </c>
      <c r="B68" s="56"/>
      <c r="C68" s="57"/>
      <c r="D68" s="57"/>
      <c r="E68" s="74"/>
      <c r="F68" s="74"/>
      <c r="G68" s="74"/>
      <c r="H68" s="74"/>
      <c r="I68" s="73"/>
      <c r="J68" s="73"/>
      <c r="K68" s="73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9"/>
      <c r="AK68" s="59"/>
      <c r="AL68" s="58"/>
      <c r="AM68" s="58"/>
      <c r="AN68" s="58"/>
      <c r="AO68" s="58"/>
      <c r="AP68" s="58"/>
      <c r="AQ68" s="58"/>
      <c r="AR68" s="58"/>
    </row>
    <row r="69" spans="1:44" s="30" customFormat="1" ht="14.45" customHeight="1" x14ac:dyDescent="0.25">
      <c r="A69" s="3"/>
      <c r="B69" s="731"/>
      <c r="C69" s="732"/>
      <c r="D69" s="732"/>
      <c r="E69" s="139"/>
      <c r="F69" s="139"/>
      <c r="G69" s="139"/>
      <c r="H69" s="139"/>
      <c r="I69" s="733"/>
      <c r="J69" s="733"/>
      <c r="K69" s="733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734"/>
      <c r="AK69" s="734"/>
      <c r="AL69" s="140"/>
      <c r="AM69" s="140"/>
      <c r="AN69" s="140"/>
      <c r="AO69" s="140"/>
      <c r="AP69" s="140"/>
      <c r="AQ69" s="140"/>
      <c r="AR69" s="140"/>
    </row>
    <row r="70" spans="1:44" s="30" customFormat="1" ht="14.45" customHeight="1" x14ac:dyDescent="0.25">
      <c r="A70" s="3"/>
      <c r="B70" s="86"/>
      <c r="C70" s="80"/>
      <c r="D70" s="80"/>
      <c r="E70" s="63"/>
      <c r="F70" s="63"/>
      <c r="G70" s="63"/>
      <c r="H70" s="63"/>
      <c r="I70" s="81"/>
      <c r="J70" s="81"/>
      <c r="K70" s="81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326"/>
      <c r="AK70" s="326"/>
      <c r="AL70" s="64"/>
      <c r="AM70" s="64"/>
      <c r="AN70" s="64"/>
      <c r="AO70" s="64"/>
      <c r="AP70" s="64"/>
      <c r="AQ70" s="64"/>
      <c r="AR70" s="64"/>
    </row>
    <row r="71" spans="1:44" s="30" customFormat="1" ht="14.45" customHeight="1" x14ac:dyDescent="0.25">
      <c r="A71" s="3"/>
      <c r="B71" s="86"/>
      <c r="C71" s="80"/>
      <c r="D71" s="80"/>
      <c r="E71" s="63"/>
      <c r="F71" s="63"/>
      <c r="G71" s="63"/>
      <c r="H71" s="63"/>
      <c r="I71" s="81"/>
      <c r="J71" s="81"/>
      <c r="K71" s="81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326"/>
      <c r="AK71" s="326"/>
      <c r="AL71" s="64"/>
      <c r="AM71" s="64"/>
      <c r="AN71" s="64"/>
      <c r="AO71" s="64"/>
      <c r="AP71" s="64"/>
      <c r="AQ71" s="64"/>
      <c r="AR71" s="64"/>
    </row>
    <row r="72" spans="1:44" s="30" customFormat="1" ht="14.45" customHeight="1" x14ac:dyDescent="0.25">
      <c r="A72" s="3"/>
      <c r="B72" s="35" t="s">
        <v>833</v>
      </c>
      <c r="C72" s="80"/>
      <c r="D72" s="80"/>
      <c r="E72" s="63"/>
      <c r="F72" s="63"/>
      <c r="G72" s="63"/>
      <c r="H72" s="63"/>
      <c r="I72" s="81"/>
      <c r="J72" s="81"/>
      <c r="K72" s="81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326"/>
      <c r="AK72" s="326"/>
      <c r="AL72" s="64"/>
      <c r="AM72" s="64"/>
      <c r="AN72" s="64"/>
      <c r="AO72" s="64"/>
      <c r="AP72" s="64"/>
      <c r="AQ72" s="64"/>
      <c r="AR72" s="64"/>
    </row>
    <row r="73" spans="1:44" s="30" customFormat="1" ht="14.45" customHeight="1" x14ac:dyDescent="0.25">
      <c r="A73" s="3"/>
      <c r="B73" s="736" t="s">
        <v>834</v>
      </c>
      <c r="C73" s="328"/>
      <c r="D73" s="328"/>
      <c r="E73" s="329"/>
      <c r="F73" s="329"/>
      <c r="G73" s="329"/>
      <c r="H73" s="329"/>
      <c r="I73" s="330"/>
      <c r="J73" s="330"/>
      <c r="K73" s="330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1"/>
      <c r="Z73" s="331"/>
      <c r="AA73" s="331"/>
      <c r="AB73" s="331"/>
      <c r="AC73" s="331"/>
      <c r="AD73" s="331"/>
      <c r="AE73" s="331"/>
      <c r="AF73" s="331"/>
      <c r="AG73" s="331"/>
      <c r="AH73" s="331"/>
      <c r="AI73" s="331"/>
      <c r="AJ73" s="735"/>
      <c r="AK73" s="735"/>
      <c r="AL73" s="735"/>
      <c r="AM73" s="735"/>
      <c r="AN73" s="735"/>
      <c r="AO73" s="735"/>
      <c r="AP73" s="735"/>
      <c r="AQ73" s="735"/>
      <c r="AR73" s="735"/>
    </row>
    <row r="74" spans="1:44" s="30" customFormat="1" ht="14.45" customHeight="1" x14ac:dyDescent="0.25">
      <c r="A74" s="3"/>
      <c r="B74" s="730" t="s">
        <v>835</v>
      </c>
      <c r="C74" s="328"/>
      <c r="D74" s="328"/>
      <c r="E74" s="329"/>
      <c r="F74" s="329"/>
      <c r="G74" s="329"/>
      <c r="H74" s="329"/>
      <c r="I74" s="330"/>
      <c r="J74" s="330"/>
      <c r="K74" s="330"/>
      <c r="L74" s="331">
        <v>1</v>
      </c>
      <c r="M74" s="331"/>
      <c r="N74" s="331"/>
      <c r="O74" s="331"/>
      <c r="P74" s="331"/>
      <c r="Q74" s="331"/>
      <c r="R74" s="331"/>
      <c r="S74" s="331"/>
      <c r="T74" s="331">
        <f t="shared" ref="T74:T82" si="10">L74+M74+N74+Q74+R74</f>
        <v>1</v>
      </c>
      <c r="U74" s="331"/>
      <c r="V74" s="331"/>
      <c r="W74" s="331"/>
      <c r="X74" s="331">
        <v>1</v>
      </c>
      <c r="Y74" s="331"/>
      <c r="Z74" s="331"/>
      <c r="AA74" s="331"/>
      <c r="AB74" s="331"/>
      <c r="AC74" s="331"/>
      <c r="AD74" s="331"/>
      <c r="AE74" s="331"/>
      <c r="AF74" s="331">
        <f t="shared" ref="AF74:AF82" si="11">X74+Y74+Z74+AC74+AD74</f>
        <v>1</v>
      </c>
      <c r="AG74" s="331"/>
      <c r="AH74" s="331"/>
      <c r="AI74" s="331"/>
      <c r="AJ74" s="735">
        <v>1</v>
      </c>
      <c r="AK74" s="735"/>
      <c r="AL74" s="735"/>
      <c r="AM74" s="735"/>
      <c r="AN74" s="735"/>
      <c r="AO74" s="735"/>
      <c r="AP74" s="735"/>
      <c r="AQ74" s="735"/>
      <c r="AR74" s="735">
        <f t="shared" ref="AR74:AR82" si="12">AJ74+AK74+AL74+AO74+AP74</f>
        <v>1</v>
      </c>
    </row>
    <row r="75" spans="1:44" s="30" customFormat="1" ht="14.45" customHeight="1" x14ac:dyDescent="0.25">
      <c r="A75" s="3"/>
      <c r="B75" s="730" t="s">
        <v>836</v>
      </c>
      <c r="C75" s="328"/>
      <c r="D75" s="328"/>
      <c r="E75" s="329"/>
      <c r="F75" s="329"/>
      <c r="G75" s="329"/>
      <c r="H75" s="329"/>
      <c r="I75" s="330"/>
      <c r="J75" s="330"/>
      <c r="K75" s="330"/>
      <c r="L75" s="331">
        <v>1</v>
      </c>
      <c r="M75" s="331"/>
      <c r="N75" s="331"/>
      <c r="O75" s="331"/>
      <c r="P75" s="331"/>
      <c r="Q75" s="331"/>
      <c r="R75" s="331"/>
      <c r="S75" s="331"/>
      <c r="T75" s="331">
        <f t="shared" si="10"/>
        <v>1</v>
      </c>
      <c r="U75" s="331"/>
      <c r="V75" s="331"/>
      <c r="W75" s="331"/>
      <c r="X75" s="331">
        <v>1</v>
      </c>
      <c r="Y75" s="331"/>
      <c r="Z75" s="331"/>
      <c r="AA75" s="331"/>
      <c r="AB75" s="331"/>
      <c r="AC75" s="331"/>
      <c r="AD75" s="331"/>
      <c r="AE75" s="331"/>
      <c r="AF75" s="331">
        <f t="shared" si="11"/>
        <v>1</v>
      </c>
      <c r="AG75" s="331"/>
      <c r="AH75" s="331"/>
      <c r="AI75" s="331"/>
      <c r="AJ75" s="735">
        <v>1</v>
      </c>
      <c r="AK75" s="735"/>
      <c r="AL75" s="735"/>
      <c r="AM75" s="735"/>
      <c r="AN75" s="735"/>
      <c r="AO75" s="735"/>
      <c r="AP75" s="735"/>
      <c r="AQ75" s="735"/>
      <c r="AR75" s="735">
        <f t="shared" si="12"/>
        <v>1</v>
      </c>
    </row>
    <row r="76" spans="1:44" s="30" customFormat="1" ht="14.45" customHeight="1" x14ac:dyDescent="0.25">
      <c r="A76" s="3"/>
      <c r="B76" s="730" t="s">
        <v>837</v>
      </c>
      <c r="C76" s="328"/>
      <c r="D76" s="328"/>
      <c r="E76" s="329"/>
      <c r="F76" s="329"/>
      <c r="G76" s="329"/>
      <c r="H76" s="329"/>
      <c r="I76" s="330"/>
      <c r="J76" s="330"/>
      <c r="K76" s="330"/>
      <c r="L76" s="331">
        <v>2</v>
      </c>
      <c r="M76" s="331"/>
      <c r="N76" s="331"/>
      <c r="O76" s="331"/>
      <c r="P76" s="331"/>
      <c r="Q76" s="331"/>
      <c r="R76" s="331"/>
      <c r="S76" s="331"/>
      <c r="T76" s="331">
        <f t="shared" si="10"/>
        <v>2</v>
      </c>
      <c r="U76" s="331"/>
      <c r="V76" s="331"/>
      <c r="W76" s="331"/>
      <c r="X76" s="331">
        <v>2</v>
      </c>
      <c r="Y76" s="331"/>
      <c r="Z76" s="729"/>
      <c r="AA76" s="331"/>
      <c r="AB76" s="331"/>
      <c r="AC76" s="331"/>
      <c r="AD76" s="331"/>
      <c r="AE76" s="331"/>
      <c r="AF76" s="331">
        <f t="shared" si="11"/>
        <v>2</v>
      </c>
      <c r="AG76" s="331"/>
      <c r="AH76" s="331"/>
      <c r="AI76" s="331"/>
      <c r="AJ76" s="735">
        <v>2</v>
      </c>
      <c r="AK76" s="735"/>
      <c r="AL76" s="735"/>
      <c r="AM76" s="735"/>
      <c r="AN76" s="735"/>
      <c r="AO76" s="735"/>
      <c r="AP76" s="735"/>
      <c r="AQ76" s="735"/>
      <c r="AR76" s="735">
        <f t="shared" si="12"/>
        <v>2</v>
      </c>
    </row>
    <row r="77" spans="1:44" s="30" customFormat="1" ht="14.45" customHeight="1" x14ac:dyDescent="0.25">
      <c r="A77" s="3"/>
      <c r="B77" s="730" t="s">
        <v>838</v>
      </c>
      <c r="C77" s="328"/>
      <c r="D77" s="328"/>
      <c r="E77" s="329"/>
      <c r="F77" s="329"/>
      <c r="G77" s="329"/>
      <c r="H77" s="329"/>
      <c r="I77" s="330"/>
      <c r="J77" s="330"/>
      <c r="K77" s="330"/>
      <c r="L77" s="331">
        <v>1</v>
      </c>
      <c r="M77" s="331"/>
      <c r="N77" s="331"/>
      <c r="O77" s="331"/>
      <c r="P77" s="331"/>
      <c r="Q77" s="331"/>
      <c r="R77" s="331"/>
      <c r="S77" s="331"/>
      <c r="T77" s="331">
        <f t="shared" si="10"/>
        <v>1</v>
      </c>
      <c r="U77" s="331"/>
      <c r="V77" s="331"/>
      <c r="W77" s="331"/>
      <c r="X77" s="331">
        <v>1</v>
      </c>
      <c r="Y77" s="331"/>
      <c r="Z77" s="331"/>
      <c r="AA77" s="331"/>
      <c r="AB77" s="331"/>
      <c r="AC77" s="331"/>
      <c r="AD77" s="331"/>
      <c r="AE77" s="331"/>
      <c r="AF77" s="331">
        <f t="shared" si="11"/>
        <v>1</v>
      </c>
      <c r="AG77" s="331"/>
      <c r="AH77" s="331"/>
      <c r="AI77" s="331"/>
      <c r="AJ77" s="735">
        <v>1</v>
      </c>
      <c r="AK77" s="735"/>
      <c r="AL77" s="735"/>
      <c r="AM77" s="735"/>
      <c r="AN77" s="735"/>
      <c r="AO77" s="735"/>
      <c r="AP77" s="735"/>
      <c r="AQ77" s="735"/>
      <c r="AR77" s="735">
        <f t="shared" si="12"/>
        <v>1</v>
      </c>
    </row>
    <row r="78" spans="1:44" s="30" customFormat="1" ht="14.45" customHeight="1" x14ac:dyDescent="0.25">
      <c r="A78" s="3"/>
      <c r="B78" s="730" t="s">
        <v>839</v>
      </c>
      <c r="C78" s="328"/>
      <c r="D78" s="328"/>
      <c r="E78" s="329"/>
      <c r="F78" s="329"/>
      <c r="G78" s="329"/>
      <c r="H78" s="329"/>
      <c r="I78" s="330"/>
      <c r="J78" s="330"/>
      <c r="K78" s="330"/>
      <c r="L78" s="331">
        <v>1</v>
      </c>
      <c r="M78" s="331"/>
      <c r="N78" s="331"/>
      <c r="O78" s="331"/>
      <c r="P78" s="331"/>
      <c r="Q78" s="331"/>
      <c r="R78" s="331"/>
      <c r="S78" s="331"/>
      <c r="T78" s="331">
        <f t="shared" si="10"/>
        <v>1</v>
      </c>
      <c r="U78" s="331"/>
      <c r="V78" s="331"/>
      <c r="W78" s="331"/>
      <c r="X78" s="331">
        <v>1</v>
      </c>
      <c r="Y78" s="331"/>
      <c r="Z78" s="331"/>
      <c r="AA78" s="331"/>
      <c r="AB78" s="331"/>
      <c r="AC78" s="331"/>
      <c r="AD78" s="331"/>
      <c r="AE78" s="331"/>
      <c r="AF78" s="331">
        <f t="shared" si="11"/>
        <v>1</v>
      </c>
      <c r="AG78" s="331"/>
      <c r="AH78" s="331"/>
      <c r="AI78" s="331"/>
      <c r="AJ78" s="735">
        <v>1</v>
      </c>
      <c r="AK78" s="735"/>
      <c r="AL78" s="735"/>
      <c r="AM78" s="735"/>
      <c r="AN78" s="735"/>
      <c r="AO78" s="735"/>
      <c r="AP78" s="735"/>
      <c r="AQ78" s="735"/>
      <c r="AR78" s="331">
        <f t="shared" si="12"/>
        <v>1</v>
      </c>
    </row>
    <row r="79" spans="1:44" s="30" customFormat="1" ht="14.45" customHeight="1" x14ac:dyDescent="0.25">
      <c r="A79" s="3"/>
      <c r="B79" s="730" t="s">
        <v>840</v>
      </c>
      <c r="C79" s="328"/>
      <c r="D79" s="328"/>
      <c r="E79" s="329"/>
      <c r="F79" s="329"/>
      <c r="G79" s="329"/>
      <c r="H79" s="329"/>
      <c r="I79" s="330"/>
      <c r="J79" s="330"/>
      <c r="K79" s="330"/>
      <c r="L79" s="331">
        <v>1</v>
      </c>
      <c r="M79" s="331"/>
      <c r="N79" s="331"/>
      <c r="O79" s="331"/>
      <c r="P79" s="331"/>
      <c r="Q79" s="331"/>
      <c r="R79" s="331"/>
      <c r="S79" s="331"/>
      <c r="T79" s="331">
        <f t="shared" si="10"/>
        <v>1</v>
      </c>
      <c r="U79" s="331"/>
      <c r="V79" s="331"/>
      <c r="W79" s="331"/>
      <c r="X79" s="331">
        <v>1</v>
      </c>
      <c r="Y79" s="331"/>
      <c r="Z79" s="331"/>
      <c r="AA79" s="331"/>
      <c r="AB79" s="331"/>
      <c r="AC79" s="331"/>
      <c r="AD79" s="331"/>
      <c r="AE79" s="331"/>
      <c r="AF79" s="331">
        <f t="shared" si="11"/>
        <v>1</v>
      </c>
      <c r="AG79" s="331"/>
      <c r="AH79" s="331"/>
      <c r="AI79" s="331"/>
      <c r="AJ79" s="735">
        <v>1</v>
      </c>
      <c r="AK79" s="735"/>
      <c r="AL79" s="735"/>
      <c r="AM79" s="735"/>
      <c r="AN79" s="735"/>
      <c r="AO79" s="735"/>
      <c r="AP79" s="735"/>
      <c r="AQ79" s="735"/>
      <c r="AR79" s="331">
        <f t="shared" si="12"/>
        <v>1</v>
      </c>
    </row>
    <row r="80" spans="1:44" s="30" customFormat="1" ht="14.45" customHeight="1" x14ac:dyDescent="0.25">
      <c r="A80" s="3"/>
      <c r="B80" s="730" t="s">
        <v>841</v>
      </c>
      <c r="C80" s="328"/>
      <c r="D80" s="328"/>
      <c r="E80" s="329"/>
      <c r="F80" s="329"/>
      <c r="G80" s="329"/>
      <c r="H80" s="329"/>
      <c r="I80" s="330"/>
      <c r="J80" s="330"/>
      <c r="K80" s="330"/>
      <c r="L80" s="331">
        <v>1</v>
      </c>
      <c r="M80" s="331"/>
      <c r="N80" s="331"/>
      <c r="O80" s="331"/>
      <c r="P80" s="331"/>
      <c r="Q80" s="331"/>
      <c r="R80" s="331"/>
      <c r="S80" s="331"/>
      <c r="T80" s="331">
        <f t="shared" si="10"/>
        <v>1</v>
      </c>
      <c r="U80" s="331"/>
      <c r="V80" s="331"/>
      <c r="W80" s="331"/>
      <c r="X80" s="331">
        <v>1</v>
      </c>
      <c r="Y80" s="331"/>
      <c r="Z80" s="331"/>
      <c r="AA80" s="331"/>
      <c r="AB80" s="331"/>
      <c r="AC80" s="331"/>
      <c r="AD80" s="331"/>
      <c r="AE80" s="331"/>
      <c r="AF80" s="331">
        <f t="shared" si="11"/>
        <v>1</v>
      </c>
      <c r="AG80" s="331"/>
      <c r="AH80" s="331"/>
      <c r="AI80" s="331"/>
      <c r="AJ80" s="735">
        <v>1</v>
      </c>
      <c r="AK80" s="735"/>
      <c r="AL80" s="735"/>
      <c r="AM80" s="735"/>
      <c r="AN80" s="735"/>
      <c r="AO80" s="735"/>
      <c r="AP80" s="735"/>
      <c r="AQ80" s="735"/>
      <c r="AR80" s="331">
        <f t="shared" si="12"/>
        <v>1</v>
      </c>
    </row>
    <row r="81" spans="1:44" s="30" customFormat="1" ht="14.45" customHeight="1" x14ac:dyDescent="0.25">
      <c r="A81" s="3"/>
      <c r="B81" s="730" t="s">
        <v>842</v>
      </c>
      <c r="C81" s="328"/>
      <c r="D81" s="328"/>
      <c r="E81" s="329"/>
      <c r="F81" s="329"/>
      <c r="G81" s="329"/>
      <c r="H81" s="329"/>
      <c r="I81" s="330"/>
      <c r="J81" s="330"/>
      <c r="K81" s="330"/>
      <c r="L81" s="331">
        <v>1</v>
      </c>
      <c r="M81" s="331"/>
      <c r="N81" s="331"/>
      <c r="O81" s="331"/>
      <c r="P81" s="331"/>
      <c r="Q81" s="331"/>
      <c r="R81" s="331"/>
      <c r="S81" s="331"/>
      <c r="T81" s="331">
        <f t="shared" si="10"/>
        <v>1</v>
      </c>
      <c r="U81" s="331"/>
      <c r="V81" s="331"/>
      <c r="W81" s="331"/>
      <c r="X81" s="331">
        <v>1</v>
      </c>
      <c r="Y81" s="331"/>
      <c r="Z81" s="331"/>
      <c r="AA81" s="331"/>
      <c r="AB81" s="331"/>
      <c r="AC81" s="331"/>
      <c r="AD81" s="331"/>
      <c r="AE81" s="331"/>
      <c r="AF81" s="331">
        <f t="shared" si="11"/>
        <v>1</v>
      </c>
      <c r="AG81" s="331"/>
      <c r="AH81" s="331"/>
      <c r="AI81" s="331"/>
      <c r="AJ81" s="735">
        <v>1</v>
      </c>
      <c r="AK81" s="735"/>
      <c r="AL81" s="735"/>
      <c r="AM81" s="735"/>
      <c r="AN81" s="735"/>
      <c r="AO81" s="735"/>
      <c r="AP81" s="735"/>
      <c r="AQ81" s="735"/>
      <c r="AR81" s="331">
        <f t="shared" si="12"/>
        <v>1</v>
      </c>
    </row>
    <row r="82" spans="1:44" s="30" customFormat="1" ht="14.45" customHeight="1" x14ac:dyDescent="0.25">
      <c r="A82" s="3"/>
      <c r="B82" s="730" t="s">
        <v>843</v>
      </c>
      <c r="C82" s="328"/>
      <c r="D82" s="328"/>
      <c r="E82" s="329"/>
      <c r="F82" s="329"/>
      <c r="G82" s="329"/>
      <c r="H82" s="329"/>
      <c r="I82" s="330"/>
      <c r="J82" s="330"/>
      <c r="K82" s="330"/>
      <c r="L82" s="331">
        <v>1</v>
      </c>
      <c r="M82" s="331"/>
      <c r="N82" s="331"/>
      <c r="O82" s="331"/>
      <c r="P82" s="331"/>
      <c r="Q82" s="331"/>
      <c r="R82" s="331"/>
      <c r="S82" s="331"/>
      <c r="T82" s="331">
        <f t="shared" si="10"/>
        <v>1</v>
      </c>
      <c r="U82" s="331"/>
      <c r="V82" s="331"/>
      <c r="W82" s="331"/>
      <c r="X82" s="331">
        <v>1</v>
      </c>
      <c r="Y82" s="331"/>
      <c r="Z82" s="331"/>
      <c r="AA82" s="331"/>
      <c r="AB82" s="331"/>
      <c r="AC82" s="331"/>
      <c r="AD82" s="331"/>
      <c r="AE82" s="331"/>
      <c r="AF82" s="331">
        <f t="shared" si="11"/>
        <v>1</v>
      </c>
      <c r="AG82" s="331"/>
      <c r="AH82" s="331"/>
      <c r="AI82" s="331"/>
      <c r="AJ82" s="735">
        <v>1</v>
      </c>
      <c r="AK82" s="735"/>
      <c r="AL82" s="735"/>
      <c r="AM82" s="735"/>
      <c r="AN82" s="735"/>
      <c r="AO82" s="735"/>
      <c r="AP82" s="735"/>
      <c r="AQ82" s="735"/>
      <c r="AR82" s="331">
        <f t="shared" si="12"/>
        <v>1</v>
      </c>
    </row>
    <row r="83" spans="1:44" s="30" customFormat="1" ht="14.45" customHeight="1" x14ac:dyDescent="0.25">
      <c r="A83" s="3"/>
      <c r="B83" s="736" t="s">
        <v>844</v>
      </c>
      <c r="C83" s="328"/>
      <c r="D83" s="328"/>
      <c r="E83" s="329"/>
      <c r="F83" s="329"/>
      <c r="G83" s="329"/>
      <c r="H83" s="329"/>
      <c r="I83" s="330"/>
      <c r="J83" s="330"/>
      <c r="K83" s="330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735"/>
      <c r="AK83" s="735"/>
      <c r="AL83" s="735"/>
      <c r="AM83" s="735"/>
      <c r="AN83" s="735"/>
      <c r="AO83" s="735"/>
      <c r="AP83" s="735"/>
      <c r="AQ83" s="735"/>
      <c r="AR83" s="331"/>
    </row>
    <row r="84" spans="1:44" s="30" customFormat="1" ht="14.45" customHeight="1" x14ac:dyDescent="0.25">
      <c r="A84" s="3"/>
      <c r="B84" s="730" t="s">
        <v>845</v>
      </c>
      <c r="C84" s="328"/>
      <c r="D84" s="328"/>
      <c r="E84" s="329"/>
      <c r="F84" s="329"/>
      <c r="G84" s="329"/>
      <c r="H84" s="329"/>
      <c r="I84" s="330"/>
      <c r="J84" s="330"/>
      <c r="K84" s="330"/>
      <c r="L84" s="331">
        <v>1</v>
      </c>
      <c r="M84" s="331"/>
      <c r="N84" s="331"/>
      <c r="O84" s="331"/>
      <c r="P84" s="331"/>
      <c r="Q84" s="331"/>
      <c r="R84" s="331"/>
      <c r="S84" s="331"/>
      <c r="T84" s="331">
        <f t="shared" ref="T84:T95" si="13">L84+M84+N84+Q84+R84</f>
        <v>1</v>
      </c>
      <c r="U84" s="331"/>
      <c r="V84" s="331"/>
      <c r="W84" s="331"/>
      <c r="X84" s="331">
        <v>1</v>
      </c>
      <c r="Y84" s="331"/>
      <c r="Z84" s="331"/>
      <c r="AA84" s="331"/>
      <c r="AB84" s="331"/>
      <c r="AC84" s="331"/>
      <c r="AD84" s="331"/>
      <c r="AE84" s="331"/>
      <c r="AF84" s="331">
        <f t="shared" ref="AF84:AF95" si="14">X84+Y84+Z84+AC84+AD84</f>
        <v>1</v>
      </c>
      <c r="AG84" s="331"/>
      <c r="AH84" s="331"/>
      <c r="AI84" s="331"/>
      <c r="AJ84" s="735">
        <v>1</v>
      </c>
      <c r="AK84" s="735"/>
      <c r="AL84" s="735"/>
      <c r="AM84" s="735"/>
      <c r="AN84" s="735"/>
      <c r="AO84" s="735"/>
      <c r="AP84" s="735"/>
      <c r="AQ84" s="735"/>
      <c r="AR84" s="331">
        <f t="shared" ref="AR84:AR95" si="15">AJ84+AK84+AL84+AO84+AP84</f>
        <v>1</v>
      </c>
    </row>
    <row r="85" spans="1:44" s="30" customFormat="1" ht="14.45" customHeight="1" x14ac:dyDescent="0.25">
      <c r="A85" s="3"/>
      <c r="B85" s="730" t="s">
        <v>846</v>
      </c>
      <c r="C85" s="328"/>
      <c r="D85" s="328"/>
      <c r="E85" s="329"/>
      <c r="F85" s="329"/>
      <c r="G85" s="329"/>
      <c r="H85" s="329"/>
      <c r="I85" s="330"/>
      <c r="J85" s="330"/>
      <c r="K85" s="330"/>
      <c r="L85" s="331">
        <v>1</v>
      </c>
      <c r="M85" s="331"/>
      <c r="N85" s="331"/>
      <c r="O85" s="331"/>
      <c r="P85" s="331"/>
      <c r="Q85" s="331"/>
      <c r="R85" s="331"/>
      <c r="S85" s="331"/>
      <c r="T85" s="331">
        <f t="shared" si="13"/>
        <v>1</v>
      </c>
      <c r="U85" s="331"/>
      <c r="V85" s="331"/>
      <c r="W85" s="331"/>
      <c r="X85" s="331">
        <v>1</v>
      </c>
      <c r="Y85" s="331"/>
      <c r="Z85" s="331"/>
      <c r="AA85" s="331"/>
      <c r="AB85" s="331"/>
      <c r="AC85" s="331"/>
      <c r="AD85" s="331"/>
      <c r="AE85" s="331"/>
      <c r="AF85" s="331">
        <f t="shared" si="14"/>
        <v>1</v>
      </c>
      <c r="AG85" s="331"/>
      <c r="AH85" s="331"/>
      <c r="AI85" s="331"/>
      <c r="AJ85" s="735">
        <v>1</v>
      </c>
      <c r="AK85" s="735"/>
      <c r="AL85" s="735"/>
      <c r="AM85" s="735"/>
      <c r="AN85" s="735"/>
      <c r="AO85" s="735"/>
      <c r="AP85" s="735"/>
      <c r="AQ85" s="735"/>
      <c r="AR85" s="331">
        <f t="shared" si="15"/>
        <v>1</v>
      </c>
    </row>
    <row r="86" spans="1:44" s="30" customFormat="1" ht="14.45" customHeight="1" x14ac:dyDescent="0.25">
      <c r="A86" s="3"/>
      <c r="B86" s="730" t="s">
        <v>847</v>
      </c>
      <c r="C86" s="328"/>
      <c r="D86" s="328"/>
      <c r="E86" s="329"/>
      <c r="F86" s="329"/>
      <c r="G86" s="329"/>
      <c r="H86" s="329"/>
      <c r="I86" s="330"/>
      <c r="J86" s="330"/>
      <c r="K86" s="330"/>
      <c r="L86" s="331">
        <v>1</v>
      </c>
      <c r="M86" s="331"/>
      <c r="N86" s="331"/>
      <c r="O86" s="331"/>
      <c r="P86" s="331"/>
      <c r="Q86" s="331"/>
      <c r="R86" s="331"/>
      <c r="S86" s="331"/>
      <c r="T86" s="331">
        <f t="shared" si="13"/>
        <v>1</v>
      </c>
      <c r="U86" s="331"/>
      <c r="V86" s="331"/>
      <c r="W86" s="331"/>
      <c r="X86" s="331">
        <v>1</v>
      </c>
      <c r="Y86" s="331"/>
      <c r="Z86" s="331"/>
      <c r="AA86" s="331"/>
      <c r="AB86" s="331"/>
      <c r="AC86" s="331"/>
      <c r="AD86" s="331"/>
      <c r="AE86" s="331"/>
      <c r="AF86" s="331">
        <f t="shared" si="14"/>
        <v>1</v>
      </c>
      <c r="AG86" s="331"/>
      <c r="AH86" s="331"/>
      <c r="AI86" s="331"/>
      <c r="AJ86" s="735">
        <v>1</v>
      </c>
      <c r="AK86" s="735"/>
      <c r="AL86" s="735"/>
      <c r="AM86" s="735"/>
      <c r="AN86" s="735"/>
      <c r="AO86" s="735"/>
      <c r="AP86" s="735"/>
      <c r="AQ86" s="735"/>
      <c r="AR86" s="331">
        <f t="shared" si="15"/>
        <v>1</v>
      </c>
    </row>
    <row r="87" spans="1:44" s="30" customFormat="1" ht="14.45" customHeight="1" x14ac:dyDescent="0.25">
      <c r="A87" s="3"/>
      <c r="B87" s="736" t="s">
        <v>848</v>
      </c>
      <c r="C87" s="328"/>
      <c r="D87" s="328"/>
      <c r="E87" s="329"/>
      <c r="F87" s="329"/>
      <c r="G87" s="329"/>
      <c r="H87" s="329"/>
      <c r="I87" s="330"/>
      <c r="J87" s="330"/>
      <c r="K87" s="330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J87" s="735"/>
      <c r="AK87" s="735"/>
      <c r="AL87" s="735"/>
      <c r="AM87" s="735"/>
      <c r="AN87" s="735"/>
      <c r="AO87" s="735"/>
      <c r="AP87" s="735"/>
      <c r="AQ87" s="735"/>
      <c r="AR87" s="331"/>
    </row>
    <row r="88" spans="1:44" s="30" customFormat="1" ht="14.45" customHeight="1" x14ac:dyDescent="0.25">
      <c r="A88" s="3"/>
      <c r="B88" s="730" t="s">
        <v>849</v>
      </c>
      <c r="C88" s="328"/>
      <c r="D88" s="328"/>
      <c r="E88" s="329"/>
      <c r="F88" s="329"/>
      <c r="G88" s="329"/>
      <c r="H88" s="329"/>
      <c r="I88" s="330"/>
      <c r="J88" s="330"/>
      <c r="K88" s="330"/>
      <c r="L88" s="331">
        <v>1</v>
      </c>
      <c r="M88" s="331"/>
      <c r="N88" s="331"/>
      <c r="O88" s="331"/>
      <c r="P88" s="331"/>
      <c r="Q88" s="331"/>
      <c r="R88" s="331"/>
      <c r="S88" s="331"/>
      <c r="T88" s="331">
        <f t="shared" si="13"/>
        <v>1</v>
      </c>
      <c r="U88" s="331"/>
      <c r="V88" s="331"/>
      <c r="W88" s="331"/>
      <c r="X88" s="331">
        <v>1</v>
      </c>
      <c r="Y88" s="331"/>
      <c r="Z88" s="331"/>
      <c r="AA88" s="331"/>
      <c r="AB88" s="331"/>
      <c r="AC88" s="331"/>
      <c r="AD88" s="331"/>
      <c r="AE88" s="331"/>
      <c r="AF88" s="331">
        <f t="shared" si="14"/>
        <v>1</v>
      </c>
      <c r="AG88" s="331"/>
      <c r="AH88" s="331"/>
      <c r="AI88" s="331"/>
      <c r="AJ88" s="735">
        <v>1</v>
      </c>
      <c r="AK88" s="735"/>
      <c r="AL88" s="735"/>
      <c r="AM88" s="735"/>
      <c r="AN88" s="735"/>
      <c r="AO88" s="735"/>
      <c r="AP88" s="735"/>
      <c r="AQ88" s="735"/>
      <c r="AR88" s="331">
        <f t="shared" si="15"/>
        <v>1</v>
      </c>
    </row>
    <row r="89" spans="1:44" s="30" customFormat="1" ht="14.45" customHeight="1" x14ac:dyDescent="0.25">
      <c r="A89" s="3"/>
      <c r="B89" s="730" t="s">
        <v>850</v>
      </c>
      <c r="C89" s="328"/>
      <c r="D89" s="328"/>
      <c r="E89" s="329"/>
      <c r="F89" s="329"/>
      <c r="G89" s="329"/>
      <c r="H89" s="329"/>
      <c r="I89" s="330"/>
      <c r="J89" s="330"/>
      <c r="K89" s="330"/>
      <c r="L89" s="331">
        <v>1</v>
      </c>
      <c r="M89" s="331"/>
      <c r="N89" s="331"/>
      <c r="O89" s="331"/>
      <c r="P89" s="331"/>
      <c r="Q89" s="331"/>
      <c r="R89" s="331"/>
      <c r="S89" s="331"/>
      <c r="T89" s="331">
        <f t="shared" si="13"/>
        <v>1</v>
      </c>
      <c r="U89" s="331"/>
      <c r="V89" s="331"/>
      <c r="W89" s="331"/>
      <c r="X89" s="331">
        <v>1</v>
      </c>
      <c r="Y89" s="331"/>
      <c r="Z89" s="331"/>
      <c r="AA89" s="331"/>
      <c r="AB89" s="331"/>
      <c r="AC89" s="331"/>
      <c r="AD89" s="331"/>
      <c r="AE89" s="331"/>
      <c r="AF89" s="331">
        <f t="shared" si="14"/>
        <v>1</v>
      </c>
      <c r="AG89" s="331"/>
      <c r="AH89" s="331"/>
      <c r="AI89" s="331"/>
      <c r="AJ89" s="735">
        <v>1</v>
      </c>
      <c r="AK89" s="735"/>
      <c r="AL89" s="735"/>
      <c r="AM89" s="735"/>
      <c r="AN89" s="735"/>
      <c r="AO89" s="735"/>
      <c r="AP89" s="735"/>
      <c r="AQ89" s="735"/>
      <c r="AR89" s="331">
        <f t="shared" si="15"/>
        <v>1</v>
      </c>
    </row>
    <row r="90" spans="1:44" s="30" customFormat="1" ht="14.45" customHeight="1" x14ac:dyDescent="0.25">
      <c r="A90" s="3"/>
      <c r="B90" s="730" t="s">
        <v>851</v>
      </c>
      <c r="C90" s="328"/>
      <c r="D90" s="328"/>
      <c r="E90" s="329"/>
      <c r="F90" s="329"/>
      <c r="G90" s="329"/>
      <c r="H90" s="329"/>
      <c r="I90" s="330"/>
      <c r="J90" s="330"/>
      <c r="K90" s="330"/>
      <c r="L90" s="331">
        <v>3</v>
      </c>
      <c r="M90" s="331"/>
      <c r="N90" s="331"/>
      <c r="O90" s="331"/>
      <c r="P90" s="331"/>
      <c r="Q90" s="331"/>
      <c r="R90" s="331"/>
      <c r="S90" s="331"/>
      <c r="T90" s="331">
        <f t="shared" si="13"/>
        <v>3</v>
      </c>
      <c r="U90" s="331"/>
      <c r="V90" s="331"/>
      <c r="W90" s="331"/>
      <c r="X90" s="331">
        <v>3</v>
      </c>
      <c r="Y90" s="331"/>
      <c r="Z90" s="331"/>
      <c r="AA90" s="331"/>
      <c r="AB90" s="331"/>
      <c r="AC90" s="331"/>
      <c r="AD90" s="331"/>
      <c r="AE90" s="331"/>
      <c r="AF90" s="331">
        <f t="shared" si="14"/>
        <v>3</v>
      </c>
      <c r="AG90" s="331"/>
      <c r="AH90" s="331"/>
      <c r="AI90" s="331"/>
      <c r="AJ90" s="735">
        <v>3</v>
      </c>
      <c r="AK90" s="735"/>
      <c r="AL90" s="735"/>
      <c r="AM90" s="735"/>
      <c r="AN90" s="735"/>
      <c r="AO90" s="735"/>
      <c r="AP90" s="735"/>
      <c r="AQ90" s="735"/>
      <c r="AR90" s="331">
        <f t="shared" si="15"/>
        <v>3</v>
      </c>
    </row>
    <row r="91" spans="1:44" s="30" customFormat="1" ht="14.45" customHeight="1" x14ac:dyDescent="0.25">
      <c r="A91" s="3"/>
      <c r="B91" s="730" t="s">
        <v>1083</v>
      </c>
      <c r="C91" s="328"/>
      <c r="D91" s="328"/>
      <c r="E91" s="329"/>
      <c r="F91" s="329"/>
      <c r="G91" s="329"/>
      <c r="H91" s="329"/>
      <c r="I91" s="330"/>
      <c r="J91" s="330"/>
      <c r="K91" s="330"/>
      <c r="L91" s="331"/>
      <c r="M91" s="331"/>
      <c r="N91" s="331"/>
      <c r="O91" s="331"/>
      <c r="P91" s="331"/>
      <c r="Q91" s="331"/>
      <c r="R91" s="331"/>
      <c r="S91" s="331">
        <v>1</v>
      </c>
      <c r="T91" s="331">
        <f>S91</f>
        <v>1</v>
      </c>
      <c r="U91" s="331"/>
      <c r="V91" s="331"/>
      <c r="W91" s="331"/>
      <c r="X91" s="331"/>
      <c r="Y91" s="331"/>
      <c r="Z91" s="331"/>
      <c r="AA91" s="331"/>
      <c r="AB91" s="331"/>
      <c r="AC91" s="331"/>
      <c r="AD91" s="331"/>
      <c r="AE91" s="331">
        <v>1</v>
      </c>
      <c r="AF91" s="331">
        <v>1</v>
      </c>
      <c r="AG91" s="331"/>
      <c r="AH91" s="331"/>
      <c r="AI91" s="331"/>
      <c r="AJ91" s="735"/>
      <c r="AK91" s="735"/>
      <c r="AL91" s="735"/>
      <c r="AM91" s="735"/>
      <c r="AN91" s="735"/>
      <c r="AO91" s="735"/>
      <c r="AP91" s="735"/>
      <c r="AQ91" s="735">
        <v>1</v>
      </c>
      <c r="AR91" s="331">
        <v>1</v>
      </c>
    </row>
    <row r="92" spans="1:44" s="30" customFormat="1" ht="14.45" customHeight="1" x14ac:dyDescent="0.25">
      <c r="A92" s="3"/>
      <c r="B92" s="736" t="s">
        <v>852</v>
      </c>
      <c r="C92" s="328"/>
      <c r="D92" s="328"/>
      <c r="E92" s="329"/>
      <c r="F92" s="329"/>
      <c r="G92" s="329"/>
      <c r="H92" s="329"/>
      <c r="I92" s="330"/>
      <c r="J92" s="330"/>
      <c r="K92" s="330"/>
      <c r="L92" s="331"/>
      <c r="M92" s="331"/>
      <c r="N92" s="331"/>
      <c r="O92" s="331"/>
      <c r="P92" s="331"/>
      <c r="Q92" s="331"/>
      <c r="R92" s="331"/>
      <c r="S92" s="331"/>
      <c r="T92" s="331"/>
      <c r="U92" s="331"/>
      <c r="V92" s="331"/>
      <c r="W92" s="331"/>
      <c r="X92" s="331"/>
      <c r="Y92" s="331"/>
      <c r="Z92" s="331"/>
      <c r="AA92" s="331"/>
      <c r="AB92" s="331"/>
      <c r="AC92" s="331"/>
      <c r="AD92" s="331"/>
      <c r="AE92" s="331"/>
      <c r="AF92" s="331"/>
      <c r="AG92" s="331"/>
      <c r="AH92" s="331"/>
      <c r="AI92" s="331"/>
      <c r="AJ92" s="735"/>
      <c r="AK92" s="735"/>
      <c r="AL92" s="735"/>
      <c r="AM92" s="735"/>
      <c r="AN92" s="735"/>
      <c r="AO92" s="735"/>
      <c r="AP92" s="735"/>
      <c r="AQ92" s="735"/>
      <c r="AR92" s="331"/>
    </row>
    <row r="93" spans="1:44" s="30" customFormat="1" ht="14.45" customHeight="1" x14ac:dyDescent="0.25">
      <c r="A93" s="3"/>
      <c r="B93" s="730" t="s">
        <v>853</v>
      </c>
      <c r="C93" s="328"/>
      <c r="D93" s="328"/>
      <c r="E93" s="329"/>
      <c r="F93" s="329"/>
      <c r="G93" s="329"/>
      <c r="H93" s="329"/>
      <c r="I93" s="330"/>
      <c r="J93" s="330"/>
      <c r="K93" s="330"/>
      <c r="L93" s="331">
        <v>1</v>
      </c>
      <c r="M93" s="331"/>
      <c r="N93" s="331"/>
      <c r="O93" s="331"/>
      <c r="P93" s="331"/>
      <c r="Q93" s="331"/>
      <c r="R93" s="331"/>
      <c r="S93" s="331"/>
      <c r="T93" s="331">
        <f t="shared" si="13"/>
        <v>1</v>
      </c>
      <c r="U93" s="331"/>
      <c r="V93" s="331"/>
      <c r="W93" s="331"/>
      <c r="X93" s="331">
        <v>1</v>
      </c>
      <c r="Y93" s="331"/>
      <c r="Z93" s="331"/>
      <c r="AA93" s="331"/>
      <c r="AB93" s="331"/>
      <c r="AC93" s="331"/>
      <c r="AD93" s="331"/>
      <c r="AE93" s="331"/>
      <c r="AF93" s="331">
        <f t="shared" si="14"/>
        <v>1</v>
      </c>
      <c r="AG93" s="331"/>
      <c r="AH93" s="331"/>
      <c r="AI93" s="331"/>
      <c r="AJ93" s="735">
        <v>1</v>
      </c>
      <c r="AK93" s="735"/>
      <c r="AL93" s="735"/>
      <c r="AM93" s="735"/>
      <c r="AN93" s="735"/>
      <c r="AO93" s="735"/>
      <c r="AP93" s="735"/>
      <c r="AQ93" s="735"/>
      <c r="AR93" s="331">
        <f t="shared" si="15"/>
        <v>1</v>
      </c>
    </row>
    <row r="94" spans="1:44" s="30" customFormat="1" ht="14.45" customHeight="1" x14ac:dyDescent="0.25">
      <c r="A94" s="3"/>
      <c r="B94" s="730" t="s">
        <v>854</v>
      </c>
      <c r="C94" s="328"/>
      <c r="D94" s="328"/>
      <c r="E94" s="329"/>
      <c r="F94" s="329"/>
      <c r="G94" s="329"/>
      <c r="H94" s="329"/>
      <c r="I94" s="330"/>
      <c r="J94" s="330"/>
      <c r="K94" s="330"/>
      <c r="L94" s="331">
        <v>2</v>
      </c>
      <c r="M94" s="331"/>
      <c r="N94" s="331"/>
      <c r="O94" s="331"/>
      <c r="P94" s="331"/>
      <c r="Q94" s="331"/>
      <c r="R94" s="331"/>
      <c r="S94" s="331"/>
      <c r="T94" s="331">
        <f t="shared" si="13"/>
        <v>2</v>
      </c>
      <c r="U94" s="331"/>
      <c r="V94" s="331"/>
      <c r="W94" s="331"/>
      <c r="X94" s="331">
        <v>2</v>
      </c>
      <c r="Y94" s="331"/>
      <c r="Z94" s="331"/>
      <c r="AA94" s="331"/>
      <c r="AB94" s="331"/>
      <c r="AC94" s="331"/>
      <c r="AD94" s="331"/>
      <c r="AE94" s="331"/>
      <c r="AF94" s="331">
        <f t="shared" si="14"/>
        <v>2</v>
      </c>
      <c r="AG94" s="331"/>
      <c r="AH94" s="331"/>
      <c r="AI94" s="331"/>
      <c r="AJ94" s="735">
        <v>2</v>
      </c>
      <c r="AK94" s="735"/>
      <c r="AL94" s="735"/>
      <c r="AM94" s="735"/>
      <c r="AN94" s="735"/>
      <c r="AO94" s="735"/>
      <c r="AP94" s="735"/>
      <c r="AQ94" s="735"/>
      <c r="AR94" s="331">
        <f t="shared" si="15"/>
        <v>2</v>
      </c>
    </row>
    <row r="95" spans="1:44" s="30" customFormat="1" ht="14.45" customHeight="1" x14ac:dyDescent="0.25">
      <c r="A95" s="3"/>
      <c r="B95" s="730" t="s">
        <v>855</v>
      </c>
      <c r="C95" s="328"/>
      <c r="D95" s="328"/>
      <c r="E95" s="329"/>
      <c r="F95" s="329"/>
      <c r="G95" s="329"/>
      <c r="H95" s="329"/>
      <c r="I95" s="330"/>
      <c r="J95" s="330"/>
      <c r="K95" s="330"/>
      <c r="L95" s="331">
        <v>1</v>
      </c>
      <c r="M95" s="331"/>
      <c r="N95" s="331"/>
      <c r="O95" s="331"/>
      <c r="P95" s="331"/>
      <c r="Q95" s="331"/>
      <c r="R95" s="331"/>
      <c r="S95" s="331"/>
      <c r="T95" s="331">
        <f t="shared" si="13"/>
        <v>1</v>
      </c>
      <c r="U95" s="331"/>
      <c r="V95" s="331"/>
      <c r="W95" s="331"/>
      <c r="X95" s="331">
        <v>1</v>
      </c>
      <c r="Y95" s="331"/>
      <c r="Z95" s="331"/>
      <c r="AA95" s="331"/>
      <c r="AB95" s="331"/>
      <c r="AC95" s="331"/>
      <c r="AD95" s="331"/>
      <c r="AE95" s="331"/>
      <c r="AF95" s="331">
        <f t="shared" si="14"/>
        <v>1</v>
      </c>
      <c r="AG95" s="331"/>
      <c r="AH95" s="331"/>
      <c r="AI95" s="331"/>
      <c r="AJ95" s="735">
        <v>1</v>
      </c>
      <c r="AK95" s="735"/>
      <c r="AL95" s="735"/>
      <c r="AM95" s="735"/>
      <c r="AN95" s="735"/>
      <c r="AO95" s="735"/>
      <c r="AP95" s="735"/>
      <c r="AQ95" s="735"/>
      <c r="AR95" s="331">
        <f t="shared" si="15"/>
        <v>1</v>
      </c>
    </row>
    <row r="96" spans="1:44" s="30" customFormat="1" ht="14.45" customHeight="1" x14ac:dyDescent="0.25">
      <c r="A96" s="3"/>
      <c r="B96" s="324" t="s">
        <v>856</v>
      </c>
      <c r="C96" s="328"/>
      <c r="D96" s="328"/>
      <c r="E96" s="329"/>
      <c r="F96" s="329"/>
      <c r="G96" s="329"/>
      <c r="H96" s="329"/>
      <c r="I96" s="330"/>
      <c r="J96" s="330"/>
      <c r="K96" s="330"/>
      <c r="L96" s="331">
        <f>SUM(L74:L95)</f>
        <v>22</v>
      </c>
      <c r="M96" s="331">
        <f t="shared" ref="M96:AR96" si="16">SUM(M74:M95)</f>
        <v>0</v>
      </c>
      <c r="N96" s="331">
        <f t="shared" si="16"/>
        <v>0</v>
      </c>
      <c r="O96" s="331">
        <f t="shared" si="16"/>
        <v>0</v>
      </c>
      <c r="P96" s="331"/>
      <c r="Q96" s="331">
        <f t="shared" si="16"/>
        <v>0</v>
      </c>
      <c r="R96" s="331">
        <f t="shared" si="16"/>
        <v>0</v>
      </c>
      <c r="S96" s="331">
        <f>SUM(S78:S95)</f>
        <v>1</v>
      </c>
      <c r="T96" s="331">
        <f t="shared" si="16"/>
        <v>23</v>
      </c>
      <c r="U96" s="331">
        <f t="shared" si="16"/>
        <v>0</v>
      </c>
      <c r="V96" s="331"/>
      <c r="W96" s="331">
        <f t="shared" si="16"/>
        <v>0</v>
      </c>
      <c r="X96" s="331">
        <f t="shared" si="16"/>
        <v>22</v>
      </c>
      <c r="Y96" s="331">
        <f t="shared" si="16"/>
        <v>0</v>
      </c>
      <c r="Z96" s="331">
        <f t="shared" si="16"/>
        <v>0</v>
      </c>
      <c r="AA96" s="331">
        <f t="shared" si="16"/>
        <v>0</v>
      </c>
      <c r="AB96" s="331"/>
      <c r="AC96" s="331">
        <f t="shared" si="16"/>
        <v>0</v>
      </c>
      <c r="AD96" s="331">
        <f t="shared" si="16"/>
        <v>0</v>
      </c>
      <c r="AE96" s="331">
        <v>1</v>
      </c>
      <c r="AF96" s="331">
        <f t="shared" si="16"/>
        <v>23</v>
      </c>
      <c r="AG96" s="331">
        <f t="shared" si="16"/>
        <v>0</v>
      </c>
      <c r="AH96" s="331"/>
      <c r="AI96" s="331">
        <f t="shared" si="16"/>
        <v>0</v>
      </c>
      <c r="AJ96" s="331">
        <f t="shared" si="16"/>
        <v>22</v>
      </c>
      <c r="AK96" s="331">
        <f t="shared" si="16"/>
        <v>0</v>
      </c>
      <c r="AL96" s="331">
        <f t="shared" si="16"/>
        <v>0</v>
      </c>
      <c r="AM96" s="331">
        <f t="shared" si="16"/>
        <v>0</v>
      </c>
      <c r="AN96" s="331"/>
      <c r="AO96" s="331">
        <f t="shared" si="16"/>
        <v>0</v>
      </c>
      <c r="AP96" s="331">
        <f t="shared" si="16"/>
        <v>0</v>
      </c>
      <c r="AQ96" s="331">
        <v>1</v>
      </c>
      <c r="AR96" s="331">
        <f t="shared" si="16"/>
        <v>23</v>
      </c>
    </row>
    <row r="97" spans="1:256" s="30" customFormat="1" ht="14.45" customHeight="1" x14ac:dyDescent="0.25">
      <c r="A97" s="3"/>
      <c r="B97" s="731"/>
      <c r="C97" s="805"/>
      <c r="D97" s="805"/>
      <c r="E97" s="806"/>
      <c r="F97" s="806"/>
      <c r="G97" s="806"/>
      <c r="H97" s="806"/>
      <c r="I97" s="807"/>
      <c r="J97" s="807"/>
      <c r="K97" s="807"/>
      <c r="L97" s="808"/>
      <c r="M97" s="808"/>
      <c r="N97" s="808"/>
      <c r="O97" s="808"/>
      <c r="P97" s="808"/>
      <c r="Q97" s="808"/>
      <c r="R97" s="808"/>
      <c r="S97" s="808"/>
      <c r="T97" s="808"/>
      <c r="U97" s="808"/>
      <c r="V97" s="808"/>
      <c r="W97" s="808"/>
      <c r="X97" s="808"/>
      <c r="Y97" s="808"/>
      <c r="Z97" s="808"/>
      <c r="AA97" s="808"/>
      <c r="AB97" s="808"/>
      <c r="AC97" s="808"/>
      <c r="AD97" s="808"/>
      <c r="AE97" s="808"/>
      <c r="AF97" s="808"/>
      <c r="AG97" s="808"/>
      <c r="AH97" s="808"/>
      <c r="AI97" s="808"/>
      <c r="AJ97" s="809"/>
      <c r="AK97" s="809"/>
      <c r="AL97" s="808"/>
      <c r="AM97" s="808"/>
      <c r="AN97" s="808"/>
      <c r="AO97" s="808"/>
      <c r="AP97" s="808"/>
      <c r="AQ97" s="808"/>
      <c r="AR97" s="808"/>
    </row>
    <row r="98" spans="1:256" s="30" customFormat="1" ht="14.45" customHeight="1" x14ac:dyDescent="0.25">
      <c r="A98" s="3"/>
      <c r="B98" s="86"/>
      <c r="C98" s="80"/>
      <c r="D98" s="80"/>
      <c r="E98" s="63"/>
      <c r="F98" s="63"/>
      <c r="G98" s="63"/>
      <c r="H98" s="63"/>
      <c r="I98" s="81"/>
      <c r="J98" s="81"/>
      <c r="K98" s="81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326"/>
      <c r="AK98" s="326"/>
      <c r="AL98" s="64"/>
      <c r="AM98" s="64"/>
      <c r="AN98" s="64"/>
      <c r="AO98" s="64"/>
      <c r="AP98" s="64"/>
      <c r="AQ98" s="64"/>
      <c r="AR98" s="64"/>
    </row>
    <row r="99" spans="1:256" s="30" customFormat="1" ht="14.45" customHeight="1" x14ac:dyDescent="0.25">
      <c r="A99" s="3"/>
      <c r="B99" s="86"/>
      <c r="C99" s="80"/>
      <c r="D99" s="80"/>
      <c r="E99" s="63"/>
      <c r="F99" s="63"/>
      <c r="G99" s="63"/>
      <c r="H99" s="63"/>
      <c r="I99" s="81"/>
      <c r="J99" s="81"/>
      <c r="K99" s="81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326"/>
      <c r="AK99" s="326"/>
      <c r="AL99" s="64"/>
      <c r="AM99" s="64"/>
      <c r="AN99" s="64"/>
      <c r="AO99" s="64"/>
      <c r="AP99" s="64"/>
      <c r="AQ99" s="64"/>
      <c r="AR99" s="64"/>
    </row>
    <row r="100" spans="1:256" s="30" customFormat="1" ht="14.45" customHeight="1" x14ac:dyDescent="0.25">
      <c r="A100" s="325">
        <f>A68+1</f>
        <v>54</v>
      </c>
      <c r="B100" s="86" t="s">
        <v>610</v>
      </c>
      <c r="C100" s="80"/>
      <c r="D100" s="80"/>
      <c r="E100" s="63"/>
      <c r="F100" s="63"/>
      <c r="G100" s="63"/>
      <c r="H100" s="63"/>
      <c r="I100" s="81"/>
      <c r="J100" s="81"/>
      <c r="K100" s="81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326"/>
      <c r="AK100" s="326"/>
      <c r="AL100" s="64"/>
      <c r="AM100" s="64"/>
      <c r="AN100" s="64"/>
      <c r="AO100" s="64"/>
      <c r="AP100" s="64"/>
      <c r="AQ100" s="64"/>
      <c r="AR100" s="64"/>
    </row>
    <row r="101" spans="1:256" s="30" customFormat="1" ht="14.45" customHeight="1" x14ac:dyDescent="0.25">
      <c r="A101" s="325">
        <f>A100+1</f>
        <v>55</v>
      </c>
      <c r="B101" s="327" t="s">
        <v>614</v>
      </c>
      <c r="C101" s="328"/>
      <c r="D101" s="328"/>
      <c r="E101" s="329"/>
      <c r="F101" s="329"/>
      <c r="G101" s="329"/>
      <c r="H101" s="329"/>
      <c r="I101" s="330"/>
      <c r="J101" s="330"/>
      <c r="K101" s="330"/>
      <c r="L101" s="330">
        <v>15</v>
      </c>
      <c r="M101" s="330"/>
      <c r="N101" s="331"/>
      <c r="O101" s="331"/>
      <c r="P101" s="331"/>
      <c r="Q101" s="331"/>
      <c r="R101" s="540"/>
      <c r="S101" s="540"/>
      <c r="T101" s="330">
        <f>L101</f>
        <v>15</v>
      </c>
      <c r="U101" s="331"/>
      <c r="V101" s="331"/>
      <c r="W101" s="331"/>
      <c r="X101" s="330">
        <f>L101</f>
        <v>15</v>
      </c>
      <c r="Y101" s="330"/>
      <c r="Z101" s="331"/>
      <c r="AA101" s="331"/>
      <c r="AB101" s="331"/>
      <c r="AC101" s="331"/>
      <c r="AD101" s="540"/>
      <c r="AE101" s="540"/>
      <c r="AF101" s="331">
        <f>X101+Z101+AD101</f>
        <v>15</v>
      </c>
      <c r="AG101" s="331"/>
      <c r="AH101" s="331"/>
      <c r="AI101" s="331"/>
      <c r="AJ101" s="330">
        <f>X101</f>
        <v>15</v>
      </c>
      <c r="AK101" s="330"/>
      <c r="AL101" s="331"/>
      <c r="AM101" s="331"/>
      <c r="AN101" s="331"/>
      <c r="AO101" s="331"/>
      <c r="AP101" s="540"/>
      <c r="AQ101" s="540"/>
      <c r="AR101" s="331">
        <f>AJ101+AL101+AP101</f>
        <v>15</v>
      </c>
    </row>
    <row r="102" spans="1:256" s="30" customFormat="1" ht="14.45" customHeight="1" x14ac:dyDescent="0.25">
      <c r="A102" s="325">
        <f t="shared" ref="A102:A109" si="17">A101+1</f>
        <v>56</v>
      </c>
      <c r="B102" s="327" t="s">
        <v>615</v>
      </c>
      <c r="C102" s="328"/>
      <c r="D102" s="328"/>
      <c r="E102" s="329"/>
      <c r="F102" s="329"/>
      <c r="G102" s="329"/>
      <c r="H102" s="329"/>
      <c r="I102" s="330"/>
      <c r="J102" s="330"/>
      <c r="K102" s="330"/>
      <c r="L102" s="330">
        <v>9</v>
      </c>
      <c r="M102" s="330"/>
      <c r="N102" s="331"/>
      <c r="O102" s="331"/>
      <c r="P102" s="331"/>
      <c r="Q102" s="331"/>
      <c r="R102" s="540"/>
      <c r="S102" s="540"/>
      <c r="T102" s="330">
        <v>9</v>
      </c>
      <c r="U102" s="331"/>
      <c r="V102" s="331"/>
      <c r="W102" s="331"/>
      <c r="X102" s="330">
        <v>9</v>
      </c>
      <c r="Y102" s="330"/>
      <c r="Z102" s="331"/>
      <c r="AA102" s="331"/>
      <c r="AB102" s="331"/>
      <c r="AC102" s="331"/>
      <c r="AD102" s="540"/>
      <c r="AE102" s="540"/>
      <c r="AF102" s="331">
        <v>9</v>
      </c>
      <c r="AG102" s="331"/>
      <c r="AH102" s="331"/>
      <c r="AI102" s="331"/>
      <c r="AJ102" s="330">
        <v>9</v>
      </c>
      <c r="AK102" s="330"/>
      <c r="AL102" s="331"/>
      <c r="AM102" s="331"/>
      <c r="AN102" s="331"/>
      <c r="AO102" s="331"/>
      <c r="AP102" s="540"/>
      <c r="AQ102" s="540"/>
      <c r="AR102" s="665">
        <v>9</v>
      </c>
    </row>
    <row r="103" spans="1:256" s="30" customFormat="1" ht="14.45" customHeight="1" x14ac:dyDescent="0.25">
      <c r="A103" s="325">
        <f t="shared" si="17"/>
        <v>57</v>
      </c>
      <c r="B103" s="327" t="s">
        <v>616</v>
      </c>
      <c r="C103" s="328"/>
      <c r="D103" s="328"/>
      <c r="E103" s="329"/>
      <c r="F103" s="329"/>
      <c r="G103" s="329"/>
      <c r="H103" s="329"/>
      <c r="I103" s="330"/>
      <c r="J103" s="330"/>
      <c r="K103" s="330"/>
      <c r="L103" s="330">
        <v>3</v>
      </c>
      <c r="M103" s="330"/>
      <c r="N103" s="331"/>
      <c r="O103" s="331"/>
      <c r="P103" s="331"/>
      <c r="Q103" s="331"/>
      <c r="R103" s="540"/>
      <c r="S103" s="540"/>
      <c r="T103" s="330">
        <v>3</v>
      </c>
      <c r="U103" s="331"/>
      <c r="V103" s="331"/>
      <c r="W103" s="331"/>
      <c r="X103" s="330">
        <v>3</v>
      </c>
      <c r="Y103" s="330"/>
      <c r="Z103" s="331"/>
      <c r="AA103" s="331"/>
      <c r="AB103" s="331"/>
      <c r="AC103" s="331"/>
      <c r="AD103" s="540"/>
      <c r="AE103" s="540"/>
      <c r="AF103" s="331">
        <v>3</v>
      </c>
      <c r="AG103" s="331"/>
      <c r="AH103" s="331"/>
      <c r="AI103" s="331"/>
      <c r="AJ103" s="330">
        <v>3</v>
      </c>
      <c r="AK103" s="330"/>
      <c r="AL103" s="331"/>
      <c r="AM103" s="331"/>
      <c r="AN103" s="331"/>
      <c r="AO103" s="331"/>
      <c r="AP103" s="540"/>
      <c r="AQ103" s="540"/>
      <c r="AR103" s="331">
        <v>3</v>
      </c>
    </row>
    <row r="104" spans="1:256" s="30" customFormat="1" ht="14.45" customHeight="1" x14ac:dyDescent="0.25">
      <c r="A104" s="325">
        <f t="shared" si="17"/>
        <v>58</v>
      </c>
      <c r="B104" s="332" t="s">
        <v>617</v>
      </c>
      <c r="C104" s="333"/>
      <c r="D104" s="333"/>
      <c r="E104" s="334"/>
      <c r="F104" s="334"/>
      <c r="G104" s="334"/>
      <c r="H104" s="334"/>
      <c r="I104" s="330"/>
      <c r="J104" s="330"/>
      <c r="K104" s="330"/>
      <c r="L104" s="331">
        <f>L101+L102+L103</f>
        <v>27</v>
      </c>
      <c r="M104" s="331"/>
      <c r="N104" s="330"/>
      <c r="O104" s="330"/>
      <c r="P104" s="330"/>
      <c r="Q104" s="330"/>
      <c r="R104" s="540"/>
      <c r="S104" s="540"/>
      <c r="T104" s="331">
        <f>T101+T102+T103+X114</f>
        <v>27</v>
      </c>
      <c r="U104" s="331">
        <v>0</v>
      </c>
      <c r="V104" s="331"/>
      <c r="W104" s="331">
        <f>W101+W102+W103</f>
        <v>0</v>
      </c>
      <c r="X104" s="331">
        <f>X101+X102+X103</f>
        <v>27</v>
      </c>
      <c r="Y104" s="331"/>
      <c r="Z104" s="331"/>
      <c r="AA104" s="331"/>
      <c r="AB104" s="331"/>
      <c r="AC104" s="331"/>
      <c r="AD104" s="540"/>
      <c r="AE104" s="540"/>
      <c r="AF104" s="331">
        <f>AF101+AF102+AF103</f>
        <v>27</v>
      </c>
      <c r="AG104" s="331">
        <f>AG101+AG102+AG103</f>
        <v>0</v>
      </c>
      <c r="AH104" s="331"/>
      <c r="AI104" s="331">
        <f>AI101+AI102+AI103</f>
        <v>0</v>
      </c>
      <c r="AJ104" s="331">
        <f>AJ101+AJ102+AJ103</f>
        <v>27</v>
      </c>
      <c r="AK104" s="331"/>
      <c r="AL104" s="331"/>
      <c r="AM104" s="331">
        <f>AM101+AM102+AM103</f>
        <v>0</v>
      </c>
      <c r="AN104" s="331"/>
      <c r="AO104" s="331"/>
      <c r="AP104" s="540"/>
      <c r="AQ104" s="540"/>
      <c r="AR104" s="665">
        <f>AR101+AR102+AR103</f>
        <v>27</v>
      </c>
    </row>
    <row r="105" spans="1:256" ht="15.75" customHeight="1" x14ac:dyDescent="0.25">
      <c r="A105" s="325"/>
      <c r="B105" s="810"/>
      <c r="C105" s="811"/>
      <c r="D105" s="811"/>
      <c r="E105" s="812"/>
      <c r="F105" s="812"/>
      <c r="G105" s="812"/>
      <c r="H105" s="812"/>
      <c r="I105" s="813"/>
      <c r="J105" s="813"/>
      <c r="K105" s="813"/>
      <c r="L105" s="814"/>
      <c r="M105" s="814"/>
      <c r="N105" s="813"/>
      <c r="O105" s="813"/>
      <c r="P105" s="813"/>
      <c r="Q105" s="813"/>
      <c r="R105" s="815"/>
      <c r="S105" s="815"/>
      <c r="T105" s="814"/>
      <c r="U105" s="814"/>
      <c r="V105" s="814"/>
      <c r="W105" s="814"/>
      <c r="X105" s="814"/>
      <c r="Y105" s="814"/>
      <c r="Z105" s="814"/>
      <c r="AA105" s="814"/>
      <c r="AB105" s="814"/>
      <c r="AC105" s="814"/>
      <c r="AD105" s="815"/>
      <c r="AE105" s="815"/>
      <c r="AF105" s="814"/>
      <c r="AG105" s="814"/>
      <c r="AH105" s="814"/>
      <c r="AI105" s="814"/>
      <c r="AJ105" s="814"/>
      <c r="AK105" s="814"/>
      <c r="AL105" s="814"/>
      <c r="AM105" s="814"/>
      <c r="AN105" s="814"/>
      <c r="AO105" s="814"/>
      <c r="AP105" s="815"/>
      <c r="AQ105" s="815"/>
      <c r="AR105" s="816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</row>
    <row r="106" spans="1:256" s="30" customFormat="1" ht="14.45" customHeight="1" x14ac:dyDescent="0.25">
      <c r="A106" s="325">
        <f>A104+1</f>
        <v>59</v>
      </c>
      <c r="B106" s="61"/>
      <c r="C106" s="62"/>
      <c r="D106" s="62"/>
      <c r="E106" s="63"/>
      <c r="F106" s="63"/>
      <c r="G106" s="63"/>
      <c r="H106" s="63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</row>
    <row r="107" spans="1:256" s="30" customFormat="1" ht="15.75" customHeight="1" x14ac:dyDescent="0.25">
      <c r="A107" s="325">
        <f t="shared" si="17"/>
        <v>60</v>
      </c>
      <c r="B107" s="56" t="s">
        <v>810</v>
      </c>
      <c r="C107" s="57">
        <f>C28+C44+C68</f>
        <v>0</v>
      </c>
      <c r="D107" s="57"/>
      <c r="E107" s="57">
        <f>E28+E44+E68</f>
        <v>0</v>
      </c>
      <c r="F107" s="57"/>
      <c r="G107" s="57"/>
      <c r="H107" s="57">
        <f>H28+H44+H68</f>
        <v>0</v>
      </c>
      <c r="I107" s="57">
        <f>I28+I44+I68</f>
        <v>0</v>
      </c>
      <c r="J107" s="57">
        <f>J28+J44+J68</f>
        <v>0</v>
      </c>
      <c r="K107" s="57">
        <f>K28+K44+K68</f>
        <v>0</v>
      </c>
      <c r="L107" s="57">
        <f>L28+L44+L104+L96</f>
        <v>199.5</v>
      </c>
      <c r="M107" s="57">
        <f t="shared" ref="M107:AR107" si="18">M28+M44+M104+M96</f>
        <v>-1</v>
      </c>
      <c r="N107" s="57">
        <f t="shared" si="18"/>
        <v>-1</v>
      </c>
      <c r="O107" s="57">
        <f t="shared" si="18"/>
        <v>-1</v>
      </c>
      <c r="P107" s="57">
        <f t="shared" si="18"/>
        <v>0</v>
      </c>
      <c r="Q107" s="57">
        <f t="shared" si="18"/>
        <v>-1</v>
      </c>
      <c r="R107" s="57">
        <f t="shared" si="18"/>
        <v>-1</v>
      </c>
      <c r="S107" s="57">
        <v>1</v>
      </c>
      <c r="T107" s="57">
        <f t="shared" si="18"/>
        <v>196.5</v>
      </c>
      <c r="U107" s="57">
        <f t="shared" si="18"/>
        <v>0</v>
      </c>
      <c r="V107" s="57">
        <f>V104+V96+V44+V28</f>
        <v>1</v>
      </c>
      <c r="W107" s="57">
        <f t="shared" si="18"/>
        <v>1</v>
      </c>
      <c r="X107" s="57">
        <f t="shared" si="18"/>
        <v>199.5</v>
      </c>
      <c r="Y107" s="57">
        <f t="shared" si="18"/>
        <v>-1</v>
      </c>
      <c r="Z107" s="57">
        <f t="shared" si="18"/>
        <v>-1</v>
      </c>
      <c r="AA107" s="57">
        <f t="shared" si="18"/>
        <v>-1</v>
      </c>
      <c r="AB107" s="57">
        <f t="shared" si="18"/>
        <v>0</v>
      </c>
      <c r="AC107" s="57">
        <f t="shared" si="18"/>
        <v>-1</v>
      </c>
      <c r="AD107" s="57">
        <f t="shared" si="18"/>
        <v>-1</v>
      </c>
      <c r="AE107" s="57">
        <v>1</v>
      </c>
      <c r="AF107" s="57">
        <f t="shared" si="18"/>
        <v>196.5</v>
      </c>
      <c r="AG107" s="57">
        <f t="shared" si="18"/>
        <v>0</v>
      </c>
      <c r="AH107" s="57">
        <f>AH104+AH96+AH44+AH28</f>
        <v>1</v>
      </c>
      <c r="AI107" s="57">
        <f t="shared" si="18"/>
        <v>1</v>
      </c>
      <c r="AJ107" s="57">
        <f t="shared" si="18"/>
        <v>199.5</v>
      </c>
      <c r="AK107" s="57">
        <f t="shared" si="18"/>
        <v>-1</v>
      </c>
      <c r="AL107" s="57">
        <f t="shared" si="18"/>
        <v>-1</v>
      </c>
      <c r="AM107" s="57">
        <f t="shared" si="18"/>
        <v>0</v>
      </c>
      <c r="AN107" s="57">
        <f t="shared" si="18"/>
        <v>0.5</v>
      </c>
      <c r="AO107" s="57">
        <f t="shared" si="18"/>
        <v>-1</v>
      </c>
      <c r="AP107" s="57">
        <f t="shared" si="18"/>
        <v>-1</v>
      </c>
      <c r="AQ107" s="57">
        <v>1</v>
      </c>
      <c r="AR107" s="57">
        <f t="shared" si="18"/>
        <v>197</v>
      </c>
    </row>
    <row r="108" spans="1:256" s="30" customFormat="1" ht="14.45" customHeight="1" x14ac:dyDescent="0.25">
      <c r="A108" s="325">
        <f t="shared" si="17"/>
        <v>61</v>
      </c>
      <c r="B108" s="66"/>
      <c r="C108" s="67"/>
      <c r="D108" s="67"/>
      <c r="E108" s="68"/>
      <c r="F108" s="68"/>
      <c r="G108" s="68"/>
      <c r="H108" s="68"/>
      <c r="I108" s="69"/>
      <c r="J108" s="69"/>
      <c r="K108" s="69"/>
      <c r="L108" s="69"/>
      <c r="M108" s="69"/>
      <c r="N108" s="57"/>
      <c r="O108" s="67"/>
      <c r="P108" s="67"/>
      <c r="Q108" s="67"/>
      <c r="R108" s="67"/>
      <c r="S108" s="67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4"/>
      <c r="AF108" s="78"/>
      <c r="AG108" s="79"/>
      <c r="AH108" s="79"/>
      <c r="AI108" s="79"/>
      <c r="AJ108" s="541"/>
      <c r="AK108" s="541"/>
      <c r="AL108" s="541"/>
      <c r="AM108" s="541"/>
      <c r="AN108" s="541"/>
      <c r="AO108" s="541"/>
      <c r="AP108" s="541"/>
      <c r="AQ108" s="541"/>
      <c r="AR108" s="541"/>
    </row>
    <row r="109" spans="1:256" ht="14.45" customHeight="1" x14ac:dyDescent="0.25">
      <c r="A109" s="325">
        <f t="shared" si="17"/>
        <v>62</v>
      </c>
      <c r="B109" s="56" t="s">
        <v>714</v>
      </c>
      <c r="C109" s="85">
        <f>C10+C12+C107</f>
        <v>12</v>
      </c>
      <c r="D109" s="85" t="s">
        <v>1081</v>
      </c>
      <c r="E109" s="85" t="s">
        <v>1082</v>
      </c>
      <c r="F109" s="85"/>
      <c r="G109" s="85"/>
      <c r="H109" s="85">
        <f>H10+H12+H107</f>
        <v>43</v>
      </c>
      <c r="I109" s="85">
        <f>I10+I12+I107</f>
        <v>43</v>
      </c>
      <c r="J109" s="85">
        <f>J10+J12+J107</f>
        <v>0</v>
      </c>
      <c r="K109" s="85">
        <f>K10+K12+K107</f>
        <v>0</v>
      </c>
      <c r="L109" s="542">
        <f t="shared" ref="L109:R109" si="19">L107</f>
        <v>199.5</v>
      </c>
      <c r="M109" s="542">
        <f t="shared" si="19"/>
        <v>-1</v>
      </c>
      <c r="N109" s="542">
        <f t="shared" si="19"/>
        <v>-1</v>
      </c>
      <c r="O109" s="542">
        <f t="shared" si="19"/>
        <v>-1</v>
      </c>
      <c r="P109" s="542">
        <f t="shared" si="19"/>
        <v>0</v>
      </c>
      <c r="Q109" s="542">
        <f t="shared" si="19"/>
        <v>-1</v>
      </c>
      <c r="R109" s="542">
        <f t="shared" si="19"/>
        <v>-1</v>
      </c>
      <c r="S109" s="542">
        <v>1</v>
      </c>
      <c r="T109" s="542">
        <f>T10+T12+T107</f>
        <v>196.5</v>
      </c>
      <c r="U109" s="542">
        <f>U10+U12+U107</f>
        <v>0</v>
      </c>
      <c r="V109" s="85">
        <f>V10+V12+V107</f>
        <v>1</v>
      </c>
      <c r="W109" s="542">
        <f>W10+W12+W107</f>
        <v>1</v>
      </c>
      <c r="X109" s="60">
        <f>C109+H109+L109</f>
        <v>254.5</v>
      </c>
      <c r="Y109" s="85">
        <f t="shared" ref="Y109:AF109" si="20">Y107+Y12+Y10</f>
        <v>-1</v>
      </c>
      <c r="Z109" s="85">
        <f t="shared" si="20"/>
        <v>-1</v>
      </c>
      <c r="AA109" s="85">
        <f t="shared" si="20"/>
        <v>-1</v>
      </c>
      <c r="AB109" s="85">
        <f t="shared" si="20"/>
        <v>0</v>
      </c>
      <c r="AC109" s="85">
        <f t="shared" si="20"/>
        <v>-1</v>
      </c>
      <c r="AD109" s="85">
        <f t="shared" si="20"/>
        <v>-1</v>
      </c>
      <c r="AE109" s="85" t="s">
        <v>679</v>
      </c>
      <c r="AF109" s="85">
        <f t="shared" si="20"/>
        <v>250.5</v>
      </c>
      <c r="AG109" s="581">
        <f>AG10+AG12+AG107</f>
        <v>0</v>
      </c>
      <c r="AH109" s="828">
        <f>AH10+AH12+AH107</f>
        <v>1</v>
      </c>
      <c r="AI109" s="85">
        <f>AH109+AG109</f>
        <v>1</v>
      </c>
      <c r="AJ109" s="85">
        <f t="shared" ref="AJ109:AP109" si="21">AJ10+AJ12+AJ107</f>
        <v>254.5</v>
      </c>
      <c r="AK109" s="85">
        <f t="shared" si="21"/>
        <v>-1</v>
      </c>
      <c r="AL109" s="85">
        <f t="shared" si="21"/>
        <v>-1</v>
      </c>
      <c r="AM109" s="85">
        <f t="shared" si="21"/>
        <v>0</v>
      </c>
      <c r="AN109" s="85">
        <f t="shared" si="21"/>
        <v>0.5</v>
      </c>
      <c r="AO109" s="85">
        <f t="shared" si="21"/>
        <v>-1</v>
      </c>
      <c r="AP109" s="85">
        <f t="shared" si="21"/>
        <v>-1</v>
      </c>
      <c r="AQ109" s="828"/>
      <c r="AR109" s="616">
        <f>AR107+AR12+AR10</f>
        <v>251</v>
      </c>
      <c r="AS109" s="664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</row>
    <row r="110" spans="1:256" ht="15.75" customHeight="1" x14ac:dyDescent="0.25">
      <c r="B110" s="86"/>
      <c r="C110" s="80"/>
      <c r="D110" s="80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582"/>
      <c r="Y110" s="64"/>
      <c r="Z110" s="722"/>
      <c r="AA110" s="722"/>
      <c r="AB110" s="722"/>
      <c r="AC110" s="722"/>
      <c r="AD110" s="722"/>
      <c r="AE110" s="722"/>
      <c r="AF110" s="582"/>
      <c r="AG110" s="722"/>
      <c r="AH110" s="722"/>
      <c r="AI110" s="722"/>
      <c r="AJ110" s="722"/>
      <c r="AK110" s="722"/>
      <c r="AL110" s="722"/>
      <c r="AM110" s="722"/>
      <c r="AN110" s="722"/>
      <c r="AO110" s="722"/>
      <c r="AP110" s="722"/>
      <c r="AQ110" s="722"/>
      <c r="AR110" s="722"/>
    </row>
    <row r="111" spans="1:256" ht="15.75" customHeight="1" x14ac:dyDescent="0.25">
      <c r="B111" s="1827"/>
      <c r="C111" s="1827"/>
      <c r="D111" s="1827"/>
      <c r="E111" s="1827"/>
      <c r="F111" s="1827"/>
      <c r="G111" s="1827"/>
      <c r="H111" s="1827"/>
      <c r="I111" s="1827"/>
      <c r="J111" s="1827"/>
      <c r="K111" s="1827"/>
      <c r="L111" s="1827"/>
      <c r="M111" s="1827"/>
      <c r="N111" s="1827"/>
      <c r="O111" s="1827"/>
      <c r="P111" s="721"/>
      <c r="Q111" s="721"/>
      <c r="R111" s="64"/>
      <c r="S111" s="64"/>
      <c r="T111" s="582"/>
      <c r="U111" s="64"/>
      <c r="V111" s="64"/>
      <c r="W111" s="64"/>
      <c r="X111" s="582"/>
      <c r="Y111" s="582"/>
      <c r="Z111" s="722"/>
      <c r="AA111" s="722"/>
      <c r="AB111" s="722"/>
      <c r="AC111" s="722"/>
      <c r="AD111" s="722"/>
      <c r="AE111" s="722"/>
      <c r="AF111" s="582"/>
      <c r="AG111" s="722"/>
      <c r="AH111" s="722"/>
      <c r="AI111" s="722"/>
      <c r="AJ111" s="722"/>
      <c r="AK111" s="722"/>
      <c r="AL111" s="722"/>
      <c r="AM111" s="722"/>
      <c r="AN111" s="722"/>
      <c r="AO111" s="722"/>
      <c r="AP111" s="722"/>
      <c r="AQ111" s="722"/>
      <c r="AR111" s="722"/>
      <c r="AS111" s="583"/>
    </row>
    <row r="112" spans="1:256" ht="13.9" customHeight="1" x14ac:dyDescent="0.25">
      <c r="A112" s="14"/>
      <c r="B112" s="1822"/>
      <c r="C112" s="1822"/>
      <c r="D112" s="1822"/>
      <c r="E112" s="1822"/>
      <c r="F112" s="1822"/>
      <c r="G112" s="1822"/>
      <c r="H112" s="1822"/>
      <c r="I112" s="1822"/>
      <c r="J112" s="1822"/>
      <c r="K112" s="1822"/>
      <c r="L112" s="1822"/>
      <c r="M112" s="1822"/>
      <c r="N112" s="1822"/>
      <c r="O112" s="1822"/>
      <c r="P112" s="1822"/>
      <c r="Q112" s="1822"/>
      <c r="R112" s="1822"/>
      <c r="S112" s="1822"/>
      <c r="T112" s="1822"/>
      <c r="U112" s="1822"/>
      <c r="V112" s="1822"/>
      <c r="W112" s="1822"/>
      <c r="X112" s="1822"/>
      <c r="Y112" s="1822"/>
      <c r="Z112" s="1822"/>
      <c r="AA112" s="1822"/>
      <c r="AB112" s="1822"/>
      <c r="AC112" s="1822"/>
      <c r="AD112" s="1822"/>
      <c r="AE112" s="1822"/>
      <c r="AF112" s="1822"/>
      <c r="AG112" s="1822"/>
      <c r="AH112" s="1822"/>
      <c r="AI112" s="1822"/>
      <c r="AJ112" s="1822"/>
      <c r="AK112" s="1822"/>
      <c r="AL112" s="1822"/>
      <c r="AM112" s="1822"/>
      <c r="AN112" s="1822"/>
      <c r="AO112" s="1822"/>
      <c r="AP112" s="1822"/>
      <c r="AQ112" s="1822"/>
      <c r="AR112" s="1822"/>
      <c r="AS112" s="583"/>
    </row>
    <row r="113" spans="2:2" ht="13.9" customHeight="1" x14ac:dyDescent="0.25">
      <c r="B113" s="22" t="s">
        <v>335</v>
      </c>
    </row>
  </sheetData>
  <sheetProtection selectLockedCells="1" selectUnlockedCells="1"/>
  <mergeCells count="29">
    <mergeCell ref="B112:AR112"/>
    <mergeCell ref="L7:T7"/>
    <mergeCell ref="L6:W6"/>
    <mergeCell ref="B6:B8"/>
    <mergeCell ref="C6:G6"/>
    <mergeCell ref="C7:E7"/>
    <mergeCell ref="B111:O111"/>
    <mergeCell ref="X7:AF7"/>
    <mergeCell ref="AG7:AI7"/>
    <mergeCell ref="U7:W7"/>
    <mergeCell ref="H7:I7"/>
    <mergeCell ref="J7:K7"/>
    <mergeCell ref="F7:G7"/>
    <mergeCell ref="AJ6:AR7"/>
    <mergeCell ref="H6:K6"/>
    <mergeCell ref="X6:AI6"/>
    <mergeCell ref="E1:AR1"/>
    <mergeCell ref="B2:AR2"/>
    <mergeCell ref="B3:AR3"/>
    <mergeCell ref="U5:W5"/>
    <mergeCell ref="X5:AF5"/>
    <mergeCell ref="AG5:AI5"/>
    <mergeCell ref="AJ5:AR5"/>
    <mergeCell ref="L5:T5"/>
    <mergeCell ref="A5:A8"/>
    <mergeCell ref="C5:E5"/>
    <mergeCell ref="F5:G5"/>
    <mergeCell ref="H5:I5"/>
    <mergeCell ref="J5:K5"/>
  </mergeCells>
  <phoneticPr fontId="96" type="noConversion"/>
  <pageMargins left="0.39370078740157483" right="0.19685039370078741" top="0.19685039370078741" bottom="0.19685039370078741" header="0.51181102362204722" footer="0.51181102362204722"/>
  <pageSetup paperSize="9" scale="40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27"/>
  <sheetViews>
    <sheetView workbookViewId="0">
      <selection sqref="A1:H1"/>
    </sheetView>
  </sheetViews>
  <sheetFormatPr defaultRowHeight="15.75" x14ac:dyDescent="0.25"/>
  <cols>
    <col min="1" max="1" width="5.28515625" style="1527" customWidth="1"/>
    <col min="2" max="2" width="27.7109375" style="460" customWidth="1"/>
    <col min="3" max="3" width="57" style="460" customWidth="1"/>
    <col min="4" max="4" width="12" style="1528" customWidth="1"/>
    <col min="5" max="5" width="8.7109375" style="460" bestFit="1" customWidth="1"/>
    <col min="6" max="6" width="9.140625" style="460" bestFit="1" customWidth="1"/>
    <col min="7" max="7" width="8.7109375" style="460" customWidth="1"/>
    <col min="8" max="8" width="8.85546875" style="460" customWidth="1"/>
    <col min="9" max="16384" width="9.140625" style="451"/>
  </cols>
  <sheetData>
    <row r="1" spans="1:10" ht="14.1" customHeight="1" x14ac:dyDescent="0.25">
      <c r="A1" s="1833" t="s">
        <v>2407</v>
      </c>
      <c r="B1" s="1833"/>
      <c r="C1" s="1833"/>
      <c r="D1" s="1833"/>
      <c r="E1" s="1833"/>
      <c r="F1" s="1833"/>
      <c r="G1" s="1833"/>
      <c r="H1" s="1833"/>
    </row>
    <row r="2" spans="1:10" ht="20.100000000000001" customHeight="1" x14ac:dyDescent="0.25">
      <c r="A2" s="1834" t="s">
        <v>401</v>
      </c>
      <c r="B2" s="1834"/>
      <c r="C2" s="1834"/>
      <c r="D2" s="1834"/>
      <c r="E2" s="1834"/>
      <c r="F2" s="1834"/>
      <c r="G2" s="1834"/>
      <c r="H2" s="1834"/>
    </row>
    <row r="3" spans="1:10" ht="14.1" customHeight="1" x14ac:dyDescent="0.25">
      <c r="A3" s="1834" t="s">
        <v>402</v>
      </c>
      <c r="B3" s="1834"/>
      <c r="C3" s="1834"/>
      <c r="D3" s="1834"/>
      <c r="E3" s="1834"/>
      <c r="F3" s="1834"/>
      <c r="G3" s="1834"/>
      <c r="H3" s="1834"/>
    </row>
    <row r="4" spans="1:10" ht="14.1" customHeight="1" x14ac:dyDescent="0.25">
      <c r="A4" s="1834" t="s">
        <v>55</v>
      </c>
      <c r="B4" s="1834"/>
      <c r="C4" s="1834"/>
      <c r="D4" s="1834"/>
      <c r="E4" s="1834"/>
      <c r="F4" s="1834"/>
      <c r="G4" s="1834"/>
      <c r="H4" s="1834"/>
    </row>
    <row r="5" spans="1:10" ht="14.1" customHeight="1" x14ac:dyDescent="0.25">
      <c r="A5" s="1835"/>
      <c r="B5" s="1835"/>
      <c r="C5" s="1835"/>
      <c r="D5" s="1835"/>
      <c r="E5" s="1835"/>
      <c r="F5" s="1835"/>
      <c r="G5" s="1835"/>
      <c r="H5" s="1835"/>
    </row>
    <row r="6" spans="1:10" ht="14.1" customHeight="1" x14ac:dyDescent="0.25">
      <c r="A6" s="1828"/>
      <c r="B6" s="1526" t="s">
        <v>57</v>
      </c>
      <c r="C6" s="1526" t="s">
        <v>58</v>
      </c>
      <c r="D6" s="1526" t="s">
        <v>59</v>
      </c>
      <c r="E6" s="1526" t="s">
        <v>60</v>
      </c>
      <c r="F6" s="745" t="s">
        <v>563</v>
      </c>
      <c r="G6" s="745" t="s">
        <v>564</v>
      </c>
      <c r="H6" s="745" t="s">
        <v>565</v>
      </c>
    </row>
    <row r="7" spans="1:10" s="490" customFormat="1" ht="13.5" customHeight="1" x14ac:dyDescent="0.25">
      <c r="A7" s="1828"/>
      <c r="B7" s="1829" t="s">
        <v>403</v>
      </c>
      <c r="C7" s="1830" t="s">
        <v>405</v>
      </c>
      <c r="D7" s="1830" t="s">
        <v>406</v>
      </c>
      <c r="E7" s="1831" t="s">
        <v>407</v>
      </c>
      <c r="F7" s="1832"/>
      <c r="G7" s="1832"/>
      <c r="H7" s="1832"/>
      <c r="I7" s="489"/>
      <c r="J7" s="489"/>
    </row>
    <row r="8" spans="1:10" s="490" customFormat="1" ht="13.5" customHeight="1" x14ac:dyDescent="0.25">
      <c r="A8" s="1828"/>
      <c r="B8" s="1829"/>
      <c r="C8" s="1830"/>
      <c r="D8" s="1830"/>
      <c r="E8" s="1529" t="s">
        <v>411</v>
      </c>
      <c r="F8" s="748" t="s">
        <v>165</v>
      </c>
      <c r="G8" s="749" t="s">
        <v>862</v>
      </c>
      <c r="H8" s="749" t="s">
        <v>863</v>
      </c>
      <c r="I8" s="493"/>
      <c r="J8" s="493"/>
    </row>
    <row r="9" spans="1:10" s="490" customFormat="1" ht="13.5" customHeight="1" x14ac:dyDescent="0.25">
      <c r="A9" s="458" t="s">
        <v>572</v>
      </c>
      <c r="B9" s="494" t="s">
        <v>412</v>
      </c>
      <c r="C9" s="495"/>
      <c r="D9" s="496"/>
      <c r="E9" s="495"/>
      <c r="F9" s="495"/>
      <c r="G9" s="495"/>
      <c r="H9" s="495"/>
    </row>
    <row r="10" spans="1:10" s="490" customFormat="1" ht="13.5" customHeight="1" x14ac:dyDescent="0.25">
      <c r="A10" s="458" t="s">
        <v>580</v>
      </c>
      <c r="B10" s="1836" t="s">
        <v>1951</v>
      </c>
      <c r="C10" s="1836"/>
      <c r="D10" s="496"/>
      <c r="E10" s="495"/>
      <c r="F10" s="495"/>
      <c r="G10" s="495"/>
      <c r="H10" s="495"/>
    </row>
    <row r="11" spans="1:10" s="490" customFormat="1" ht="13.5" customHeight="1" x14ac:dyDescent="0.25">
      <c r="A11" s="458" t="s">
        <v>581</v>
      </c>
      <c r="B11" s="1530" t="s">
        <v>416</v>
      </c>
      <c r="C11" s="1531" t="s">
        <v>415</v>
      </c>
      <c r="D11" s="754" t="s">
        <v>418</v>
      </c>
      <c r="E11" s="1532">
        <v>292</v>
      </c>
      <c r="F11" s="1532">
        <v>292</v>
      </c>
      <c r="G11" s="1532">
        <v>292</v>
      </c>
      <c r="H11" s="1532">
        <v>292</v>
      </c>
    </row>
    <row r="12" spans="1:10" s="490" customFormat="1" ht="13.5" customHeight="1" x14ac:dyDescent="0.25">
      <c r="A12" s="458" t="s">
        <v>582</v>
      </c>
      <c r="B12" s="755" t="s">
        <v>419</v>
      </c>
      <c r="C12" s="1533" t="s">
        <v>420</v>
      </c>
      <c r="D12" s="754" t="s">
        <v>418</v>
      </c>
      <c r="E12" s="757">
        <v>97</v>
      </c>
      <c r="F12" s="757">
        <v>97</v>
      </c>
      <c r="G12" s="757">
        <v>97</v>
      </c>
      <c r="H12" s="757">
        <v>97</v>
      </c>
    </row>
    <row r="13" spans="1:10" s="490" customFormat="1" ht="13.5" customHeight="1" x14ac:dyDescent="0.25">
      <c r="A13" s="458" t="s">
        <v>583</v>
      </c>
      <c r="B13" s="755" t="s">
        <v>423</v>
      </c>
      <c r="C13" s="1533" t="s">
        <v>1952</v>
      </c>
      <c r="D13" s="754" t="s">
        <v>418</v>
      </c>
      <c r="E13" s="757">
        <v>19044</v>
      </c>
      <c r="F13" s="757">
        <v>24241</v>
      </c>
      <c r="G13" s="757">
        <v>24241</v>
      </c>
      <c r="H13" s="757">
        <v>24241</v>
      </c>
    </row>
    <row r="14" spans="1:10" s="490" customFormat="1" ht="13.5" customHeight="1" x14ac:dyDescent="0.25">
      <c r="A14" s="458" t="s">
        <v>584</v>
      </c>
      <c r="B14" s="755" t="s">
        <v>423</v>
      </c>
      <c r="C14" s="1533" t="s">
        <v>865</v>
      </c>
      <c r="D14" s="754" t="s">
        <v>418</v>
      </c>
      <c r="E14" s="757">
        <v>20392</v>
      </c>
      <c r="F14" s="757">
        <v>26321</v>
      </c>
      <c r="G14" s="757">
        <v>26321</v>
      </c>
      <c r="H14" s="757">
        <v>26321</v>
      </c>
    </row>
    <row r="15" spans="1:10" s="490" customFormat="1" ht="13.5" customHeight="1" x14ac:dyDescent="0.25">
      <c r="A15" s="458" t="s">
        <v>585</v>
      </c>
      <c r="B15" s="755" t="s">
        <v>431</v>
      </c>
      <c r="C15" s="1533" t="s">
        <v>432</v>
      </c>
      <c r="D15" s="754" t="s">
        <v>418</v>
      </c>
      <c r="E15" s="757">
        <v>9</v>
      </c>
      <c r="F15" s="757">
        <v>9</v>
      </c>
      <c r="G15" s="757">
        <v>9</v>
      </c>
      <c r="H15" s="757">
        <v>9</v>
      </c>
    </row>
    <row r="16" spans="1:10" s="490" customFormat="1" ht="13.5" customHeight="1" x14ac:dyDescent="0.25">
      <c r="A16" s="458" t="s">
        <v>586</v>
      </c>
      <c r="B16" s="755" t="s">
        <v>1953</v>
      </c>
      <c r="C16" s="1533" t="s">
        <v>1954</v>
      </c>
      <c r="D16" s="1534" t="s">
        <v>418</v>
      </c>
      <c r="E16" s="757">
        <v>62</v>
      </c>
      <c r="F16" s="757">
        <v>62</v>
      </c>
      <c r="G16" s="757">
        <v>62</v>
      </c>
      <c r="H16" s="757">
        <v>62</v>
      </c>
    </row>
    <row r="17" spans="1:8" s="490" customFormat="1" ht="13.5" customHeight="1" x14ac:dyDescent="0.25">
      <c r="A17" s="458" t="s">
        <v>587</v>
      </c>
      <c r="B17" s="755" t="s">
        <v>1955</v>
      </c>
      <c r="C17" s="1533" t="s">
        <v>1956</v>
      </c>
      <c r="D17" s="1534" t="s">
        <v>418</v>
      </c>
      <c r="E17" s="757">
        <v>600</v>
      </c>
      <c r="F17" s="757">
        <v>900</v>
      </c>
      <c r="G17" s="757">
        <v>900</v>
      </c>
      <c r="H17" s="757">
        <v>900</v>
      </c>
    </row>
    <row r="18" spans="1:8" s="490" customFormat="1" ht="13.5" customHeight="1" x14ac:dyDescent="0.25">
      <c r="A18" s="458" t="s">
        <v>629</v>
      </c>
      <c r="B18" s="755" t="s">
        <v>1957</v>
      </c>
      <c r="C18" s="1533" t="s">
        <v>1958</v>
      </c>
      <c r="D18" s="1534" t="s">
        <v>418</v>
      </c>
      <c r="E18" s="757">
        <v>1190</v>
      </c>
      <c r="F18" s="757">
        <v>1190</v>
      </c>
      <c r="G18" s="757">
        <v>1190</v>
      </c>
      <c r="H18" s="757">
        <v>1190</v>
      </c>
    </row>
    <row r="19" spans="1:8" s="490" customFormat="1" ht="13.5" customHeight="1" x14ac:dyDescent="0.25">
      <c r="A19" s="458" t="s">
        <v>630</v>
      </c>
      <c r="B19" s="755" t="s">
        <v>1959</v>
      </c>
      <c r="C19" s="1533" t="s">
        <v>1960</v>
      </c>
      <c r="D19" s="1534" t="s">
        <v>418</v>
      </c>
      <c r="E19" s="757">
        <v>1600</v>
      </c>
      <c r="F19" s="757">
        <v>1600</v>
      </c>
      <c r="G19" s="757">
        <v>1600</v>
      </c>
      <c r="H19" s="757">
        <v>1600</v>
      </c>
    </row>
    <row r="20" spans="1:8" s="490" customFormat="1" ht="13.5" customHeight="1" x14ac:dyDescent="0.25">
      <c r="A20" s="458" t="s">
        <v>631</v>
      </c>
      <c r="B20" s="756"/>
      <c r="C20" s="1533" t="s">
        <v>1961</v>
      </c>
      <c r="D20" s="754"/>
      <c r="E20" s="1535"/>
      <c r="F20" s="1535">
        <v>1844</v>
      </c>
      <c r="G20" s="1535">
        <v>1844</v>
      </c>
      <c r="H20" s="1535">
        <v>1844</v>
      </c>
    </row>
    <row r="21" spans="1:8" s="490" customFormat="1" ht="13.5" customHeight="1" x14ac:dyDescent="0.25">
      <c r="A21" s="458" t="s">
        <v>632</v>
      </c>
      <c r="B21" s="755" t="s">
        <v>1962</v>
      </c>
      <c r="C21" s="1533" t="s">
        <v>1963</v>
      </c>
      <c r="D21" s="754" t="s">
        <v>418</v>
      </c>
      <c r="E21" s="757">
        <v>889</v>
      </c>
      <c r="F21" s="757">
        <v>889</v>
      </c>
      <c r="G21" s="757">
        <v>74</v>
      </c>
      <c r="H21" s="757"/>
    </row>
    <row r="22" spans="1:8" s="490" customFormat="1" ht="13.5" customHeight="1" x14ac:dyDescent="0.25">
      <c r="A22" s="458" t="s">
        <v>633</v>
      </c>
      <c r="B22" s="758" t="s">
        <v>467</v>
      </c>
      <c r="C22" s="1536" t="s">
        <v>468</v>
      </c>
      <c r="D22" s="759" t="s">
        <v>418</v>
      </c>
      <c r="E22" s="1537">
        <v>37</v>
      </c>
      <c r="F22" s="1537">
        <v>37</v>
      </c>
      <c r="G22" s="1537">
        <v>37</v>
      </c>
      <c r="H22" s="1537">
        <v>37</v>
      </c>
    </row>
    <row r="23" spans="1:8" s="490" customFormat="1" ht="13.5" customHeight="1" x14ac:dyDescent="0.25">
      <c r="A23" s="458" t="s">
        <v>634</v>
      </c>
      <c r="B23" s="758" t="s">
        <v>471</v>
      </c>
      <c r="C23" s="1536" t="s">
        <v>1964</v>
      </c>
      <c r="D23" s="759" t="s">
        <v>418</v>
      </c>
      <c r="E23" s="1538">
        <v>166</v>
      </c>
      <c r="F23" s="1538">
        <v>166</v>
      </c>
      <c r="G23" s="1538">
        <v>166</v>
      </c>
      <c r="H23" s="1538">
        <v>166</v>
      </c>
    </row>
    <row r="24" spans="1:8" s="490" customFormat="1" ht="13.5" customHeight="1" x14ac:dyDescent="0.25">
      <c r="A24" s="458" t="s">
        <v>635</v>
      </c>
      <c r="B24" s="1539" t="s">
        <v>473</v>
      </c>
      <c r="C24" s="1540" t="s">
        <v>1965</v>
      </c>
      <c r="D24" s="1541" t="s">
        <v>418</v>
      </c>
      <c r="E24" s="1542">
        <v>199</v>
      </c>
      <c r="F24" s="1542">
        <v>215</v>
      </c>
      <c r="G24" s="1542">
        <v>199</v>
      </c>
      <c r="H24" s="1542">
        <v>199</v>
      </c>
    </row>
    <row r="25" spans="1:8" s="490" customFormat="1" ht="13.5" customHeight="1" x14ac:dyDescent="0.25">
      <c r="A25" s="458" t="s">
        <v>636</v>
      </c>
      <c r="B25" s="1539" t="s">
        <v>475</v>
      </c>
      <c r="C25" s="1540" t="s">
        <v>476</v>
      </c>
      <c r="D25" s="1541" t="s">
        <v>418</v>
      </c>
      <c r="E25" s="1542">
        <v>1863</v>
      </c>
      <c r="F25" s="1542">
        <v>1863</v>
      </c>
      <c r="G25" s="1542">
        <v>1863</v>
      </c>
      <c r="H25" s="1542">
        <v>1863</v>
      </c>
    </row>
    <row r="26" spans="1:8" s="490" customFormat="1" ht="13.5" customHeight="1" x14ac:dyDescent="0.25">
      <c r="A26" s="458" t="s">
        <v>638</v>
      </c>
      <c r="B26" s="758" t="s">
        <v>1966</v>
      </c>
      <c r="C26" s="1543" t="s">
        <v>866</v>
      </c>
      <c r="D26" s="759">
        <v>42628</v>
      </c>
      <c r="E26" s="761">
        <v>6553</v>
      </c>
      <c r="F26" s="761">
        <v>4642</v>
      </c>
      <c r="G26" s="761"/>
      <c r="H26" s="761"/>
    </row>
    <row r="27" spans="1:8" s="490" customFormat="1" ht="13.5" customHeight="1" x14ac:dyDescent="0.25">
      <c r="A27" s="458" t="s">
        <v>639</v>
      </c>
      <c r="B27" s="756" t="s">
        <v>483</v>
      </c>
      <c r="C27" s="1533" t="s">
        <v>1967</v>
      </c>
      <c r="D27" s="754" t="s">
        <v>418</v>
      </c>
      <c r="E27" s="757">
        <v>36</v>
      </c>
      <c r="F27" s="757">
        <v>36</v>
      </c>
      <c r="G27" s="757">
        <v>36</v>
      </c>
      <c r="H27" s="757">
        <v>36</v>
      </c>
    </row>
    <row r="28" spans="1:8" s="490" customFormat="1" ht="13.5" customHeight="1" x14ac:dyDescent="0.25">
      <c r="A28" s="458" t="s">
        <v>640</v>
      </c>
      <c r="B28" s="758" t="s">
        <v>1968</v>
      </c>
      <c r="C28" s="1543" t="s">
        <v>1969</v>
      </c>
      <c r="D28" s="759" t="s">
        <v>418</v>
      </c>
      <c r="E28" s="1538">
        <v>15</v>
      </c>
      <c r="F28" s="1538">
        <v>14</v>
      </c>
      <c r="G28" s="1538">
        <v>14</v>
      </c>
      <c r="H28" s="1538">
        <v>14</v>
      </c>
    </row>
    <row r="29" spans="1:8" s="490" customFormat="1" ht="13.5" customHeight="1" x14ac:dyDescent="0.25">
      <c r="A29" s="458" t="s">
        <v>641</v>
      </c>
      <c r="B29" s="758" t="s">
        <v>489</v>
      </c>
      <c r="C29" s="1543" t="s">
        <v>490</v>
      </c>
      <c r="D29" s="759">
        <v>43497</v>
      </c>
      <c r="E29" s="761">
        <v>3553</v>
      </c>
      <c r="F29" s="761">
        <v>3553</v>
      </c>
      <c r="G29" s="761">
        <v>3567</v>
      </c>
      <c r="H29" s="761">
        <v>3567</v>
      </c>
    </row>
    <row r="30" spans="1:8" s="490" customFormat="1" ht="13.5" customHeight="1" x14ac:dyDescent="0.25">
      <c r="A30" s="458" t="s">
        <v>642</v>
      </c>
      <c r="B30" s="758" t="s">
        <v>1970</v>
      </c>
      <c r="C30" s="1543" t="s">
        <v>1971</v>
      </c>
      <c r="D30" s="759" t="s">
        <v>418</v>
      </c>
      <c r="E30" s="761">
        <v>1589</v>
      </c>
      <c r="F30" s="761">
        <v>1800</v>
      </c>
      <c r="G30" s="761">
        <v>1800</v>
      </c>
      <c r="H30" s="761">
        <v>1800</v>
      </c>
    </row>
    <row r="31" spans="1:8" s="490" customFormat="1" ht="13.5" customHeight="1" x14ac:dyDescent="0.25">
      <c r="A31" s="458" t="s">
        <v>643</v>
      </c>
      <c r="B31" s="758" t="s">
        <v>1970</v>
      </c>
      <c r="C31" s="1543" t="s">
        <v>1972</v>
      </c>
      <c r="D31" s="759" t="s">
        <v>418</v>
      </c>
      <c r="E31" s="761">
        <v>1362</v>
      </c>
      <c r="F31" s="761">
        <v>2087</v>
      </c>
      <c r="G31" s="761">
        <v>1920</v>
      </c>
      <c r="H31" s="761">
        <v>1920</v>
      </c>
    </row>
    <row r="32" spans="1:8" s="490" customFormat="1" ht="13.5" customHeight="1" x14ac:dyDescent="0.25">
      <c r="A32" s="458" t="s">
        <v>644</v>
      </c>
      <c r="B32" s="758" t="s">
        <v>1973</v>
      </c>
      <c r="C32" s="1543" t="s">
        <v>1974</v>
      </c>
      <c r="D32" s="759" t="s">
        <v>418</v>
      </c>
      <c r="E32" s="761">
        <v>610</v>
      </c>
      <c r="F32" s="761">
        <v>655</v>
      </c>
      <c r="G32" s="761">
        <v>51</v>
      </c>
      <c r="H32" s="761"/>
    </row>
    <row r="33" spans="1:8" s="490" customFormat="1" ht="13.5" customHeight="1" x14ac:dyDescent="0.25">
      <c r="A33" s="458" t="s">
        <v>645</v>
      </c>
      <c r="B33" s="758" t="s">
        <v>1975</v>
      </c>
      <c r="C33" s="1543" t="s">
        <v>1976</v>
      </c>
      <c r="D33" s="759" t="s">
        <v>418</v>
      </c>
      <c r="E33" s="761">
        <v>50</v>
      </c>
      <c r="F33" s="761">
        <v>33</v>
      </c>
      <c r="G33" s="761">
        <v>30</v>
      </c>
      <c r="H33" s="761">
        <v>30</v>
      </c>
    </row>
    <row r="34" spans="1:8" s="490" customFormat="1" ht="13.5" customHeight="1" x14ac:dyDescent="0.25">
      <c r="A34" s="458" t="s">
        <v>682</v>
      </c>
      <c r="B34" s="758" t="s">
        <v>1977</v>
      </c>
      <c r="C34" s="1543" t="s">
        <v>1978</v>
      </c>
      <c r="D34" s="759">
        <v>44196</v>
      </c>
      <c r="E34" s="761">
        <v>51</v>
      </c>
      <c r="F34" s="761">
        <v>153</v>
      </c>
      <c r="G34" s="761">
        <v>153</v>
      </c>
      <c r="H34" s="761">
        <v>153</v>
      </c>
    </row>
    <row r="35" spans="1:8" s="490" customFormat="1" ht="13.5" customHeight="1" x14ac:dyDescent="0.25">
      <c r="A35" s="458" t="s">
        <v>683</v>
      </c>
      <c r="B35" s="758" t="s">
        <v>1979</v>
      </c>
      <c r="C35" s="1543" t="s">
        <v>1980</v>
      </c>
      <c r="D35" s="759" t="s">
        <v>418</v>
      </c>
      <c r="E35" s="761">
        <v>468</v>
      </c>
      <c r="F35" s="761">
        <v>457</v>
      </c>
      <c r="G35" s="761">
        <v>457</v>
      </c>
      <c r="H35" s="761">
        <v>457</v>
      </c>
    </row>
    <row r="36" spans="1:8" s="490" customFormat="1" ht="13.5" customHeight="1" x14ac:dyDescent="0.25">
      <c r="A36" s="458" t="s">
        <v>684</v>
      </c>
      <c r="B36" s="758" t="s">
        <v>133</v>
      </c>
      <c r="C36" s="1543" t="s">
        <v>1981</v>
      </c>
      <c r="D36" s="759" t="s">
        <v>418</v>
      </c>
      <c r="E36" s="761">
        <v>244</v>
      </c>
      <c r="F36" s="761">
        <v>61</v>
      </c>
      <c r="G36" s="761"/>
      <c r="H36" s="761"/>
    </row>
    <row r="37" spans="1:8" s="490" customFormat="1" ht="13.5" customHeight="1" x14ac:dyDescent="0.25">
      <c r="A37" s="458" t="s">
        <v>685</v>
      </c>
      <c r="B37" s="758" t="s">
        <v>1982</v>
      </c>
      <c r="C37" s="1543" t="s">
        <v>1983</v>
      </c>
      <c r="D37" s="759" t="s">
        <v>418</v>
      </c>
      <c r="E37" s="761"/>
      <c r="F37" s="761">
        <v>48</v>
      </c>
      <c r="G37" s="761">
        <v>48</v>
      </c>
      <c r="H37" s="761">
        <v>48</v>
      </c>
    </row>
    <row r="38" spans="1:8" s="490" customFormat="1" ht="13.5" customHeight="1" x14ac:dyDescent="0.25">
      <c r="A38" s="458" t="s">
        <v>686</v>
      </c>
      <c r="B38" s="758" t="s">
        <v>1984</v>
      </c>
      <c r="C38" s="1543" t="s">
        <v>1985</v>
      </c>
      <c r="D38" s="759" t="s">
        <v>418</v>
      </c>
      <c r="E38" s="761">
        <v>76</v>
      </c>
      <c r="F38" s="761">
        <v>76</v>
      </c>
      <c r="G38" s="761">
        <v>76</v>
      </c>
      <c r="H38" s="761">
        <v>76</v>
      </c>
    </row>
    <row r="39" spans="1:8" s="490" customFormat="1" ht="13.5" customHeight="1" x14ac:dyDescent="0.25">
      <c r="A39" s="458" t="s">
        <v>687</v>
      </c>
      <c r="B39" s="758" t="s">
        <v>1986</v>
      </c>
      <c r="C39" s="1543" t="s">
        <v>1987</v>
      </c>
      <c r="D39" s="759" t="s">
        <v>418</v>
      </c>
      <c r="E39" s="761">
        <v>216</v>
      </c>
      <c r="F39" s="761">
        <v>220</v>
      </c>
      <c r="G39" s="761">
        <v>217</v>
      </c>
      <c r="H39" s="761">
        <v>217</v>
      </c>
    </row>
    <row r="40" spans="1:8" s="490" customFormat="1" ht="13.5" customHeight="1" x14ac:dyDescent="0.25">
      <c r="A40" s="458" t="s">
        <v>688</v>
      </c>
      <c r="B40" s="758" t="s">
        <v>130</v>
      </c>
      <c r="C40" s="1543" t="s">
        <v>1988</v>
      </c>
      <c r="D40" s="759" t="s">
        <v>418</v>
      </c>
      <c r="E40" s="761">
        <v>1200</v>
      </c>
      <c r="F40" s="761">
        <v>1200</v>
      </c>
      <c r="G40" s="761">
        <v>1200</v>
      </c>
      <c r="H40" s="761">
        <v>1200</v>
      </c>
    </row>
    <row r="41" spans="1:8" s="490" customFormat="1" ht="13.5" customHeight="1" x14ac:dyDescent="0.25">
      <c r="A41" s="458" t="s">
        <v>690</v>
      </c>
      <c r="B41" s="758" t="s">
        <v>1989</v>
      </c>
      <c r="C41" s="1543" t="s">
        <v>1990</v>
      </c>
      <c r="D41" s="759">
        <v>43709</v>
      </c>
      <c r="E41" s="761">
        <v>2642</v>
      </c>
      <c r="F41" s="761">
        <v>2642</v>
      </c>
      <c r="G41" s="761">
        <v>2439</v>
      </c>
      <c r="H41" s="761">
        <v>2439</v>
      </c>
    </row>
    <row r="42" spans="1:8" s="490" customFormat="1" ht="13.5" customHeight="1" x14ac:dyDescent="0.25">
      <c r="A42" s="458" t="s">
        <v>691</v>
      </c>
      <c r="B42" s="1544" t="s">
        <v>1991</v>
      </c>
      <c r="C42" s="1543" t="s">
        <v>1992</v>
      </c>
      <c r="D42" s="759" t="s">
        <v>418</v>
      </c>
      <c r="E42" s="762"/>
      <c r="F42" s="762">
        <v>254</v>
      </c>
      <c r="G42" s="762">
        <v>1586</v>
      </c>
      <c r="H42" s="762">
        <v>1942</v>
      </c>
    </row>
    <row r="43" spans="1:8" s="490" customFormat="1" ht="13.5" customHeight="1" x14ac:dyDescent="0.25">
      <c r="A43" s="458" t="s">
        <v>743</v>
      </c>
      <c r="B43" s="1544"/>
      <c r="C43" s="1543" t="s">
        <v>1993</v>
      </c>
      <c r="D43" s="759" t="s">
        <v>418</v>
      </c>
      <c r="E43" s="762">
        <v>77</v>
      </c>
      <c r="F43" s="762">
        <v>230</v>
      </c>
      <c r="G43" s="762">
        <v>230</v>
      </c>
      <c r="H43" s="762">
        <v>230</v>
      </c>
    </row>
    <row r="44" spans="1:8" s="490" customFormat="1" ht="13.5" customHeight="1" x14ac:dyDescent="0.25">
      <c r="A44" s="458" t="s">
        <v>744</v>
      </c>
      <c r="B44" s="763" t="s">
        <v>1994</v>
      </c>
      <c r="C44" s="763" t="s">
        <v>1995</v>
      </c>
      <c r="D44" s="759">
        <v>43009</v>
      </c>
      <c r="E44" s="765">
        <v>1214</v>
      </c>
      <c r="F44" s="765">
        <v>1675</v>
      </c>
      <c r="G44" s="765">
        <v>1500</v>
      </c>
      <c r="H44" s="765"/>
    </row>
    <row r="45" spans="1:8" s="490" customFormat="1" ht="13.5" customHeight="1" x14ac:dyDescent="0.25">
      <c r="A45" s="458" t="s">
        <v>745</v>
      </c>
      <c r="B45" s="763" t="s">
        <v>1996</v>
      </c>
      <c r="C45" s="763" t="s">
        <v>1997</v>
      </c>
      <c r="D45" s="759">
        <v>43008</v>
      </c>
      <c r="E45" s="765"/>
      <c r="F45" s="765">
        <v>415</v>
      </c>
      <c r="G45" s="765">
        <v>302</v>
      </c>
      <c r="H45" s="765"/>
    </row>
    <row r="46" spans="1:8" s="490" customFormat="1" ht="13.5" customHeight="1" x14ac:dyDescent="0.25">
      <c r="A46" s="458" t="s">
        <v>746</v>
      </c>
      <c r="B46" s="763" t="s">
        <v>1998</v>
      </c>
      <c r="C46" s="763" t="s">
        <v>1999</v>
      </c>
      <c r="D46" s="759">
        <v>43009</v>
      </c>
      <c r="E46" s="765">
        <v>805</v>
      </c>
      <c r="F46" s="765">
        <v>2231</v>
      </c>
      <c r="G46" s="765">
        <v>2231</v>
      </c>
      <c r="H46" s="765"/>
    </row>
    <row r="47" spans="1:8" s="490" customFormat="1" ht="13.5" customHeight="1" x14ac:dyDescent="0.25">
      <c r="A47" s="458" t="s">
        <v>124</v>
      </c>
      <c r="B47" s="763" t="s">
        <v>2000</v>
      </c>
      <c r="C47" s="763" t="s">
        <v>868</v>
      </c>
      <c r="D47" s="759">
        <v>42791</v>
      </c>
      <c r="E47" s="765">
        <v>9338</v>
      </c>
      <c r="F47" s="765">
        <v>10672</v>
      </c>
      <c r="G47" s="765">
        <v>2224</v>
      </c>
      <c r="H47" s="765"/>
    </row>
    <row r="48" spans="1:8" s="490" customFormat="1" ht="13.5" customHeight="1" x14ac:dyDescent="0.25">
      <c r="A48" s="458" t="s">
        <v>772</v>
      </c>
      <c r="B48" s="763" t="s">
        <v>869</v>
      </c>
      <c r="C48" s="763" t="s">
        <v>870</v>
      </c>
      <c r="D48" s="759" t="s">
        <v>418</v>
      </c>
      <c r="E48" s="765">
        <v>5760</v>
      </c>
      <c r="F48" s="765">
        <v>6240</v>
      </c>
      <c r="G48" s="765">
        <v>5760</v>
      </c>
      <c r="H48" s="765">
        <v>5760</v>
      </c>
    </row>
    <row r="49" spans="1:8" s="490" customFormat="1" ht="13.5" customHeight="1" x14ac:dyDescent="0.25">
      <c r="A49" s="458" t="s">
        <v>773</v>
      </c>
      <c r="B49" s="763" t="s">
        <v>2001</v>
      </c>
      <c r="C49" s="763" t="s">
        <v>2002</v>
      </c>
      <c r="D49" s="759" t="s">
        <v>418</v>
      </c>
      <c r="E49" s="765">
        <v>3658</v>
      </c>
      <c r="F49" s="765">
        <v>4115</v>
      </c>
      <c r="G49" s="765">
        <v>3810</v>
      </c>
      <c r="H49" s="765">
        <v>3810</v>
      </c>
    </row>
    <row r="50" spans="1:8" s="490" customFormat="1" ht="13.5" customHeight="1" x14ac:dyDescent="0.25">
      <c r="A50" s="458" t="s">
        <v>127</v>
      </c>
      <c r="B50" s="763" t="s">
        <v>118</v>
      </c>
      <c r="C50" s="763" t="s">
        <v>2003</v>
      </c>
      <c r="D50" s="759" t="s">
        <v>418</v>
      </c>
      <c r="E50" s="765">
        <v>243</v>
      </c>
      <c r="F50" s="765">
        <v>242</v>
      </c>
      <c r="G50" s="765">
        <v>242</v>
      </c>
      <c r="H50" s="765">
        <v>242</v>
      </c>
    </row>
    <row r="51" spans="1:8" s="490" customFormat="1" ht="13.5" customHeight="1" x14ac:dyDescent="0.25">
      <c r="A51" s="458" t="s">
        <v>128</v>
      </c>
      <c r="B51" s="763" t="s">
        <v>2004</v>
      </c>
      <c r="C51" s="763" t="s">
        <v>2005</v>
      </c>
      <c r="D51" s="759" t="s">
        <v>418</v>
      </c>
      <c r="E51" s="765">
        <v>1293</v>
      </c>
      <c r="F51" s="765">
        <v>1068</v>
      </c>
      <c r="G51" s="765">
        <v>1087</v>
      </c>
      <c r="H51" s="765">
        <v>1087</v>
      </c>
    </row>
    <row r="52" spans="1:8" s="490" customFormat="1" ht="13.5" customHeight="1" x14ac:dyDescent="0.25">
      <c r="A52" s="458" t="s">
        <v>129</v>
      </c>
      <c r="B52" s="1544" t="s">
        <v>2006</v>
      </c>
      <c r="C52" s="1543" t="s">
        <v>2007</v>
      </c>
      <c r="D52" s="759" t="s">
        <v>418</v>
      </c>
      <c r="E52" s="762">
        <v>85</v>
      </c>
      <c r="F52" s="762">
        <v>85</v>
      </c>
      <c r="G52" s="762">
        <v>85</v>
      </c>
      <c r="H52" s="762">
        <v>85</v>
      </c>
    </row>
    <row r="53" spans="1:8" s="490" customFormat="1" ht="13.5" customHeight="1" x14ac:dyDescent="0.25">
      <c r="A53" s="458" t="s">
        <v>132</v>
      </c>
      <c r="B53" s="763"/>
      <c r="C53" s="763" t="s">
        <v>2008</v>
      </c>
      <c r="D53" s="759" t="s">
        <v>418</v>
      </c>
      <c r="E53" s="765">
        <v>104</v>
      </c>
      <c r="F53" s="765">
        <v>96</v>
      </c>
      <c r="G53" s="765">
        <v>96</v>
      </c>
      <c r="H53" s="765">
        <v>96</v>
      </c>
    </row>
    <row r="54" spans="1:8" s="490" customFormat="1" ht="13.5" customHeight="1" x14ac:dyDescent="0.25">
      <c r="A54" s="458" t="s">
        <v>135</v>
      </c>
      <c r="B54" s="763" t="s">
        <v>2009</v>
      </c>
      <c r="C54" s="763" t="s">
        <v>2010</v>
      </c>
      <c r="D54" s="759">
        <v>42521</v>
      </c>
      <c r="E54" s="765">
        <v>356</v>
      </c>
      <c r="F54" s="765">
        <v>254</v>
      </c>
      <c r="G54" s="765"/>
      <c r="H54" s="765"/>
    </row>
    <row r="55" spans="1:8" s="490" customFormat="1" ht="13.5" customHeight="1" x14ac:dyDescent="0.25">
      <c r="A55" s="458" t="s">
        <v>136</v>
      </c>
      <c r="B55" s="763" t="s">
        <v>2011</v>
      </c>
      <c r="C55" s="763" t="s">
        <v>2012</v>
      </c>
      <c r="D55" s="759">
        <v>42460</v>
      </c>
      <c r="E55" s="765">
        <v>457</v>
      </c>
      <c r="F55" s="765">
        <v>152</v>
      </c>
      <c r="G55" s="765"/>
      <c r="H55" s="765"/>
    </row>
    <row r="56" spans="1:8" s="490" customFormat="1" ht="13.5" customHeight="1" x14ac:dyDescent="0.25">
      <c r="A56" s="458" t="s">
        <v>137</v>
      </c>
      <c r="B56" s="763"/>
      <c r="C56" s="763" t="s">
        <v>2013</v>
      </c>
      <c r="D56" s="759"/>
      <c r="E56" s="765">
        <v>208</v>
      </c>
      <c r="F56" s="765">
        <v>318</v>
      </c>
      <c r="G56" s="765"/>
      <c r="H56" s="765"/>
    </row>
    <row r="57" spans="1:8" s="490" customFormat="1" ht="13.5" customHeight="1" x14ac:dyDescent="0.25">
      <c r="A57" s="458" t="s">
        <v>138</v>
      </c>
      <c r="B57" s="763"/>
      <c r="C57" s="763" t="s">
        <v>2014</v>
      </c>
      <c r="D57" s="759"/>
      <c r="E57" s="765">
        <v>972</v>
      </c>
      <c r="F57" s="765">
        <v>604</v>
      </c>
      <c r="G57" s="765"/>
      <c r="H57" s="765"/>
    </row>
    <row r="58" spans="1:8" s="490" customFormat="1" ht="13.5" customHeight="1" x14ac:dyDescent="0.25">
      <c r="A58" s="458" t="s">
        <v>141</v>
      </c>
      <c r="B58" s="763" t="s">
        <v>2015</v>
      </c>
      <c r="C58" s="763" t="s">
        <v>2016</v>
      </c>
      <c r="D58" s="759" t="s">
        <v>418</v>
      </c>
      <c r="E58" s="765"/>
      <c r="F58" s="765">
        <v>920</v>
      </c>
      <c r="G58" s="765">
        <v>486</v>
      </c>
      <c r="H58" s="765">
        <v>486</v>
      </c>
    </row>
    <row r="59" spans="1:8" s="490" customFormat="1" ht="13.5" customHeight="1" x14ac:dyDescent="0.25">
      <c r="A59" s="458" t="s">
        <v>144</v>
      </c>
      <c r="B59" s="763" t="s">
        <v>2017</v>
      </c>
      <c r="C59" s="763" t="s">
        <v>2018</v>
      </c>
      <c r="D59" s="759">
        <v>42490</v>
      </c>
      <c r="E59" s="766">
        <v>660</v>
      </c>
      <c r="F59" s="766">
        <v>279</v>
      </c>
      <c r="G59" s="766"/>
      <c r="H59" s="766"/>
    </row>
    <row r="60" spans="1:8" s="490" customFormat="1" ht="13.5" customHeight="1" x14ac:dyDescent="0.25">
      <c r="A60" s="458" t="s">
        <v>147</v>
      </c>
      <c r="B60" s="763" t="s">
        <v>2019</v>
      </c>
      <c r="C60" s="763" t="s">
        <v>2018</v>
      </c>
      <c r="D60" s="759">
        <v>42855</v>
      </c>
      <c r="E60" s="766"/>
      <c r="F60" s="766">
        <v>559</v>
      </c>
      <c r="G60" s="766">
        <v>279</v>
      </c>
      <c r="H60" s="766"/>
    </row>
    <row r="61" spans="1:8" s="490" customFormat="1" ht="13.5" customHeight="1" x14ac:dyDescent="0.25">
      <c r="A61" s="458" t="s">
        <v>148</v>
      </c>
      <c r="B61" s="763" t="s">
        <v>2020</v>
      </c>
      <c r="C61" s="763" t="s">
        <v>2021</v>
      </c>
      <c r="D61" s="759">
        <v>42490</v>
      </c>
      <c r="E61" s="766">
        <v>794</v>
      </c>
      <c r="F61" s="766">
        <v>655</v>
      </c>
      <c r="G61" s="766"/>
      <c r="H61" s="766"/>
    </row>
    <row r="62" spans="1:8" s="490" customFormat="1" ht="13.5" customHeight="1" x14ac:dyDescent="0.25">
      <c r="A62" s="458" t="s">
        <v>151</v>
      </c>
      <c r="B62" s="767"/>
      <c r="C62" s="763" t="s">
        <v>2022</v>
      </c>
      <c r="D62" s="759" t="s">
        <v>418</v>
      </c>
      <c r="E62" s="762">
        <v>129</v>
      </c>
      <c r="F62" s="762">
        <v>185</v>
      </c>
      <c r="G62" s="762">
        <v>175</v>
      </c>
      <c r="H62" s="762">
        <v>175</v>
      </c>
    </row>
    <row r="63" spans="1:8" s="490" customFormat="1" ht="13.5" customHeight="1" x14ac:dyDescent="0.25">
      <c r="A63" s="458" t="s">
        <v>152</v>
      </c>
      <c r="B63" s="767"/>
      <c r="C63" s="763" t="s">
        <v>2023</v>
      </c>
      <c r="D63" s="759" t="s">
        <v>418</v>
      </c>
      <c r="E63" s="762">
        <v>55</v>
      </c>
      <c r="F63" s="762">
        <v>55</v>
      </c>
      <c r="G63" s="762">
        <v>55</v>
      </c>
      <c r="H63" s="762">
        <v>55</v>
      </c>
    </row>
    <row r="64" spans="1:8" s="490" customFormat="1" ht="13.5" customHeight="1" x14ac:dyDescent="0.25">
      <c r="A64" s="458" t="s">
        <v>153</v>
      </c>
      <c r="B64" s="763" t="s">
        <v>2024</v>
      </c>
      <c r="C64" s="763" t="s">
        <v>2025</v>
      </c>
      <c r="D64" s="759">
        <v>45291</v>
      </c>
      <c r="E64" s="762"/>
      <c r="F64" s="762">
        <v>19500</v>
      </c>
      <c r="G64" s="762">
        <v>19500</v>
      </c>
      <c r="H64" s="762">
        <v>19500</v>
      </c>
    </row>
    <row r="65" spans="1:8" s="490" customFormat="1" ht="13.5" customHeight="1" x14ac:dyDescent="0.25">
      <c r="A65" s="458" t="s">
        <v>154</v>
      </c>
      <c r="B65" s="767"/>
      <c r="C65" s="763" t="s">
        <v>2026</v>
      </c>
      <c r="D65" s="759" t="s">
        <v>418</v>
      </c>
      <c r="E65" s="762">
        <v>134</v>
      </c>
      <c r="F65" s="762">
        <v>138</v>
      </c>
      <c r="G65" s="762">
        <v>138</v>
      </c>
      <c r="H65" s="762">
        <v>138</v>
      </c>
    </row>
    <row r="66" spans="1:8" s="490" customFormat="1" ht="13.5" customHeight="1" x14ac:dyDescent="0.25">
      <c r="A66" s="458" t="s">
        <v>155</v>
      </c>
      <c r="B66" s="767"/>
      <c r="C66" s="763" t="s">
        <v>2027</v>
      </c>
      <c r="D66" s="759" t="s">
        <v>418</v>
      </c>
      <c r="E66" s="762"/>
      <c r="F66" s="762">
        <v>60</v>
      </c>
      <c r="G66" s="762">
        <v>60</v>
      </c>
      <c r="H66" s="762">
        <v>60</v>
      </c>
    </row>
    <row r="67" spans="1:8" s="490" customFormat="1" ht="13.5" customHeight="1" x14ac:dyDescent="0.25">
      <c r="A67" s="458" t="s">
        <v>157</v>
      </c>
      <c r="B67" s="767"/>
      <c r="C67" s="763" t="s">
        <v>2028</v>
      </c>
      <c r="D67" s="759" t="s">
        <v>418</v>
      </c>
      <c r="E67" s="762">
        <v>40</v>
      </c>
      <c r="F67" s="762">
        <v>13</v>
      </c>
      <c r="G67" s="762"/>
      <c r="H67" s="762"/>
    </row>
    <row r="68" spans="1:8" s="490" customFormat="1" ht="13.5" customHeight="1" x14ac:dyDescent="0.25">
      <c r="A68" s="458" t="s">
        <v>160</v>
      </c>
      <c r="B68" s="825" t="s">
        <v>936</v>
      </c>
      <c r="C68" s="763" t="s">
        <v>937</v>
      </c>
      <c r="D68" s="759">
        <v>42735</v>
      </c>
      <c r="E68" s="762"/>
      <c r="F68" s="762">
        <v>16989</v>
      </c>
      <c r="G68" s="762"/>
      <c r="H68" s="762"/>
    </row>
    <row r="69" spans="1:8" s="490" customFormat="1" ht="13.5" customHeight="1" x14ac:dyDescent="0.25">
      <c r="A69" s="458" t="s">
        <v>162</v>
      </c>
      <c r="B69" s="825" t="s">
        <v>125</v>
      </c>
      <c r="C69" s="763" t="s">
        <v>939</v>
      </c>
      <c r="D69" s="759" t="s">
        <v>418</v>
      </c>
      <c r="E69" s="762">
        <v>31156</v>
      </c>
      <c r="F69" s="762">
        <v>31006</v>
      </c>
      <c r="G69" s="762">
        <v>31000</v>
      </c>
      <c r="H69" s="762">
        <v>31000</v>
      </c>
    </row>
    <row r="70" spans="1:8" ht="13.5" customHeight="1" x14ac:dyDescent="0.25">
      <c r="A70" s="458" t="s">
        <v>163</v>
      </c>
      <c r="B70" s="825"/>
      <c r="C70" s="763" t="s">
        <v>2029</v>
      </c>
      <c r="D70" s="759" t="s">
        <v>418</v>
      </c>
      <c r="E70" s="762">
        <v>728</v>
      </c>
      <c r="F70" s="762">
        <v>732</v>
      </c>
      <c r="G70" s="762">
        <v>732</v>
      </c>
      <c r="H70" s="762">
        <v>732</v>
      </c>
    </row>
    <row r="71" spans="1:8" ht="13.5" customHeight="1" x14ac:dyDescent="0.25">
      <c r="A71" s="458" t="s">
        <v>164</v>
      </c>
      <c r="B71" s="825" t="s">
        <v>2030</v>
      </c>
      <c r="C71" s="763" t="s">
        <v>2031</v>
      </c>
      <c r="D71" s="759">
        <v>43465</v>
      </c>
      <c r="E71" s="762"/>
      <c r="F71" s="762">
        <v>991</v>
      </c>
      <c r="G71" s="762">
        <v>991</v>
      </c>
      <c r="H71" s="762">
        <v>991</v>
      </c>
    </row>
    <row r="72" spans="1:8" ht="13.5" customHeight="1" x14ac:dyDescent="0.25">
      <c r="A72" s="458" t="s">
        <v>1120</v>
      </c>
      <c r="B72" s="825" t="s">
        <v>2032</v>
      </c>
      <c r="C72" s="763" t="s">
        <v>2033</v>
      </c>
      <c r="D72" s="759" t="s">
        <v>418</v>
      </c>
      <c r="E72" s="762">
        <v>55</v>
      </c>
      <c r="F72" s="762">
        <v>55</v>
      </c>
      <c r="G72" s="762">
        <v>55</v>
      </c>
      <c r="H72" s="762">
        <v>55</v>
      </c>
    </row>
    <row r="73" spans="1:8" ht="13.5" customHeight="1" x14ac:dyDescent="0.25">
      <c r="A73" s="458" t="s">
        <v>1121</v>
      </c>
      <c r="B73" s="825" t="s">
        <v>2034</v>
      </c>
      <c r="C73" s="763" t="s">
        <v>2035</v>
      </c>
      <c r="D73" s="759" t="s">
        <v>418</v>
      </c>
      <c r="E73" s="762"/>
      <c r="F73" s="762">
        <v>5450</v>
      </c>
      <c r="G73" s="762">
        <v>5760</v>
      </c>
      <c r="H73" s="762">
        <v>5760</v>
      </c>
    </row>
    <row r="74" spans="1:8" ht="13.5" customHeight="1" x14ac:dyDescent="0.25">
      <c r="A74" s="458" t="s">
        <v>1301</v>
      </c>
      <c r="B74" s="825" t="s">
        <v>2036</v>
      </c>
      <c r="C74" s="763" t="s">
        <v>2037</v>
      </c>
      <c r="D74" s="759">
        <v>42400</v>
      </c>
      <c r="E74" s="762"/>
      <c r="F74" s="762">
        <v>457</v>
      </c>
      <c r="G74" s="762"/>
      <c r="H74" s="762"/>
    </row>
    <row r="75" spans="1:8" ht="13.5" customHeight="1" x14ac:dyDescent="0.25">
      <c r="A75" s="458" t="s">
        <v>1304</v>
      </c>
      <c r="B75" s="825" t="s">
        <v>2038</v>
      </c>
      <c r="C75" s="763" t="s">
        <v>2039</v>
      </c>
      <c r="D75" s="759">
        <v>42613</v>
      </c>
      <c r="E75" s="762"/>
      <c r="F75" s="762">
        <v>6858</v>
      </c>
      <c r="G75" s="762"/>
      <c r="H75" s="762"/>
    </row>
    <row r="76" spans="1:8" ht="13.5" customHeight="1" x14ac:dyDescent="0.25">
      <c r="A76" s="458" t="s">
        <v>1308</v>
      </c>
      <c r="B76" s="825" t="s">
        <v>2040</v>
      </c>
      <c r="C76" s="763" t="s">
        <v>2041</v>
      </c>
      <c r="D76" s="759">
        <v>42735</v>
      </c>
      <c r="E76" s="762"/>
      <c r="F76" s="762">
        <v>1984</v>
      </c>
      <c r="G76" s="762"/>
      <c r="H76" s="762"/>
    </row>
    <row r="77" spans="1:8" ht="13.5" customHeight="1" x14ac:dyDescent="0.25">
      <c r="A77" s="458" t="s">
        <v>1311</v>
      </c>
      <c r="B77" s="825" t="s">
        <v>2042</v>
      </c>
      <c r="C77" s="763" t="s">
        <v>2043</v>
      </c>
      <c r="D77" s="759">
        <v>42521</v>
      </c>
      <c r="E77" s="762"/>
      <c r="F77" s="762">
        <v>1016</v>
      </c>
      <c r="G77" s="762"/>
      <c r="H77" s="762"/>
    </row>
    <row r="78" spans="1:8" ht="13.5" customHeight="1" x14ac:dyDescent="0.25">
      <c r="A78" s="458" t="s">
        <v>1313</v>
      </c>
      <c r="B78" s="825" t="s">
        <v>2044</v>
      </c>
      <c r="C78" s="763" t="s">
        <v>2045</v>
      </c>
      <c r="D78" s="759">
        <v>42436</v>
      </c>
      <c r="E78" s="762"/>
      <c r="F78" s="762">
        <v>22225</v>
      </c>
      <c r="G78" s="762"/>
      <c r="H78" s="762"/>
    </row>
    <row r="79" spans="1:8" ht="13.5" customHeight="1" x14ac:dyDescent="0.25">
      <c r="A79" s="458" t="s">
        <v>1315</v>
      </c>
      <c r="B79" s="825" t="s">
        <v>2046</v>
      </c>
      <c r="C79" s="763" t="s">
        <v>2047</v>
      </c>
      <c r="D79" s="759">
        <v>42460</v>
      </c>
      <c r="E79" s="762"/>
      <c r="F79" s="762">
        <v>191</v>
      </c>
      <c r="G79" s="762"/>
      <c r="H79" s="762"/>
    </row>
    <row r="80" spans="1:8" ht="13.5" customHeight="1" x14ac:dyDescent="0.25">
      <c r="A80" s="458" t="s">
        <v>1319</v>
      </c>
      <c r="B80" s="825" t="s">
        <v>2048</v>
      </c>
      <c r="C80" s="763" t="s">
        <v>2049</v>
      </c>
      <c r="D80" s="759">
        <v>42613</v>
      </c>
      <c r="E80" s="762"/>
      <c r="F80" s="762">
        <v>1257</v>
      </c>
      <c r="G80" s="762"/>
      <c r="H80" s="762"/>
    </row>
    <row r="81" spans="1:8" ht="13.5" customHeight="1" x14ac:dyDescent="0.25">
      <c r="A81" s="458" t="s">
        <v>1322</v>
      </c>
      <c r="B81" s="825" t="s">
        <v>2050</v>
      </c>
      <c r="C81" s="763" t="s">
        <v>2051</v>
      </c>
      <c r="D81" s="759">
        <v>42643</v>
      </c>
      <c r="E81" s="762"/>
      <c r="F81" s="762">
        <v>1638</v>
      </c>
      <c r="G81" s="762"/>
      <c r="H81" s="762"/>
    </row>
    <row r="82" spans="1:8" ht="13.5" customHeight="1" x14ac:dyDescent="0.25">
      <c r="A82" s="458" t="s">
        <v>1326</v>
      </c>
      <c r="B82" s="825" t="s">
        <v>2052</v>
      </c>
      <c r="C82" s="763" t="s">
        <v>2053</v>
      </c>
      <c r="D82" s="759">
        <v>42735</v>
      </c>
      <c r="E82" s="762"/>
      <c r="F82" s="762">
        <v>19050</v>
      </c>
      <c r="G82" s="762"/>
      <c r="H82" s="762"/>
    </row>
    <row r="83" spans="1:8" ht="13.5" customHeight="1" x14ac:dyDescent="0.25">
      <c r="A83" s="458" t="s">
        <v>1329</v>
      </c>
      <c r="B83" s="825" t="s">
        <v>2054</v>
      </c>
      <c r="C83" s="763" t="s">
        <v>2055</v>
      </c>
      <c r="D83" s="759">
        <v>42460</v>
      </c>
      <c r="E83" s="762"/>
      <c r="F83" s="762">
        <v>1500</v>
      </c>
      <c r="G83" s="762"/>
      <c r="H83" s="762"/>
    </row>
    <row r="84" spans="1:8" ht="13.5" customHeight="1" x14ac:dyDescent="0.25">
      <c r="A84" s="458" t="s">
        <v>1333</v>
      </c>
      <c r="B84" s="825" t="s">
        <v>2056</v>
      </c>
      <c r="C84" s="763" t="s">
        <v>2057</v>
      </c>
      <c r="D84" s="759">
        <v>42551</v>
      </c>
      <c r="E84" s="762"/>
      <c r="F84" s="762">
        <v>4572</v>
      </c>
      <c r="G84" s="762"/>
      <c r="H84" s="762"/>
    </row>
    <row r="85" spans="1:8" ht="13.5" customHeight="1" x14ac:dyDescent="0.25">
      <c r="A85" s="458" t="s">
        <v>1337</v>
      </c>
      <c r="B85" s="825" t="s">
        <v>2058</v>
      </c>
      <c r="C85" s="763" t="s">
        <v>2059</v>
      </c>
      <c r="D85" s="759">
        <v>42613</v>
      </c>
      <c r="E85" s="762"/>
      <c r="F85" s="762">
        <v>13970</v>
      </c>
      <c r="G85" s="762"/>
      <c r="H85" s="762"/>
    </row>
    <row r="86" spans="1:8" ht="13.5" customHeight="1" x14ac:dyDescent="0.25">
      <c r="A86" s="458" t="s">
        <v>1341</v>
      </c>
      <c r="B86" s="825" t="s">
        <v>2060</v>
      </c>
      <c r="C86" s="1545" t="s">
        <v>2061</v>
      </c>
      <c r="D86" s="759" t="s">
        <v>418</v>
      </c>
      <c r="E86" s="762"/>
      <c r="F86" s="762">
        <v>559</v>
      </c>
      <c r="G86" s="762">
        <v>671</v>
      </c>
      <c r="H86" s="762">
        <v>671</v>
      </c>
    </row>
    <row r="87" spans="1:8" ht="13.5" customHeight="1" x14ac:dyDescent="0.25">
      <c r="A87" s="458" t="s">
        <v>1343</v>
      </c>
      <c r="B87" s="825" t="s">
        <v>2062</v>
      </c>
      <c r="C87" s="1545" t="s">
        <v>2063</v>
      </c>
      <c r="D87" s="759">
        <v>42429</v>
      </c>
      <c r="E87" s="762"/>
      <c r="F87" s="762">
        <v>1270</v>
      </c>
      <c r="G87" s="762"/>
      <c r="H87" s="762"/>
    </row>
    <row r="88" spans="1:8" ht="13.5" customHeight="1" x14ac:dyDescent="0.25">
      <c r="A88" s="458" t="s">
        <v>1345</v>
      </c>
      <c r="B88" s="825" t="s">
        <v>2064</v>
      </c>
      <c r="C88" s="1545" t="s">
        <v>2065</v>
      </c>
      <c r="D88" s="759">
        <v>42415</v>
      </c>
      <c r="E88" s="762"/>
      <c r="F88" s="762">
        <v>150</v>
      </c>
      <c r="G88" s="762"/>
      <c r="H88" s="762"/>
    </row>
    <row r="89" spans="1:8" ht="13.5" customHeight="1" x14ac:dyDescent="0.25">
      <c r="A89" s="458" t="s">
        <v>1347</v>
      </c>
      <c r="B89" s="825" t="s">
        <v>2066</v>
      </c>
      <c r="C89" s="1545" t="s">
        <v>2067</v>
      </c>
      <c r="D89" s="759">
        <v>42825</v>
      </c>
      <c r="E89" s="762"/>
      <c r="F89" s="762">
        <v>457</v>
      </c>
      <c r="G89" s="762">
        <v>152</v>
      </c>
      <c r="H89" s="762"/>
    </row>
    <row r="90" spans="1:8" ht="13.5" customHeight="1" x14ac:dyDescent="0.25">
      <c r="A90" s="458" t="s">
        <v>1349</v>
      </c>
      <c r="B90" s="825" t="s">
        <v>2068</v>
      </c>
      <c r="C90" s="1545" t="s">
        <v>2069</v>
      </c>
      <c r="D90" s="759">
        <v>42735</v>
      </c>
      <c r="E90" s="762"/>
      <c r="F90" s="762">
        <v>3302</v>
      </c>
      <c r="G90" s="762"/>
      <c r="H90" s="762"/>
    </row>
    <row r="91" spans="1:8" ht="13.5" customHeight="1" x14ac:dyDescent="0.25">
      <c r="A91" s="458" t="s">
        <v>1350</v>
      </c>
      <c r="B91" s="825" t="s">
        <v>2070</v>
      </c>
      <c r="C91" s="1545" t="s">
        <v>2071</v>
      </c>
      <c r="D91" s="759">
        <v>42735</v>
      </c>
      <c r="E91" s="762"/>
      <c r="F91" s="762">
        <v>1700</v>
      </c>
      <c r="G91" s="762"/>
      <c r="H91" s="762"/>
    </row>
    <row r="92" spans="1:8" ht="13.5" customHeight="1" x14ac:dyDescent="0.25">
      <c r="A92" s="458" t="s">
        <v>1353</v>
      </c>
      <c r="B92" s="825" t="s">
        <v>2072</v>
      </c>
      <c r="C92" s="1545" t="s">
        <v>2073</v>
      </c>
      <c r="D92" s="759">
        <v>42468</v>
      </c>
      <c r="E92" s="762"/>
      <c r="F92" s="762">
        <v>76</v>
      </c>
      <c r="G92" s="762"/>
      <c r="H92" s="762"/>
    </row>
    <row r="93" spans="1:8" ht="13.5" customHeight="1" x14ac:dyDescent="0.25">
      <c r="A93" s="458" t="s">
        <v>1355</v>
      </c>
      <c r="B93" s="825" t="s">
        <v>2074</v>
      </c>
      <c r="C93" s="1545" t="s">
        <v>2075</v>
      </c>
      <c r="D93" s="759">
        <v>42551</v>
      </c>
      <c r="E93" s="762"/>
      <c r="F93" s="762">
        <v>49559</v>
      </c>
      <c r="G93" s="762"/>
      <c r="H93" s="762"/>
    </row>
    <row r="94" spans="1:8" ht="13.5" customHeight="1" x14ac:dyDescent="0.25">
      <c r="A94" s="458" t="s">
        <v>1612</v>
      </c>
      <c r="B94" s="825" t="s">
        <v>2076</v>
      </c>
      <c r="C94" s="1545" t="s">
        <v>2077</v>
      </c>
      <c r="D94" s="759">
        <v>42478</v>
      </c>
      <c r="E94" s="762"/>
      <c r="F94" s="762">
        <v>3810</v>
      </c>
      <c r="G94" s="762"/>
      <c r="H94" s="762"/>
    </row>
    <row r="95" spans="1:8" ht="13.5" customHeight="1" x14ac:dyDescent="0.25">
      <c r="A95" s="458" t="s">
        <v>1614</v>
      </c>
      <c r="B95" s="825" t="s">
        <v>2078</v>
      </c>
      <c r="C95" s="1545" t="s">
        <v>2079</v>
      </c>
      <c r="D95" s="759">
        <v>42658</v>
      </c>
      <c r="E95" s="762"/>
      <c r="F95" s="762">
        <v>12497</v>
      </c>
      <c r="G95" s="762"/>
      <c r="H95" s="762"/>
    </row>
    <row r="96" spans="1:8" ht="13.5" customHeight="1" x14ac:dyDescent="0.25">
      <c r="A96" s="458" t="s">
        <v>1616</v>
      </c>
      <c r="B96" s="825" t="s">
        <v>2080</v>
      </c>
      <c r="C96" s="1545" t="s">
        <v>2081</v>
      </c>
      <c r="D96" s="759">
        <v>42503</v>
      </c>
      <c r="E96" s="762"/>
      <c r="F96" s="762">
        <v>7074</v>
      </c>
      <c r="G96" s="762"/>
      <c r="H96" s="762"/>
    </row>
    <row r="97" spans="1:12" ht="13.5" customHeight="1" x14ac:dyDescent="0.25">
      <c r="A97" s="458" t="s">
        <v>1618</v>
      </c>
      <c r="B97" s="825" t="s">
        <v>2082</v>
      </c>
      <c r="C97" s="1545" t="s">
        <v>2083</v>
      </c>
      <c r="D97" s="759">
        <v>42597</v>
      </c>
      <c r="E97" s="762"/>
      <c r="F97" s="762">
        <v>46525</v>
      </c>
      <c r="G97" s="762"/>
      <c r="H97" s="762"/>
    </row>
    <row r="98" spans="1:12" ht="13.5" customHeight="1" x14ac:dyDescent="0.25">
      <c r="A98" s="458" t="s">
        <v>1620</v>
      </c>
      <c r="B98" s="825" t="s">
        <v>2084</v>
      </c>
      <c r="C98" s="1545" t="s">
        <v>2085</v>
      </c>
      <c r="D98" s="759">
        <v>42505</v>
      </c>
      <c r="E98" s="762"/>
      <c r="F98" s="762">
        <v>3175</v>
      </c>
      <c r="G98" s="762"/>
      <c r="H98" s="762"/>
    </row>
    <row r="99" spans="1:12" ht="13.5" customHeight="1" x14ac:dyDescent="0.25">
      <c r="A99" s="458" t="s">
        <v>1622</v>
      </c>
      <c r="B99" s="825" t="s">
        <v>2086</v>
      </c>
      <c r="C99" s="1546" t="s">
        <v>2087</v>
      </c>
      <c r="D99" s="759">
        <v>42496</v>
      </c>
      <c r="E99" s="762"/>
      <c r="F99" s="762">
        <v>51</v>
      </c>
      <c r="G99" s="762"/>
      <c r="H99" s="762"/>
    </row>
    <row r="100" spans="1:12" ht="13.5" customHeight="1" x14ac:dyDescent="0.25">
      <c r="A100" s="458" t="s">
        <v>1624</v>
      </c>
      <c r="B100" s="825" t="s">
        <v>2088</v>
      </c>
      <c r="C100" s="1545" t="s">
        <v>2089</v>
      </c>
      <c r="D100" s="759"/>
      <c r="E100" s="762"/>
      <c r="F100" s="762">
        <v>3810</v>
      </c>
      <c r="G100" s="762"/>
      <c r="H100" s="762"/>
    </row>
    <row r="101" spans="1:12" ht="13.5" customHeight="1" x14ac:dyDescent="0.25">
      <c r="A101" s="458" t="s">
        <v>1626</v>
      </c>
      <c r="B101" s="825" t="s">
        <v>2090</v>
      </c>
      <c r="C101" s="1545" t="s">
        <v>2021</v>
      </c>
      <c r="D101" s="759">
        <v>42855</v>
      </c>
      <c r="E101" s="762"/>
      <c r="F101" s="762">
        <v>1310</v>
      </c>
      <c r="G101" s="762">
        <v>655</v>
      </c>
      <c r="H101" s="762"/>
    </row>
    <row r="102" spans="1:12" s="455" customFormat="1" ht="13.5" customHeight="1" x14ac:dyDescent="0.25">
      <c r="A102" s="458" t="s">
        <v>1628</v>
      </c>
      <c r="B102" s="825" t="s">
        <v>2091</v>
      </c>
      <c r="C102" s="1545" t="s">
        <v>2092</v>
      </c>
      <c r="D102" s="759">
        <v>42488</v>
      </c>
      <c r="E102" s="762"/>
      <c r="F102" s="762">
        <v>225</v>
      </c>
      <c r="G102" s="762"/>
      <c r="H102" s="762"/>
      <c r="I102" s="471"/>
      <c r="J102" s="472"/>
      <c r="L102" s="456"/>
    </row>
    <row r="103" spans="1:12" ht="13.5" customHeight="1" x14ac:dyDescent="0.25">
      <c r="A103" s="458" t="s">
        <v>1630</v>
      </c>
      <c r="B103" s="825" t="s">
        <v>2093</v>
      </c>
      <c r="C103" s="1545" t="s">
        <v>2094</v>
      </c>
      <c r="D103" s="759">
        <v>42491</v>
      </c>
      <c r="E103" s="762"/>
      <c r="F103" s="762">
        <v>25</v>
      </c>
      <c r="G103" s="762"/>
      <c r="H103" s="762"/>
    </row>
    <row r="104" spans="1:12" s="460" customFormat="1" x14ac:dyDescent="0.25">
      <c r="A104" s="458" t="s">
        <v>1632</v>
      </c>
      <c r="B104" s="825" t="s">
        <v>2095</v>
      </c>
      <c r="C104" s="1545" t="s">
        <v>2096</v>
      </c>
      <c r="D104" s="759"/>
      <c r="E104" s="762"/>
      <c r="F104" s="762">
        <v>980</v>
      </c>
      <c r="G104" s="762"/>
      <c r="H104" s="762"/>
      <c r="I104" s="451"/>
      <c r="J104" s="451"/>
      <c r="K104" s="451"/>
      <c r="L104" s="451"/>
    </row>
    <row r="105" spans="1:12" s="460" customFormat="1" x14ac:dyDescent="0.25">
      <c r="A105" s="458" t="s">
        <v>1634</v>
      </c>
      <c r="B105" s="825" t="s">
        <v>2097</v>
      </c>
      <c r="C105" s="1545" t="s">
        <v>2098</v>
      </c>
      <c r="D105" s="759">
        <v>42886</v>
      </c>
      <c r="E105" s="762"/>
      <c r="F105" s="762">
        <v>356</v>
      </c>
      <c r="G105" s="762">
        <v>254</v>
      </c>
      <c r="H105" s="762"/>
      <c r="I105" s="451"/>
      <c r="J105" s="451"/>
      <c r="K105" s="451"/>
      <c r="L105" s="451"/>
    </row>
    <row r="106" spans="1:12" s="460" customFormat="1" ht="13.5" customHeight="1" x14ac:dyDescent="0.25">
      <c r="A106" s="458" t="s">
        <v>1636</v>
      </c>
      <c r="B106" s="825" t="s">
        <v>2099</v>
      </c>
      <c r="C106" s="1545" t="s">
        <v>2100</v>
      </c>
      <c r="D106" s="759">
        <v>42855</v>
      </c>
      <c r="E106" s="762"/>
      <c r="F106" s="762">
        <v>1905</v>
      </c>
      <c r="G106" s="762">
        <v>3810</v>
      </c>
      <c r="H106" s="762"/>
      <c r="I106" s="451"/>
      <c r="J106" s="451"/>
      <c r="K106" s="451"/>
      <c r="L106" s="451"/>
    </row>
    <row r="107" spans="1:12" ht="14.1" customHeight="1" x14ac:dyDescent="0.25">
      <c r="A107" s="458" t="s">
        <v>1638</v>
      </c>
      <c r="B107" s="825" t="s">
        <v>2101</v>
      </c>
      <c r="C107" s="1545" t="s">
        <v>2102</v>
      </c>
      <c r="D107" s="759">
        <v>42489</v>
      </c>
      <c r="E107" s="762"/>
      <c r="F107" s="762">
        <v>76</v>
      </c>
      <c r="G107" s="762"/>
      <c r="H107" s="762"/>
    </row>
    <row r="108" spans="1:12" ht="14.1" customHeight="1" x14ac:dyDescent="0.25">
      <c r="A108" s="458" t="s">
        <v>1640</v>
      </c>
      <c r="B108" s="825" t="s">
        <v>2103</v>
      </c>
      <c r="C108" s="1545" t="s">
        <v>2104</v>
      </c>
      <c r="D108" s="759">
        <v>42471</v>
      </c>
      <c r="E108" s="762"/>
      <c r="F108" s="762">
        <v>1270</v>
      </c>
      <c r="G108" s="762"/>
      <c r="H108" s="762"/>
    </row>
    <row r="109" spans="1:12" ht="14.1" customHeight="1" x14ac:dyDescent="0.25">
      <c r="A109" s="458" t="s">
        <v>1642</v>
      </c>
      <c r="B109" s="825" t="s">
        <v>2105</v>
      </c>
      <c r="C109" s="1545" t="s">
        <v>2106</v>
      </c>
      <c r="D109" s="759"/>
      <c r="E109" s="762"/>
      <c r="F109" s="762">
        <v>2997</v>
      </c>
      <c r="G109" s="762"/>
      <c r="H109" s="762"/>
    </row>
    <row r="110" spans="1:12" ht="14.1" customHeight="1" x14ac:dyDescent="0.25">
      <c r="A110" s="458" t="s">
        <v>1644</v>
      </c>
      <c r="B110" s="825" t="s">
        <v>2107</v>
      </c>
      <c r="C110" s="1545" t="s">
        <v>2108</v>
      </c>
      <c r="D110" s="759">
        <v>42541</v>
      </c>
      <c r="E110" s="762"/>
      <c r="F110" s="762">
        <v>2984</v>
      </c>
      <c r="G110" s="762"/>
      <c r="H110" s="762"/>
    </row>
    <row r="111" spans="1:12" ht="14.1" customHeight="1" x14ac:dyDescent="0.25">
      <c r="A111" s="458" t="s">
        <v>1646</v>
      </c>
      <c r="B111" s="825" t="s">
        <v>2109</v>
      </c>
      <c r="C111" s="1545" t="s">
        <v>2110</v>
      </c>
      <c r="D111" s="759">
        <v>42521</v>
      </c>
      <c r="E111" s="762"/>
      <c r="F111" s="762">
        <v>263</v>
      </c>
      <c r="G111" s="762"/>
      <c r="H111" s="762"/>
    </row>
    <row r="112" spans="1:12" ht="14.1" customHeight="1" x14ac:dyDescent="0.25">
      <c r="A112" s="458" t="s">
        <v>1648</v>
      </c>
      <c r="B112" s="825" t="s">
        <v>2111</v>
      </c>
      <c r="C112" s="1545" t="s">
        <v>2112</v>
      </c>
      <c r="D112" s="759">
        <v>42527</v>
      </c>
      <c r="E112" s="762"/>
      <c r="F112" s="762">
        <v>186</v>
      </c>
      <c r="G112" s="762"/>
      <c r="H112" s="762"/>
    </row>
    <row r="113" spans="1:8" ht="14.1" customHeight="1" x14ac:dyDescent="0.25">
      <c r="A113" s="458" t="s">
        <v>1650</v>
      </c>
      <c r="B113" s="825" t="s">
        <v>2113</v>
      </c>
      <c r="C113" s="1545" t="s">
        <v>2114</v>
      </c>
      <c r="D113" s="759">
        <v>42665</v>
      </c>
      <c r="E113" s="762"/>
      <c r="F113" s="762">
        <v>1270</v>
      </c>
      <c r="G113" s="762"/>
      <c r="H113" s="762"/>
    </row>
    <row r="114" spans="1:8" ht="14.1" customHeight="1" x14ac:dyDescent="0.25">
      <c r="A114" s="458" t="s">
        <v>1652</v>
      </c>
      <c r="B114" s="825" t="s">
        <v>2115</v>
      </c>
      <c r="C114" s="1545" t="s">
        <v>2116</v>
      </c>
      <c r="D114" s="759">
        <v>42592</v>
      </c>
      <c r="E114" s="762"/>
      <c r="F114" s="762">
        <v>6685</v>
      </c>
      <c r="G114" s="762"/>
      <c r="H114" s="762"/>
    </row>
    <row r="115" spans="1:8" ht="14.1" customHeight="1" x14ac:dyDescent="0.25">
      <c r="A115" s="458" t="s">
        <v>1654</v>
      </c>
      <c r="B115" s="825" t="s">
        <v>2117</v>
      </c>
      <c r="C115" s="1545" t="s">
        <v>2118</v>
      </c>
      <c r="D115" s="759">
        <v>42566</v>
      </c>
      <c r="E115" s="762"/>
      <c r="F115" s="762">
        <v>1702</v>
      </c>
      <c r="G115" s="762"/>
      <c r="H115" s="762"/>
    </row>
    <row r="116" spans="1:8" ht="14.1" customHeight="1" x14ac:dyDescent="0.25">
      <c r="A116" s="458" t="s">
        <v>1656</v>
      </c>
      <c r="B116" s="825" t="s">
        <v>2119</v>
      </c>
      <c r="C116" s="1545" t="s">
        <v>2120</v>
      </c>
      <c r="D116" s="759">
        <v>42614</v>
      </c>
      <c r="E116" s="762"/>
      <c r="F116" s="762">
        <v>2477</v>
      </c>
      <c r="G116" s="762"/>
      <c r="H116" s="762"/>
    </row>
    <row r="117" spans="1:8" ht="14.1" customHeight="1" x14ac:dyDescent="0.25">
      <c r="A117" s="458" t="s">
        <v>1658</v>
      </c>
      <c r="B117" s="825" t="s">
        <v>2121</v>
      </c>
      <c r="C117" s="1545" t="s">
        <v>2122</v>
      </c>
      <c r="D117" s="759">
        <v>42581</v>
      </c>
      <c r="E117" s="762"/>
      <c r="F117" s="762">
        <v>3493</v>
      </c>
      <c r="G117" s="762"/>
      <c r="H117" s="762"/>
    </row>
    <row r="118" spans="1:8" ht="14.1" customHeight="1" x14ac:dyDescent="0.25">
      <c r="A118" s="458" t="s">
        <v>1660</v>
      </c>
      <c r="B118" s="825" t="s">
        <v>2123</v>
      </c>
      <c r="C118" s="1540" t="s">
        <v>2124</v>
      </c>
      <c r="D118" s="759" t="s">
        <v>418</v>
      </c>
      <c r="E118" s="762"/>
      <c r="F118" s="762">
        <v>48</v>
      </c>
      <c r="G118" s="762">
        <v>48</v>
      </c>
      <c r="H118" s="762">
        <v>48</v>
      </c>
    </row>
    <row r="119" spans="1:8" ht="14.1" customHeight="1" x14ac:dyDescent="0.25">
      <c r="A119" s="458" t="s">
        <v>1662</v>
      </c>
      <c r="B119" s="825" t="s">
        <v>2125</v>
      </c>
      <c r="C119" s="1540" t="s">
        <v>2126</v>
      </c>
      <c r="D119" s="759">
        <v>42566</v>
      </c>
      <c r="E119" s="762"/>
      <c r="F119" s="762">
        <v>4050</v>
      </c>
      <c r="G119" s="762"/>
      <c r="H119" s="762"/>
    </row>
    <row r="120" spans="1:8" ht="14.1" customHeight="1" x14ac:dyDescent="0.25">
      <c r="A120" s="458" t="s">
        <v>1664</v>
      </c>
      <c r="B120" s="1539" t="s">
        <v>2127</v>
      </c>
      <c r="C120" s="1540" t="s">
        <v>2128</v>
      </c>
      <c r="D120" s="759">
        <v>42580</v>
      </c>
      <c r="E120" s="762"/>
      <c r="F120" s="762">
        <v>1253</v>
      </c>
      <c r="G120" s="762"/>
      <c r="H120" s="762"/>
    </row>
    <row r="121" spans="1:8" ht="14.1" customHeight="1" x14ac:dyDescent="0.25">
      <c r="A121" s="458" t="s">
        <v>1666</v>
      </c>
      <c r="B121" s="1539" t="s">
        <v>2093</v>
      </c>
      <c r="C121" s="1540" t="s">
        <v>2129</v>
      </c>
      <c r="D121" s="759">
        <v>42575</v>
      </c>
      <c r="E121" s="762"/>
      <c r="F121" s="762">
        <v>150</v>
      </c>
      <c r="G121" s="762"/>
      <c r="H121" s="762"/>
    </row>
    <row r="122" spans="1:8" ht="14.1" customHeight="1" x14ac:dyDescent="0.25">
      <c r="A122" s="458" t="s">
        <v>1668</v>
      </c>
      <c r="B122" s="1539" t="s">
        <v>2130</v>
      </c>
      <c r="C122" s="1540" t="s">
        <v>2131</v>
      </c>
      <c r="D122" s="759">
        <v>42572</v>
      </c>
      <c r="E122" s="762"/>
      <c r="F122" s="762">
        <v>826</v>
      </c>
      <c r="G122" s="762"/>
      <c r="H122" s="762"/>
    </row>
    <row r="123" spans="1:8" ht="14.1" customHeight="1" x14ac:dyDescent="0.25">
      <c r="A123" s="458" t="s">
        <v>1670</v>
      </c>
      <c r="B123" s="1539" t="s">
        <v>2132</v>
      </c>
      <c r="C123" s="1540" t="s">
        <v>2133</v>
      </c>
      <c r="D123" s="759">
        <v>42576</v>
      </c>
      <c r="E123" s="762"/>
      <c r="F123" s="762">
        <v>76</v>
      </c>
      <c r="G123" s="762"/>
      <c r="H123" s="762"/>
    </row>
    <row r="124" spans="1:8" ht="14.1" customHeight="1" x14ac:dyDescent="0.25">
      <c r="A124" s="458" t="s">
        <v>1672</v>
      </c>
      <c r="B124" s="1539" t="s">
        <v>2134</v>
      </c>
      <c r="C124" s="1540" t="s">
        <v>2135</v>
      </c>
      <c r="D124" s="759">
        <v>42688</v>
      </c>
      <c r="E124" s="762"/>
      <c r="F124" s="762">
        <v>127</v>
      </c>
      <c r="G124" s="762"/>
      <c r="H124" s="762"/>
    </row>
    <row r="125" spans="1:8" ht="14.1" customHeight="1" x14ac:dyDescent="0.25">
      <c r="A125" s="458" t="s">
        <v>1674</v>
      </c>
      <c r="B125" s="1539" t="s">
        <v>2136</v>
      </c>
      <c r="C125" s="1540" t="s">
        <v>2137</v>
      </c>
      <c r="D125" s="759">
        <v>42735</v>
      </c>
      <c r="E125" s="762"/>
      <c r="F125" s="762">
        <v>2560</v>
      </c>
      <c r="G125" s="762"/>
      <c r="H125" s="762"/>
    </row>
    <row r="126" spans="1:8" ht="14.1" customHeight="1" x14ac:dyDescent="0.25">
      <c r="A126" s="458" t="s">
        <v>1676</v>
      </c>
      <c r="B126" s="1539" t="s">
        <v>2138</v>
      </c>
      <c r="C126" s="1540" t="s">
        <v>1981</v>
      </c>
      <c r="D126" s="759" t="s">
        <v>418</v>
      </c>
      <c r="E126" s="762"/>
      <c r="F126" s="762">
        <v>244</v>
      </c>
      <c r="G126" s="762">
        <v>244</v>
      </c>
      <c r="H126" s="762">
        <v>244</v>
      </c>
    </row>
    <row r="127" spans="1:8" ht="14.1" customHeight="1" x14ac:dyDescent="0.25">
      <c r="A127" s="458" t="s">
        <v>1678</v>
      </c>
      <c r="B127" s="1539" t="s">
        <v>2139</v>
      </c>
      <c r="C127" s="1540" t="s">
        <v>2140</v>
      </c>
      <c r="D127" s="759" t="s">
        <v>418</v>
      </c>
      <c r="E127" s="762">
        <v>217</v>
      </c>
      <c r="F127" s="762">
        <v>217</v>
      </c>
      <c r="G127" s="762">
        <v>217</v>
      </c>
      <c r="H127" s="762">
        <v>217</v>
      </c>
    </row>
    <row r="128" spans="1:8" ht="14.1" customHeight="1" x14ac:dyDescent="0.25">
      <c r="A128" s="458" t="s">
        <v>1680</v>
      </c>
      <c r="B128" s="1539" t="s">
        <v>2141</v>
      </c>
      <c r="C128" s="1540" t="s">
        <v>2142</v>
      </c>
      <c r="D128" s="759">
        <v>42381</v>
      </c>
      <c r="E128" s="762"/>
      <c r="F128" s="762">
        <v>100</v>
      </c>
      <c r="G128" s="762"/>
      <c r="H128" s="762"/>
    </row>
    <row r="129" spans="1:8" ht="14.1" customHeight="1" x14ac:dyDescent="0.25">
      <c r="A129" s="458" t="s">
        <v>1682</v>
      </c>
      <c r="B129" s="1539" t="s">
        <v>2143</v>
      </c>
      <c r="C129" s="1540" t="s">
        <v>2144</v>
      </c>
      <c r="D129" s="759">
        <v>42374</v>
      </c>
      <c r="E129" s="762"/>
      <c r="F129" s="762">
        <v>64</v>
      </c>
      <c r="G129" s="762"/>
      <c r="H129" s="762"/>
    </row>
    <row r="130" spans="1:8" ht="14.1" customHeight="1" x14ac:dyDescent="0.25">
      <c r="A130" s="458" t="s">
        <v>1684</v>
      </c>
      <c r="B130" s="1539" t="s">
        <v>2145</v>
      </c>
      <c r="C130" s="1540" t="s">
        <v>2146</v>
      </c>
      <c r="D130" s="759">
        <v>42404</v>
      </c>
      <c r="E130" s="762"/>
      <c r="F130" s="762">
        <v>16726</v>
      </c>
      <c r="G130" s="762"/>
      <c r="H130" s="762"/>
    </row>
    <row r="131" spans="1:8" ht="14.1" customHeight="1" x14ac:dyDescent="0.25">
      <c r="A131" s="458" t="s">
        <v>1686</v>
      </c>
      <c r="B131" s="1539"/>
      <c r="C131" s="1540" t="s">
        <v>2147</v>
      </c>
      <c r="D131" s="759"/>
      <c r="E131" s="762"/>
      <c r="F131" s="762">
        <v>24</v>
      </c>
      <c r="G131" s="762"/>
      <c r="H131" s="762"/>
    </row>
    <row r="132" spans="1:8" ht="14.1" customHeight="1" x14ac:dyDescent="0.25">
      <c r="A132" s="458" t="s">
        <v>1688</v>
      </c>
      <c r="B132" s="1539" t="s">
        <v>2148</v>
      </c>
      <c r="C132" s="1540" t="s">
        <v>2149</v>
      </c>
      <c r="D132" s="759"/>
      <c r="E132" s="762">
        <v>5258</v>
      </c>
      <c r="F132" s="762">
        <v>876</v>
      </c>
      <c r="G132" s="762"/>
      <c r="H132" s="762"/>
    </row>
    <row r="133" spans="1:8" ht="14.1" customHeight="1" x14ac:dyDescent="0.25">
      <c r="A133" s="458" t="s">
        <v>1690</v>
      </c>
      <c r="B133" s="1539" t="s">
        <v>2150</v>
      </c>
      <c r="C133" s="1540" t="s">
        <v>2151</v>
      </c>
      <c r="D133" s="759"/>
      <c r="E133" s="762"/>
      <c r="F133" s="762">
        <v>559</v>
      </c>
      <c r="G133" s="762"/>
      <c r="H133" s="762"/>
    </row>
    <row r="134" spans="1:8" ht="14.1" customHeight="1" x14ac:dyDescent="0.25">
      <c r="A134" s="458" t="s">
        <v>1692</v>
      </c>
      <c r="B134" s="1539" t="s">
        <v>2152</v>
      </c>
      <c r="C134" s="1540" t="s">
        <v>2153</v>
      </c>
      <c r="D134" s="759" t="s">
        <v>418</v>
      </c>
      <c r="E134" s="762">
        <v>193</v>
      </c>
      <c r="F134" s="762">
        <v>200</v>
      </c>
      <c r="G134" s="762">
        <v>200</v>
      </c>
      <c r="H134" s="762">
        <v>200</v>
      </c>
    </row>
    <row r="135" spans="1:8" ht="14.1" customHeight="1" x14ac:dyDescent="0.25">
      <c r="A135" s="458" t="s">
        <v>1694</v>
      </c>
      <c r="B135" s="1539" t="s">
        <v>2154</v>
      </c>
      <c r="C135" s="1540" t="s">
        <v>2155</v>
      </c>
      <c r="D135" s="759">
        <v>42521</v>
      </c>
      <c r="E135" s="762">
        <v>172</v>
      </c>
      <c r="F135" s="762">
        <v>128</v>
      </c>
      <c r="G135" s="762"/>
      <c r="H135" s="762"/>
    </row>
    <row r="136" spans="1:8" ht="14.1" customHeight="1" x14ac:dyDescent="0.25">
      <c r="A136" s="458" t="s">
        <v>1696</v>
      </c>
      <c r="B136" s="1539" t="s">
        <v>2101</v>
      </c>
      <c r="C136" s="1540" t="s">
        <v>2156</v>
      </c>
      <c r="D136" s="759">
        <v>42480</v>
      </c>
      <c r="E136" s="762"/>
      <c r="F136" s="762">
        <v>76</v>
      </c>
      <c r="G136" s="762"/>
      <c r="H136" s="762"/>
    </row>
    <row r="137" spans="1:8" ht="14.1" customHeight="1" x14ac:dyDescent="0.25">
      <c r="A137" s="458" t="s">
        <v>1698</v>
      </c>
      <c r="B137" s="1539" t="s">
        <v>2157</v>
      </c>
      <c r="C137" s="1540" t="s">
        <v>2158</v>
      </c>
      <c r="D137" s="759">
        <v>42428</v>
      </c>
      <c r="E137" s="762">
        <v>3810</v>
      </c>
      <c r="F137" s="762">
        <v>1905</v>
      </c>
      <c r="G137" s="762"/>
      <c r="H137" s="762"/>
    </row>
    <row r="138" spans="1:8" ht="14.1" customHeight="1" x14ac:dyDescent="0.25">
      <c r="A138" s="458" t="s">
        <v>1700</v>
      </c>
      <c r="B138" s="1539" t="s">
        <v>2159</v>
      </c>
      <c r="C138" s="1540" t="s">
        <v>2160</v>
      </c>
      <c r="D138" s="759">
        <v>42496</v>
      </c>
      <c r="E138" s="762">
        <v>5417</v>
      </c>
      <c r="F138" s="762">
        <v>4099</v>
      </c>
      <c r="G138" s="762"/>
      <c r="H138" s="762"/>
    </row>
    <row r="139" spans="1:8" ht="14.1" customHeight="1" x14ac:dyDescent="0.25">
      <c r="A139" s="458" t="s">
        <v>1702</v>
      </c>
      <c r="B139" s="1539" t="s">
        <v>2161</v>
      </c>
      <c r="C139" s="1540" t="s">
        <v>2160</v>
      </c>
      <c r="D139" s="759">
        <v>42886</v>
      </c>
      <c r="E139" s="762"/>
      <c r="F139" s="762">
        <v>3000</v>
      </c>
      <c r="G139" s="762">
        <v>3000</v>
      </c>
      <c r="H139" s="762"/>
    </row>
    <row r="140" spans="1:8" ht="14.1" customHeight="1" x14ac:dyDescent="0.25">
      <c r="A140" s="458" t="s">
        <v>1704</v>
      </c>
      <c r="B140" s="1539" t="s">
        <v>2162</v>
      </c>
      <c r="C140" s="1540" t="s">
        <v>2163</v>
      </c>
      <c r="D140" s="759" t="s">
        <v>2164</v>
      </c>
      <c r="E140" s="762"/>
      <c r="F140" s="762">
        <v>31</v>
      </c>
      <c r="G140" s="762">
        <v>31</v>
      </c>
      <c r="H140" s="762">
        <v>31</v>
      </c>
    </row>
    <row r="141" spans="1:8" ht="14.1" customHeight="1" x14ac:dyDescent="0.25">
      <c r="A141" s="458" t="s">
        <v>1706</v>
      </c>
      <c r="B141" s="1539" t="s">
        <v>2165</v>
      </c>
      <c r="C141" s="1540" t="s">
        <v>2166</v>
      </c>
      <c r="D141" s="759">
        <v>42551</v>
      </c>
      <c r="E141" s="762">
        <v>14033</v>
      </c>
      <c r="F141" s="762">
        <v>7557</v>
      </c>
      <c r="G141" s="762"/>
      <c r="H141" s="762"/>
    </row>
    <row r="142" spans="1:8" ht="14.1" customHeight="1" x14ac:dyDescent="0.25">
      <c r="A142" s="458" t="s">
        <v>1708</v>
      </c>
      <c r="B142" s="1539" t="s">
        <v>2167</v>
      </c>
      <c r="C142" s="1540" t="s">
        <v>2168</v>
      </c>
      <c r="D142" s="759" t="s">
        <v>418</v>
      </c>
      <c r="E142" s="762">
        <v>1524</v>
      </c>
      <c r="F142" s="762">
        <v>1524</v>
      </c>
      <c r="G142" s="762">
        <v>1524</v>
      </c>
      <c r="H142" s="762">
        <v>1524</v>
      </c>
    </row>
    <row r="143" spans="1:8" ht="14.1" customHeight="1" x14ac:dyDescent="0.25">
      <c r="A143" s="458" t="s">
        <v>1710</v>
      </c>
      <c r="B143" s="763" t="s">
        <v>2169</v>
      </c>
      <c r="C143" s="763" t="s">
        <v>2170</v>
      </c>
      <c r="D143" s="759">
        <v>42689</v>
      </c>
      <c r="E143" s="762"/>
      <c r="F143" s="762">
        <v>11581</v>
      </c>
      <c r="G143" s="762"/>
      <c r="H143" s="762"/>
    </row>
    <row r="144" spans="1:8" ht="14.1" customHeight="1" x14ac:dyDescent="0.25">
      <c r="A144" s="458" t="s">
        <v>1712</v>
      </c>
      <c r="B144" s="763" t="s">
        <v>2171</v>
      </c>
      <c r="C144" s="763" t="s">
        <v>2172</v>
      </c>
      <c r="D144" s="759">
        <v>42618</v>
      </c>
      <c r="E144" s="762"/>
      <c r="F144" s="762">
        <v>1907</v>
      </c>
      <c r="G144" s="762"/>
      <c r="H144" s="762"/>
    </row>
    <row r="145" spans="1:8" ht="14.1" customHeight="1" x14ac:dyDescent="0.25">
      <c r="A145" s="458" t="s">
        <v>1714</v>
      </c>
      <c r="B145" s="763" t="s">
        <v>2173</v>
      </c>
      <c r="C145" s="763" t="s">
        <v>2174</v>
      </c>
      <c r="D145" s="759">
        <v>42619</v>
      </c>
      <c r="E145" s="762"/>
      <c r="F145" s="762">
        <v>635</v>
      </c>
      <c r="G145" s="762"/>
      <c r="H145" s="762"/>
    </row>
    <row r="146" spans="1:8" ht="14.1" customHeight="1" x14ac:dyDescent="0.25">
      <c r="A146" s="458" t="s">
        <v>1716</v>
      </c>
      <c r="B146" s="763" t="s">
        <v>2175</v>
      </c>
      <c r="C146" s="763" t="s">
        <v>2176</v>
      </c>
      <c r="D146" s="759">
        <v>42602</v>
      </c>
      <c r="E146" s="762"/>
      <c r="F146" s="762">
        <v>350</v>
      </c>
      <c r="G146" s="762"/>
      <c r="H146" s="762"/>
    </row>
    <row r="147" spans="1:8" ht="14.1" customHeight="1" x14ac:dyDescent="0.25">
      <c r="A147" s="458" t="s">
        <v>2177</v>
      </c>
      <c r="B147" s="763"/>
      <c r="C147" s="763" t="s">
        <v>2178</v>
      </c>
      <c r="D147" s="759" t="s">
        <v>418</v>
      </c>
      <c r="E147" s="762"/>
      <c r="F147" s="762">
        <v>12</v>
      </c>
      <c r="G147" s="762">
        <v>24</v>
      </c>
      <c r="H147" s="762">
        <v>24</v>
      </c>
    </row>
    <row r="148" spans="1:8" ht="14.1" customHeight="1" x14ac:dyDescent="0.25">
      <c r="A148" s="458" t="s">
        <v>2179</v>
      </c>
      <c r="B148" s="763" t="s">
        <v>2180</v>
      </c>
      <c r="C148" s="1543" t="s">
        <v>2181</v>
      </c>
      <c r="D148" s="759" t="s">
        <v>418</v>
      </c>
      <c r="E148" s="762"/>
      <c r="F148" s="762">
        <v>1311</v>
      </c>
      <c r="G148" s="762">
        <v>5985</v>
      </c>
      <c r="H148" s="762">
        <v>5985</v>
      </c>
    </row>
    <row r="149" spans="1:8" ht="14.1" customHeight="1" x14ac:dyDescent="0.25">
      <c r="A149" s="458" t="s">
        <v>2182</v>
      </c>
      <c r="B149" s="763" t="s">
        <v>2183</v>
      </c>
      <c r="C149" s="1543" t="s">
        <v>2184</v>
      </c>
      <c r="D149" s="759">
        <v>42825</v>
      </c>
      <c r="E149" s="762"/>
      <c r="F149" s="762">
        <v>1045</v>
      </c>
      <c r="G149" s="762"/>
      <c r="H149" s="762"/>
    </row>
    <row r="150" spans="1:8" ht="14.1" customHeight="1" x14ac:dyDescent="0.25">
      <c r="A150" s="458" t="s">
        <v>2185</v>
      </c>
      <c r="B150" s="763" t="s">
        <v>2186</v>
      </c>
      <c r="C150" s="1543" t="s">
        <v>2187</v>
      </c>
      <c r="D150" s="759">
        <v>42613</v>
      </c>
      <c r="E150" s="762"/>
      <c r="F150" s="762">
        <v>1893</v>
      </c>
      <c r="G150" s="762"/>
      <c r="H150" s="762"/>
    </row>
    <row r="151" spans="1:8" ht="14.1" customHeight="1" x14ac:dyDescent="0.25">
      <c r="A151" s="458" t="s">
        <v>2188</v>
      </c>
      <c r="B151" s="763" t="s">
        <v>2189</v>
      </c>
      <c r="C151" s="1543" t="s">
        <v>2190</v>
      </c>
      <c r="D151" s="759">
        <v>42650</v>
      </c>
      <c r="E151" s="762"/>
      <c r="F151" s="762">
        <v>2445</v>
      </c>
      <c r="G151" s="762"/>
      <c r="H151" s="762"/>
    </row>
    <row r="152" spans="1:8" ht="14.1" customHeight="1" x14ac:dyDescent="0.25">
      <c r="A152" s="458" t="s">
        <v>2191</v>
      </c>
      <c r="B152" s="763" t="s">
        <v>2192</v>
      </c>
      <c r="C152" s="1543" t="s">
        <v>2193</v>
      </c>
      <c r="D152" s="759">
        <v>42704</v>
      </c>
      <c r="E152" s="762"/>
      <c r="F152" s="762">
        <v>2921</v>
      </c>
      <c r="G152" s="762"/>
      <c r="H152" s="762"/>
    </row>
    <row r="153" spans="1:8" ht="14.1" customHeight="1" x14ac:dyDescent="0.25">
      <c r="A153" s="458" t="s">
        <v>2194</v>
      </c>
      <c r="B153" s="763" t="s">
        <v>2195</v>
      </c>
      <c r="C153" s="1543" t="s">
        <v>2196</v>
      </c>
      <c r="D153" s="759">
        <v>42668</v>
      </c>
      <c r="E153" s="762"/>
      <c r="F153" s="762">
        <v>1145</v>
      </c>
      <c r="G153" s="762"/>
      <c r="H153" s="762"/>
    </row>
    <row r="154" spans="1:8" ht="14.1" customHeight="1" x14ac:dyDescent="0.25">
      <c r="A154" s="458" t="s">
        <v>2197</v>
      </c>
      <c r="B154" s="763" t="s">
        <v>2198</v>
      </c>
      <c r="C154" s="1543" t="s">
        <v>2199</v>
      </c>
      <c r="D154" s="759">
        <v>42692</v>
      </c>
      <c r="E154" s="762"/>
      <c r="F154" s="762">
        <v>381</v>
      </c>
      <c r="G154" s="762"/>
      <c r="H154" s="762"/>
    </row>
    <row r="155" spans="1:8" ht="14.1" customHeight="1" x14ac:dyDescent="0.25">
      <c r="A155" s="458" t="s">
        <v>2200</v>
      </c>
      <c r="B155" s="763" t="s">
        <v>2201</v>
      </c>
      <c r="C155" s="1543" t="s">
        <v>2202</v>
      </c>
      <c r="D155" s="759">
        <v>42692</v>
      </c>
      <c r="E155" s="762"/>
      <c r="F155" s="762">
        <v>381</v>
      </c>
      <c r="G155" s="762"/>
      <c r="H155" s="762"/>
    </row>
    <row r="156" spans="1:8" ht="14.1" customHeight="1" x14ac:dyDescent="0.25">
      <c r="A156" s="458" t="s">
        <v>2203</v>
      </c>
      <c r="B156" s="763" t="s">
        <v>2204</v>
      </c>
      <c r="C156" s="1543" t="s">
        <v>2205</v>
      </c>
      <c r="D156" s="759">
        <v>42719</v>
      </c>
      <c r="E156" s="762"/>
      <c r="F156" s="762">
        <v>1684</v>
      </c>
      <c r="G156" s="762"/>
      <c r="H156" s="762"/>
    </row>
    <row r="157" spans="1:8" ht="14.1" customHeight="1" x14ac:dyDescent="0.25">
      <c r="A157" s="458" t="s">
        <v>2206</v>
      </c>
      <c r="B157" s="763" t="s">
        <v>2207</v>
      </c>
      <c r="C157" s="1543" t="s">
        <v>2208</v>
      </c>
      <c r="D157" s="759">
        <v>42657</v>
      </c>
      <c r="E157" s="762"/>
      <c r="F157" s="762">
        <v>250</v>
      </c>
      <c r="G157" s="762"/>
      <c r="H157" s="762"/>
    </row>
    <row r="158" spans="1:8" ht="14.1" customHeight="1" x14ac:dyDescent="0.25">
      <c r="A158" s="458" t="s">
        <v>2209</v>
      </c>
      <c r="B158" s="763" t="s">
        <v>2210</v>
      </c>
      <c r="C158" s="1543" t="s">
        <v>2211</v>
      </c>
      <c r="D158" s="759">
        <v>42719</v>
      </c>
      <c r="E158" s="762"/>
      <c r="F158" s="762">
        <v>911</v>
      </c>
      <c r="G158" s="762"/>
      <c r="H158" s="762"/>
    </row>
    <row r="159" spans="1:8" ht="14.1" customHeight="1" x14ac:dyDescent="0.25">
      <c r="A159" s="458" t="s">
        <v>2212</v>
      </c>
      <c r="B159" s="763" t="s">
        <v>2213</v>
      </c>
      <c r="C159" s="1543" t="s">
        <v>2214</v>
      </c>
      <c r="D159" s="759">
        <v>42692</v>
      </c>
      <c r="E159" s="762"/>
      <c r="F159" s="762">
        <v>95</v>
      </c>
      <c r="G159" s="762"/>
      <c r="H159" s="762"/>
    </row>
    <row r="160" spans="1:8" ht="14.1" customHeight="1" x14ac:dyDescent="0.25">
      <c r="A160" s="458" t="s">
        <v>2215</v>
      </c>
      <c r="B160" s="763" t="s">
        <v>2216</v>
      </c>
      <c r="C160" s="1543" t="s">
        <v>2217</v>
      </c>
      <c r="D160" s="759">
        <v>42755</v>
      </c>
      <c r="E160" s="762"/>
      <c r="F160" s="762"/>
      <c r="G160" s="762">
        <v>2309</v>
      </c>
      <c r="H160" s="762"/>
    </row>
    <row r="161" spans="1:8" ht="14.1" customHeight="1" x14ac:dyDescent="0.25">
      <c r="A161" s="458" t="s">
        <v>2218</v>
      </c>
      <c r="B161" s="763" t="s">
        <v>2219</v>
      </c>
      <c r="C161" s="1543" t="s">
        <v>2220</v>
      </c>
      <c r="D161" s="759">
        <v>42819</v>
      </c>
      <c r="E161" s="762"/>
      <c r="F161" s="762"/>
      <c r="G161" s="762">
        <v>9525</v>
      </c>
      <c r="H161" s="762"/>
    </row>
    <row r="162" spans="1:8" ht="14.1" customHeight="1" x14ac:dyDescent="0.25">
      <c r="A162" s="458" t="s">
        <v>2221</v>
      </c>
      <c r="B162" s="763" t="s">
        <v>2222</v>
      </c>
      <c r="C162" s="1543" t="s">
        <v>2223</v>
      </c>
      <c r="D162" s="759">
        <v>43069</v>
      </c>
      <c r="E162" s="762"/>
      <c r="F162" s="762"/>
      <c r="G162" s="762">
        <v>2062</v>
      </c>
      <c r="H162" s="762"/>
    </row>
    <row r="163" spans="1:8" ht="14.1" customHeight="1" x14ac:dyDescent="0.25">
      <c r="A163" s="458" t="s">
        <v>2224</v>
      </c>
      <c r="B163" s="763" t="s">
        <v>2225</v>
      </c>
      <c r="C163" s="1543" t="s">
        <v>2226</v>
      </c>
      <c r="D163" s="759" t="s">
        <v>418</v>
      </c>
      <c r="E163" s="762"/>
      <c r="F163" s="762"/>
      <c r="G163" s="762">
        <v>3277</v>
      </c>
      <c r="H163" s="762">
        <v>3277</v>
      </c>
    </row>
    <row r="164" spans="1:8" ht="14.1" customHeight="1" x14ac:dyDescent="0.25">
      <c r="A164" s="458" t="s">
        <v>2227</v>
      </c>
      <c r="B164" s="763" t="s">
        <v>2228</v>
      </c>
      <c r="C164" s="1543" t="s">
        <v>2229</v>
      </c>
      <c r="D164" s="759">
        <v>42776</v>
      </c>
      <c r="E164" s="762"/>
      <c r="F164" s="762"/>
      <c r="G164" s="762">
        <v>4134</v>
      </c>
      <c r="H164" s="762"/>
    </row>
    <row r="165" spans="1:8" ht="14.1" customHeight="1" x14ac:dyDescent="0.25">
      <c r="A165" s="458" t="s">
        <v>2230</v>
      </c>
      <c r="B165" s="763" t="s">
        <v>2231</v>
      </c>
      <c r="C165" s="1543" t="s">
        <v>2232</v>
      </c>
      <c r="D165" s="759">
        <v>43069</v>
      </c>
      <c r="E165" s="762"/>
      <c r="F165" s="762"/>
      <c r="G165" s="762">
        <v>2945</v>
      </c>
      <c r="H165" s="762"/>
    </row>
    <row r="166" spans="1:8" ht="14.1" customHeight="1" x14ac:dyDescent="0.25">
      <c r="A166" s="458" t="s">
        <v>2233</v>
      </c>
      <c r="B166" s="763" t="s">
        <v>2234</v>
      </c>
      <c r="C166" s="1543" t="s">
        <v>2235</v>
      </c>
      <c r="D166" s="759">
        <v>43069</v>
      </c>
      <c r="E166" s="762"/>
      <c r="F166" s="762"/>
      <c r="G166" s="762">
        <v>2945</v>
      </c>
      <c r="H166" s="762"/>
    </row>
    <row r="167" spans="1:8" ht="14.1" customHeight="1" x14ac:dyDescent="0.25">
      <c r="A167" s="458" t="s">
        <v>2236</v>
      </c>
      <c r="B167" s="763" t="s">
        <v>2237</v>
      </c>
      <c r="C167" s="1543" t="s">
        <v>2238</v>
      </c>
      <c r="D167" s="759">
        <v>42746</v>
      </c>
      <c r="E167" s="762"/>
      <c r="F167" s="762"/>
      <c r="G167" s="762">
        <v>635</v>
      </c>
      <c r="H167" s="762"/>
    </row>
    <row r="168" spans="1:8" ht="14.1" customHeight="1" x14ac:dyDescent="0.25">
      <c r="A168" s="458" t="s">
        <v>2239</v>
      </c>
      <c r="B168" s="1836" t="s">
        <v>2240</v>
      </c>
      <c r="C168" s="1836"/>
      <c r="D168" s="771"/>
      <c r="E168" s="773">
        <f>SUM(E11:E167)</f>
        <v>154050</v>
      </c>
      <c r="F168" s="773">
        <f t="shared" ref="F168:H168" si="0">SUM(F11:F167)</f>
        <v>495945</v>
      </c>
      <c r="G168" s="773">
        <f t="shared" si="0"/>
        <v>193934</v>
      </c>
      <c r="H168" s="773">
        <f t="shared" si="0"/>
        <v>155203</v>
      </c>
    </row>
    <row r="170" spans="1:8" ht="14.1" customHeight="1" x14ac:dyDescent="0.25">
      <c r="A170" s="458" t="s">
        <v>2241</v>
      </c>
      <c r="B170" s="1836" t="s">
        <v>413</v>
      </c>
      <c r="C170" s="1836"/>
    </row>
    <row r="171" spans="1:8" ht="14.1" customHeight="1" x14ac:dyDescent="0.25">
      <c r="A171" s="458" t="s">
        <v>2242</v>
      </c>
      <c r="B171" s="1547" t="s">
        <v>2243</v>
      </c>
      <c r="C171" s="756" t="s">
        <v>2244</v>
      </c>
      <c r="D171" s="1534" t="s">
        <v>418</v>
      </c>
      <c r="E171" s="757">
        <v>50</v>
      </c>
      <c r="F171" s="757">
        <v>58</v>
      </c>
      <c r="G171" s="757">
        <v>58</v>
      </c>
      <c r="H171" s="757">
        <v>60</v>
      </c>
    </row>
    <row r="172" spans="1:8" ht="14.1" customHeight="1" x14ac:dyDescent="0.25">
      <c r="A172" s="458" t="s">
        <v>2245</v>
      </c>
      <c r="B172" s="1547" t="s">
        <v>2246</v>
      </c>
      <c r="C172" s="756" t="s">
        <v>2247</v>
      </c>
      <c r="D172" s="1534" t="s">
        <v>418</v>
      </c>
      <c r="E172" s="757">
        <v>147</v>
      </c>
      <c r="F172" s="757">
        <v>147</v>
      </c>
      <c r="G172" s="757">
        <v>147</v>
      </c>
      <c r="H172" s="757">
        <v>147</v>
      </c>
    </row>
    <row r="173" spans="1:8" ht="14.1" customHeight="1" x14ac:dyDescent="0.25">
      <c r="A173" s="458" t="s">
        <v>2248</v>
      </c>
      <c r="B173" s="1547" t="s">
        <v>461</v>
      </c>
      <c r="C173" s="756" t="s">
        <v>2249</v>
      </c>
      <c r="D173" s="1534" t="s">
        <v>418</v>
      </c>
      <c r="E173" s="757">
        <v>335</v>
      </c>
      <c r="F173" s="757">
        <v>335</v>
      </c>
      <c r="G173" s="757">
        <v>335</v>
      </c>
      <c r="H173" s="757">
        <v>335</v>
      </c>
    </row>
    <row r="174" spans="1:8" ht="14.1" customHeight="1" x14ac:dyDescent="0.25">
      <c r="A174" s="458" t="s">
        <v>2250</v>
      </c>
      <c r="B174" s="1547" t="s">
        <v>463</v>
      </c>
      <c r="C174" s="756" t="s">
        <v>2251</v>
      </c>
      <c r="D174" s="1534" t="s">
        <v>418</v>
      </c>
      <c r="E174" s="757">
        <v>960</v>
      </c>
      <c r="F174" s="757">
        <v>960</v>
      </c>
      <c r="G174" s="757">
        <v>960</v>
      </c>
      <c r="H174" s="757">
        <v>960</v>
      </c>
    </row>
    <row r="175" spans="1:8" ht="14.1" customHeight="1" x14ac:dyDescent="0.25">
      <c r="A175" s="458" t="s">
        <v>2252</v>
      </c>
      <c r="B175" s="1547" t="s">
        <v>2253</v>
      </c>
      <c r="C175" s="756" t="s">
        <v>2254</v>
      </c>
      <c r="D175" s="1534" t="s">
        <v>418</v>
      </c>
      <c r="E175" s="757">
        <v>700</v>
      </c>
      <c r="F175" s="757">
        <v>700</v>
      </c>
      <c r="G175" s="757">
        <v>700</v>
      </c>
      <c r="H175" s="757">
        <v>700</v>
      </c>
    </row>
    <row r="176" spans="1:8" ht="14.1" customHeight="1" x14ac:dyDescent="0.25">
      <c r="A176" s="458" t="s">
        <v>2255</v>
      </c>
      <c r="B176" s="1533" t="s">
        <v>2256</v>
      </c>
      <c r="C176" s="756" t="s">
        <v>2257</v>
      </c>
      <c r="D176" s="754" t="s">
        <v>418</v>
      </c>
      <c r="E176" s="757">
        <v>420</v>
      </c>
      <c r="F176" s="757">
        <v>373</v>
      </c>
      <c r="G176" s="757">
        <v>312</v>
      </c>
      <c r="H176" s="757">
        <v>312</v>
      </c>
    </row>
    <row r="177" spans="1:8" ht="14.1" customHeight="1" x14ac:dyDescent="0.25">
      <c r="A177" s="458" t="s">
        <v>2258</v>
      </c>
      <c r="B177" s="1533" t="s">
        <v>2259</v>
      </c>
      <c r="C177" s="756" t="s">
        <v>2260</v>
      </c>
      <c r="D177" s="754" t="s">
        <v>418</v>
      </c>
      <c r="E177" s="757">
        <v>73</v>
      </c>
      <c r="F177" s="757">
        <v>77</v>
      </c>
      <c r="G177" s="757">
        <v>77</v>
      </c>
      <c r="H177" s="757">
        <v>77</v>
      </c>
    </row>
    <row r="178" spans="1:8" ht="14.1" customHeight="1" x14ac:dyDescent="0.25">
      <c r="A178" s="458" t="s">
        <v>2261</v>
      </c>
      <c r="B178" s="763" t="s">
        <v>2262</v>
      </c>
      <c r="C178" s="760" t="s">
        <v>2263</v>
      </c>
      <c r="D178" s="759" t="s">
        <v>418</v>
      </c>
      <c r="E178" s="761">
        <v>236</v>
      </c>
      <c r="F178" s="761">
        <v>236</v>
      </c>
      <c r="G178" s="761">
        <v>380</v>
      </c>
      <c r="H178" s="761">
        <v>380</v>
      </c>
    </row>
    <row r="179" spans="1:8" ht="14.1" customHeight="1" x14ac:dyDescent="0.25">
      <c r="A179" s="458" t="s">
        <v>2264</v>
      </c>
      <c r="B179" s="763" t="s">
        <v>487</v>
      </c>
      <c r="C179" s="760" t="s">
        <v>2265</v>
      </c>
      <c r="D179" s="759" t="s">
        <v>418</v>
      </c>
      <c r="E179" s="761">
        <v>196</v>
      </c>
      <c r="F179" s="761">
        <v>200</v>
      </c>
      <c r="G179" s="761">
        <v>200</v>
      </c>
      <c r="H179" s="761">
        <v>200</v>
      </c>
    </row>
    <row r="180" spans="1:8" ht="14.1" customHeight="1" x14ac:dyDescent="0.25">
      <c r="A180" s="458" t="s">
        <v>2266</v>
      </c>
      <c r="B180" s="763" t="s">
        <v>2267</v>
      </c>
      <c r="C180" s="760" t="s">
        <v>2268</v>
      </c>
      <c r="D180" s="759" t="s">
        <v>418</v>
      </c>
      <c r="E180" s="761">
        <v>1846</v>
      </c>
      <c r="F180" s="761">
        <v>2012</v>
      </c>
      <c r="G180" s="761">
        <v>1850</v>
      </c>
      <c r="H180" s="761">
        <v>1850</v>
      </c>
    </row>
    <row r="181" spans="1:8" ht="14.1" customHeight="1" x14ac:dyDescent="0.25">
      <c r="A181" s="458" t="s">
        <v>2269</v>
      </c>
      <c r="B181" s="763" t="s">
        <v>2270</v>
      </c>
      <c r="C181" s="760" t="s">
        <v>2271</v>
      </c>
      <c r="D181" s="759" t="s">
        <v>418</v>
      </c>
      <c r="E181" s="761">
        <v>1304</v>
      </c>
      <c r="F181" s="761">
        <v>1300</v>
      </c>
      <c r="G181" s="761">
        <v>1300</v>
      </c>
      <c r="H181" s="761">
        <v>1300</v>
      </c>
    </row>
    <row r="182" spans="1:8" ht="14.1" customHeight="1" x14ac:dyDescent="0.25">
      <c r="A182" s="458" t="s">
        <v>2272</v>
      </c>
      <c r="B182" s="1548" t="s">
        <v>2273</v>
      </c>
      <c r="C182" s="1549" t="s">
        <v>2274</v>
      </c>
      <c r="D182" s="1550" t="s">
        <v>418</v>
      </c>
      <c r="E182" s="1551">
        <v>97</v>
      </c>
      <c r="F182" s="1551">
        <v>97</v>
      </c>
      <c r="G182" s="1551">
        <v>97</v>
      </c>
      <c r="H182" s="1551">
        <v>97</v>
      </c>
    </row>
    <row r="183" spans="1:8" ht="14.1" customHeight="1" x14ac:dyDescent="0.25">
      <c r="A183" s="458" t="s">
        <v>2275</v>
      </c>
      <c r="B183" s="763" t="s">
        <v>2276</v>
      </c>
      <c r="C183" s="760" t="s">
        <v>2277</v>
      </c>
      <c r="D183" s="759">
        <v>43465</v>
      </c>
      <c r="E183" s="761">
        <v>1337</v>
      </c>
      <c r="F183" s="761">
        <v>991</v>
      </c>
      <c r="G183" s="761">
        <v>991</v>
      </c>
      <c r="H183" s="761">
        <v>991</v>
      </c>
    </row>
    <row r="184" spans="1:8" ht="14.1" customHeight="1" x14ac:dyDescent="0.25">
      <c r="A184" s="458" t="s">
        <v>2278</v>
      </c>
      <c r="B184" s="763" t="s">
        <v>2279</v>
      </c>
      <c r="C184" s="760" t="s">
        <v>2280</v>
      </c>
      <c r="D184" s="759" t="s">
        <v>418</v>
      </c>
      <c r="E184" s="761">
        <v>514</v>
      </c>
      <c r="F184" s="761">
        <v>514</v>
      </c>
      <c r="G184" s="761">
        <v>514</v>
      </c>
      <c r="H184" s="761">
        <v>514</v>
      </c>
    </row>
    <row r="185" spans="1:8" ht="14.1" customHeight="1" x14ac:dyDescent="0.25">
      <c r="A185" s="458" t="s">
        <v>2281</v>
      </c>
      <c r="B185" s="763" t="s">
        <v>2282</v>
      </c>
      <c r="C185" s="763" t="s">
        <v>2283</v>
      </c>
      <c r="D185" s="764">
        <v>43009</v>
      </c>
      <c r="E185" s="765">
        <v>1493</v>
      </c>
      <c r="F185" s="765">
        <v>3370</v>
      </c>
      <c r="G185" s="765">
        <v>3000</v>
      </c>
      <c r="H185" s="765"/>
    </row>
    <row r="186" spans="1:8" ht="14.1" customHeight="1" x14ac:dyDescent="0.25">
      <c r="A186" s="458" t="s">
        <v>2284</v>
      </c>
      <c r="B186" s="763" t="s">
        <v>2285</v>
      </c>
      <c r="C186" s="763" t="s">
        <v>2286</v>
      </c>
      <c r="D186" s="764" t="s">
        <v>418</v>
      </c>
      <c r="E186" s="765">
        <v>249</v>
      </c>
      <c r="F186" s="765">
        <v>248</v>
      </c>
      <c r="G186" s="765">
        <v>248</v>
      </c>
      <c r="H186" s="765">
        <v>248</v>
      </c>
    </row>
    <row r="187" spans="1:8" ht="14.1" customHeight="1" x14ac:dyDescent="0.25">
      <c r="A187" s="458" t="s">
        <v>2287</v>
      </c>
      <c r="B187" s="763" t="s">
        <v>2288</v>
      </c>
      <c r="C187" s="763" t="s">
        <v>2289</v>
      </c>
      <c r="D187" s="764" t="s">
        <v>418</v>
      </c>
      <c r="E187" s="765">
        <v>60</v>
      </c>
      <c r="F187" s="765">
        <v>86</v>
      </c>
      <c r="G187" s="765">
        <v>76</v>
      </c>
      <c r="H187" s="765">
        <v>76</v>
      </c>
    </row>
    <row r="188" spans="1:8" ht="14.1" customHeight="1" x14ac:dyDescent="0.25">
      <c r="A188" s="458" t="s">
        <v>2290</v>
      </c>
      <c r="B188" s="763" t="s">
        <v>2291</v>
      </c>
      <c r="C188" s="763" t="s">
        <v>2292</v>
      </c>
      <c r="D188" s="768" t="s">
        <v>418</v>
      </c>
      <c r="E188" s="765"/>
      <c r="F188" s="765">
        <v>229</v>
      </c>
      <c r="G188" s="765">
        <v>229</v>
      </c>
      <c r="H188" s="765">
        <v>229</v>
      </c>
    </row>
    <row r="189" spans="1:8" ht="14.1" customHeight="1" x14ac:dyDescent="0.25">
      <c r="A189" s="458" t="s">
        <v>2293</v>
      </c>
      <c r="B189" s="763" t="s">
        <v>2294</v>
      </c>
      <c r="C189" s="763" t="s">
        <v>2295</v>
      </c>
      <c r="D189" s="768" t="s">
        <v>418</v>
      </c>
      <c r="E189" s="765">
        <v>76</v>
      </c>
      <c r="F189" s="765">
        <v>76</v>
      </c>
      <c r="G189" s="765">
        <v>76</v>
      </c>
      <c r="H189" s="765">
        <v>76</v>
      </c>
    </row>
    <row r="190" spans="1:8" ht="14.1" customHeight="1" x14ac:dyDescent="0.25">
      <c r="A190" s="458" t="s">
        <v>2296</v>
      </c>
      <c r="B190" s="1552"/>
      <c r="C190" s="763" t="s">
        <v>2297</v>
      </c>
      <c r="D190" s="768" t="s">
        <v>418</v>
      </c>
      <c r="E190" s="762">
        <v>129</v>
      </c>
      <c r="F190" s="762">
        <v>127</v>
      </c>
      <c r="G190" s="762">
        <v>127</v>
      </c>
      <c r="H190" s="762">
        <v>127</v>
      </c>
    </row>
    <row r="191" spans="1:8" ht="14.1" customHeight="1" x14ac:dyDescent="0.25">
      <c r="A191" s="458" t="s">
        <v>2298</v>
      </c>
      <c r="B191" s="763" t="s">
        <v>2299</v>
      </c>
      <c r="C191" s="763" t="s">
        <v>2300</v>
      </c>
      <c r="D191" s="764">
        <v>42490</v>
      </c>
      <c r="E191" s="765">
        <v>766</v>
      </c>
      <c r="F191" s="765">
        <v>766</v>
      </c>
      <c r="G191" s="765"/>
      <c r="H191" s="765"/>
    </row>
    <row r="192" spans="1:8" ht="14.1" customHeight="1" x14ac:dyDescent="0.25">
      <c r="A192" s="458" t="s">
        <v>2301</v>
      </c>
      <c r="B192" s="763" t="s">
        <v>2302</v>
      </c>
      <c r="C192" s="763" t="s">
        <v>2303</v>
      </c>
      <c r="D192" s="764">
        <v>42490</v>
      </c>
      <c r="E192" s="765">
        <v>1915</v>
      </c>
      <c r="F192" s="765">
        <v>895</v>
      </c>
      <c r="G192" s="765"/>
      <c r="H192" s="765"/>
    </row>
    <row r="193" spans="1:8" ht="14.1" customHeight="1" x14ac:dyDescent="0.25">
      <c r="A193" s="458" t="s">
        <v>2304</v>
      </c>
      <c r="B193" s="763" t="s">
        <v>2305</v>
      </c>
      <c r="C193" s="763" t="s">
        <v>2306</v>
      </c>
      <c r="D193" s="764">
        <v>42460</v>
      </c>
      <c r="E193" s="765">
        <v>955</v>
      </c>
      <c r="F193" s="765">
        <v>193</v>
      </c>
      <c r="G193" s="765"/>
      <c r="H193" s="765"/>
    </row>
    <row r="194" spans="1:8" ht="14.1" customHeight="1" x14ac:dyDescent="0.25">
      <c r="A194" s="458" t="s">
        <v>2307</v>
      </c>
      <c r="B194" s="763" t="s">
        <v>2308</v>
      </c>
      <c r="C194" s="763" t="s">
        <v>2309</v>
      </c>
      <c r="D194" s="764">
        <v>42551</v>
      </c>
      <c r="E194" s="765">
        <v>318</v>
      </c>
      <c r="F194" s="765">
        <v>953</v>
      </c>
      <c r="G194" s="765"/>
      <c r="H194" s="765"/>
    </row>
    <row r="195" spans="1:8" ht="14.1" customHeight="1" x14ac:dyDescent="0.25">
      <c r="A195" s="458" t="s">
        <v>2310</v>
      </c>
      <c r="B195" s="1553"/>
      <c r="C195" s="763" t="s">
        <v>2311</v>
      </c>
      <c r="D195" s="764" t="s">
        <v>418</v>
      </c>
      <c r="E195" s="765">
        <v>428</v>
      </c>
      <c r="F195" s="765">
        <v>477</v>
      </c>
      <c r="G195" s="765">
        <v>440</v>
      </c>
      <c r="H195" s="765">
        <v>440</v>
      </c>
    </row>
    <row r="196" spans="1:8" ht="14.1" customHeight="1" x14ac:dyDescent="0.25">
      <c r="A196" s="458" t="s">
        <v>2312</v>
      </c>
      <c r="B196" s="1553"/>
      <c r="C196" s="763" t="s">
        <v>2313</v>
      </c>
      <c r="D196" s="764" t="s">
        <v>418</v>
      </c>
      <c r="E196" s="765">
        <v>321</v>
      </c>
      <c r="F196" s="765">
        <v>506</v>
      </c>
      <c r="G196" s="765">
        <v>480</v>
      </c>
      <c r="H196" s="765">
        <v>480</v>
      </c>
    </row>
    <row r="197" spans="1:8" ht="14.1" customHeight="1" x14ac:dyDescent="0.25">
      <c r="A197" s="458" t="s">
        <v>2314</v>
      </c>
      <c r="B197" s="1553"/>
      <c r="C197" s="763" t="s">
        <v>2315</v>
      </c>
      <c r="D197" s="764" t="s">
        <v>418</v>
      </c>
      <c r="E197" s="765">
        <v>457</v>
      </c>
      <c r="F197" s="765">
        <v>460</v>
      </c>
      <c r="G197" s="765">
        <v>460</v>
      </c>
      <c r="H197" s="765">
        <v>460</v>
      </c>
    </row>
    <row r="198" spans="1:8" ht="14.1" customHeight="1" x14ac:dyDescent="0.25">
      <c r="A198" s="458" t="s">
        <v>2316</v>
      </c>
      <c r="B198" s="763" t="s">
        <v>2317</v>
      </c>
      <c r="C198" s="763" t="s">
        <v>2318</v>
      </c>
      <c r="D198" s="764" t="s">
        <v>418</v>
      </c>
      <c r="E198" s="765">
        <v>131</v>
      </c>
      <c r="F198" s="765">
        <v>131</v>
      </c>
      <c r="G198" s="765">
        <v>131</v>
      </c>
      <c r="H198" s="765">
        <v>131</v>
      </c>
    </row>
    <row r="199" spans="1:8" ht="14.1" customHeight="1" x14ac:dyDescent="0.25">
      <c r="A199" s="458" t="s">
        <v>2319</v>
      </c>
      <c r="B199" s="763" t="s">
        <v>2320</v>
      </c>
      <c r="C199" s="1545" t="s">
        <v>2321</v>
      </c>
      <c r="D199" s="764">
        <v>42735</v>
      </c>
      <c r="E199" s="765">
        <v>686</v>
      </c>
      <c r="F199" s="765">
        <v>686</v>
      </c>
      <c r="G199" s="765"/>
      <c r="H199" s="765"/>
    </row>
    <row r="200" spans="1:8" ht="14.1" customHeight="1" x14ac:dyDescent="0.25">
      <c r="A200" s="458" t="s">
        <v>2322</v>
      </c>
      <c r="B200" s="1553"/>
      <c r="C200" s="1545" t="s">
        <v>2323</v>
      </c>
      <c r="D200" s="764" t="s">
        <v>418</v>
      </c>
      <c r="E200" s="765">
        <v>1308</v>
      </c>
      <c r="F200" s="765">
        <v>1500</v>
      </c>
      <c r="G200" s="765">
        <v>1500</v>
      </c>
      <c r="H200" s="765">
        <v>1500</v>
      </c>
    </row>
    <row r="201" spans="1:8" ht="14.1" customHeight="1" x14ac:dyDescent="0.25">
      <c r="A201" s="458" t="s">
        <v>2324</v>
      </c>
      <c r="B201" s="1553"/>
      <c r="C201" s="1545" t="s">
        <v>2029</v>
      </c>
      <c r="D201" s="764" t="s">
        <v>418</v>
      </c>
      <c r="E201" s="765">
        <v>3751</v>
      </c>
      <c r="F201" s="765">
        <v>4076</v>
      </c>
      <c r="G201" s="765">
        <v>4000</v>
      </c>
      <c r="H201" s="765">
        <v>4000</v>
      </c>
    </row>
    <row r="202" spans="1:8" ht="14.1" customHeight="1" x14ac:dyDescent="0.25">
      <c r="A202" s="458" t="s">
        <v>2325</v>
      </c>
      <c r="B202" s="1553"/>
      <c r="C202" s="1545" t="s">
        <v>2326</v>
      </c>
      <c r="D202" s="764">
        <v>43100</v>
      </c>
      <c r="E202" s="765">
        <v>987</v>
      </c>
      <c r="F202" s="765">
        <v>1016</v>
      </c>
      <c r="G202" s="765">
        <v>1000</v>
      </c>
      <c r="H202" s="765"/>
    </row>
    <row r="203" spans="1:8" ht="14.1" customHeight="1" x14ac:dyDescent="0.25">
      <c r="A203" s="458" t="s">
        <v>2327</v>
      </c>
      <c r="B203" s="763" t="s">
        <v>2328</v>
      </c>
      <c r="C203" s="763" t="s">
        <v>2306</v>
      </c>
      <c r="D203" s="764">
        <v>42825</v>
      </c>
      <c r="E203" s="765"/>
      <c r="F203" s="765">
        <v>703</v>
      </c>
      <c r="G203" s="765">
        <v>200</v>
      </c>
      <c r="H203" s="765"/>
    </row>
    <row r="204" spans="1:8" ht="14.1" customHeight="1" x14ac:dyDescent="0.25">
      <c r="A204" s="458" t="s">
        <v>2329</v>
      </c>
      <c r="B204" s="763" t="s">
        <v>2330</v>
      </c>
      <c r="C204" s="763" t="s">
        <v>2300</v>
      </c>
      <c r="D204" s="764">
        <v>42855</v>
      </c>
      <c r="E204" s="765"/>
      <c r="F204" s="765">
        <v>1250</v>
      </c>
      <c r="G204" s="765">
        <v>766</v>
      </c>
      <c r="H204" s="765"/>
    </row>
    <row r="205" spans="1:8" ht="14.1" customHeight="1" x14ac:dyDescent="0.25">
      <c r="A205" s="458" t="s">
        <v>2331</v>
      </c>
      <c r="B205" s="763" t="s">
        <v>2332</v>
      </c>
      <c r="C205" s="763" t="s">
        <v>2333</v>
      </c>
      <c r="D205" s="764">
        <v>42643</v>
      </c>
      <c r="E205" s="765"/>
      <c r="F205" s="765">
        <v>229</v>
      </c>
      <c r="G205" s="765"/>
      <c r="H205" s="765"/>
    </row>
    <row r="206" spans="1:8" ht="14.1" customHeight="1" x14ac:dyDescent="0.25">
      <c r="A206" s="458" t="s">
        <v>2334</v>
      </c>
      <c r="B206" s="763" t="s">
        <v>2335</v>
      </c>
      <c r="C206" s="763" t="s">
        <v>2336</v>
      </c>
      <c r="D206" s="764">
        <v>42855</v>
      </c>
      <c r="E206" s="765"/>
      <c r="F206" s="765">
        <v>1000</v>
      </c>
      <c r="G206" s="765">
        <v>1000</v>
      </c>
      <c r="H206" s="765"/>
    </row>
    <row r="207" spans="1:8" ht="14.1" customHeight="1" x14ac:dyDescent="0.25">
      <c r="A207" s="458" t="s">
        <v>2337</v>
      </c>
      <c r="B207" s="763" t="s">
        <v>2338</v>
      </c>
      <c r="C207" s="763" t="s">
        <v>2339</v>
      </c>
      <c r="D207" s="764">
        <v>42735</v>
      </c>
      <c r="E207" s="765"/>
      <c r="F207" s="765">
        <v>133</v>
      </c>
      <c r="G207" s="765"/>
      <c r="H207" s="765"/>
    </row>
    <row r="208" spans="1:8" ht="14.1" customHeight="1" x14ac:dyDescent="0.25">
      <c r="A208" s="458" t="s">
        <v>2340</v>
      </c>
      <c r="B208" s="763" t="s">
        <v>2341</v>
      </c>
      <c r="C208" s="763" t="s">
        <v>2342</v>
      </c>
      <c r="D208" s="764">
        <v>42825</v>
      </c>
      <c r="E208" s="765"/>
      <c r="F208" s="765">
        <v>191</v>
      </c>
      <c r="G208" s="765"/>
      <c r="H208" s="765"/>
    </row>
    <row r="209" spans="1:8" ht="14.1" customHeight="1" x14ac:dyDescent="0.25">
      <c r="A209" s="458" t="s">
        <v>2343</v>
      </c>
      <c r="B209" s="763" t="s">
        <v>2341</v>
      </c>
      <c r="C209" s="763" t="s">
        <v>2344</v>
      </c>
      <c r="D209" s="764">
        <v>42825</v>
      </c>
      <c r="E209" s="765"/>
      <c r="F209" s="765">
        <v>947</v>
      </c>
      <c r="G209" s="765"/>
      <c r="H209" s="765"/>
    </row>
    <row r="210" spans="1:8" ht="14.1" customHeight="1" x14ac:dyDescent="0.25">
      <c r="A210" s="458" t="s">
        <v>2345</v>
      </c>
      <c r="B210" s="763" t="s">
        <v>2341</v>
      </c>
      <c r="C210" s="763" t="s">
        <v>2346</v>
      </c>
      <c r="D210" s="764">
        <v>42855</v>
      </c>
      <c r="E210" s="765"/>
      <c r="F210" s="765">
        <v>187</v>
      </c>
      <c r="G210" s="765"/>
      <c r="H210" s="765"/>
    </row>
    <row r="211" spans="1:8" ht="14.1" customHeight="1" x14ac:dyDescent="0.25">
      <c r="A211" s="458" t="s">
        <v>2347</v>
      </c>
      <c r="B211" s="763" t="s">
        <v>2348</v>
      </c>
      <c r="C211" s="763" t="s">
        <v>2349</v>
      </c>
      <c r="D211" s="764">
        <v>43258</v>
      </c>
      <c r="E211" s="765"/>
      <c r="F211" s="765">
        <v>513</v>
      </c>
      <c r="G211" s="765">
        <v>694</v>
      </c>
      <c r="H211" s="765">
        <v>181</v>
      </c>
    </row>
    <row r="212" spans="1:8" ht="14.1" customHeight="1" x14ac:dyDescent="0.25">
      <c r="A212" s="458" t="s">
        <v>2350</v>
      </c>
      <c r="B212" s="763" t="s">
        <v>2351</v>
      </c>
      <c r="C212" s="763" t="s">
        <v>2352</v>
      </c>
      <c r="D212" s="764">
        <v>42916</v>
      </c>
      <c r="E212" s="765"/>
      <c r="F212" s="765">
        <v>318</v>
      </c>
      <c r="G212" s="765">
        <v>953</v>
      </c>
      <c r="H212" s="765"/>
    </row>
    <row r="213" spans="1:8" ht="14.1" customHeight="1" x14ac:dyDescent="0.25">
      <c r="A213" s="458" t="s">
        <v>2353</v>
      </c>
      <c r="B213" s="763" t="s">
        <v>2354</v>
      </c>
      <c r="C213" s="1554" t="s">
        <v>2124</v>
      </c>
      <c r="D213" s="764" t="s">
        <v>418</v>
      </c>
      <c r="E213" s="765"/>
      <c r="F213" s="765">
        <v>226</v>
      </c>
      <c r="G213" s="765">
        <v>226</v>
      </c>
      <c r="H213" s="765">
        <v>226</v>
      </c>
    </row>
    <row r="214" spans="1:8" ht="14.1" customHeight="1" x14ac:dyDescent="0.25">
      <c r="A214" s="458" t="s">
        <v>2355</v>
      </c>
      <c r="B214" s="763" t="s">
        <v>2356</v>
      </c>
      <c r="C214" s="1543" t="s">
        <v>2357</v>
      </c>
      <c r="D214" s="759" t="s">
        <v>418</v>
      </c>
      <c r="E214" s="761"/>
      <c r="F214" s="761">
        <v>191</v>
      </c>
      <c r="G214" s="761">
        <v>191</v>
      </c>
      <c r="H214" s="761">
        <v>191</v>
      </c>
    </row>
    <row r="215" spans="1:8" ht="14.1" customHeight="1" x14ac:dyDescent="0.25">
      <c r="A215" s="458" t="s">
        <v>2358</v>
      </c>
      <c r="B215" s="767"/>
      <c r="C215" s="763" t="s">
        <v>2359</v>
      </c>
      <c r="D215" s="759" t="s">
        <v>418</v>
      </c>
      <c r="E215" s="762">
        <v>7</v>
      </c>
      <c r="F215" s="762">
        <v>14</v>
      </c>
      <c r="G215" s="762">
        <v>14</v>
      </c>
      <c r="H215" s="762">
        <v>14</v>
      </c>
    </row>
    <row r="216" spans="1:8" ht="14.1" customHeight="1" x14ac:dyDescent="0.25">
      <c r="A216" s="458" t="s">
        <v>2360</v>
      </c>
      <c r="B216" s="767"/>
      <c r="C216" s="763" t="s">
        <v>2361</v>
      </c>
      <c r="D216" s="759" t="s">
        <v>418</v>
      </c>
      <c r="E216" s="762"/>
      <c r="F216" s="762">
        <v>99</v>
      </c>
      <c r="G216" s="762">
        <v>99</v>
      </c>
      <c r="H216" s="762">
        <v>99</v>
      </c>
    </row>
    <row r="217" spans="1:8" ht="14.1" customHeight="1" x14ac:dyDescent="0.25">
      <c r="A217" s="458" t="s">
        <v>2362</v>
      </c>
      <c r="B217" s="767"/>
      <c r="C217" s="763" t="s">
        <v>2363</v>
      </c>
      <c r="D217" s="759" t="s">
        <v>418</v>
      </c>
      <c r="E217" s="762"/>
      <c r="F217" s="762">
        <v>183</v>
      </c>
      <c r="G217" s="762">
        <v>183</v>
      </c>
      <c r="H217" s="762">
        <v>183</v>
      </c>
    </row>
    <row r="218" spans="1:8" ht="14.1" customHeight="1" x14ac:dyDescent="0.25">
      <c r="A218" s="458" t="s">
        <v>2364</v>
      </c>
      <c r="B218"/>
      <c r="C218" s="763" t="s">
        <v>2365</v>
      </c>
      <c r="D218" s="759" t="s">
        <v>418</v>
      </c>
      <c r="E218"/>
      <c r="F218" s="762">
        <v>38</v>
      </c>
      <c r="G218" s="762">
        <v>38</v>
      </c>
      <c r="H218" s="762">
        <v>38</v>
      </c>
    </row>
    <row r="219" spans="1:8" ht="14.1" customHeight="1" x14ac:dyDescent="0.25">
      <c r="A219" s="458" t="s">
        <v>2366</v>
      </c>
      <c r="B219" s="767"/>
      <c r="C219" s="763" t="s">
        <v>2367</v>
      </c>
      <c r="D219" s="759" t="s">
        <v>418</v>
      </c>
      <c r="E219" s="762"/>
      <c r="F219" s="762">
        <v>59</v>
      </c>
      <c r="G219" s="762">
        <v>59</v>
      </c>
      <c r="H219" s="762">
        <v>59</v>
      </c>
    </row>
    <row r="220" spans="1:8" ht="14.1" customHeight="1" x14ac:dyDescent="0.25">
      <c r="A220" s="458" t="s">
        <v>2368</v>
      </c>
      <c r="B220" s="763" t="s">
        <v>2369</v>
      </c>
      <c r="C220" s="763" t="s">
        <v>2370</v>
      </c>
      <c r="D220" s="759">
        <v>43676</v>
      </c>
      <c r="E220" s="762"/>
      <c r="F220" s="762">
        <v>200</v>
      </c>
      <c r="G220" s="762">
        <v>400</v>
      </c>
      <c r="H220" s="762">
        <v>400</v>
      </c>
    </row>
    <row r="221" spans="1:8" ht="14.1" customHeight="1" x14ac:dyDescent="0.25">
      <c r="A221" s="458" t="s">
        <v>2371</v>
      </c>
      <c r="B221" s="763" t="s">
        <v>2372</v>
      </c>
      <c r="C221" s="763" t="s">
        <v>2373</v>
      </c>
      <c r="D221" s="759">
        <v>42704</v>
      </c>
      <c r="E221" s="762"/>
      <c r="F221" s="762">
        <v>21</v>
      </c>
      <c r="G221" s="762"/>
      <c r="H221" s="762"/>
    </row>
    <row r="222" spans="1:8" ht="14.1" customHeight="1" x14ac:dyDescent="0.25">
      <c r="A222" s="458" t="s">
        <v>2374</v>
      </c>
      <c r="B222" s="763" t="s">
        <v>2375</v>
      </c>
      <c r="C222" s="1545" t="s">
        <v>2321</v>
      </c>
      <c r="D222" s="759" t="s">
        <v>418</v>
      </c>
      <c r="E222" s="765"/>
      <c r="F222" s="765"/>
      <c r="G222" s="765">
        <v>686</v>
      </c>
      <c r="H222" s="765">
        <v>686</v>
      </c>
    </row>
    <row r="223" spans="1:8" ht="14.1" customHeight="1" x14ac:dyDescent="0.25">
      <c r="A223" s="458" t="s">
        <v>2376</v>
      </c>
      <c r="B223" s="763" t="s">
        <v>2377</v>
      </c>
      <c r="C223" s="1545" t="s">
        <v>2378</v>
      </c>
      <c r="D223" s="759" t="s">
        <v>418</v>
      </c>
      <c r="E223" s="765">
        <v>32</v>
      </c>
      <c r="F223" s="765">
        <v>32</v>
      </c>
      <c r="G223" s="765">
        <v>32</v>
      </c>
      <c r="H223" s="765">
        <v>32</v>
      </c>
    </row>
    <row r="224" spans="1:8" ht="14.1" customHeight="1" x14ac:dyDescent="0.25">
      <c r="A224" s="458" t="s">
        <v>2379</v>
      </c>
      <c r="B224" s="763"/>
      <c r="C224" s="1545" t="s">
        <v>2380</v>
      </c>
      <c r="D224" s="759" t="s">
        <v>418</v>
      </c>
      <c r="E224" s="765">
        <v>60</v>
      </c>
      <c r="F224" s="765">
        <v>59</v>
      </c>
      <c r="G224" s="765">
        <v>52</v>
      </c>
      <c r="H224" s="765">
        <v>52</v>
      </c>
    </row>
    <row r="225" spans="1:8" ht="14.1" customHeight="1" x14ac:dyDescent="0.25">
      <c r="A225" s="458" t="s">
        <v>2381</v>
      </c>
      <c r="B225" s="763"/>
      <c r="C225" s="1545" t="s">
        <v>2382</v>
      </c>
      <c r="D225" s="759" t="s">
        <v>418</v>
      </c>
      <c r="E225" s="765">
        <v>35</v>
      </c>
      <c r="F225" s="765">
        <v>12</v>
      </c>
      <c r="G225" s="765">
        <v>15</v>
      </c>
      <c r="H225" s="765">
        <v>15</v>
      </c>
    </row>
    <row r="226" spans="1:8" ht="14.1" customHeight="1" x14ac:dyDescent="0.25">
      <c r="A226" s="458" t="s">
        <v>2383</v>
      </c>
      <c r="B226" s="1836" t="s">
        <v>788</v>
      </c>
      <c r="C226" s="1836"/>
      <c r="D226" s="742"/>
      <c r="E226" s="1555">
        <f>SUM(E171:E225)</f>
        <v>22379</v>
      </c>
      <c r="F226" s="1555">
        <f t="shared" ref="F226:H226" si="1">SUM(F171:F225)</f>
        <v>30400</v>
      </c>
      <c r="G226" s="1555">
        <f t="shared" si="1"/>
        <v>25296</v>
      </c>
      <c r="H226" s="1555">
        <f t="shared" si="1"/>
        <v>17866</v>
      </c>
    </row>
    <row r="227" spans="1:8" ht="14.1" customHeight="1" x14ac:dyDescent="0.25">
      <c r="A227" s="458" t="s">
        <v>2384</v>
      </c>
      <c r="B227" s="1837" t="s">
        <v>2385</v>
      </c>
      <c r="C227" s="1837"/>
      <c r="E227" s="498">
        <f>E168+E226</f>
        <v>176429</v>
      </c>
      <c r="F227" s="498">
        <f t="shared" ref="F227:H227" si="2">F168+F226</f>
        <v>526345</v>
      </c>
      <c r="G227" s="498">
        <f t="shared" si="2"/>
        <v>219230</v>
      </c>
      <c r="H227" s="498">
        <f t="shared" si="2"/>
        <v>173069</v>
      </c>
    </row>
  </sheetData>
  <mergeCells count="15">
    <mergeCell ref="B10:C10"/>
    <mergeCell ref="B168:C168"/>
    <mergeCell ref="B170:C170"/>
    <mergeCell ref="B226:C226"/>
    <mergeCell ref="B227:C227"/>
    <mergeCell ref="A1:H1"/>
    <mergeCell ref="A2:H2"/>
    <mergeCell ref="A3:H3"/>
    <mergeCell ref="A4:H4"/>
    <mergeCell ref="A5:H5"/>
    <mergeCell ref="A6:A8"/>
    <mergeCell ref="B7:B8"/>
    <mergeCell ref="C7:C8"/>
    <mergeCell ref="D7:D8"/>
    <mergeCell ref="E7:H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D23"/>
  <sheetViews>
    <sheetView workbookViewId="0">
      <selection activeCell="B2" sqref="B2:D2"/>
    </sheetView>
  </sheetViews>
  <sheetFormatPr defaultRowHeight="15.75" x14ac:dyDescent="0.25"/>
  <cols>
    <col min="1" max="1" width="5.5703125" style="430" customWidth="1"/>
    <col min="2" max="2" width="71.7109375" style="430" customWidth="1"/>
    <col min="3" max="3" width="13.5703125" style="430" customWidth="1"/>
    <col min="4" max="4" width="13.5703125" style="419" customWidth="1"/>
    <col min="5" max="256" width="9.140625" style="420"/>
    <col min="257" max="257" width="5.5703125" style="420" customWidth="1"/>
    <col min="258" max="258" width="71.7109375" style="420" customWidth="1"/>
    <col min="259" max="260" width="13.5703125" style="420" customWidth="1"/>
    <col min="261" max="512" width="9.140625" style="420"/>
    <col min="513" max="513" width="5.5703125" style="420" customWidth="1"/>
    <col min="514" max="514" width="71.7109375" style="420" customWidth="1"/>
    <col min="515" max="516" width="13.5703125" style="420" customWidth="1"/>
    <col min="517" max="768" width="9.140625" style="420"/>
    <col min="769" max="769" width="5.5703125" style="420" customWidth="1"/>
    <col min="770" max="770" width="71.7109375" style="420" customWidth="1"/>
    <col min="771" max="772" width="13.5703125" style="420" customWidth="1"/>
    <col min="773" max="1024" width="9.140625" style="420"/>
    <col min="1025" max="1025" width="5.5703125" style="420" customWidth="1"/>
    <col min="1026" max="1026" width="71.7109375" style="420" customWidth="1"/>
    <col min="1027" max="1028" width="13.5703125" style="420" customWidth="1"/>
    <col min="1029" max="1280" width="9.140625" style="420"/>
    <col min="1281" max="1281" width="5.5703125" style="420" customWidth="1"/>
    <col min="1282" max="1282" width="71.7109375" style="420" customWidth="1"/>
    <col min="1283" max="1284" width="13.5703125" style="420" customWidth="1"/>
    <col min="1285" max="1536" width="9.140625" style="420"/>
    <col min="1537" max="1537" width="5.5703125" style="420" customWidth="1"/>
    <col min="1538" max="1538" width="71.7109375" style="420" customWidth="1"/>
    <col min="1539" max="1540" width="13.5703125" style="420" customWidth="1"/>
    <col min="1541" max="1792" width="9.140625" style="420"/>
    <col min="1793" max="1793" width="5.5703125" style="420" customWidth="1"/>
    <col min="1794" max="1794" width="71.7109375" style="420" customWidth="1"/>
    <col min="1795" max="1796" width="13.5703125" style="420" customWidth="1"/>
    <col min="1797" max="2048" width="9.140625" style="420"/>
    <col min="2049" max="2049" width="5.5703125" style="420" customWidth="1"/>
    <col min="2050" max="2050" width="71.7109375" style="420" customWidth="1"/>
    <col min="2051" max="2052" width="13.5703125" style="420" customWidth="1"/>
    <col min="2053" max="2304" width="9.140625" style="420"/>
    <col min="2305" max="2305" width="5.5703125" style="420" customWidth="1"/>
    <col min="2306" max="2306" width="71.7109375" style="420" customWidth="1"/>
    <col min="2307" max="2308" width="13.5703125" style="420" customWidth="1"/>
    <col min="2309" max="2560" width="9.140625" style="420"/>
    <col min="2561" max="2561" width="5.5703125" style="420" customWidth="1"/>
    <col min="2562" max="2562" width="71.7109375" style="420" customWidth="1"/>
    <col min="2563" max="2564" width="13.5703125" style="420" customWidth="1"/>
    <col min="2565" max="2816" width="9.140625" style="420"/>
    <col min="2817" max="2817" width="5.5703125" style="420" customWidth="1"/>
    <col min="2818" max="2818" width="71.7109375" style="420" customWidth="1"/>
    <col min="2819" max="2820" width="13.5703125" style="420" customWidth="1"/>
    <col min="2821" max="3072" width="9.140625" style="420"/>
    <col min="3073" max="3073" width="5.5703125" style="420" customWidth="1"/>
    <col min="3074" max="3074" width="71.7109375" style="420" customWidth="1"/>
    <col min="3075" max="3076" width="13.5703125" style="420" customWidth="1"/>
    <col min="3077" max="3328" width="9.140625" style="420"/>
    <col min="3329" max="3329" width="5.5703125" style="420" customWidth="1"/>
    <col min="3330" max="3330" width="71.7109375" style="420" customWidth="1"/>
    <col min="3331" max="3332" width="13.5703125" style="420" customWidth="1"/>
    <col min="3333" max="3584" width="9.140625" style="420"/>
    <col min="3585" max="3585" width="5.5703125" style="420" customWidth="1"/>
    <col min="3586" max="3586" width="71.7109375" style="420" customWidth="1"/>
    <col min="3587" max="3588" width="13.5703125" style="420" customWidth="1"/>
    <col min="3589" max="3840" width="9.140625" style="420"/>
    <col min="3841" max="3841" width="5.5703125" style="420" customWidth="1"/>
    <col min="3842" max="3842" width="71.7109375" style="420" customWidth="1"/>
    <col min="3843" max="3844" width="13.5703125" style="420" customWidth="1"/>
    <col min="3845" max="4096" width="9.140625" style="420"/>
    <col min="4097" max="4097" width="5.5703125" style="420" customWidth="1"/>
    <col min="4098" max="4098" width="71.7109375" style="420" customWidth="1"/>
    <col min="4099" max="4100" width="13.5703125" style="420" customWidth="1"/>
    <col min="4101" max="4352" width="9.140625" style="420"/>
    <col min="4353" max="4353" width="5.5703125" style="420" customWidth="1"/>
    <col min="4354" max="4354" width="71.7109375" style="420" customWidth="1"/>
    <col min="4355" max="4356" width="13.5703125" style="420" customWidth="1"/>
    <col min="4357" max="4608" width="9.140625" style="420"/>
    <col min="4609" max="4609" width="5.5703125" style="420" customWidth="1"/>
    <col min="4610" max="4610" width="71.7109375" style="420" customWidth="1"/>
    <col min="4611" max="4612" width="13.5703125" style="420" customWidth="1"/>
    <col min="4613" max="4864" width="9.140625" style="420"/>
    <col min="4865" max="4865" width="5.5703125" style="420" customWidth="1"/>
    <col min="4866" max="4866" width="71.7109375" style="420" customWidth="1"/>
    <col min="4867" max="4868" width="13.5703125" style="420" customWidth="1"/>
    <col min="4869" max="5120" width="9.140625" style="420"/>
    <col min="5121" max="5121" width="5.5703125" style="420" customWidth="1"/>
    <col min="5122" max="5122" width="71.7109375" style="420" customWidth="1"/>
    <col min="5123" max="5124" width="13.5703125" style="420" customWidth="1"/>
    <col min="5125" max="5376" width="9.140625" style="420"/>
    <col min="5377" max="5377" width="5.5703125" style="420" customWidth="1"/>
    <col min="5378" max="5378" width="71.7109375" style="420" customWidth="1"/>
    <col min="5379" max="5380" width="13.5703125" style="420" customWidth="1"/>
    <col min="5381" max="5632" width="9.140625" style="420"/>
    <col min="5633" max="5633" width="5.5703125" style="420" customWidth="1"/>
    <col min="5634" max="5634" width="71.7109375" style="420" customWidth="1"/>
    <col min="5635" max="5636" width="13.5703125" style="420" customWidth="1"/>
    <col min="5637" max="5888" width="9.140625" style="420"/>
    <col min="5889" max="5889" width="5.5703125" style="420" customWidth="1"/>
    <col min="5890" max="5890" width="71.7109375" style="420" customWidth="1"/>
    <col min="5891" max="5892" width="13.5703125" style="420" customWidth="1"/>
    <col min="5893" max="6144" width="9.140625" style="420"/>
    <col min="6145" max="6145" width="5.5703125" style="420" customWidth="1"/>
    <col min="6146" max="6146" width="71.7109375" style="420" customWidth="1"/>
    <col min="6147" max="6148" width="13.5703125" style="420" customWidth="1"/>
    <col min="6149" max="6400" width="9.140625" style="420"/>
    <col min="6401" max="6401" width="5.5703125" style="420" customWidth="1"/>
    <col min="6402" max="6402" width="71.7109375" style="420" customWidth="1"/>
    <col min="6403" max="6404" width="13.5703125" style="420" customWidth="1"/>
    <col min="6405" max="6656" width="9.140625" style="420"/>
    <col min="6657" max="6657" width="5.5703125" style="420" customWidth="1"/>
    <col min="6658" max="6658" width="71.7109375" style="420" customWidth="1"/>
    <col min="6659" max="6660" width="13.5703125" style="420" customWidth="1"/>
    <col min="6661" max="6912" width="9.140625" style="420"/>
    <col min="6913" max="6913" width="5.5703125" style="420" customWidth="1"/>
    <col min="6914" max="6914" width="71.7109375" style="420" customWidth="1"/>
    <col min="6915" max="6916" width="13.5703125" style="420" customWidth="1"/>
    <col min="6917" max="7168" width="9.140625" style="420"/>
    <col min="7169" max="7169" width="5.5703125" style="420" customWidth="1"/>
    <col min="7170" max="7170" width="71.7109375" style="420" customWidth="1"/>
    <col min="7171" max="7172" width="13.5703125" style="420" customWidth="1"/>
    <col min="7173" max="7424" width="9.140625" style="420"/>
    <col min="7425" max="7425" width="5.5703125" style="420" customWidth="1"/>
    <col min="7426" max="7426" width="71.7109375" style="420" customWidth="1"/>
    <col min="7427" max="7428" width="13.5703125" style="420" customWidth="1"/>
    <col min="7429" max="7680" width="9.140625" style="420"/>
    <col min="7681" max="7681" width="5.5703125" style="420" customWidth="1"/>
    <col min="7682" max="7682" width="71.7109375" style="420" customWidth="1"/>
    <col min="7683" max="7684" width="13.5703125" style="420" customWidth="1"/>
    <col min="7685" max="7936" width="9.140625" style="420"/>
    <col min="7937" max="7937" width="5.5703125" style="420" customWidth="1"/>
    <col min="7938" max="7938" width="71.7109375" style="420" customWidth="1"/>
    <col min="7939" max="7940" width="13.5703125" style="420" customWidth="1"/>
    <col min="7941" max="8192" width="9.140625" style="420"/>
    <col min="8193" max="8193" width="5.5703125" style="420" customWidth="1"/>
    <col min="8194" max="8194" width="71.7109375" style="420" customWidth="1"/>
    <col min="8195" max="8196" width="13.5703125" style="420" customWidth="1"/>
    <col min="8197" max="8448" width="9.140625" style="420"/>
    <col min="8449" max="8449" width="5.5703125" style="420" customWidth="1"/>
    <col min="8450" max="8450" width="71.7109375" style="420" customWidth="1"/>
    <col min="8451" max="8452" width="13.5703125" style="420" customWidth="1"/>
    <col min="8453" max="8704" width="9.140625" style="420"/>
    <col min="8705" max="8705" width="5.5703125" style="420" customWidth="1"/>
    <col min="8706" max="8706" width="71.7109375" style="420" customWidth="1"/>
    <col min="8707" max="8708" width="13.5703125" style="420" customWidth="1"/>
    <col min="8709" max="8960" width="9.140625" style="420"/>
    <col min="8961" max="8961" width="5.5703125" style="420" customWidth="1"/>
    <col min="8962" max="8962" width="71.7109375" style="420" customWidth="1"/>
    <col min="8963" max="8964" width="13.5703125" style="420" customWidth="1"/>
    <col min="8965" max="9216" width="9.140625" style="420"/>
    <col min="9217" max="9217" width="5.5703125" style="420" customWidth="1"/>
    <col min="9218" max="9218" width="71.7109375" style="420" customWidth="1"/>
    <col min="9219" max="9220" width="13.5703125" style="420" customWidth="1"/>
    <col min="9221" max="9472" width="9.140625" style="420"/>
    <col min="9473" max="9473" width="5.5703125" style="420" customWidth="1"/>
    <col min="9474" max="9474" width="71.7109375" style="420" customWidth="1"/>
    <col min="9475" max="9476" width="13.5703125" style="420" customWidth="1"/>
    <col min="9477" max="9728" width="9.140625" style="420"/>
    <col min="9729" max="9729" width="5.5703125" style="420" customWidth="1"/>
    <col min="9730" max="9730" width="71.7109375" style="420" customWidth="1"/>
    <col min="9731" max="9732" width="13.5703125" style="420" customWidth="1"/>
    <col min="9733" max="9984" width="9.140625" style="420"/>
    <col min="9985" max="9985" width="5.5703125" style="420" customWidth="1"/>
    <col min="9986" max="9986" width="71.7109375" style="420" customWidth="1"/>
    <col min="9987" max="9988" width="13.5703125" style="420" customWidth="1"/>
    <col min="9989" max="10240" width="9.140625" style="420"/>
    <col min="10241" max="10241" width="5.5703125" style="420" customWidth="1"/>
    <col min="10242" max="10242" width="71.7109375" style="420" customWidth="1"/>
    <col min="10243" max="10244" width="13.5703125" style="420" customWidth="1"/>
    <col min="10245" max="10496" width="9.140625" style="420"/>
    <col min="10497" max="10497" width="5.5703125" style="420" customWidth="1"/>
    <col min="10498" max="10498" width="71.7109375" style="420" customWidth="1"/>
    <col min="10499" max="10500" width="13.5703125" style="420" customWidth="1"/>
    <col min="10501" max="10752" width="9.140625" style="420"/>
    <col min="10753" max="10753" width="5.5703125" style="420" customWidth="1"/>
    <col min="10754" max="10754" width="71.7109375" style="420" customWidth="1"/>
    <col min="10755" max="10756" width="13.5703125" style="420" customWidth="1"/>
    <col min="10757" max="11008" width="9.140625" style="420"/>
    <col min="11009" max="11009" width="5.5703125" style="420" customWidth="1"/>
    <col min="11010" max="11010" width="71.7109375" style="420" customWidth="1"/>
    <col min="11011" max="11012" width="13.5703125" style="420" customWidth="1"/>
    <col min="11013" max="11264" width="9.140625" style="420"/>
    <col min="11265" max="11265" width="5.5703125" style="420" customWidth="1"/>
    <col min="11266" max="11266" width="71.7109375" style="420" customWidth="1"/>
    <col min="11267" max="11268" width="13.5703125" style="420" customWidth="1"/>
    <col min="11269" max="11520" width="9.140625" style="420"/>
    <col min="11521" max="11521" width="5.5703125" style="420" customWidth="1"/>
    <col min="11522" max="11522" width="71.7109375" style="420" customWidth="1"/>
    <col min="11523" max="11524" width="13.5703125" style="420" customWidth="1"/>
    <col min="11525" max="11776" width="9.140625" style="420"/>
    <col min="11777" max="11777" width="5.5703125" style="420" customWidth="1"/>
    <col min="11778" max="11778" width="71.7109375" style="420" customWidth="1"/>
    <col min="11779" max="11780" width="13.5703125" style="420" customWidth="1"/>
    <col min="11781" max="12032" width="9.140625" style="420"/>
    <col min="12033" max="12033" width="5.5703125" style="420" customWidth="1"/>
    <col min="12034" max="12034" width="71.7109375" style="420" customWidth="1"/>
    <col min="12035" max="12036" width="13.5703125" style="420" customWidth="1"/>
    <col min="12037" max="12288" width="9.140625" style="420"/>
    <col min="12289" max="12289" width="5.5703125" style="420" customWidth="1"/>
    <col min="12290" max="12290" width="71.7109375" style="420" customWidth="1"/>
    <col min="12291" max="12292" width="13.5703125" style="420" customWidth="1"/>
    <col min="12293" max="12544" width="9.140625" style="420"/>
    <col min="12545" max="12545" width="5.5703125" style="420" customWidth="1"/>
    <col min="12546" max="12546" width="71.7109375" style="420" customWidth="1"/>
    <col min="12547" max="12548" width="13.5703125" style="420" customWidth="1"/>
    <col min="12549" max="12800" width="9.140625" style="420"/>
    <col min="12801" max="12801" width="5.5703125" style="420" customWidth="1"/>
    <col min="12802" max="12802" width="71.7109375" style="420" customWidth="1"/>
    <col min="12803" max="12804" width="13.5703125" style="420" customWidth="1"/>
    <col min="12805" max="13056" width="9.140625" style="420"/>
    <col min="13057" max="13057" width="5.5703125" style="420" customWidth="1"/>
    <col min="13058" max="13058" width="71.7109375" style="420" customWidth="1"/>
    <col min="13059" max="13060" width="13.5703125" style="420" customWidth="1"/>
    <col min="13061" max="13312" width="9.140625" style="420"/>
    <col min="13313" max="13313" width="5.5703125" style="420" customWidth="1"/>
    <col min="13314" max="13314" width="71.7109375" style="420" customWidth="1"/>
    <col min="13315" max="13316" width="13.5703125" style="420" customWidth="1"/>
    <col min="13317" max="13568" width="9.140625" style="420"/>
    <col min="13569" max="13569" width="5.5703125" style="420" customWidth="1"/>
    <col min="13570" max="13570" width="71.7109375" style="420" customWidth="1"/>
    <col min="13571" max="13572" width="13.5703125" style="420" customWidth="1"/>
    <col min="13573" max="13824" width="9.140625" style="420"/>
    <col min="13825" max="13825" width="5.5703125" style="420" customWidth="1"/>
    <col min="13826" max="13826" width="71.7109375" style="420" customWidth="1"/>
    <col min="13827" max="13828" width="13.5703125" style="420" customWidth="1"/>
    <col min="13829" max="14080" width="9.140625" style="420"/>
    <col min="14081" max="14081" width="5.5703125" style="420" customWidth="1"/>
    <col min="14082" max="14082" width="71.7109375" style="420" customWidth="1"/>
    <col min="14083" max="14084" width="13.5703125" style="420" customWidth="1"/>
    <col min="14085" max="14336" width="9.140625" style="420"/>
    <col min="14337" max="14337" width="5.5703125" style="420" customWidth="1"/>
    <col min="14338" max="14338" width="71.7109375" style="420" customWidth="1"/>
    <col min="14339" max="14340" width="13.5703125" style="420" customWidth="1"/>
    <col min="14341" max="14592" width="9.140625" style="420"/>
    <col min="14593" max="14593" width="5.5703125" style="420" customWidth="1"/>
    <col min="14594" max="14594" width="71.7109375" style="420" customWidth="1"/>
    <col min="14595" max="14596" width="13.5703125" style="420" customWidth="1"/>
    <col min="14597" max="14848" width="9.140625" style="420"/>
    <col min="14849" max="14849" width="5.5703125" style="420" customWidth="1"/>
    <col min="14850" max="14850" width="71.7109375" style="420" customWidth="1"/>
    <col min="14851" max="14852" width="13.5703125" style="420" customWidth="1"/>
    <col min="14853" max="15104" width="9.140625" style="420"/>
    <col min="15105" max="15105" width="5.5703125" style="420" customWidth="1"/>
    <col min="15106" max="15106" width="71.7109375" style="420" customWidth="1"/>
    <col min="15107" max="15108" width="13.5703125" style="420" customWidth="1"/>
    <col min="15109" max="15360" width="9.140625" style="420"/>
    <col min="15361" max="15361" width="5.5703125" style="420" customWidth="1"/>
    <col min="15362" max="15362" width="71.7109375" style="420" customWidth="1"/>
    <col min="15363" max="15364" width="13.5703125" style="420" customWidth="1"/>
    <col min="15365" max="15616" width="9.140625" style="420"/>
    <col min="15617" max="15617" width="5.5703125" style="420" customWidth="1"/>
    <col min="15618" max="15618" width="71.7109375" style="420" customWidth="1"/>
    <col min="15619" max="15620" width="13.5703125" style="420" customWidth="1"/>
    <col min="15621" max="15872" width="9.140625" style="420"/>
    <col min="15873" max="15873" width="5.5703125" style="420" customWidth="1"/>
    <col min="15874" max="15874" width="71.7109375" style="420" customWidth="1"/>
    <col min="15875" max="15876" width="13.5703125" style="420" customWidth="1"/>
    <col min="15877" max="16128" width="9.140625" style="420"/>
    <col min="16129" max="16129" width="5.5703125" style="420" customWidth="1"/>
    <col min="16130" max="16130" width="71.7109375" style="420" customWidth="1"/>
    <col min="16131" max="16132" width="13.5703125" style="420" customWidth="1"/>
    <col min="16133" max="16384" width="9.140625" style="420"/>
  </cols>
  <sheetData>
    <row r="2" spans="1:4" ht="20.100000000000001" customHeight="1" x14ac:dyDescent="0.25">
      <c r="A2" s="420"/>
      <c r="B2" s="1839" t="s">
        <v>2408</v>
      </c>
      <c r="C2" s="1839"/>
      <c r="D2" s="1839"/>
    </row>
    <row r="3" spans="1:4" ht="20.100000000000001" customHeight="1" x14ac:dyDescent="0.25">
      <c r="A3" s="420"/>
      <c r="B3" s="1346"/>
      <c r="C3" s="1346"/>
    </row>
    <row r="4" spans="1:4" ht="20.100000000000001" customHeight="1" x14ac:dyDescent="0.25">
      <c r="A4" s="420"/>
      <c r="B4" s="1840" t="s">
        <v>80</v>
      </c>
      <c r="C4" s="1840"/>
    </row>
    <row r="5" spans="1:4" ht="20.100000000000001" customHeight="1" x14ac:dyDescent="0.25">
      <c r="A5" s="420"/>
      <c r="B5" s="1840" t="s">
        <v>1183</v>
      </c>
      <c r="C5" s="1840"/>
    </row>
    <row r="6" spans="1:4" ht="20.100000000000001" customHeight="1" x14ac:dyDescent="0.25">
      <c r="A6" s="420"/>
      <c r="B6" s="1840" t="s">
        <v>503</v>
      </c>
      <c r="C6" s="1840"/>
    </row>
    <row r="7" spans="1:4" s="422" customFormat="1" ht="20.100000000000001" customHeight="1" x14ac:dyDescent="0.25">
      <c r="B7" s="1840"/>
      <c r="C7" s="1840"/>
      <c r="D7" s="421"/>
    </row>
    <row r="8" spans="1:4" s="422" customFormat="1" ht="20.100000000000001" customHeight="1" x14ac:dyDescent="0.25">
      <c r="B8" s="1347"/>
      <c r="C8" s="1347"/>
      <c r="D8" s="421"/>
    </row>
    <row r="9" spans="1:4" s="423" customFormat="1" ht="20.100000000000001" customHeight="1" x14ac:dyDescent="0.25">
      <c r="B9" s="1841" t="s">
        <v>399</v>
      </c>
      <c r="C9" s="1841"/>
      <c r="D9" s="1841"/>
    </row>
    <row r="10" spans="1:4" ht="20.100000000000001" customHeight="1" x14ac:dyDescent="0.25">
      <c r="A10" s="1838" t="s">
        <v>562</v>
      </c>
      <c r="B10" s="516" t="s">
        <v>57</v>
      </c>
      <c r="C10" s="516" t="s">
        <v>58</v>
      </c>
      <c r="D10" s="1198" t="s">
        <v>59</v>
      </c>
    </row>
    <row r="11" spans="1:4" s="423" customFormat="1" ht="30.75" customHeight="1" x14ac:dyDescent="0.25">
      <c r="A11" s="1838"/>
      <c r="B11" s="517" t="s">
        <v>88</v>
      </c>
      <c r="C11" s="517" t="s">
        <v>1432</v>
      </c>
      <c r="D11" s="1199" t="s">
        <v>1433</v>
      </c>
    </row>
    <row r="12" spans="1:4" ht="22.5" customHeight="1" x14ac:dyDescent="0.25">
      <c r="A12" s="518"/>
      <c r="B12" s="420"/>
      <c r="C12" s="420"/>
    </row>
    <row r="13" spans="1:4" ht="51" customHeight="1" x14ac:dyDescent="0.25">
      <c r="A13" s="519" t="s">
        <v>572</v>
      </c>
      <c r="B13" s="520" t="s">
        <v>1434</v>
      </c>
      <c r="C13" s="521">
        <v>177125</v>
      </c>
      <c r="D13" s="1200">
        <v>165282</v>
      </c>
    </row>
    <row r="14" spans="1:4" ht="20.100000000000001" customHeight="1" x14ac:dyDescent="0.25">
      <c r="A14" s="518"/>
      <c r="B14" s="420"/>
      <c r="C14" s="522"/>
      <c r="D14" s="1200"/>
    </row>
    <row r="15" spans="1:4" ht="35.25" customHeight="1" x14ac:dyDescent="0.25">
      <c r="A15" s="519" t="s">
        <v>580</v>
      </c>
      <c r="B15" s="523" t="s">
        <v>1435</v>
      </c>
      <c r="C15" s="524">
        <v>1676</v>
      </c>
      <c r="D15" s="1200">
        <v>1514</v>
      </c>
    </row>
    <row r="16" spans="1:4" ht="20.100000000000001" customHeight="1" x14ac:dyDescent="0.25">
      <c r="A16" s="518"/>
      <c r="B16" s="420"/>
      <c r="C16" s="522"/>
      <c r="D16" s="1200"/>
    </row>
    <row r="17" spans="1:4" ht="36" customHeight="1" x14ac:dyDescent="0.25">
      <c r="A17" s="519" t="s">
        <v>581</v>
      </c>
      <c r="B17" s="525" t="s">
        <v>504</v>
      </c>
      <c r="C17" s="521">
        <v>387</v>
      </c>
      <c r="D17" s="1200">
        <v>302</v>
      </c>
    </row>
    <row r="18" spans="1:4" ht="20.100000000000001" customHeight="1" x14ac:dyDescent="0.25">
      <c r="A18" s="518"/>
      <c r="B18" s="526"/>
      <c r="C18" s="522"/>
      <c r="D18" s="1200"/>
    </row>
    <row r="19" spans="1:4" s="422" customFormat="1" ht="20.100000000000001" customHeight="1" x14ac:dyDescent="0.25">
      <c r="A19" s="518" t="s">
        <v>582</v>
      </c>
      <c r="B19" s="422" t="s">
        <v>505</v>
      </c>
      <c r="C19" s="527">
        <f>SUM(C13:C18)</f>
        <v>179188</v>
      </c>
      <c r="D19" s="527">
        <f>SUM(D13:D18)</f>
        <v>167098</v>
      </c>
    </row>
    <row r="20" spans="1:4" ht="20.100000000000001" customHeight="1" x14ac:dyDescent="0.25">
      <c r="C20" s="431"/>
    </row>
    <row r="21" spans="1:4" ht="20.100000000000001" customHeight="1" x14ac:dyDescent="0.25">
      <c r="C21" s="431"/>
    </row>
    <row r="22" spans="1:4" ht="20.100000000000001" customHeight="1" x14ac:dyDescent="0.25">
      <c r="C22" s="431"/>
    </row>
    <row r="23" spans="1:4" ht="20.100000000000001" customHeight="1" x14ac:dyDescent="0.25">
      <c r="C23" s="431"/>
    </row>
  </sheetData>
  <mergeCells count="7">
    <mergeCell ref="A10:A11"/>
    <mergeCell ref="B2:D2"/>
    <mergeCell ref="B4:C4"/>
    <mergeCell ref="B5:C5"/>
    <mergeCell ref="B6:C6"/>
    <mergeCell ref="B7:C7"/>
    <mergeCell ref="B9:D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34"/>
  <sheetViews>
    <sheetView workbookViewId="0">
      <selection activeCell="B1" sqref="B1:D1"/>
    </sheetView>
  </sheetViews>
  <sheetFormatPr defaultRowHeight="12.75" x14ac:dyDescent="0.2"/>
  <cols>
    <col min="1" max="1" width="3.85546875" style="360" bestFit="1" customWidth="1"/>
    <col min="2" max="2" width="51.42578125" style="360" customWidth="1"/>
    <col min="3" max="3" width="29.7109375" style="360" customWidth="1"/>
    <col min="4" max="4" width="9.7109375" style="360" customWidth="1"/>
    <col min="5" max="256" width="9.140625" style="360"/>
    <col min="257" max="257" width="3.85546875" style="360" bestFit="1" customWidth="1"/>
    <col min="258" max="258" width="51.42578125" style="360" customWidth="1"/>
    <col min="259" max="259" width="29.7109375" style="360" customWidth="1"/>
    <col min="260" max="260" width="9.7109375" style="360" customWidth="1"/>
    <col min="261" max="512" width="9.140625" style="360"/>
    <col min="513" max="513" width="3.85546875" style="360" bestFit="1" customWidth="1"/>
    <col min="514" max="514" width="51.42578125" style="360" customWidth="1"/>
    <col min="515" max="515" width="29.7109375" style="360" customWidth="1"/>
    <col min="516" max="516" width="9.7109375" style="360" customWidth="1"/>
    <col min="517" max="768" width="9.140625" style="360"/>
    <col min="769" max="769" width="3.85546875" style="360" bestFit="1" customWidth="1"/>
    <col min="770" max="770" width="51.42578125" style="360" customWidth="1"/>
    <col min="771" max="771" width="29.7109375" style="360" customWidth="1"/>
    <col min="772" max="772" width="9.7109375" style="360" customWidth="1"/>
    <col min="773" max="1024" width="9.140625" style="360"/>
    <col min="1025" max="1025" width="3.85546875" style="360" bestFit="1" customWidth="1"/>
    <col min="1026" max="1026" width="51.42578125" style="360" customWidth="1"/>
    <col min="1027" max="1027" width="29.7109375" style="360" customWidth="1"/>
    <col min="1028" max="1028" width="9.7109375" style="360" customWidth="1"/>
    <col min="1029" max="1280" width="9.140625" style="360"/>
    <col min="1281" max="1281" width="3.85546875" style="360" bestFit="1" customWidth="1"/>
    <col min="1282" max="1282" width="51.42578125" style="360" customWidth="1"/>
    <col min="1283" max="1283" width="29.7109375" style="360" customWidth="1"/>
    <col min="1284" max="1284" width="9.7109375" style="360" customWidth="1"/>
    <col min="1285" max="1536" width="9.140625" style="360"/>
    <col min="1537" max="1537" width="3.85546875" style="360" bestFit="1" customWidth="1"/>
    <col min="1538" max="1538" width="51.42578125" style="360" customWidth="1"/>
    <col min="1539" max="1539" width="29.7109375" style="360" customWidth="1"/>
    <col min="1540" max="1540" width="9.7109375" style="360" customWidth="1"/>
    <col min="1541" max="1792" width="9.140625" style="360"/>
    <col min="1793" max="1793" width="3.85546875" style="360" bestFit="1" customWidth="1"/>
    <col min="1794" max="1794" width="51.42578125" style="360" customWidth="1"/>
    <col min="1795" max="1795" width="29.7109375" style="360" customWidth="1"/>
    <col min="1796" max="1796" width="9.7109375" style="360" customWidth="1"/>
    <col min="1797" max="2048" width="9.140625" style="360"/>
    <col min="2049" max="2049" width="3.85546875" style="360" bestFit="1" customWidth="1"/>
    <col min="2050" max="2050" width="51.42578125" style="360" customWidth="1"/>
    <col min="2051" max="2051" width="29.7109375" style="360" customWidth="1"/>
    <col min="2052" max="2052" width="9.7109375" style="360" customWidth="1"/>
    <col min="2053" max="2304" width="9.140625" style="360"/>
    <col min="2305" max="2305" width="3.85546875" style="360" bestFit="1" customWidth="1"/>
    <col min="2306" max="2306" width="51.42578125" style="360" customWidth="1"/>
    <col min="2307" max="2307" width="29.7109375" style="360" customWidth="1"/>
    <col min="2308" max="2308" width="9.7109375" style="360" customWidth="1"/>
    <col min="2309" max="2560" width="9.140625" style="360"/>
    <col min="2561" max="2561" width="3.85546875" style="360" bestFit="1" customWidth="1"/>
    <col min="2562" max="2562" width="51.42578125" style="360" customWidth="1"/>
    <col min="2563" max="2563" width="29.7109375" style="360" customWidth="1"/>
    <col min="2564" max="2564" width="9.7109375" style="360" customWidth="1"/>
    <col min="2565" max="2816" width="9.140625" style="360"/>
    <col min="2817" max="2817" width="3.85546875" style="360" bestFit="1" customWidth="1"/>
    <col min="2818" max="2818" width="51.42578125" style="360" customWidth="1"/>
    <col min="2819" max="2819" width="29.7109375" style="360" customWidth="1"/>
    <col min="2820" max="2820" width="9.7109375" style="360" customWidth="1"/>
    <col min="2821" max="3072" width="9.140625" style="360"/>
    <col min="3073" max="3073" width="3.85546875" style="360" bestFit="1" customWidth="1"/>
    <col min="3074" max="3074" width="51.42578125" style="360" customWidth="1"/>
    <col min="3075" max="3075" width="29.7109375" style="360" customWidth="1"/>
    <col min="3076" max="3076" width="9.7109375" style="360" customWidth="1"/>
    <col min="3077" max="3328" width="9.140625" style="360"/>
    <col min="3329" max="3329" width="3.85546875" style="360" bestFit="1" customWidth="1"/>
    <col min="3330" max="3330" width="51.42578125" style="360" customWidth="1"/>
    <col min="3331" max="3331" width="29.7109375" style="360" customWidth="1"/>
    <col min="3332" max="3332" width="9.7109375" style="360" customWidth="1"/>
    <col min="3333" max="3584" width="9.140625" style="360"/>
    <col min="3585" max="3585" width="3.85546875" style="360" bestFit="1" customWidth="1"/>
    <col min="3586" max="3586" width="51.42578125" style="360" customWidth="1"/>
    <col min="3587" max="3587" width="29.7109375" style="360" customWidth="1"/>
    <col min="3588" max="3588" width="9.7109375" style="360" customWidth="1"/>
    <col min="3589" max="3840" width="9.140625" style="360"/>
    <col min="3841" max="3841" width="3.85546875" style="360" bestFit="1" customWidth="1"/>
    <col min="3842" max="3842" width="51.42578125" style="360" customWidth="1"/>
    <col min="3843" max="3843" width="29.7109375" style="360" customWidth="1"/>
    <col min="3844" max="3844" width="9.7109375" style="360" customWidth="1"/>
    <col min="3845" max="4096" width="9.140625" style="360"/>
    <col min="4097" max="4097" width="3.85546875" style="360" bestFit="1" customWidth="1"/>
    <col min="4098" max="4098" width="51.42578125" style="360" customWidth="1"/>
    <col min="4099" max="4099" width="29.7109375" style="360" customWidth="1"/>
    <col min="4100" max="4100" width="9.7109375" style="360" customWidth="1"/>
    <col min="4101" max="4352" width="9.140625" style="360"/>
    <col min="4353" max="4353" width="3.85546875" style="360" bestFit="1" customWidth="1"/>
    <col min="4354" max="4354" width="51.42578125" style="360" customWidth="1"/>
    <col min="4355" max="4355" width="29.7109375" style="360" customWidth="1"/>
    <col min="4356" max="4356" width="9.7109375" style="360" customWidth="1"/>
    <col min="4357" max="4608" width="9.140625" style="360"/>
    <col min="4609" max="4609" width="3.85546875" style="360" bestFit="1" customWidth="1"/>
    <col min="4610" max="4610" width="51.42578125" style="360" customWidth="1"/>
    <col min="4611" max="4611" width="29.7109375" style="360" customWidth="1"/>
    <col min="4612" max="4612" width="9.7109375" style="360" customWidth="1"/>
    <col min="4613" max="4864" width="9.140625" style="360"/>
    <col min="4865" max="4865" width="3.85546875" style="360" bestFit="1" customWidth="1"/>
    <col min="4866" max="4866" width="51.42578125" style="360" customWidth="1"/>
    <col min="4867" max="4867" width="29.7109375" style="360" customWidth="1"/>
    <col min="4868" max="4868" width="9.7109375" style="360" customWidth="1"/>
    <col min="4869" max="5120" width="9.140625" style="360"/>
    <col min="5121" max="5121" width="3.85546875" style="360" bestFit="1" customWidth="1"/>
    <col min="5122" max="5122" width="51.42578125" style="360" customWidth="1"/>
    <col min="5123" max="5123" width="29.7109375" style="360" customWidth="1"/>
    <col min="5124" max="5124" width="9.7109375" style="360" customWidth="1"/>
    <col min="5125" max="5376" width="9.140625" style="360"/>
    <col min="5377" max="5377" width="3.85546875" style="360" bestFit="1" customWidth="1"/>
    <col min="5378" max="5378" width="51.42578125" style="360" customWidth="1"/>
    <col min="5379" max="5379" width="29.7109375" style="360" customWidth="1"/>
    <col min="5380" max="5380" width="9.7109375" style="360" customWidth="1"/>
    <col min="5381" max="5632" width="9.140625" style="360"/>
    <col min="5633" max="5633" width="3.85546875" style="360" bestFit="1" customWidth="1"/>
    <col min="5634" max="5634" width="51.42578125" style="360" customWidth="1"/>
    <col min="5635" max="5635" width="29.7109375" style="360" customWidth="1"/>
    <col min="5636" max="5636" width="9.7109375" style="360" customWidth="1"/>
    <col min="5637" max="5888" width="9.140625" style="360"/>
    <col min="5889" max="5889" width="3.85546875" style="360" bestFit="1" customWidth="1"/>
    <col min="5890" max="5890" width="51.42578125" style="360" customWidth="1"/>
    <col min="5891" max="5891" width="29.7109375" style="360" customWidth="1"/>
    <col min="5892" max="5892" width="9.7109375" style="360" customWidth="1"/>
    <col min="5893" max="6144" width="9.140625" style="360"/>
    <col min="6145" max="6145" width="3.85546875" style="360" bestFit="1" customWidth="1"/>
    <col min="6146" max="6146" width="51.42578125" style="360" customWidth="1"/>
    <col min="6147" max="6147" width="29.7109375" style="360" customWidth="1"/>
    <col min="6148" max="6148" width="9.7109375" style="360" customWidth="1"/>
    <col min="6149" max="6400" width="9.140625" style="360"/>
    <col min="6401" max="6401" width="3.85546875" style="360" bestFit="1" customWidth="1"/>
    <col min="6402" max="6402" width="51.42578125" style="360" customWidth="1"/>
    <col min="6403" max="6403" width="29.7109375" style="360" customWidth="1"/>
    <col min="6404" max="6404" width="9.7109375" style="360" customWidth="1"/>
    <col min="6405" max="6656" width="9.140625" style="360"/>
    <col min="6657" max="6657" width="3.85546875" style="360" bestFit="1" customWidth="1"/>
    <col min="6658" max="6658" width="51.42578125" style="360" customWidth="1"/>
    <col min="6659" max="6659" width="29.7109375" style="360" customWidth="1"/>
    <col min="6660" max="6660" width="9.7109375" style="360" customWidth="1"/>
    <col min="6661" max="6912" width="9.140625" style="360"/>
    <col min="6913" max="6913" width="3.85546875" style="360" bestFit="1" customWidth="1"/>
    <col min="6914" max="6914" width="51.42578125" style="360" customWidth="1"/>
    <col min="6915" max="6915" width="29.7109375" style="360" customWidth="1"/>
    <col min="6916" max="6916" width="9.7109375" style="360" customWidth="1"/>
    <col min="6917" max="7168" width="9.140625" style="360"/>
    <col min="7169" max="7169" width="3.85546875" style="360" bestFit="1" customWidth="1"/>
    <col min="7170" max="7170" width="51.42578125" style="360" customWidth="1"/>
    <col min="7171" max="7171" width="29.7109375" style="360" customWidth="1"/>
    <col min="7172" max="7172" width="9.7109375" style="360" customWidth="1"/>
    <col min="7173" max="7424" width="9.140625" style="360"/>
    <col min="7425" max="7425" width="3.85546875" style="360" bestFit="1" customWidth="1"/>
    <col min="7426" max="7426" width="51.42578125" style="360" customWidth="1"/>
    <col min="7427" max="7427" width="29.7109375" style="360" customWidth="1"/>
    <col min="7428" max="7428" width="9.7109375" style="360" customWidth="1"/>
    <col min="7429" max="7680" width="9.140625" style="360"/>
    <col min="7681" max="7681" width="3.85546875" style="360" bestFit="1" customWidth="1"/>
    <col min="7682" max="7682" width="51.42578125" style="360" customWidth="1"/>
    <col min="7683" max="7683" width="29.7109375" style="360" customWidth="1"/>
    <col min="7684" max="7684" width="9.7109375" style="360" customWidth="1"/>
    <col min="7685" max="7936" width="9.140625" style="360"/>
    <col min="7937" max="7937" width="3.85546875" style="360" bestFit="1" customWidth="1"/>
    <col min="7938" max="7938" width="51.42578125" style="360" customWidth="1"/>
    <col min="7939" max="7939" width="29.7109375" style="360" customWidth="1"/>
    <col min="7940" max="7940" width="9.7109375" style="360" customWidth="1"/>
    <col min="7941" max="8192" width="9.140625" style="360"/>
    <col min="8193" max="8193" width="3.85546875" style="360" bestFit="1" customWidth="1"/>
    <col min="8194" max="8194" width="51.42578125" style="360" customWidth="1"/>
    <col min="8195" max="8195" width="29.7109375" style="360" customWidth="1"/>
    <col min="8196" max="8196" width="9.7109375" style="360" customWidth="1"/>
    <col min="8197" max="8448" width="9.140625" style="360"/>
    <col min="8449" max="8449" width="3.85546875" style="360" bestFit="1" customWidth="1"/>
    <col min="8450" max="8450" width="51.42578125" style="360" customWidth="1"/>
    <col min="8451" max="8451" width="29.7109375" style="360" customWidth="1"/>
    <col min="8452" max="8452" width="9.7109375" style="360" customWidth="1"/>
    <col min="8453" max="8704" width="9.140625" style="360"/>
    <col min="8705" max="8705" width="3.85546875" style="360" bestFit="1" customWidth="1"/>
    <col min="8706" max="8706" width="51.42578125" style="360" customWidth="1"/>
    <col min="8707" max="8707" width="29.7109375" style="360" customWidth="1"/>
    <col min="8708" max="8708" width="9.7109375" style="360" customWidth="1"/>
    <col min="8709" max="8960" width="9.140625" style="360"/>
    <col min="8961" max="8961" width="3.85546875" style="360" bestFit="1" customWidth="1"/>
    <col min="8962" max="8962" width="51.42578125" style="360" customWidth="1"/>
    <col min="8963" max="8963" width="29.7109375" style="360" customWidth="1"/>
    <col min="8964" max="8964" width="9.7109375" style="360" customWidth="1"/>
    <col min="8965" max="9216" width="9.140625" style="360"/>
    <col min="9217" max="9217" width="3.85546875" style="360" bestFit="1" customWidth="1"/>
    <col min="9218" max="9218" width="51.42578125" style="360" customWidth="1"/>
    <col min="9219" max="9219" width="29.7109375" style="360" customWidth="1"/>
    <col min="9220" max="9220" width="9.7109375" style="360" customWidth="1"/>
    <col min="9221" max="9472" width="9.140625" style="360"/>
    <col min="9473" max="9473" width="3.85546875" style="360" bestFit="1" customWidth="1"/>
    <col min="9474" max="9474" width="51.42578125" style="360" customWidth="1"/>
    <col min="9475" max="9475" width="29.7109375" style="360" customWidth="1"/>
    <col min="9476" max="9476" width="9.7109375" style="360" customWidth="1"/>
    <col min="9477" max="9728" width="9.140625" style="360"/>
    <col min="9729" max="9729" width="3.85546875" style="360" bestFit="1" customWidth="1"/>
    <col min="9730" max="9730" width="51.42578125" style="360" customWidth="1"/>
    <col min="9731" max="9731" width="29.7109375" style="360" customWidth="1"/>
    <col min="9732" max="9732" width="9.7109375" style="360" customWidth="1"/>
    <col min="9733" max="9984" width="9.140625" style="360"/>
    <col min="9985" max="9985" width="3.85546875" style="360" bestFit="1" customWidth="1"/>
    <col min="9986" max="9986" width="51.42578125" style="360" customWidth="1"/>
    <col min="9987" max="9987" width="29.7109375" style="360" customWidth="1"/>
    <col min="9988" max="9988" width="9.7109375" style="360" customWidth="1"/>
    <col min="9989" max="10240" width="9.140625" style="360"/>
    <col min="10241" max="10241" width="3.85546875" style="360" bestFit="1" customWidth="1"/>
    <col min="10242" max="10242" width="51.42578125" style="360" customWidth="1"/>
    <col min="10243" max="10243" width="29.7109375" style="360" customWidth="1"/>
    <col min="10244" max="10244" width="9.7109375" style="360" customWidth="1"/>
    <col min="10245" max="10496" width="9.140625" style="360"/>
    <col min="10497" max="10497" width="3.85546875" style="360" bestFit="1" customWidth="1"/>
    <col min="10498" max="10498" width="51.42578125" style="360" customWidth="1"/>
    <col min="10499" max="10499" width="29.7109375" style="360" customWidth="1"/>
    <col min="10500" max="10500" width="9.7109375" style="360" customWidth="1"/>
    <col min="10501" max="10752" width="9.140625" style="360"/>
    <col min="10753" max="10753" width="3.85546875" style="360" bestFit="1" customWidth="1"/>
    <col min="10754" max="10754" width="51.42578125" style="360" customWidth="1"/>
    <col min="10755" max="10755" width="29.7109375" style="360" customWidth="1"/>
    <col min="10756" max="10756" width="9.7109375" style="360" customWidth="1"/>
    <col min="10757" max="11008" width="9.140625" style="360"/>
    <col min="11009" max="11009" width="3.85546875" style="360" bestFit="1" customWidth="1"/>
    <col min="11010" max="11010" width="51.42578125" style="360" customWidth="1"/>
    <col min="11011" max="11011" width="29.7109375" style="360" customWidth="1"/>
    <col min="11012" max="11012" width="9.7109375" style="360" customWidth="1"/>
    <col min="11013" max="11264" width="9.140625" style="360"/>
    <col min="11265" max="11265" width="3.85546875" style="360" bestFit="1" customWidth="1"/>
    <col min="11266" max="11266" width="51.42578125" style="360" customWidth="1"/>
    <col min="11267" max="11267" width="29.7109375" style="360" customWidth="1"/>
    <col min="11268" max="11268" width="9.7109375" style="360" customWidth="1"/>
    <col min="11269" max="11520" width="9.140625" style="360"/>
    <col min="11521" max="11521" width="3.85546875" style="360" bestFit="1" customWidth="1"/>
    <col min="11522" max="11522" width="51.42578125" style="360" customWidth="1"/>
    <col min="11523" max="11523" width="29.7109375" style="360" customWidth="1"/>
    <col min="11524" max="11524" width="9.7109375" style="360" customWidth="1"/>
    <col min="11525" max="11776" width="9.140625" style="360"/>
    <col min="11777" max="11777" width="3.85546875" style="360" bestFit="1" customWidth="1"/>
    <col min="11778" max="11778" width="51.42578125" style="360" customWidth="1"/>
    <col min="11779" max="11779" width="29.7109375" style="360" customWidth="1"/>
    <col min="11780" max="11780" width="9.7109375" style="360" customWidth="1"/>
    <col min="11781" max="12032" width="9.140625" style="360"/>
    <col min="12033" max="12033" width="3.85546875" style="360" bestFit="1" customWidth="1"/>
    <col min="12034" max="12034" width="51.42578125" style="360" customWidth="1"/>
    <col min="12035" max="12035" width="29.7109375" style="360" customWidth="1"/>
    <col min="12036" max="12036" width="9.7109375" style="360" customWidth="1"/>
    <col min="12037" max="12288" width="9.140625" style="360"/>
    <col min="12289" max="12289" width="3.85546875" style="360" bestFit="1" customWidth="1"/>
    <col min="12290" max="12290" width="51.42578125" style="360" customWidth="1"/>
    <col min="12291" max="12291" width="29.7109375" style="360" customWidth="1"/>
    <col min="12292" max="12292" width="9.7109375" style="360" customWidth="1"/>
    <col min="12293" max="12544" width="9.140625" style="360"/>
    <col min="12545" max="12545" width="3.85546875" style="360" bestFit="1" customWidth="1"/>
    <col min="12546" max="12546" width="51.42578125" style="360" customWidth="1"/>
    <col min="12547" max="12547" width="29.7109375" style="360" customWidth="1"/>
    <col min="12548" max="12548" width="9.7109375" style="360" customWidth="1"/>
    <col min="12549" max="12800" width="9.140625" style="360"/>
    <col min="12801" max="12801" width="3.85546875" style="360" bestFit="1" customWidth="1"/>
    <col min="12802" max="12802" width="51.42578125" style="360" customWidth="1"/>
    <col min="12803" max="12803" width="29.7109375" style="360" customWidth="1"/>
    <col min="12804" max="12804" width="9.7109375" style="360" customWidth="1"/>
    <col min="12805" max="13056" width="9.140625" style="360"/>
    <col min="13057" max="13057" width="3.85546875" style="360" bestFit="1" customWidth="1"/>
    <col min="13058" max="13058" width="51.42578125" style="360" customWidth="1"/>
    <col min="13059" max="13059" width="29.7109375" style="360" customWidth="1"/>
    <col min="13060" max="13060" width="9.7109375" style="360" customWidth="1"/>
    <col min="13061" max="13312" width="9.140625" style="360"/>
    <col min="13313" max="13313" width="3.85546875" style="360" bestFit="1" customWidth="1"/>
    <col min="13314" max="13314" width="51.42578125" style="360" customWidth="1"/>
    <col min="13315" max="13315" width="29.7109375" style="360" customWidth="1"/>
    <col min="13316" max="13316" width="9.7109375" style="360" customWidth="1"/>
    <col min="13317" max="13568" width="9.140625" style="360"/>
    <col min="13569" max="13569" width="3.85546875" style="360" bestFit="1" customWidth="1"/>
    <col min="13570" max="13570" width="51.42578125" style="360" customWidth="1"/>
    <col min="13571" max="13571" width="29.7109375" style="360" customWidth="1"/>
    <col min="13572" max="13572" width="9.7109375" style="360" customWidth="1"/>
    <col min="13573" max="13824" width="9.140625" style="360"/>
    <col min="13825" max="13825" width="3.85546875" style="360" bestFit="1" customWidth="1"/>
    <col min="13826" max="13826" width="51.42578125" style="360" customWidth="1"/>
    <col min="13827" max="13827" width="29.7109375" style="360" customWidth="1"/>
    <col min="13828" max="13828" width="9.7109375" style="360" customWidth="1"/>
    <col min="13829" max="14080" width="9.140625" style="360"/>
    <col min="14081" max="14081" width="3.85546875" style="360" bestFit="1" customWidth="1"/>
    <col min="14082" max="14082" width="51.42578125" style="360" customWidth="1"/>
    <col min="14083" max="14083" width="29.7109375" style="360" customWidth="1"/>
    <col min="14084" max="14084" width="9.7109375" style="360" customWidth="1"/>
    <col min="14085" max="14336" width="9.140625" style="360"/>
    <col min="14337" max="14337" width="3.85546875" style="360" bestFit="1" customWidth="1"/>
    <col min="14338" max="14338" width="51.42578125" style="360" customWidth="1"/>
    <col min="14339" max="14339" width="29.7109375" style="360" customWidth="1"/>
    <col min="14340" max="14340" width="9.7109375" style="360" customWidth="1"/>
    <col min="14341" max="14592" width="9.140625" style="360"/>
    <col min="14593" max="14593" width="3.85546875" style="360" bestFit="1" customWidth="1"/>
    <col min="14594" max="14594" width="51.42578125" style="360" customWidth="1"/>
    <col min="14595" max="14595" width="29.7109375" style="360" customWidth="1"/>
    <col min="14596" max="14596" width="9.7109375" style="360" customWidth="1"/>
    <col min="14597" max="14848" width="9.140625" style="360"/>
    <col min="14849" max="14849" width="3.85546875" style="360" bestFit="1" customWidth="1"/>
    <col min="14850" max="14850" width="51.42578125" style="360" customWidth="1"/>
    <col min="14851" max="14851" width="29.7109375" style="360" customWidth="1"/>
    <col min="14852" max="14852" width="9.7109375" style="360" customWidth="1"/>
    <col min="14853" max="15104" width="9.140625" style="360"/>
    <col min="15105" max="15105" width="3.85546875" style="360" bestFit="1" customWidth="1"/>
    <col min="15106" max="15106" width="51.42578125" style="360" customWidth="1"/>
    <col min="15107" max="15107" width="29.7109375" style="360" customWidth="1"/>
    <col min="15108" max="15108" width="9.7109375" style="360" customWidth="1"/>
    <col min="15109" max="15360" width="9.140625" style="360"/>
    <col min="15361" max="15361" width="3.85546875" style="360" bestFit="1" customWidth="1"/>
    <col min="15362" max="15362" width="51.42578125" style="360" customWidth="1"/>
    <col min="15363" max="15363" width="29.7109375" style="360" customWidth="1"/>
    <col min="15364" max="15364" width="9.7109375" style="360" customWidth="1"/>
    <col min="15365" max="15616" width="9.140625" style="360"/>
    <col min="15617" max="15617" width="3.85546875" style="360" bestFit="1" customWidth="1"/>
    <col min="15618" max="15618" width="51.42578125" style="360" customWidth="1"/>
    <col min="15619" max="15619" width="29.7109375" style="360" customWidth="1"/>
    <col min="15620" max="15620" width="9.7109375" style="360" customWidth="1"/>
    <col min="15621" max="15872" width="9.140625" style="360"/>
    <col min="15873" max="15873" width="3.85546875" style="360" bestFit="1" customWidth="1"/>
    <col min="15874" max="15874" width="51.42578125" style="360" customWidth="1"/>
    <col min="15875" max="15875" width="29.7109375" style="360" customWidth="1"/>
    <col min="15876" max="15876" width="9.7109375" style="360" customWidth="1"/>
    <col min="15877" max="16128" width="9.140625" style="360"/>
    <col min="16129" max="16129" width="3.85546875" style="360" bestFit="1" customWidth="1"/>
    <col min="16130" max="16130" width="51.42578125" style="360" customWidth="1"/>
    <col min="16131" max="16131" width="29.7109375" style="360" customWidth="1"/>
    <col min="16132" max="16132" width="9.7109375" style="360" customWidth="1"/>
    <col min="16133" max="16384" width="9.140625" style="360"/>
  </cols>
  <sheetData>
    <row r="1" spans="1:256" x14ac:dyDescent="0.2">
      <c r="B1" s="1844" t="s">
        <v>2409</v>
      </c>
      <c r="C1" s="1844"/>
      <c r="D1" s="1844"/>
      <c r="E1" s="1178"/>
      <c r="F1" s="1178"/>
      <c r="G1" s="1178"/>
      <c r="H1" s="1178"/>
    </row>
    <row r="2" spans="1:256" x14ac:dyDescent="0.2">
      <c r="A2" s="1702" t="s">
        <v>80</v>
      </c>
      <c r="B2" s="1702"/>
      <c r="C2" s="1702"/>
      <c r="D2" s="1702"/>
    </row>
    <row r="3" spans="1:256" x14ac:dyDescent="0.2">
      <c r="A3" s="1702" t="s">
        <v>1183</v>
      </c>
      <c r="B3" s="1702"/>
      <c r="C3" s="1702"/>
      <c r="D3" s="1702"/>
    </row>
    <row r="4" spans="1:256" x14ac:dyDescent="0.2">
      <c r="A4" s="1702" t="s">
        <v>1391</v>
      </c>
      <c r="B4" s="1702"/>
      <c r="C4" s="1702"/>
      <c r="D4" s="1702"/>
    </row>
    <row r="5" spans="1:256" x14ac:dyDescent="0.2">
      <c r="A5" s="1702" t="s">
        <v>1186</v>
      </c>
      <c r="B5" s="1702"/>
      <c r="C5" s="1702"/>
      <c r="D5" s="1702"/>
    </row>
    <row r="6" spans="1:256" ht="13.5" x14ac:dyDescent="0.25">
      <c r="A6" s="2"/>
      <c r="B6" s="1179"/>
      <c r="C6" s="1179"/>
      <c r="D6" s="1179"/>
    </row>
    <row r="7" spans="1:256" x14ac:dyDescent="0.2">
      <c r="A7" s="2"/>
      <c r="B7" s="1180" t="s">
        <v>1392</v>
      </c>
      <c r="C7" s="1180"/>
      <c r="D7" s="1150">
        <v>5000</v>
      </c>
    </row>
    <row r="8" spans="1:256" x14ac:dyDescent="0.2">
      <c r="A8" s="149"/>
      <c r="B8" s="1177" t="s">
        <v>1393</v>
      </c>
      <c r="C8" s="1177"/>
      <c r="D8" s="1191">
        <v>3241</v>
      </c>
      <c r="E8" s="1181"/>
      <c r="F8" s="1181"/>
      <c r="G8" s="1181"/>
      <c r="H8" s="1181"/>
      <c r="I8" s="1181"/>
      <c r="J8" s="1181"/>
      <c r="K8" s="1181"/>
      <c r="L8" s="1181"/>
      <c r="M8" s="1181"/>
      <c r="N8" s="1181"/>
      <c r="O8" s="1181"/>
      <c r="P8" s="1181"/>
      <c r="Q8" s="1181"/>
      <c r="R8" s="1181"/>
      <c r="S8" s="1181"/>
      <c r="T8" s="1181"/>
      <c r="U8" s="1181"/>
      <c r="V8" s="1181"/>
      <c r="W8" s="1181"/>
      <c r="X8" s="1181"/>
      <c r="Y8" s="1181"/>
      <c r="Z8" s="1181"/>
      <c r="AA8" s="1181"/>
      <c r="AB8" s="1181"/>
      <c r="AC8" s="1181"/>
      <c r="AD8" s="1181"/>
      <c r="AE8" s="1181"/>
      <c r="AF8" s="1181"/>
      <c r="AG8" s="1181"/>
      <c r="AH8" s="1181"/>
      <c r="AI8" s="1181"/>
      <c r="AJ8" s="1181"/>
      <c r="AK8" s="1181"/>
      <c r="AL8" s="1181"/>
      <c r="AM8" s="1181"/>
      <c r="AN8" s="1181"/>
      <c r="AO8" s="1181"/>
      <c r="AP8" s="1181"/>
      <c r="AQ8" s="1181"/>
      <c r="AR8" s="1181"/>
      <c r="AS8" s="1181"/>
      <c r="AT8" s="1181"/>
      <c r="AU8" s="1181"/>
      <c r="AV8" s="1181"/>
      <c r="AW8" s="1181"/>
      <c r="AX8" s="1181"/>
      <c r="AY8" s="1181"/>
      <c r="AZ8" s="1181"/>
      <c r="BA8" s="1181"/>
      <c r="BB8" s="1181"/>
      <c r="BC8" s="1181"/>
      <c r="BD8" s="1181"/>
      <c r="BE8" s="1181"/>
      <c r="BF8" s="1181"/>
      <c r="BG8" s="1181"/>
      <c r="BH8" s="1181"/>
      <c r="BI8" s="1181"/>
      <c r="BJ8" s="1181"/>
      <c r="BK8" s="1181"/>
      <c r="BL8" s="1181"/>
      <c r="BM8" s="1181"/>
      <c r="BN8" s="1181"/>
      <c r="BO8" s="1181"/>
      <c r="BP8" s="1181"/>
      <c r="BQ8" s="1181"/>
      <c r="BR8" s="1181"/>
      <c r="BS8" s="1181"/>
      <c r="BT8" s="1181"/>
      <c r="BU8" s="1181"/>
      <c r="BV8" s="1181"/>
      <c r="BW8" s="1181"/>
      <c r="BX8" s="1181"/>
      <c r="BY8" s="1181"/>
      <c r="BZ8" s="1181"/>
      <c r="CA8" s="1181"/>
      <c r="CB8" s="1181"/>
      <c r="CC8" s="1181"/>
      <c r="CD8" s="1181"/>
      <c r="CE8" s="1181"/>
      <c r="CF8" s="1181"/>
      <c r="CG8" s="1181"/>
      <c r="CH8" s="1181"/>
      <c r="CI8" s="1181"/>
      <c r="CJ8" s="1181"/>
      <c r="CK8" s="1181"/>
      <c r="CL8" s="1181"/>
      <c r="CM8" s="1181"/>
      <c r="CN8" s="1181"/>
      <c r="CO8" s="1181"/>
      <c r="CP8" s="1181"/>
      <c r="CQ8" s="1181"/>
      <c r="CR8" s="1181"/>
      <c r="CS8" s="1181"/>
      <c r="CT8" s="1181"/>
      <c r="CU8" s="1181"/>
      <c r="CV8" s="1181"/>
      <c r="CW8" s="1181"/>
      <c r="CX8" s="1181"/>
      <c r="CY8" s="1181"/>
      <c r="CZ8" s="1181"/>
      <c r="DA8" s="1181"/>
      <c r="DB8" s="1181"/>
      <c r="DC8" s="1181"/>
      <c r="DD8" s="1181"/>
      <c r="DE8" s="1181"/>
      <c r="DF8" s="1181"/>
      <c r="DG8" s="1181"/>
      <c r="DH8" s="1181"/>
      <c r="DI8" s="1181"/>
      <c r="DJ8" s="1181"/>
      <c r="DK8" s="1181"/>
      <c r="DL8" s="1181"/>
      <c r="DM8" s="1181"/>
      <c r="DN8" s="1181"/>
      <c r="DO8" s="1181"/>
      <c r="DP8" s="1181"/>
      <c r="DQ8" s="1181"/>
      <c r="DR8" s="1181"/>
      <c r="DS8" s="1181"/>
      <c r="DT8" s="1181"/>
      <c r="DU8" s="1181"/>
      <c r="DV8" s="1181"/>
      <c r="DW8" s="1181"/>
      <c r="DX8" s="1181"/>
      <c r="DY8" s="1181"/>
      <c r="DZ8" s="1181"/>
      <c r="EA8" s="1181"/>
      <c r="EB8" s="1181"/>
      <c r="EC8" s="1181"/>
      <c r="ED8" s="1181"/>
      <c r="EE8" s="1181"/>
      <c r="EF8" s="1181"/>
      <c r="EG8" s="1181"/>
      <c r="EH8" s="1181"/>
      <c r="EI8" s="1181"/>
      <c r="EJ8" s="1181"/>
      <c r="EK8" s="1181"/>
      <c r="EL8" s="1181"/>
      <c r="EM8" s="1181"/>
      <c r="EN8" s="1181"/>
      <c r="EO8" s="1181"/>
      <c r="EP8" s="1181"/>
      <c r="EQ8" s="1181"/>
      <c r="ER8" s="1181"/>
      <c r="ES8" s="1181"/>
      <c r="ET8" s="1181"/>
      <c r="EU8" s="1181"/>
      <c r="EV8" s="1181"/>
      <c r="EW8" s="1181"/>
      <c r="EX8" s="1181"/>
      <c r="EY8" s="1181"/>
      <c r="EZ8" s="1181"/>
      <c r="FA8" s="1181"/>
      <c r="FB8" s="1181"/>
      <c r="FC8" s="1181"/>
      <c r="FD8" s="1181"/>
      <c r="FE8" s="1181"/>
      <c r="FF8" s="1181"/>
      <c r="FG8" s="1181"/>
      <c r="FH8" s="1181"/>
      <c r="FI8" s="1181"/>
      <c r="FJ8" s="1181"/>
      <c r="FK8" s="1181"/>
      <c r="FL8" s="1181"/>
      <c r="FM8" s="1181"/>
      <c r="FN8" s="1181"/>
      <c r="FO8" s="1181"/>
      <c r="FP8" s="1181"/>
      <c r="FQ8" s="1181"/>
      <c r="FR8" s="1181"/>
      <c r="FS8" s="1181"/>
      <c r="FT8" s="1181"/>
      <c r="FU8" s="1181"/>
      <c r="FV8" s="1181"/>
      <c r="FW8" s="1181"/>
      <c r="FX8" s="1181"/>
      <c r="FY8" s="1181"/>
      <c r="FZ8" s="1181"/>
      <c r="GA8" s="1181"/>
      <c r="GB8" s="1181"/>
      <c r="GC8" s="1181"/>
      <c r="GD8" s="1181"/>
      <c r="GE8" s="1181"/>
      <c r="GF8" s="1181"/>
      <c r="GG8" s="1181"/>
      <c r="GH8" s="1181"/>
      <c r="GI8" s="1181"/>
      <c r="GJ8" s="1181"/>
      <c r="GK8" s="1181"/>
      <c r="GL8" s="1181"/>
      <c r="GM8" s="1181"/>
      <c r="GN8" s="1181"/>
      <c r="GO8" s="1181"/>
      <c r="GP8" s="1181"/>
      <c r="GQ8" s="1181"/>
      <c r="GR8" s="1181"/>
      <c r="GS8" s="1181"/>
      <c r="GT8" s="1181"/>
      <c r="GU8" s="1181"/>
      <c r="GV8" s="1181"/>
      <c r="GW8" s="1181"/>
      <c r="GX8" s="1181"/>
      <c r="GY8" s="1181"/>
      <c r="GZ8" s="1181"/>
      <c r="HA8" s="1181"/>
      <c r="HB8" s="1181"/>
      <c r="HC8" s="1181"/>
      <c r="HD8" s="1181"/>
      <c r="HE8" s="1181"/>
      <c r="HF8" s="1181"/>
      <c r="HG8" s="1181"/>
      <c r="HH8" s="1181"/>
      <c r="HI8" s="1181"/>
      <c r="HJ8" s="1181"/>
      <c r="HK8" s="1181"/>
      <c r="HL8" s="1181"/>
      <c r="HM8" s="1181"/>
      <c r="HN8" s="1181"/>
      <c r="HO8" s="1181"/>
      <c r="HP8" s="1181"/>
      <c r="HQ8" s="1181"/>
      <c r="HR8" s="1181"/>
      <c r="HS8" s="1181"/>
      <c r="HT8" s="1181"/>
      <c r="HU8" s="1181"/>
      <c r="HV8" s="1181"/>
      <c r="HW8" s="1181"/>
      <c r="HX8" s="1181"/>
      <c r="HY8" s="1181"/>
      <c r="HZ8" s="1181"/>
      <c r="IA8" s="1181"/>
      <c r="IB8" s="1181"/>
      <c r="IC8" s="1181"/>
      <c r="ID8" s="1181"/>
      <c r="IE8" s="1181"/>
      <c r="IF8" s="1181"/>
      <c r="IG8" s="1181"/>
      <c r="IH8" s="1181"/>
      <c r="II8" s="1181"/>
      <c r="IJ8" s="1181"/>
      <c r="IK8" s="1181"/>
      <c r="IL8" s="1181"/>
      <c r="IM8" s="1181"/>
      <c r="IN8" s="1181"/>
      <c r="IO8" s="1181"/>
      <c r="IP8" s="1181"/>
      <c r="IQ8" s="1181"/>
      <c r="IR8" s="1181"/>
      <c r="IS8" s="1181"/>
      <c r="IT8" s="1181"/>
      <c r="IU8" s="1181"/>
      <c r="IV8" s="1181"/>
    </row>
    <row r="9" spans="1:256" x14ac:dyDescent="0.2">
      <c r="A9" s="2"/>
      <c r="B9" s="1180" t="s">
        <v>1394</v>
      </c>
      <c r="C9" s="1180"/>
      <c r="D9" s="1150">
        <f>D7-D8</f>
        <v>1759</v>
      </c>
    </row>
    <row r="10" spans="1:256" x14ac:dyDescent="0.2">
      <c r="A10" s="2"/>
      <c r="B10" s="1180"/>
      <c r="C10" s="1180"/>
      <c r="D10" s="1150"/>
    </row>
    <row r="11" spans="1:256" x14ac:dyDescent="0.2">
      <c r="A11" s="1842" t="s">
        <v>562</v>
      </c>
      <c r="B11" s="1139" t="s">
        <v>57</v>
      </c>
      <c r="C11" s="1139" t="s">
        <v>58</v>
      </c>
      <c r="D11" s="1139" t="s">
        <v>59</v>
      </c>
    </row>
    <row r="12" spans="1:256" ht="25.5" x14ac:dyDescent="0.2">
      <c r="A12" s="1843"/>
      <c r="B12" s="1140" t="s">
        <v>1395</v>
      </c>
      <c r="C12" s="1140" t="s">
        <v>1396</v>
      </c>
      <c r="D12" s="1140" t="s">
        <v>1397</v>
      </c>
    </row>
    <row r="13" spans="1:256" ht="63.75" x14ac:dyDescent="0.2">
      <c r="A13" s="1182" t="s">
        <v>572</v>
      </c>
      <c r="B13" s="1183" t="s">
        <v>998</v>
      </c>
      <c r="C13" s="1184" t="s">
        <v>1401</v>
      </c>
      <c r="D13" s="1185">
        <v>300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27.5" x14ac:dyDescent="0.2">
      <c r="A14" s="1182" t="s">
        <v>580</v>
      </c>
      <c r="B14" s="1186" t="s">
        <v>1400</v>
      </c>
      <c r="C14" s="1184" t="s">
        <v>1408</v>
      </c>
      <c r="D14" s="1187">
        <v>288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38.25" x14ac:dyDescent="0.2">
      <c r="A15" s="1182" t="s">
        <v>582</v>
      </c>
      <c r="B15" s="1186" t="s">
        <v>1402</v>
      </c>
      <c r="C15" s="1184" t="s">
        <v>1403</v>
      </c>
      <c r="D15" s="1187">
        <v>50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5.5" x14ac:dyDescent="0.2">
      <c r="A16" s="1182" t="s">
        <v>583</v>
      </c>
      <c r="B16" s="1186" t="s">
        <v>1404</v>
      </c>
      <c r="C16" s="1184" t="s">
        <v>1405</v>
      </c>
      <c r="D16" s="1187">
        <v>100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50.25" customHeight="1" x14ac:dyDescent="0.2">
      <c r="A17" s="1182" t="s">
        <v>584</v>
      </c>
      <c r="B17" s="1186" t="s">
        <v>1406</v>
      </c>
      <c r="C17" s="1184" t="s">
        <v>1407</v>
      </c>
      <c r="D17" s="1187">
        <v>38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51" x14ac:dyDescent="0.2">
      <c r="A18" s="1182" t="s">
        <v>585</v>
      </c>
      <c r="B18" s="1186" t="s">
        <v>1409</v>
      </c>
      <c r="C18" s="1184" t="s">
        <v>1410</v>
      </c>
      <c r="D18" s="1187">
        <v>75</v>
      </c>
    </row>
    <row r="19" spans="1:256" ht="38.25" x14ac:dyDescent="0.2">
      <c r="A19" s="1182" t="s">
        <v>586</v>
      </c>
      <c r="B19" s="1186" t="s">
        <v>1411</v>
      </c>
      <c r="C19" s="1184" t="s">
        <v>1412</v>
      </c>
      <c r="D19" s="1187">
        <v>75</v>
      </c>
    </row>
    <row r="20" spans="1:256" ht="76.5" x14ac:dyDescent="0.2">
      <c r="A20" s="1182" t="s">
        <v>587</v>
      </c>
      <c r="B20" s="1186" t="s">
        <v>1413</v>
      </c>
      <c r="C20" s="1184" t="s">
        <v>1414</v>
      </c>
      <c r="D20" s="1187">
        <v>495</v>
      </c>
    </row>
    <row r="21" spans="1:256" ht="51" x14ac:dyDescent="0.2">
      <c r="A21" s="1182" t="s">
        <v>629</v>
      </c>
      <c r="B21" s="1186" t="s">
        <v>1415</v>
      </c>
      <c r="C21" s="1184" t="s">
        <v>1416</v>
      </c>
      <c r="D21" s="1187">
        <v>40</v>
      </c>
    </row>
    <row r="22" spans="1:256" ht="76.5" x14ac:dyDescent="0.2">
      <c r="A22" s="1182" t="s">
        <v>630</v>
      </c>
      <c r="B22" s="1186" t="s">
        <v>1417</v>
      </c>
      <c r="C22" s="1184" t="s">
        <v>1418</v>
      </c>
      <c r="D22" s="1187">
        <v>76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25.5" x14ac:dyDescent="0.2">
      <c r="A23" s="1182" t="s">
        <v>631</v>
      </c>
      <c r="B23" s="1186" t="s">
        <v>1419</v>
      </c>
      <c r="C23" s="1184" t="s">
        <v>1420</v>
      </c>
      <c r="D23" s="1187">
        <v>150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x14ac:dyDescent="0.2">
      <c r="A24" s="1182" t="s">
        <v>632</v>
      </c>
      <c r="B24" s="1186" t="s">
        <v>1013</v>
      </c>
      <c r="C24" s="1184" t="s">
        <v>1421</v>
      </c>
      <c r="D24" s="1187">
        <v>350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63.75" x14ac:dyDescent="0.2">
      <c r="A25" s="1182" t="s">
        <v>633</v>
      </c>
      <c r="B25" s="1186" t="s">
        <v>1398</v>
      </c>
      <c r="C25" s="1184" t="s">
        <v>1422</v>
      </c>
      <c r="D25" s="1188">
        <v>299</v>
      </c>
    </row>
    <row r="26" spans="1:256" ht="25.5" x14ac:dyDescent="0.2">
      <c r="A26" s="1182" t="s">
        <v>634</v>
      </c>
      <c r="B26" s="1186" t="s">
        <v>986</v>
      </c>
      <c r="C26" s="1184" t="s">
        <v>1423</v>
      </c>
      <c r="D26" s="1188">
        <v>250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">
      <c r="A27" s="1182" t="s">
        <v>635</v>
      </c>
      <c r="B27" s="1186" t="s">
        <v>1424</v>
      </c>
      <c r="C27" s="1184" t="s">
        <v>1425</v>
      </c>
      <c r="D27" s="1188">
        <v>80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63.75" x14ac:dyDescent="0.2">
      <c r="A28" s="1182" t="s">
        <v>636</v>
      </c>
      <c r="B28" s="1186" t="s">
        <v>1426</v>
      </c>
      <c r="C28" s="1184" t="s">
        <v>1427</v>
      </c>
      <c r="D28" s="1187">
        <v>200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63.75" x14ac:dyDescent="0.2">
      <c r="A29" s="1182" t="s">
        <v>638</v>
      </c>
      <c r="B29" s="1186" t="s">
        <v>1428</v>
      </c>
      <c r="C29" s="1184" t="s">
        <v>1429</v>
      </c>
      <c r="D29" s="1187">
        <v>75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x14ac:dyDescent="0.2">
      <c r="A30" s="1182" t="s">
        <v>639</v>
      </c>
      <c r="B30" s="1186" t="s">
        <v>1430</v>
      </c>
      <c r="C30" s="1184" t="s">
        <v>1431</v>
      </c>
      <c r="D30" s="1187">
        <v>300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x14ac:dyDescent="0.2">
      <c r="A31" s="1182" t="s">
        <v>640</v>
      </c>
      <c r="B31" s="1189" t="s">
        <v>1399</v>
      </c>
      <c r="C31" s="1190"/>
      <c r="D31" s="316">
        <f>SUM(D13:D30)</f>
        <v>3241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49"/>
      <c r="DE31" s="149"/>
      <c r="DF31" s="149"/>
      <c r="DG31" s="149"/>
      <c r="DH31" s="149"/>
      <c r="DI31" s="149"/>
      <c r="DJ31" s="149"/>
      <c r="DK31" s="149"/>
      <c r="DL31" s="149"/>
      <c r="DM31" s="149"/>
      <c r="DN31" s="149"/>
      <c r="DO31" s="149"/>
      <c r="DP31" s="149"/>
      <c r="DQ31" s="149"/>
      <c r="DR31" s="149"/>
      <c r="DS31" s="149"/>
      <c r="DT31" s="149"/>
      <c r="DU31" s="149"/>
      <c r="DV31" s="149"/>
      <c r="DW31" s="149"/>
      <c r="DX31" s="149"/>
      <c r="DY31" s="149"/>
      <c r="DZ31" s="149"/>
      <c r="EA31" s="149"/>
      <c r="EB31" s="149"/>
      <c r="EC31" s="149"/>
      <c r="ED31" s="149"/>
      <c r="EE31" s="149"/>
      <c r="EF31" s="149"/>
      <c r="EG31" s="149"/>
      <c r="EH31" s="149"/>
      <c r="EI31" s="149"/>
      <c r="EJ31" s="149"/>
      <c r="EK31" s="149"/>
      <c r="EL31" s="149"/>
      <c r="EM31" s="149"/>
      <c r="EN31" s="149"/>
      <c r="EO31" s="149"/>
      <c r="EP31" s="149"/>
      <c r="EQ31" s="149"/>
      <c r="ER31" s="149"/>
      <c r="ES31" s="149"/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  <c r="FD31" s="149"/>
      <c r="FE31" s="149"/>
      <c r="FF31" s="149"/>
      <c r="FG31" s="149"/>
      <c r="FH31" s="149"/>
      <c r="FI31" s="149"/>
      <c r="FJ31" s="149"/>
      <c r="FK31" s="149"/>
      <c r="FL31" s="149"/>
      <c r="FM31" s="149"/>
      <c r="FN31" s="149"/>
      <c r="FO31" s="149"/>
      <c r="FP31" s="149"/>
      <c r="FQ31" s="149"/>
      <c r="FR31" s="149"/>
      <c r="FS31" s="149"/>
      <c r="FT31" s="149"/>
      <c r="FU31" s="149"/>
      <c r="FV31" s="149"/>
      <c r="FW31" s="149"/>
      <c r="FX31" s="149"/>
      <c r="FY31" s="149"/>
      <c r="FZ31" s="149"/>
      <c r="GA31" s="149"/>
      <c r="GB31" s="149"/>
      <c r="GC31" s="149"/>
      <c r="GD31" s="149"/>
      <c r="GE31" s="149"/>
      <c r="GF31" s="149"/>
      <c r="GG31" s="149"/>
      <c r="GH31" s="149"/>
      <c r="GI31" s="149"/>
      <c r="GJ31" s="149"/>
      <c r="GK31" s="149"/>
      <c r="GL31" s="149"/>
      <c r="GM31" s="149"/>
      <c r="GN31" s="149"/>
      <c r="GO31" s="149"/>
      <c r="GP31" s="149"/>
      <c r="GQ31" s="149"/>
      <c r="GR31" s="149"/>
      <c r="GS31" s="149"/>
      <c r="GT31" s="149"/>
      <c r="GU31" s="149"/>
      <c r="GV31" s="149"/>
      <c r="GW31" s="149"/>
      <c r="GX31" s="149"/>
      <c r="GY31" s="149"/>
      <c r="GZ31" s="149"/>
      <c r="HA31" s="149"/>
      <c r="HB31" s="149"/>
      <c r="HC31" s="149"/>
      <c r="HD31" s="149"/>
      <c r="HE31" s="149"/>
      <c r="HF31" s="149"/>
      <c r="HG31" s="149"/>
      <c r="HH31" s="149"/>
      <c r="HI31" s="149"/>
      <c r="HJ31" s="149"/>
      <c r="HK31" s="149"/>
      <c r="HL31" s="149"/>
      <c r="HM31" s="149"/>
      <c r="HN31" s="149"/>
      <c r="HO31" s="149"/>
      <c r="HP31" s="149"/>
      <c r="HQ31" s="149"/>
      <c r="HR31" s="149"/>
      <c r="HS31" s="149"/>
      <c r="HT31" s="149"/>
      <c r="HU31" s="149"/>
      <c r="HV31" s="149"/>
      <c r="HW31" s="149"/>
      <c r="HX31" s="149"/>
      <c r="HY31" s="149"/>
      <c r="HZ31" s="149"/>
      <c r="IA31" s="149"/>
      <c r="IB31" s="149"/>
      <c r="IC31" s="149"/>
      <c r="ID31" s="149"/>
      <c r="IE31" s="149"/>
      <c r="IF31" s="149"/>
      <c r="IG31" s="149"/>
      <c r="IH31" s="149"/>
      <c r="II31" s="149"/>
      <c r="IJ31" s="149"/>
      <c r="IK31" s="149"/>
      <c r="IL31" s="149"/>
      <c r="IM31" s="149"/>
      <c r="IN31" s="149"/>
      <c r="IO31" s="149"/>
      <c r="IP31" s="149"/>
      <c r="IQ31" s="149"/>
      <c r="IR31" s="149"/>
      <c r="IS31" s="149"/>
      <c r="IT31" s="149"/>
      <c r="IU31" s="149"/>
      <c r="IV31" s="149"/>
    </row>
    <row r="32" spans="1:256" x14ac:dyDescent="0.2">
      <c r="A32" s="118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x14ac:dyDescent="0.2">
      <c r="A33" s="118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x14ac:dyDescent="0.2">
      <c r="A34" s="1182"/>
    </row>
  </sheetData>
  <mergeCells count="6">
    <mergeCell ref="A11:A12"/>
    <mergeCell ref="B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5"/>
  <sheetViews>
    <sheetView workbookViewId="0">
      <selection activeCell="J1" sqref="J1:L1"/>
    </sheetView>
  </sheetViews>
  <sheetFormatPr defaultColWidth="10.28515625" defaultRowHeight="12.75" x14ac:dyDescent="0.2"/>
  <cols>
    <col min="1" max="1" width="3.140625" style="424" customWidth="1"/>
    <col min="2" max="2" width="29.28515625" style="424" customWidth="1"/>
    <col min="3" max="3" width="16.85546875" style="424" bestFit="1" customWidth="1"/>
    <col min="4" max="7" width="15.5703125" style="424" customWidth="1"/>
    <col min="8" max="8" width="9.85546875" style="424" bestFit="1" customWidth="1"/>
    <col min="9" max="9" width="12.85546875" style="424" customWidth="1"/>
    <col min="10" max="10" width="14.5703125" style="424" customWidth="1"/>
    <col min="11" max="11" width="10.7109375" style="424" customWidth="1"/>
    <col min="12" max="12" width="10.5703125" style="424" customWidth="1"/>
    <col min="13" max="13" width="10.28515625" style="424" customWidth="1"/>
    <col min="14" max="14" width="10.28515625" style="424"/>
    <col min="15" max="16384" width="10.28515625" style="429"/>
  </cols>
  <sheetData>
    <row r="1" spans="1:14" s="424" customFormat="1" x14ac:dyDescent="0.2">
      <c r="I1" s="1386"/>
      <c r="J1" s="1850" t="s">
        <v>2410</v>
      </c>
      <c r="K1" s="1850"/>
      <c r="L1" s="1850"/>
    </row>
    <row r="2" spans="1:14" s="424" customFormat="1" x14ac:dyDescent="0.2"/>
    <row r="3" spans="1:14" s="424" customFormat="1" ht="15.75" x14ac:dyDescent="0.25">
      <c r="B3" s="1851" t="s">
        <v>80</v>
      </c>
      <c r="C3" s="1851"/>
      <c r="D3" s="1851"/>
      <c r="E3" s="1851"/>
      <c r="F3" s="1851"/>
      <c r="G3" s="1851"/>
      <c r="H3" s="1851"/>
      <c r="I3" s="1851"/>
      <c r="J3" s="1851"/>
      <c r="K3" s="1851"/>
      <c r="L3" s="1851"/>
    </row>
    <row r="4" spans="1:14" s="424" customFormat="1" ht="15.75" x14ac:dyDescent="0.25">
      <c r="B4" s="1851" t="s">
        <v>1183</v>
      </c>
      <c r="C4" s="1851"/>
      <c r="D4" s="1851"/>
      <c r="E4" s="1851"/>
      <c r="F4" s="1851"/>
      <c r="G4" s="1851"/>
      <c r="H4" s="1851"/>
      <c r="I4" s="1851"/>
      <c r="J4" s="1851"/>
      <c r="K4" s="1851"/>
      <c r="L4" s="1851"/>
    </row>
    <row r="5" spans="1:14" s="424" customFormat="1" ht="15.75" x14ac:dyDescent="0.25">
      <c r="B5" s="1851" t="s">
        <v>506</v>
      </c>
      <c r="C5" s="1851"/>
      <c r="D5" s="1851"/>
      <c r="E5" s="1851"/>
      <c r="F5" s="1851"/>
      <c r="G5" s="1851"/>
      <c r="H5" s="1851"/>
      <c r="I5" s="1851"/>
      <c r="J5" s="1851"/>
      <c r="K5" s="1851"/>
      <c r="L5" s="1851"/>
    </row>
    <row r="6" spans="1:14" s="424" customFormat="1" ht="15.75" x14ac:dyDescent="0.25">
      <c r="B6" s="1851" t="s">
        <v>1184</v>
      </c>
      <c r="C6" s="1851"/>
      <c r="D6" s="1851"/>
      <c r="E6" s="1851"/>
      <c r="F6" s="1851"/>
      <c r="G6" s="1851"/>
      <c r="H6" s="1851"/>
      <c r="I6" s="1851"/>
      <c r="J6" s="1851"/>
      <c r="K6" s="1851"/>
      <c r="L6" s="1851"/>
    </row>
    <row r="7" spans="1:14" s="424" customFormat="1" ht="15.75" x14ac:dyDescent="0.25">
      <c r="B7" s="1852" t="s">
        <v>55</v>
      </c>
      <c r="C7" s="1852"/>
      <c r="D7" s="1852"/>
      <c r="E7" s="1852"/>
      <c r="F7" s="1852"/>
      <c r="G7" s="1852"/>
      <c r="H7" s="1852"/>
      <c r="I7" s="1852"/>
      <c r="J7" s="1852"/>
      <c r="K7" s="1852"/>
      <c r="L7" s="1852"/>
    </row>
    <row r="8" spans="1:14" s="425" customFormat="1" ht="15.75" x14ac:dyDescent="0.25">
      <c r="A8" s="1845"/>
      <c r="B8" s="1348" t="s">
        <v>57</v>
      </c>
      <c r="C8" s="1348" t="s">
        <v>58</v>
      </c>
      <c r="D8" s="1348" t="s">
        <v>59</v>
      </c>
      <c r="E8" s="1348" t="s">
        <v>60</v>
      </c>
      <c r="F8" s="1348" t="s">
        <v>563</v>
      </c>
      <c r="G8" s="1348" t="s">
        <v>564</v>
      </c>
      <c r="H8" s="1348" t="s">
        <v>565</v>
      </c>
      <c r="I8" s="1348" t="s">
        <v>707</v>
      </c>
      <c r="J8" s="1348" t="s">
        <v>719</v>
      </c>
      <c r="K8" s="1348" t="s">
        <v>720</v>
      </c>
      <c r="L8" s="1348" t="s">
        <v>721</v>
      </c>
    </row>
    <row r="9" spans="1:14" s="426" customFormat="1" ht="15.75" x14ac:dyDescent="0.25">
      <c r="A9" s="1845"/>
      <c r="B9" s="1846" t="s">
        <v>88</v>
      </c>
      <c r="C9" s="1848" t="s">
        <v>507</v>
      </c>
      <c r="D9" s="1848" t="s">
        <v>1516</v>
      </c>
      <c r="E9" s="1848" t="s">
        <v>1517</v>
      </c>
      <c r="F9" s="1848" t="s">
        <v>1518</v>
      </c>
      <c r="G9" s="1848" t="s">
        <v>1519</v>
      </c>
      <c r="H9" s="1846" t="s">
        <v>508</v>
      </c>
      <c r="I9" s="1853" t="s">
        <v>509</v>
      </c>
      <c r="J9" s="1846" t="s">
        <v>510</v>
      </c>
      <c r="K9" s="1855" t="s">
        <v>511</v>
      </c>
      <c r="L9" s="1855"/>
    </row>
    <row r="10" spans="1:14" s="426" customFormat="1" ht="15.75" x14ac:dyDescent="0.25">
      <c r="A10" s="1845"/>
      <c r="B10" s="1847"/>
      <c r="C10" s="1849"/>
      <c r="D10" s="1849"/>
      <c r="E10" s="1849"/>
      <c r="F10" s="1849"/>
      <c r="G10" s="1849"/>
      <c r="H10" s="1847"/>
      <c r="I10" s="1854"/>
      <c r="J10" s="1847"/>
      <c r="K10" s="1348" t="s">
        <v>512</v>
      </c>
      <c r="L10" s="1348" t="s">
        <v>513</v>
      </c>
    </row>
    <row r="11" spans="1:14" s="425" customFormat="1" ht="15.75" x14ac:dyDescent="0.25">
      <c r="A11" s="427" t="s">
        <v>572</v>
      </c>
      <c r="B11" s="432" t="s">
        <v>514</v>
      </c>
    </row>
    <row r="12" spans="1:14" s="425" customFormat="1" ht="15.75" x14ac:dyDescent="0.25">
      <c r="A12" s="427" t="s">
        <v>580</v>
      </c>
      <c r="B12" s="425" t="s">
        <v>515</v>
      </c>
      <c r="C12" s="433"/>
      <c r="D12" s="433"/>
      <c r="E12" s="433"/>
      <c r="F12" s="433"/>
      <c r="G12" s="433"/>
      <c r="H12" s="434"/>
      <c r="I12" s="434"/>
      <c r="J12" s="434"/>
      <c r="K12" s="434"/>
      <c r="L12" s="434"/>
    </row>
    <row r="13" spans="1:14" s="425" customFormat="1" ht="15.75" x14ac:dyDescent="0.25">
      <c r="A13" s="427" t="s">
        <v>581</v>
      </c>
      <c r="B13" s="435" t="s">
        <v>516</v>
      </c>
      <c r="C13" s="436">
        <v>500</v>
      </c>
      <c r="D13" s="437">
        <v>175</v>
      </c>
      <c r="E13" s="437"/>
      <c r="F13" s="437">
        <v>50</v>
      </c>
      <c r="G13" s="437">
        <f>D13+E13-F13</f>
        <v>125</v>
      </c>
      <c r="H13" s="438" t="s">
        <v>517</v>
      </c>
      <c r="I13" s="438" t="s">
        <v>518</v>
      </c>
      <c r="J13" s="438" t="s">
        <v>518</v>
      </c>
      <c r="K13" s="439"/>
      <c r="L13" s="438" t="s">
        <v>519</v>
      </c>
    </row>
    <row r="14" spans="1:14" s="426" customFormat="1" ht="15.75" x14ac:dyDescent="0.25">
      <c r="A14" s="427" t="s">
        <v>582</v>
      </c>
      <c r="B14" s="435" t="s">
        <v>520</v>
      </c>
      <c r="C14" s="436">
        <v>22930</v>
      </c>
      <c r="D14" s="436">
        <v>14985</v>
      </c>
      <c r="E14" s="436">
        <v>5000</v>
      </c>
      <c r="F14" s="436">
        <v>2824</v>
      </c>
      <c r="G14" s="437">
        <v>17161</v>
      </c>
      <c r="H14" s="438" t="s">
        <v>517</v>
      </c>
      <c r="I14" s="438" t="s">
        <v>518</v>
      </c>
      <c r="J14" s="438" t="s">
        <v>518</v>
      </c>
      <c r="K14" s="439"/>
      <c r="L14" s="438" t="s">
        <v>519</v>
      </c>
    </row>
    <row r="15" spans="1:14" s="428" customFormat="1" ht="15.75" x14ac:dyDescent="0.25">
      <c r="A15" s="427" t="s">
        <v>585</v>
      </c>
      <c r="B15" s="426" t="s">
        <v>521</v>
      </c>
      <c r="C15" s="440">
        <f>SUM(C13:C14)</f>
        <v>23430</v>
      </c>
      <c r="D15" s="440">
        <f>SUM(D13:D14)</f>
        <v>15160</v>
      </c>
      <c r="E15" s="440">
        <f>SUM(E13:E14)</f>
        <v>5000</v>
      </c>
      <c r="F15" s="440">
        <f>SUM(F13:F14)</f>
        <v>2874</v>
      </c>
      <c r="G15" s="440">
        <f>SUM(G13:G14)</f>
        <v>17286</v>
      </c>
      <c r="H15" s="441"/>
      <c r="I15" s="441"/>
      <c r="J15" s="441"/>
      <c r="K15" s="439"/>
      <c r="L15" s="438" t="s">
        <v>519</v>
      </c>
      <c r="M15" s="425"/>
      <c r="N15" s="425"/>
    </row>
  </sheetData>
  <mergeCells count="17">
    <mergeCell ref="F9:F10"/>
    <mergeCell ref="J1:L1"/>
    <mergeCell ref="B3:L3"/>
    <mergeCell ref="B4:L4"/>
    <mergeCell ref="B5:L5"/>
    <mergeCell ref="B6:L6"/>
    <mergeCell ref="B7:L7"/>
    <mergeCell ref="G9:G10"/>
    <mergeCell ref="H9:H10"/>
    <mergeCell ref="I9:I10"/>
    <mergeCell ref="J9:J10"/>
    <mergeCell ref="K9:L9"/>
    <mergeCell ref="A8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19"/>
  <sheetViews>
    <sheetView workbookViewId="0">
      <selection activeCell="C1" sqref="C1:K1"/>
    </sheetView>
  </sheetViews>
  <sheetFormatPr defaultColWidth="10.28515625" defaultRowHeight="12" x14ac:dyDescent="0.2"/>
  <cols>
    <col min="1" max="1" width="4.5703125" style="1387" bestFit="1" customWidth="1"/>
    <col min="2" max="2" width="59.7109375" style="1389" customWidth="1"/>
    <col min="3" max="3" width="11.140625" style="1387" customWidth="1"/>
    <col min="4" max="4" width="10.28515625" style="1387" customWidth="1"/>
    <col min="5" max="5" width="7.85546875" style="1387" customWidth="1"/>
    <col min="6" max="6" width="9" style="1387" customWidth="1"/>
    <col min="7" max="7" width="9.140625" style="1387" bestFit="1" customWidth="1"/>
    <col min="8" max="8" width="9.7109375" style="1387" bestFit="1" customWidth="1"/>
    <col min="9" max="9" width="11" style="1387" customWidth="1"/>
    <col min="10" max="10" width="10.7109375" style="1387" customWidth="1"/>
    <col min="11" max="11" width="7.28515625" style="1387" customWidth="1"/>
    <col min="12" max="12" width="10.28515625" style="1387"/>
    <col min="13" max="13" width="12.140625" style="1387" bestFit="1" customWidth="1"/>
    <col min="14" max="16384" width="10.28515625" style="1387"/>
  </cols>
  <sheetData>
    <row r="1" spans="1:11" ht="14.1" customHeight="1" x14ac:dyDescent="0.2">
      <c r="B1" s="1388"/>
      <c r="C1" s="1833" t="s">
        <v>2411</v>
      </c>
      <c r="D1" s="1833"/>
      <c r="E1" s="1833"/>
      <c r="F1" s="1833"/>
      <c r="G1" s="1833"/>
      <c r="H1" s="1833"/>
      <c r="I1" s="1833"/>
      <c r="J1" s="1833"/>
      <c r="K1" s="1833"/>
    </row>
    <row r="2" spans="1:11" ht="14.1" customHeight="1" x14ac:dyDescent="0.2">
      <c r="I2" s="1390"/>
      <c r="J2" s="1390"/>
      <c r="K2" s="1390"/>
    </row>
    <row r="3" spans="1:11" ht="14.1" customHeight="1" x14ac:dyDescent="0.2">
      <c r="B3" s="1860" t="s">
        <v>80</v>
      </c>
      <c r="C3" s="1860"/>
      <c r="D3" s="1860"/>
      <c r="E3" s="1860"/>
      <c r="F3" s="1860"/>
      <c r="G3" s="1860"/>
      <c r="H3" s="1860"/>
      <c r="I3" s="1860"/>
      <c r="J3" s="1860"/>
      <c r="K3" s="1860"/>
    </row>
    <row r="4" spans="1:11" ht="14.1" customHeight="1" x14ac:dyDescent="0.2">
      <c r="B4" s="1861" t="s">
        <v>1183</v>
      </c>
      <c r="C4" s="1861"/>
      <c r="D4" s="1861"/>
      <c r="E4" s="1861"/>
      <c r="F4" s="1861"/>
      <c r="G4" s="1861"/>
      <c r="H4" s="1861"/>
      <c r="I4" s="1861"/>
      <c r="J4" s="1861"/>
      <c r="K4" s="1861"/>
    </row>
    <row r="5" spans="1:11" ht="14.1" customHeight="1" x14ac:dyDescent="0.2">
      <c r="B5" s="1860" t="s">
        <v>1520</v>
      </c>
      <c r="C5" s="1860"/>
      <c r="D5" s="1860"/>
      <c r="E5" s="1860"/>
      <c r="F5" s="1860"/>
      <c r="G5" s="1860"/>
      <c r="H5" s="1860"/>
      <c r="I5" s="1860"/>
      <c r="J5" s="1860"/>
      <c r="K5" s="1860"/>
    </row>
    <row r="6" spans="1:11" ht="14.1" customHeight="1" x14ac:dyDescent="0.2">
      <c r="B6" s="1860" t="s">
        <v>1521</v>
      </c>
      <c r="C6" s="1860"/>
      <c r="D6" s="1860"/>
      <c r="E6" s="1860"/>
      <c r="F6" s="1860"/>
      <c r="G6" s="1860"/>
      <c r="H6" s="1860"/>
      <c r="I6" s="1860"/>
      <c r="J6" s="1860"/>
      <c r="K6" s="1860"/>
    </row>
    <row r="7" spans="1:11" ht="14.1" customHeight="1" x14ac:dyDescent="0.2">
      <c r="B7" s="1860" t="s">
        <v>1522</v>
      </c>
      <c r="C7" s="1860"/>
      <c r="D7" s="1860"/>
      <c r="E7" s="1860"/>
      <c r="F7" s="1860"/>
      <c r="G7" s="1860"/>
      <c r="H7" s="1860"/>
      <c r="I7" s="1860"/>
      <c r="J7" s="1860"/>
      <c r="K7" s="1860"/>
    </row>
    <row r="8" spans="1:11" ht="14.1" customHeight="1" x14ac:dyDescent="0.2">
      <c r="B8" s="1391"/>
      <c r="C8" s="1392"/>
      <c r="D8" s="1392"/>
      <c r="E8" s="1392"/>
      <c r="F8" s="1392"/>
      <c r="G8" s="1392"/>
      <c r="H8" s="1392"/>
      <c r="I8" s="1393"/>
      <c r="J8" s="1393"/>
      <c r="K8" s="1392"/>
    </row>
    <row r="9" spans="1:11" ht="14.1" customHeight="1" x14ac:dyDescent="0.2">
      <c r="A9" s="1857" t="s">
        <v>562</v>
      </c>
      <c r="B9" s="1394" t="s">
        <v>57</v>
      </c>
      <c r="C9" s="1395" t="s">
        <v>58</v>
      </c>
      <c r="D9" s="1395" t="s">
        <v>59</v>
      </c>
      <c r="E9" s="1395"/>
      <c r="F9" s="1395"/>
      <c r="G9" s="1395" t="s">
        <v>60</v>
      </c>
      <c r="H9" s="1395" t="s">
        <v>563</v>
      </c>
      <c r="I9" s="1396" t="s">
        <v>564</v>
      </c>
      <c r="J9" s="1396" t="s">
        <v>565</v>
      </c>
      <c r="K9" s="1395" t="s">
        <v>707</v>
      </c>
    </row>
    <row r="10" spans="1:11" ht="14.1" customHeight="1" x14ac:dyDescent="0.2">
      <c r="A10" s="1857"/>
      <c r="B10" s="1856" t="s">
        <v>88</v>
      </c>
      <c r="C10" s="1858" t="s">
        <v>1144</v>
      </c>
      <c r="D10" s="1858"/>
      <c r="E10" s="1856" t="s">
        <v>413</v>
      </c>
      <c r="F10" s="1856"/>
      <c r="G10" s="1856" t="s">
        <v>1523</v>
      </c>
      <c r="H10" s="1856"/>
      <c r="I10" s="1859" t="s">
        <v>628</v>
      </c>
      <c r="J10" s="1859"/>
      <c r="K10" s="1856" t="s">
        <v>1524</v>
      </c>
    </row>
    <row r="11" spans="1:11" s="1397" customFormat="1" ht="37.5" customHeight="1" x14ac:dyDescent="0.2">
      <c r="A11" s="1857"/>
      <c r="B11" s="1856"/>
      <c r="C11" s="1858"/>
      <c r="D11" s="1858"/>
      <c r="E11" s="1856"/>
      <c r="F11" s="1856"/>
      <c r="G11" s="1856"/>
      <c r="H11" s="1856"/>
      <c r="I11" s="1859"/>
      <c r="J11" s="1859"/>
      <c r="K11" s="1856"/>
    </row>
    <row r="12" spans="1:11" s="1400" customFormat="1" ht="14.1" customHeight="1" x14ac:dyDescent="0.2">
      <c r="A12" s="1857"/>
      <c r="B12" s="1856"/>
      <c r="C12" s="1398" t="s">
        <v>1525</v>
      </c>
      <c r="D12" s="1398" t="s">
        <v>1526</v>
      </c>
      <c r="E12" s="1398" t="s">
        <v>1525</v>
      </c>
      <c r="F12" s="1398" t="s">
        <v>1526</v>
      </c>
      <c r="G12" s="1398" t="s">
        <v>1525</v>
      </c>
      <c r="H12" s="1398" t="s">
        <v>1526</v>
      </c>
      <c r="I12" s="1399" t="s">
        <v>1525</v>
      </c>
      <c r="J12" s="1399" t="s">
        <v>1526</v>
      </c>
      <c r="K12" s="1856"/>
    </row>
    <row r="13" spans="1:11" ht="15" customHeight="1" x14ac:dyDescent="0.2">
      <c r="A13" s="1393" t="s">
        <v>572</v>
      </c>
      <c r="B13" s="1401" t="s">
        <v>1527</v>
      </c>
      <c r="G13" s="1402"/>
      <c r="H13" s="1402"/>
      <c r="I13" s="1403"/>
      <c r="J13" s="1403"/>
      <c r="K13" s="1402"/>
    </row>
    <row r="14" spans="1:11" ht="15" customHeight="1" x14ac:dyDescent="0.2">
      <c r="A14" s="1393" t="s">
        <v>580</v>
      </c>
      <c r="B14" s="1404" t="s">
        <v>1528</v>
      </c>
      <c r="C14" s="1405">
        <v>1853</v>
      </c>
      <c r="D14" s="1405">
        <v>1481</v>
      </c>
      <c r="E14" s="1405">
        <v>9708</v>
      </c>
      <c r="F14" s="1405">
        <v>6752</v>
      </c>
      <c r="G14" s="1405"/>
      <c r="H14" s="1405"/>
      <c r="I14" s="1406">
        <f t="shared" ref="I14:J69" si="0">C14+E14+G14</f>
        <v>11561</v>
      </c>
      <c r="J14" s="1406">
        <f t="shared" si="0"/>
        <v>8233</v>
      </c>
      <c r="K14" s="1405">
        <f>J14/I14*100</f>
        <v>71.213562840584714</v>
      </c>
    </row>
    <row r="15" spans="1:11" ht="15" customHeight="1" x14ac:dyDescent="0.2">
      <c r="A15" s="1393" t="s">
        <v>581</v>
      </c>
      <c r="B15" s="1404" t="s">
        <v>1529</v>
      </c>
      <c r="C15" s="1405">
        <v>57326</v>
      </c>
      <c r="D15" s="1405">
        <v>44810</v>
      </c>
      <c r="E15" s="1405"/>
      <c r="F15" s="1405"/>
      <c r="G15" s="1405">
        <v>300</v>
      </c>
      <c r="H15" s="1405"/>
      <c r="I15" s="1406">
        <f t="shared" si="0"/>
        <v>57626</v>
      </c>
      <c r="J15" s="1406">
        <f t="shared" si="0"/>
        <v>44810</v>
      </c>
      <c r="K15" s="1405">
        <f t="shared" ref="K15:K68" si="1">J15/I15*100</f>
        <v>77.7600388713428</v>
      </c>
    </row>
    <row r="16" spans="1:11" ht="15" customHeight="1" x14ac:dyDescent="0.2">
      <c r="A16" s="1393" t="s">
        <v>582</v>
      </c>
      <c r="B16" s="1404" t="s">
        <v>1530</v>
      </c>
      <c r="C16" s="1405"/>
      <c r="D16" s="1405"/>
      <c r="E16" s="1405"/>
      <c r="F16" s="1405"/>
      <c r="G16" s="1405"/>
      <c r="H16" s="1405"/>
      <c r="I16" s="1406">
        <f t="shared" si="0"/>
        <v>0</v>
      </c>
      <c r="J16" s="1406">
        <f t="shared" si="0"/>
        <v>0</v>
      </c>
      <c r="K16" s="1405"/>
    </row>
    <row r="17" spans="1:11" ht="15" customHeight="1" x14ac:dyDescent="0.2">
      <c r="A17" s="1393" t="s">
        <v>583</v>
      </c>
      <c r="B17" s="1407" t="s">
        <v>1531</v>
      </c>
      <c r="C17" s="1408">
        <f t="shared" ref="C17:D17" si="2">SUM(C14:C16)</f>
        <v>59179</v>
      </c>
      <c r="D17" s="1408">
        <f t="shared" si="2"/>
        <v>46291</v>
      </c>
      <c r="E17" s="1408">
        <f>SUM(E14:E16)</f>
        <v>9708</v>
      </c>
      <c r="F17" s="1408">
        <f>SUM(F14:F16)</f>
        <v>6752</v>
      </c>
      <c r="G17" s="1408">
        <f t="shared" ref="G17:H17" si="3">SUM(G14:G16)</f>
        <v>300</v>
      </c>
      <c r="H17" s="1408">
        <f t="shared" si="3"/>
        <v>0</v>
      </c>
      <c r="I17" s="1409">
        <f t="shared" si="0"/>
        <v>69187</v>
      </c>
      <c r="J17" s="1409">
        <f t="shared" si="0"/>
        <v>53043</v>
      </c>
      <c r="K17" s="1408">
        <f t="shared" si="1"/>
        <v>76.666136701981586</v>
      </c>
    </row>
    <row r="18" spans="1:11" ht="15" customHeight="1" x14ac:dyDescent="0.2">
      <c r="A18" s="1393" t="s">
        <v>584</v>
      </c>
      <c r="B18" s="1404" t="s">
        <v>1532</v>
      </c>
      <c r="C18" s="1405">
        <v>17030193</v>
      </c>
      <c r="D18" s="1405">
        <v>17228034</v>
      </c>
      <c r="E18" s="1405"/>
      <c r="F18" s="1405"/>
      <c r="G18" s="1405">
        <v>510</v>
      </c>
      <c r="H18" s="1405">
        <v>486</v>
      </c>
      <c r="I18" s="1406">
        <f t="shared" si="0"/>
        <v>17030703</v>
      </c>
      <c r="J18" s="1406">
        <f t="shared" si="0"/>
        <v>17228520</v>
      </c>
      <c r="K18" s="1405">
        <f t="shared" si="1"/>
        <v>101.16153161733841</v>
      </c>
    </row>
    <row r="19" spans="1:11" ht="15" customHeight="1" x14ac:dyDescent="0.2">
      <c r="A19" s="1393" t="s">
        <v>585</v>
      </c>
      <c r="B19" s="1404" t="s">
        <v>1533</v>
      </c>
      <c r="C19" s="1405">
        <v>225243</v>
      </c>
      <c r="D19" s="1405">
        <v>186866</v>
      </c>
      <c r="E19" s="1405">
        <v>8496</v>
      </c>
      <c r="F19" s="1405">
        <v>4790</v>
      </c>
      <c r="G19" s="1405">
        <v>75405</v>
      </c>
      <c r="H19" s="1405">
        <v>54732</v>
      </c>
      <c r="I19" s="1406">
        <f t="shared" si="0"/>
        <v>309144</v>
      </c>
      <c r="J19" s="1406">
        <f t="shared" si="0"/>
        <v>246388</v>
      </c>
      <c r="K19" s="1405">
        <f t="shared" si="1"/>
        <v>79.700075045933289</v>
      </c>
    </row>
    <row r="20" spans="1:11" ht="15" customHeight="1" x14ac:dyDescent="0.2">
      <c r="A20" s="1393" t="s">
        <v>586</v>
      </c>
      <c r="B20" s="1404" t="s">
        <v>1534</v>
      </c>
      <c r="C20" s="1410"/>
      <c r="D20" s="1410"/>
      <c r="E20" s="1410"/>
      <c r="F20" s="1410"/>
      <c r="G20" s="1410"/>
      <c r="H20" s="1410"/>
      <c r="I20" s="1406">
        <f t="shared" si="0"/>
        <v>0</v>
      </c>
      <c r="J20" s="1406">
        <f t="shared" si="0"/>
        <v>0</v>
      </c>
      <c r="K20" s="1405"/>
    </row>
    <row r="21" spans="1:11" ht="15" customHeight="1" x14ac:dyDescent="0.2">
      <c r="A21" s="1393" t="s">
        <v>587</v>
      </c>
      <c r="B21" s="1404" t="s">
        <v>1535</v>
      </c>
      <c r="C21" s="1405">
        <v>130938</v>
      </c>
      <c r="D21" s="1405">
        <v>166212</v>
      </c>
      <c r="E21" s="1405">
        <v>14663</v>
      </c>
      <c r="F21" s="1405"/>
      <c r="G21" s="1405"/>
      <c r="H21" s="1405">
        <v>8638</v>
      </c>
      <c r="I21" s="1406">
        <f t="shared" si="0"/>
        <v>145601</v>
      </c>
      <c r="J21" s="1406">
        <f t="shared" si="0"/>
        <v>174850</v>
      </c>
      <c r="K21" s="1405">
        <f t="shared" si="1"/>
        <v>120.0884609309002</v>
      </c>
    </row>
    <row r="22" spans="1:11" s="1400" customFormat="1" ht="15" customHeight="1" x14ac:dyDescent="0.2">
      <c r="A22" s="1393" t="s">
        <v>629</v>
      </c>
      <c r="B22" s="1404" t="s">
        <v>1536</v>
      </c>
      <c r="C22" s="1405"/>
      <c r="D22" s="1405"/>
      <c r="E22" s="1405"/>
      <c r="F22" s="1405"/>
      <c r="G22" s="1405"/>
      <c r="H22" s="1405"/>
      <c r="I22" s="1406">
        <f t="shared" si="0"/>
        <v>0</v>
      </c>
      <c r="J22" s="1406">
        <f t="shared" si="0"/>
        <v>0</v>
      </c>
      <c r="K22" s="1405"/>
    </row>
    <row r="23" spans="1:11" ht="15" customHeight="1" x14ac:dyDescent="0.2">
      <c r="A23" s="1393" t="s">
        <v>630</v>
      </c>
      <c r="B23" s="1407" t="s">
        <v>1537</v>
      </c>
      <c r="C23" s="1408">
        <f t="shared" ref="C23:D23" si="4">SUM(C18:C22)</f>
        <v>17386374</v>
      </c>
      <c r="D23" s="1408">
        <f t="shared" si="4"/>
        <v>17581112</v>
      </c>
      <c r="E23" s="1408">
        <f>SUM(E18:E22)</f>
        <v>23159</v>
      </c>
      <c r="F23" s="1408">
        <f>SUM(F18:F22)</f>
        <v>4790</v>
      </c>
      <c r="G23" s="1408">
        <f t="shared" ref="G23:H23" si="5">SUM(G18:G22)</f>
        <v>75915</v>
      </c>
      <c r="H23" s="1408">
        <f t="shared" si="5"/>
        <v>63856</v>
      </c>
      <c r="I23" s="1409">
        <f>C23+E23+G23</f>
        <v>17485448</v>
      </c>
      <c r="J23" s="1409">
        <f>D23+F23+H23</f>
        <v>17649758</v>
      </c>
      <c r="K23" s="1408">
        <f t="shared" si="1"/>
        <v>100.93969568294735</v>
      </c>
    </row>
    <row r="24" spans="1:11" ht="15" customHeight="1" x14ac:dyDescent="0.2">
      <c r="A24" s="1393" t="s">
        <v>631</v>
      </c>
      <c r="B24" s="1404" t="s">
        <v>1538</v>
      </c>
      <c r="C24" s="1405">
        <v>832807</v>
      </c>
      <c r="D24" s="1405">
        <v>835307</v>
      </c>
      <c r="E24" s="1405"/>
      <c r="F24" s="1405"/>
      <c r="G24" s="1405"/>
      <c r="H24" s="1405"/>
      <c r="I24" s="1406">
        <f t="shared" si="0"/>
        <v>832807</v>
      </c>
      <c r="J24" s="1406">
        <f t="shared" si="0"/>
        <v>835307</v>
      </c>
      <c r="K24" s="1405">
        <f t="shared" si="1"/>
        <v>100.30018959975121</v>
      </c>
    </row>
    <row r="25" spans="1:11" ht="15" customHeight="1" x14ac:dyDescent="0.2">
      <c r="A25" s="1393" t="s">
        <v>632</v>
      </c>
      <c r="B25" s="1411" t="s">
        <v>1539</v>
      </c>
      <c r="C25" s="1410"/>
      <c r="D25" s="1410"/>
      <c r="E25" s="1410"/>
      <c r="F25" s="1410"/>
      <c r="G25" s="1410"/>
      <c r="H25" s="1410"/>
      <c r="I25" s="1406">
        <f t="shared" si="0"/>
        <v>0</v>
      </c>
      <c r="J25" s="1406">
        <f t="shared" si="0"/>
        <v>0</v>
      </c>
      <c r="K25" s="1405"/>
    </row>
    <row r="26" spans="1:11" ht="15" customHeight="1" x14ac:dyDescent="0.2">
      <c r="A26" s="1393" t="s">
        <v>633</v>
      </c>
      <c r="B26" s="1404" t="s">
        <v>1540</v>
      </c>
      <c r="C26" s="1410"/>
      <c r="D26" s="1410"/>
      <c r="E26" s="1410"/>
      <c r="F26" s="1410"/>
      <c r="G26" s="1410"/>
      <c r="H26" s="1410"/>
      <c r="I26" s="1406">
        <f t="shared" si="0"/>
        <v>0</v>
      </c>
      <c r="J26" s="1406">
        <f t="shared" si="0"/>
        <v>0</v>
      </c>
      <c r="K26" s="1405"/>
    </row>
    <row r="27" spans="1:11" ht="15" customHeight="1" x14ac:dyDescent="0.2">
      <c r="A27" s="1393" t="s">
        <v>634</v>
      </c>
      <c r="B27" s="1407" t="s">
        <v>1541</v>
      </c>
      <c r="C27" s="1408">
        <f>C24+C25+C26</f>
        <v>832807</v>
      </c>
      <c r="D27" s="1408">
        <f>D24+D25+D26</f>
        <v>835307</v>
      </c>
      <c r="E27" s="1405"/>
      <c r="F27" s="1405"/>
      <c r="G27" s="1405"/>
      <c r="H27" s="1405"/>
      <c r="I27" s="1409">
        <f t="shared" si="0"/>
        <v>832807</v>
      </c>
      <c r="J27" s="1409">
        <f t="shared" si="0"/>
        <v>835307</v>
      </c>
      <c r="K27" s="1408">
        <f t="shared" si="1"/>
        <v>100.30018959975121</v>
      </c>
    </row>
    <row r="28" spans="1:11" s="1412" customFormat="1" ht="15" customHeight="1" x14ac:dyDescent="0.2">
      <c r="A28" s="1393" t="s">
        <v>635</v>
      </c>
      <c r="B28" s="1404" t="s">
        <v>1542</v>
      </c>
      <c r="C28" s="1405"/>
      <c r="D28" s="1405"/>
      <c r="E28" s="1405"/>
      <c r="F28" s="1405"/>
      <c r="G28" s="1405"/>
      <c r="H28" s="1405"/>
      <c r="I28" s="1406">
        <f t="shared" si="0"/>
        <v>0</v>
      </c>
      <c r="J28" s="1406">
        <f t="shared" si="0"/>
        <v>0</v>
      </c>
      <c r="K28" s="1405"/>
    </row>
    <row r="29" spans="1:11" s="1412" customFormat="1" ht="15" customHeight="1" x14ac:dyDescent="0.2">
      <c r="A29" s="1393" t="s">
        <v>636</v>
      </c>
      <c r="B29" s="1404" t="s">
        <v>1543</v>
      </c>
      <c r="C29" s="1405"/>
      <c r="D29" s="1405"/>
      <c r="E29" s="1405"/>
      <c r="F29" s="1405"/>
      <c r="G29" s="1405"/>
      <c r="H29" s="1405"/>
      <c r="I29" s="1406">
        <f t="shared" si="0"/>
        <v>0</v>
      </c>
      <c r="J29" s="1406">
        <f t="shared" si="0"/>
        <v>0</v>
      </c>
      <c r="K29" s="1405"/>
    </row>
    <row r="30" spans="1:11" s="1400" customFormat="1" ht="15" customHeight="1" x14ac:dyDescent="0.2">
      <c r="A30" s="1393" t="s">
        <v>638</v>
      </c>
      <c r="B30" s="1407" t="s">
        <v>1544</v>
      </c>
      <c r="C30" s="1405"/>
      <c r="D30" s="1405"/>
      <c r="E30" s="1405"/>
      <c r="F30" s="1405"/>
      <c r="G30" s="1405"/>
      <c r="H30" s="1405"/>
      <c r="I30" s="1406">
        <f t="shared" si="0"/>
        <v>0</v>
      </c>
      <c r="J30" s="1406">
        <f t="shared" si="0"/>
        <v>0</v>
      </c>
      <c r="K30" s="1405"/>
    </row>
    <row r="31" spans="1:11" ht="24" x14ac:dyDescent="0.2">
      <c r="A31" s="1393" t="s">
        <v>639</v>
      </c>
      <c r="B31" s="1413" t="s">
        <v>1545</v>
      </c>
      <c r="C31" s="1414">
        <f>C17+C23+C27+C30</f>
        <v>18278360</v>
      </c>
      <c r="D31" s="1414">
        <f>D17+D23+D27+D30</f>
        <v>18462710</v>
      </c>
      <c r="E31" s="1414">
        <f>E17+E23+E27+E30</f>
        <v>32867</v>
      </c>
      <c r="F31" s="1414">
        <f>F17+F23+F27+F30</f>
        <v>11542</v>
      </c>
      <c r="G31" s="1414">
        <f t="shared" ref="G31:H31" si="6">G17+G23+G27+G30</f>
        <v>76215</v>
      </c>
      <c r="H31" s="1414">
        <f t="shared" si="6"/>
        <v>63856</v>
      </c>
      <c r="I31" s="1415">
        <f t="shared" si="0"/>
        <v>18387442</v>
      </c>
      <c r="J31" s="1415">
        <f t="shared" si="0"/>
        <v>18538108</v>
      </c>
      <c r="K31" s="1414">
        <f t="shared" si="1"/>
        <v>100.81939619442444</v>
      </c>
    </row>
    <row r="32" spans="1:11" ht="15" customHeight="1" x14ac:dyDescent="0.2">
      <c r="A32" s="1393" t="s">
        <v>640</v>
      </c>
      <c r="B32" s="1404" t="s">
        <v>1546</v>
      </c>
      <c r="C32" s="1405">
        <v>585</v>
      </c>
      <c r="D32" s="1405">
        <v>633</v>
      </c>
      <c r="E32" s="1405"/>
      <c r="F32" s="1405"/>
      <c r="G32" s="1410">
        <v>3689</v>
      </c>
      <c r="H32" s="1410">
        <v>6432</v>
      </c>
      <c r="I32" s="1406">
        <f t="shared" si="0"/>
        <v>4274</v>
      </c>
      <c r="J32" s="1406">
        <f t="shared" si="0"/>
        <v>7065</v>
      </c>
      <c r="K32" s="1405">
        <f t="shared" si="1"/>
        <v>165.30182498830135</v>
      </c>
    </row>
    <row r="33" spans="1:11" ht="15" customHeight="1" x14ac:dyDescent="0.2">
      <c r="A33" s="1393" t="s">
        <v>641</v>
      </c>
      <c r="B33" s="1404" t="s">
        <v>1547</v>
      </c>
      <c r="C33" s="1410"/>
      <c r="D33" s="1410"/>
      <c r="E33" s="1410"/>
      <c r="F33" s="1410"/>
      <c r="G33" s="1410"/>
      <c r="H33" s="1410"/>
      <c r="I33" s="1406">
        <f t="shared" si="0"/>
        <v>0</v>
      </c>
      <c r="J33" s="1406">
        <f t="shared" si="0"/>
        <v>0</v>
      </c>
      <c r="K33" s="1405"/>
    </row>
    <row r="34" spans="1:11" ht="15" customHeight="1" x14ac:dyDescent="0.2">
      <c r="A34" s="1393" t="s">
        <v>642</v>
      </c>
      <c r="B34" s="1404" t="s">
        <v>1548</v>
      </c>
      <c r="C34" s="1405"/>
      <c r="D34" s="1405"/>
      <c r="E34" s="1405"/>
      <c r="F34" s="1405"/>
      <c r="G34" s="1405"/>
      <c r="H34" s="1405"/>
      <c r="I34" s="1406">
        <f t="shared" si="0"/>
        <v>0</v>
      </c>
      <c r="J34" s="1406">
        <f t="shared" si="0"/>
        <v>0</v>
      </c>
      <c r="K34" s="1405"/>
    </row>
    <row r="35" spans="1:11" ht="15" customHeight="1" x14ac:dyDescent="0.2">
      <c r="A35" s="1393" t="s">
        <v>643</v>
      </c>
      <c r="B35" s="1404" t="s">
        <v>1549</v>
      </c>
      <c r="C35" s="1405"/>
      <c r="D35" s="1405"/>
      <c r="E35" s="1405"/>
      <c r="F35" s="1405"/>
      <c r="G35" s="1405"/>
      <c r="H35" s="1405"/>
      <c r="I35" s="1406">
        <f t="shared" si="0"/>
        <v>0</v>
      </c>
      <c r="J35" s="1406">
        <f t="shared" si="0"/>
        <v>0</v>
      </c>
      <c r="K35" s="1405"/>
    </row>
    <row r="36" spans="1:11" ht="15" customHeight="1" x14ac:dyDescent="0.2">
      <c r="A36" s="1393" t="s">
        <v>644</v>
      </c>
      <c r="B36" s="1404" t="s">
        <v>1550</v>
      </c>
      <c r="C36" s="1405"/>
      <c r="D36" s="1405"/>
      <c r="E36" s="1405"/>
      <c r="F36" s="1405"/>
      <c r="G36" s="1405"/>
      <c r="H36" s="1405"/>
      <c r="I36" s="1406">
        <f t="shared" si="0"/>
        <v>0</v>
      </c>
      <c r="J36" s="1406">
        <f t="shared" si="0"/>
        <v>0</v>
      </c>
      <c r="K36" s="1405"/>
    </row>
    <row r="37" spans="1:11" ht="15" customHeight="1" x14ac:dyDescent="0.2">
      <c r="A37" s="1393" t="s">
        <v>645</v>
      </c>
      <c r="B37" s="1407" t="s">
        <v>1551</v>
      </c>
      <c r="C37" s="1408">
        <f>SUM(C32:C36)</f>
        <v>585</v>
      </c>
      <c r="D37" s="1408">
        <f>SUM(D32:D36)</f>
        <v>633</v>
      </c>
      <c r="E37" s="1408"/>
      <c r="F37" s="1408"/>
      <c r="G37" s="1408">
        <f t="shared" ref="G37:H37" si="7">SUM(G32:G36)</f>
        <v>3689</v>
      </c>
      <c r="H37" s="1408">
        <f t="shared" si="7"/>
        <v>6432</v>
      </c>
      <c r="I37" s="1409">
        <f t="shared" si="0"/>
        <v>4274</v>
      </c>
      <c r="J37" s="1409">
        <f t="shared" si="0"/>
        <v>7065</v>
      </c>
      <c r="K37" s="1408">
        <f t="shared" si="1"/>
        <v>165.30182498830135</v>
      </c>
    </row>
    <row r="38" spans="1:11" s="1400" customFormat="1" ht="15" customHeight="1" x14ac:dyDescent="0.2">
      <c r="A38" s="1393" t="s">
        <v>682</v>
      </c>
      <c r="B38" s="1404" t="s">
        <v>1552</v>
      </c>
      <c r="C38" s="1405"/>
      <c r="D38" s="1405"/>
      <c r="E38" s="1405"/>
      <c r="F38" s="1405"/>
      <c r="G38" s="1405"/>
      <c r="H38" s="1405"/>
      <c r="I38" s="1406">
        <f t="shared" si="0"/>
        <v>0</v>
      </c>
      <c r="J38" s="1406">
        <f t="shared" si="0"/>
        <v>0</v>
      </c>
      <c r="K38" s="1405"/>
    </row>
    <row r="39" spans="1:11" ht="15" customHeight="1" x14ac:dyDescent="0.2">
      <c r="A39" s="1393" t="s">
        <v>683</v>
      </c>
      <c r="B39" s="1404" t="s">
        <v>1553</v>
      </c>
      <c r="C39" s="1405"/>
      <c r="D39" s="1405"/>
      <c r="E39" s="1405"/>
      <c r="F39" s="1405"/>
      <c r="G39" s="1405"/>
      <c r="H39" s="1405"/>
      <c r="I39" s="1406">
        <f t="shared" si="0"/>
        <v>0</v>
      </c>
      <c r="J39" s="1406">
        <f t="shared" si="0"/>
        <v>0</v>
      </c>
      <c r="K39" s="1405"/>
    </row>
    <row r="40" spans="1:11" ht="15" customHeight="1" x14ac:dyDescent="0.2">
      <c r="A40" s="1393" t="s">
        <v>684</v>
      </c>
      <c r="B40" s="1407" t="s">
        <v>1554</v>
      </c>
      <c r="C40" s="1405"/>
      <c r="D40" s="1405"/>
      <c r="E40" s="1405"/>
      <c r="F40" s="1405"/>
      <c r="G40" s="1405"/>
      <c r="H40" s="1405"/>
      <c r="I40" s="1406">
        <f t="shared" si="0"/>
        <v>0</v>
      </c>
      <c r="J40" s="1406">
        <f t="shared" si="0"/>
        <v>0</v>
      </c>
      <c r="K40" s="1405"/>
    </row>
    <row r="41" spans="1:11" ht="15" customHeight="1" x14ac:dyDescent="0.2">
      <c r="A41" s="1393" t="s">
        <v>685</v>
      </c>
      <c r="B41" s="1416" t="s">
        <v>1555</v>
      </c>
      <c r="C41" s="1417">
        <f>SUM(C37:C40)</f>
        <v>585</v>
      </c>
      <c r="D41" s="1417">
        <f>SUM(D37:D40)</f>
        <v>633</v>
      </c>
      <c r="E41" s="1417"/>
      <c r="F41" s="1417"/>
      <c r="G41" s="1417">
        <f t="shared" ref="G41:H41" si="8">SUM(G37:G40)</f>
        <v>3689</v>
      </c>
      <c r="H41" s="1417">
        <f t="shared" si="8"/>
        <v>6432</v>
      </c>
      <c r="I41" s="1415">
        <f t="shared" si="0"/>
        <v>4274</v>
      </c>
      <c r="J41" s="1415">
        <f t="shared" si="0"/>
        <v>7065</v>
      </c>
      <c r="K41" s="1414">
        <f t="shared" si="1"/>
        <v>165.30182498830135</v>
      </c>
    </row>
    <row r="42" spans="1:11" s="1400" customFormat="1" ht="15" customHeight="1" x14ac:dyDescent="0.2">
      <c r="A42" s="1393" t="s">
        <v>686</v>
      </c>
      <c r="B42" s="1404" t="s">
        <v>1556</v>
      </c>
      <c r="C42" s="1405">
        <v>300000</v>
      </c>
      <c r="D42" s="1405"/>
      <c r="E42" s="1405"/>
      <c r="F42" s="1405"/>
      <c r="G42" s="1405"/>
      <c r="H42" s="1405"/>
      <c r="I42" s="1406">
        <f t="shared" si="0"/>
        <v>300000</v>
      </c>
      <c r="J42" s="1406">
        <f t="shared" si="0"/>
        <v>0</v>
      </c>
      <c r="K42" s="1405">
        <f t="shared" si="1"/>
        <v>0</v>
      </c>
    </row>
    <row r="43" spans="1:11" s="1400" customFormat="1" ht="15" customHeight="1" x14ac:dyDescent="0.2">
      <c r="A43" s="1393" t="s">
        <v>687</v>
      </c>
      <c r="B43" s="1404" t="s">
        <v>1557</v>
      </c>
      <c r="C43" s="1405"/>
      <c r="D43" s="1405"/>
      <c r="E43" s="1405"/>
      <c r="F43" s="1405"/>
      <c r="G43" s="1405"/>
      <c r="H43" s="1405"/>
      <c r="I43" s="1406">
        <f t="shared" si="0"/>
        <v>0</v>
      </c>
      <c r="J43" s="1406">
        <f t="shared" si="0"/>
        <v>0</v>
      </c>
      <c r="K43" s="1414"/>
    </row>
    <row r="44" spans="1:11" s="1397" customFormat="1" ht="15" customHeight="1" x14ac:dyDescent="0.2">
      <c r="A44" s="1393" t="s">
        <v>688</v>
      </c>
      <c r="B44" s="1407" t="s">
        <v>1558</v>
      </c>
      <c r="C44" s="1408">
        <f>C42+C43</f>
        <v>300000</v>
      </c>
      <c r="D44" s="1408">
        <f>D42+D43</f>
        <v>0</v>
      </c>
      <c r="E44" s="1408"/>
      <c r="F44" s="1408"/>
      <c r="G44" s="1408"/>
      <c r="H44" s="1408"/>
      <c r="I44" s="1409">
        <f t="shared" si="0"/>
        <v>300000</v>
      </c>
      <c r="J44" s="1409">
        <f t="shared" si="0"/>
        <v>0</v>
      </c>
      <c r="K44" s="1409">
        <f t="shared" si="1"/>
        <v>0</v>
      </c>
    </row>
    <row r="45" spans="1:11" s="1400" customFormat="1" ht="15" customHeight="1" x14ac:dyDescent="0.2">
      <c r="A45" s="1393" t="s">
        <v>690</v>
      </c>
      <c r="B45" s="1404" t="s">
        <v>1559</v>
      </c>
      <c r="C45" s="1405">
        <v>379</v>
      </c>
      <c r="D45" s="1405">
        <v>573</v>
      </c>
      <c r="E45" s="1405">
        <v>256</v>
      </c>
      <c r="F45" s="1405">
        <v>440</v>
      </c>
      <c r="G45" s="1405">
        <v>834</v>
      </c>
      <c r="H45" s="1405">
        <v>1244</v>
      </c>
      <c r="I45" s="1406">
        <f t="shared" si="0"/>
        <v>1469</v>
      </c>
      <c r="J45" s="1406">
        <f t="shared" si="0"/>
        <v>2257</v>
      </c>
      <c r="K45" s="1405">
        <f t="shared" si="1"/>
        <v>153.64193328795099</v>
      </c>
    </row>
    <row r="46" spans="1:11" s="1400" customFormat="1" ht="15" customHeight="1" x14ac:dyDescent="0.2">
      <c r="A46" s="1393" t="s">
        <v>691</v>
      </c>
      <c r="B46" s="1404" t="s">
        <v>1560</v>
      </c>
      <c r="C46" s="1405"/>
      <c r="D46" s="1405"/>
      <c r="E46" s="1405"/>
      <c r="F46" s="1405"/>
      <c r="G46" s="1405"/>
      <c r="H46" s="1405"/>
      <c r="I46" s="1406">
        <f t="shared" si="0"/>
        <v>0</v>
      </c>
      <c r="J46" s="1406">
        <f t="shared" si="0"/>
        <v>0</v>
      </c>
      <c r="K46" s="1408"/>
    </row>
    <row r="47" spans="1:11" s="1400" customFormat="1" ht="15" customHeight="1" x14ac:dyDescent="0.2">
      <c r="A47" s="1393" t="s">
        <v>743</v>
      </c>
      <c r="B47" s="1404" t="s">
        <v>1561</v>
      </c>
      <c r="C47" s="1405"/>
      <c r="D47" s="1405"/>
      <c r="E47" s="1405"/>
      <c r="F47" s="1405"/>
      <c r="G47" s="1405"/>
      <c r="H47" s="1405"/>
      <c r="I47" s="1406">
        <f t="shared" si="0"/>
        <v>0</v>
      </c>
      <c r="J47" s="1406">
        <f t="shared" si="0"/>
        <v>0</v>
      </c>
      <c r="K47" s="1408"/>
    </row>
    <row r="48" spans="1:11" s="1412" customFormat="1" ht="15" customHeight="1" x14ac:dyDescent="0.2">
      <c r="A48" s="1393" t="s">
        <v>744</v>
      </c>
      <c r="B48" s="1407" t="s">
        <v>1562</v>
      </c>
      <c r="C48" s="1408">
        <f>C45+C46+C47</f>
        <v>379</v>
      </c>
      <c r="D48" s="1408">
        <f>D45+D46+D47</f>
        <v>573</v>
      </c>
      <c r="E48" s="1408">
        <f t="shared" ref="E48:H48" si="9">E45+E46+E47</f>
        <v>256</v>
      </c>
      <c r="F48" s="1408">
        <f t="shared" si="9"/>
        <v>440</v>
      </c>
      <c r="G48" s="1408">
        <f t="shared" si="9"/>
        <v>834</v>
      </c>
      <c r="H48" s="1408">
        <f t="shared" si="9"/>
        <v>1244</v>
      </c>
      <c r="I48" s="1409">
        <f t="shared" si="0"/>
        <v>1469</v>
      </c>
      <c r="J48" s="1409">
        <f t="shared" si="0"/>
        <v>2257</v>
      </c>
      <c r="K48" s="1408">
        <f t="shared" si="1"/>
        <v>153.64193328795099</v>
      </c>
    </row>
    <row r="49" spans="1:11" ht="15" customHeight="1" x14ac:dyDescent="0.2">
      <c r="A49" s="1393" t="s">
        <v>745</v>
      </c>
      <c r="B49" s="1404" t="s">
        <v>1563</v>
      </c>
      <c r="C49" s="1405">
        <v>153233</v>
      </c>
      <c r="D49" s="1405">
        <v>824492</v>
      </c>
      <c r="E49" s="1405">
        <v>9831</v>
      </c>
      <c r="F49" s="1405">
        <v>15608</v>
      </c>
      <c r="G49" s="1405">
        <v>1698</v>
      </c>
      <c r="H49" s="1405">
        <v>1565</v>
      </c>
      <c r="I49" s="1406">
        <f t="shared" si="0"/>
        <v>164762</v>
      </c>
      <c r="J49" s="1406">
        <f t="shared" si="0"/>
        <v>841665</v>
      </c>
      <c r="K49" s="1405">
        <f t="shared" si="1"/>
        <v>510.83684344691125</v>
      </c>
    </row>
    <row r="50" spans="1:11" ht="15" customHeight="1" x14ac:dyDescent="0.2">
      <c r="A50" s="1393" t="s">
        <v>746</v>
      </c>
      <c r="B50" s="1404" t="s">
        <v>1564</v>
      </c>
      <c r="C50" s="1405"/>
      <c r="D50" s="1405"/>
      <c r="E50" s="1405"/>
      <c r="F50" s="1405"/>
      <c r="G50" s="1405"/>
      <c r="H50" s="1405"/>
      <c r="I50" s="1406">
        <f t="shared" si="0"/>
        <v>0</v>
      </c>
      <c r="J50" s="1406">
        <f t="shared" si="0"/>
        <v>0</v>
      </c>
      <c r="K50" s="1408"/>
    </row>
    <row r="51" spans="1:11" s="1412" customFormat="1" ht="15" customHeight="1" x14ac:dyDescent="0.2">
      <c r="A51" s="1393" t="s">
        <v>124</v>
      </c>
      <c r="B51" s="1407" t="s">
        <v>1565</v>
      </c>
      <c r="C51" s="1408">
        <f>C49+C50</f>
        <v>153233</v>
      </c>
      <c r="D51" s="1408">
        <f>D49+D50</f>
        <v>824492</v>
      </c>
      <c r="E51" s="1408">
        <f t="shared" ref="E51:H51" si="10">E49+E50</f>
        <v>9831</v>
      </c>
      <c r="F51" s="1408">
        <f t="shared" si="10"/>
        <v>15608</v>
      </c>
      <c r="G51" s="1408">
        <f t="shared" si="10"/>
        <v>1698</v>
      </c>
      <c r="H51" s="1408">
        <f t="shared" si="10"/>
        <v>1565</v>
      </c>
      <c r="I51" s="1409">
        <f t="shared" si="0"/>
        <v>164762</v>
      </c>
      <c r="J51" s="1409">
        <f t="shared" si="0"/>
        <v>841665</v>
      </c>
      <c r="K51" s="1408">
        <f t="shared" si="1"/>
        <v>510.83684344691125</v>
      </c>
    </row>
    <row r="52" spans="1:11" ht="15" customHeight="1" x14ac:dyDescent="0.2">
      <c r="A52" s="1393" t="s">
        <v>772</v>
      </c>
      <c r="B52" s="1404" t="s">
        <v>1566</v>
      </c>
      <c r="C52" s="1405"/>
      <c r="D52" s="1405"/>
      <c r="E52" s="1405"/>
      <c r="F52" s="1405"/>
      <c r="G52" s="1405"/>
      <c r="H52" s="1405"/>
      <c r="I52" s="1406">
        <f t="shared" si="0"/>
        <v>0</v>
      </c>
      <c r="J52" s="1406">
        <f t="shared" si="0"/>
        <v>0</v>
      </c>
      <c r="K52" s="1405"/>
    </row>
    <row r="53" spans="1:11" ht="15" customHeight="1" x14ac:dyDescent="0.2">
      <c r="A53" s="1393" t="s">
        <v>773</v>
      </c>
      <c r="B53" s="1404" t="s">
        <v>1567</v>
      </c>
      <c r="C53" s="1405"/>
      <c r="D53" s="1405"/>
      <c r="E53" s="1405"/>
      <c r="F53" s="1405"/>
      <c r="G53" s="1405"/>
      <c r="H53" s="1405"/>
      <c r="I53" s="1406">
        <f t="shared" si="0"/>
        <v>0</v>
      </c>
      <c r="J53" s="1406">
        <f t="shared" si="0"/>
        <v>0</v>
      </c>
      <c r="K53" s="1405"/>
    </row>
    <row r="54" spans="1:11" s="1412" customFormat="1" ht="15" customHeight="1" x14ac:dyDescent="0.2">
      <c r="A54" s="1393" t="s">
        <v>127</v>
      </c>
      <c r="B54" s="1407" t="s">
        <v>1568</v>
      </c>
      <c r="C54" s="1408"/>
      <c r="D54" s="1408"/>
      <c r="E54" s="1408"/>
      <c r="F54" s="1408"/>
      <c r="G54" s="1408"/>
      <c r="H54" s="1408"/>
      <c r="I54" s="1409">
        <f t="shared" si="0"/>
        <v>0</v>
      </c>
      <c r="J54" s="1409">
        <f t="shared" si="0"/>
        <v>0</v>
      </c>
      <c r="K54" s="1408"/>
    </row>
    <row r="55" spans="1:11" ht="15" customHeight="1" x14ac:dyDescent="0.2">
      <c r="A55" s="1393" t="s">
        <v>128</v>
      </c>
      <c r="B55" s="1413" t="s">
        <v>1569</v>
      </c>
      <c r="C55" s="1414">
        <f>C48+C51+C54+C44</f>
        <v>453612</v>
      </c>
      <c r="D55" s="1414">
        <f>D48+D51+D54+D44</f>
        <v>825065</v>
      </c>
      <c r="E55" s="1414">
        <f t="shared" ref="E55:H55" si="11">E48+E51+E54</f>
        <v>10087</v>
      </c>
      <c r="F55" s="1414">
        <f t="shared" si="11"/>
        <v>16048</v>
      </c>
      <c r="G55" s="1414">
        <f t="shared" si="11"/>
        <v>2532</v>
      </c>
      <c r="H55" s="1414">
        <f t="shared" si="11"/>
        <v>2809</v>
      </c>
      <c r="I55" s="1415">
        <f>C55+E55+G55</f>
        <v>466231</v>
      </c>
      <c r="J55" s="1415">
        <f>D55+F55+H55</f>
        <v>843922</v>
      </c>
      <c r="K55" s="1414">
        <f t="shared" si="1"/>
        <v>181.00941378844394</v>
      </c>
    </row>
    <row r="56" spans="1:11" ht="24" x14ac:dyDescent="0.2">
      <c r="A56" s="1393" t="s">
        <v>129</v>
      </c>
      <c r="B56" s="1404" t="s">
        <v>1570</v>
      </c>
      <c r="C56" s="1405"/>
      <c r="D56" s="1405">
        <v>18780</v>
      </c>
      <c r="E56" s="1405"/>
      <c r="F56" s="1405"/>
      <c r="G56" s="1405"/>
      <c r="H56" s="1405"/>
      <c r="I56" s="1406">
        <f t="shared" si="0"/>
        <v>0</v>
      </c>
      <c r="J56" s="1406">
        <f t="shared" si="0"/>
        <v>18780</v>
      </c>
      <c r="K56" s="1414"/>
    </row>
    <row r="57" spans="1:11" ht="24" x14ac:dyDescent="0.2">
      <c r="A57" s="1393" t="s">
        <v>132</v>
      </c>
      <c r="B57" s="1404" t="s">
        <v>1571</v>
      </c>
      <c r="C57" s="1405"/>
      <c r="D57" s="1405"/>
      <c r="E57" s="1405"/>
      <c r="F57" s="1405"/>
      <c r="G57" s="1405"/>
      <c r="H57" s="1405"/>
      <c r="I57" s="1406">
        <f t="shared" si="0"/>
        <v>0</v>
      </c>
      <c r="J57" s="1406">
        <f t="shared" si="0"/>
        <v>0</v>
      </c>
      <c r="K57" s="1405"/>
    </row>
    <row r="58" spans="1:11" ht="15" customHeight="1" x14ac:dyDescent="0.2">
      <c r="A58" s="1393" t="s">
        <v>135</v>
      </c>
      <c r="B58" s="1404" t="s">
        <v>1572</v>
      </c>
      <c r="C58" s="1405">
        <v>40850</v>
      </c>
      <c r="D58" s="1405">
        <v>37463</v>
      </c>
      <c r="E58" s="1405"/>
      <c r="F58" s="1405"/>
      <c r="G58" s="1405"/>
      <c r="H58" s="1405"/>
      <c r="I58" s="1406">
        <f t="shared" si="0"/>
        <v>40850</v>
      </c>
      <c r="J58" s="1406">
        <f t="shared" si="0"/>
        <v>37463</v>
      </c>
      <c r="K58" s="1405">
        <f t="shared" si="1"/>
        <v>91.708690330477367</v>
      </c>
    </row>
    <row r="59" spans="1:11" ht="15" customHeight="1" x14ac:dyDescent="0.2">
      <c r="A59" s="1393" t="s">
        <v>136</v>
      </c>
      <c r="B59" s="1404" t="s">
        <v>1573</v>
      </c>
      <c r="C59" s="1405">
        <v>2395</v>
      </c>
      <c r="D59" s="1405">
        <v>2004</v>
      </c>
      <c r="E59" s="1405"/>
      <c r="F59" s="1405"/>
      <c r="G59" s="1405">
        <v>31</v>
      </c>
      <c r="H59" s="1405">
        <v>1709</v>
      </c>
      <c r="I59" s="1406">
        <f t="shared" si="0"/>
        <v>2426</v>
      </c>
      <c r="J59" s="1406">
        <f t="shared" si="0"/>
        <v>3713</v>
      </c>
      <c r="K59" s="1405">
        <f t="shared" si="1"/>
        <v>153.05028854080791</v>
      </c>
    </row>
    <row r="60" spans="1:11" ht="15" customHeight="1" x14ac:dyDescent="0.2">
      <c r="A60" s="1393" t="s">
        <v>137</v>
      </c>
      <c r="B60" s="1404" t="s">
        <v>1574</v>
      </c>
      <c r="C60" s="1405">
        <v>8120</v>
      </c>
      <c r="D60" s="1405">
        <v>7050</v>
      </c>
      <c r="E60" s="1405"/>
      <c r="F60" s="1405"/>
      <c r="G60" s="1405"/>
      <c r="H60" s="1405"/>
      <c r="I60" s="1406">
        <f t="shared" si="0"/>
        <v>8120</v>
      </c>
      <c r="J60" s="1406">
        <f t="shared" si="0"/>
        <v>7050</v>
      </c>
      <c r="K60" s="1405">
        <f t="shared" si="1"/>
        <v>86.822660098522164</v>
      </c>
    </row>
    <row r="61" spans="1:11" ht="15" customHeight="1" x14ac:dyDescent="0.2">
      <c r="A61" s="1393" t="s">
        <v>138</v>
      </c>
      <c r="B61" s="1404" t="s">
        <v>1575</v>
      </c>
      <c r="C61" s="1405"/>
      <c r="D61" s="1405"/>
      <c r="E61" s="1405"/>
      <c r="F61" s="1405"/>
      <c r="G61" s="1405"/>
      <c r="H61" s="1405"/>
      <c r="I61" s="1406">
        <f t="shared" si="0"/>
        <v>0</v>
      </c>
      <c r="J61" s="1406">
        <f t="shared" si="0"/>
        <v>0</v>
      </c>
      <c r="K61" s="1405"/>
    </row>
    <row r="62" spans="1:11" ht="24" x14ac:dyDescent="0.2">
      <c r="A62" s="1393" t="s">
        <v>141</v>
      </c>
      <c r="B62" s="1404" t="s">
        <v>1576</v>
      </c>
      <c r="C62" s="1405">
        <v>20</v>
      </c>
      <c r="D62" s="1405">
        <v>22</v>
      </c>
      <c r="E62" s="1405"/>
      <c r="F62" s="1405"/>
      <c r="G62" s="1405"/>
      <c r="H62" s="1405"/>
      <c r="I62" s="1406">
        <f t="shared" si="0"/>
        <v>20</v>
      </c>
      <c r="J62" s="1406">
        <f t="shared" si="0"/>
        <v>22</v>
      </c>
      <c r="K62" s="1405">
        <f t="shared" si="1"/>
        <v>110.00000000000001</v>
      </c>
    </row>
    <row r="63" spans="1:11" ht="15" customHeight="1" x14ac:dyDescent="0.2">
      <c r="A63" s="1393" t="s">
        <v>144</v>
      </c>
      <c r="B63" s="1404" t="s">
        <v>1577</v>
      </c>
      <c r="C63" s="1405"/>
      <c r="D63" s="1405"/>
      <c r="E63" s="1405"/>
      <c r="F63" s="1405"/>
      <c r="G63" s="1405"/>
      <c r="H63" s="1405"/>
      <c r="I63" s="1406">
        <f t="shared" si="0"/>
        <v>0</v>
      </c>
      <c r="J63" s="1406">
        <f t="shared" si="0"/>
        <v>0</v>
      </c>
      <c r="K63" s="1405"/>
    </row>
    <row r="64" spans="1:11" ht="15" customHeight="1" x14ac:dyDescent="0.2">
      <c r="A64" s="1393" t="s">
        <v>147</v>
      </c>
      <c r="B64" s="1407" t="s">
        <v>1578</v>
      </c>
      <c r="C64" s="1408">
        <f>SUM(C56:C63)</f>
        <v>51385</v>
      </c>
      <c r="D64" s="1408">
        <f>SUM(D56:D63)</f>
        <v>65319</v>
      </c>
      <c r="E64" s="1408"/>
      <c r="F64" s="1408"/>
      <c r="G64" s="1408">
        <f t="shared" ref="G64:H64" si="12">SUM(G56:G63)</f>
        <v>31</v>
      </c>
      <c r="H64" s="1408">
        <f t="shared" si="12"/>
        <v>1709</v>
      </c>
      <c r="I64" s="1409">
        <f t="shared" si="0"/>
        <v>51416</v>
      </c>
      <c r="J64" s="1409">
        <f t="shared" si="0"/>
        <v>67028</v>
      </c>
      <c r="K64" s="1408">
        <f t="shared" si="1"/>
        <v>130.36408899953324</v>
      </c>
    </row>
    <row r="65" spans="1:13" ht="24" x14ac:dyDescent="0.2">
      <c r="A65" s="1393" t="s">
        <v>148</v>
      </c>
      <c r="B65" s="1404" t="s">
        <v>1579</v>
      </c>
      <c r="C65" s="1405"/>
      <c r="D65" s="1405"/>
      <c r="E65" s="1405"/>
      <c r="F65" s="1405"/>
      <c r="G65" s="1405"/>
      <c r="H65" s="1405"/>
      <c r="I65" s="1406">
        <f t="shared" si="0"/>
        <v>0</v>
      </c>
      <c r="J65" s="1406">
        <f t="shared" si="0"/>
        <v>0</v>
      </c>
      <c r="K65" s="1405"/>
    </row>
    <row r="66" spans="1:13" ht="24" x14ac:dyDescent="0.2">
      <c r="A66" s="1393" t="s">
        <v>151</v>
      </c>
      <c r="B66" s="1404" t="s">
        <v>1580</v>
      </c>
      <c r="C66" s="1405"/>
      <c r="D66" s="1405"/>
      <c r="E66" s="1405"/>
      <c r="F66" s="1405"/>
      <c r="G66" s="1405"/>
      <c r="H66" s="1405"/>
      <c r="I66" s="1406">
        <f t="shared" si="0"/>
        <v>0</v>
      </c>
      <c r="J66" s="1406">
        <f t="shared" si="0"/>
        <v>0</v>
      </c>
      <c r="K66" s="1405"/>
    </row>
    <row r="67" spans="1:13" ht="15" customHeight="1" x14ac:dyDescent="0.2">
      <c r="A67" s="1393" t="s">
        <v>152</v>
      </c>
      <c r="B67" s="1404" t="s">
        <v>1581</v>
      </c>
      <c r="C67" s="1405"/>
      <c r="D67" s="1405"/>
      <c r="E67" s="1405"/>
      <c r="F67" s="1405"/>
      <c r="G67" s="1405"/>
      <c r="H67" s="1405"/>
      <c r="I67" s="1406">
        <f t="shared" si="0"/>
        <v>0</v>
      </c>
      <c r="J67" s="1406">
        <f t="shared" si="0"/>
        <v>0</v>
      </c>
      <c r="K67" s="1405"/>
    </row>
    <row r="68" spans="1:13" ht="15" customHeight="1" x14ac:dyDescent="0.2">
      <c r="A68" s="1393" t="s">
        <v>153</v>
      </c>
      <c r="B68" s="1404" t="s">
        <v>1582</v>
      </c>
      <c r="C68" s="1405">
        <v>2558</v>
      </c>
      <c r="D68" s="1405"/>
      <c r="E68" s="1405">
        <v>9</v>
      </c>
      <c r="F68" s="1405"/>
      <c r="G68" s="1405">
        <v>4234</v>
      </c>
      <c r="H68" s="1405"/>
      <c r="I68" s="1406">
        <f t="shared" si="0"/>
        <v>6801</v>
      </c>
      <c r="J68" s="1406">
        <f t="shared" si="0"/>
        <v>0</v>
      </c>
      <c r="K68" s="1405">
        <f t="shared" si="1"/>
        <v>0</v>
      </c>
    </row>
    <row r="69" spans="1:13" s="1412" customFormat="1" ht="15" customHeight="1" x14ac:dyDescent="0.2">
      <c r="A69" s="1393" t="s">
        <v>154</v>
      </c>
      <c r="B69" s="1404" t="s">
        <v>1583</v>
      </c>
      <c r="C69" s="1405"/>
      <c r="D69" s="1405"/>
      <c r="E69" s="1405"/>
      <c r="F69" s="1405"/>
      <c r="G69" s="1405"/>
      <c r="H69" s="1405"/>
      <c r="I69" s="1406">
        <f t="shared" si="0"/>
        <v>0</v>
      </c>
      <c r="J69" s="1406">
        <f t="shared" si="0"/>
        <v>0</v>
      </c>
      <c r="K69" s="1405"/>
    </row>
    <row r="70" spans="1:13" s="1412" customFormat="1" ht="24" x14ac:dyDescent="0.2">
      <c r="A70" s="1393" t="s">
        <v>155</v>
      </c>
      <c r="B70" s="1404" t="s">
        <v>1584</v>
      </c>
      <c r="C70" s="1405"/>
      <c r="D70" s="1405"/>
      <c r="E70" s="1405"/>
      <c r="F70" s="1405"/>
      <c r="G70" s="1405"/>
      <c r="H70" s="1405"/>
      <c r="I70" s="1406">
        <f t="shared" ref="I70:J130" si="13">C70+E70+G70</f>
        <v>0</v>
      </c>
      <c r="J70" s="1406">
        <f t="shared" si="13"/>
        <v>0</v>
      </c>
      <c r="K70" s="1405"/>
    </row>
    <row r="71" spans="1:13" ht="24" x14ac:dyDescent="0.2">
      <c r="A71" s="1393" t="s">
        <v>157</v>
      </c>
      <c r="B71" s="1404" t="s">
        <v>1585</v>
      </c>
      <c r="C71" s="1405">
        <v>15139</v>
      </c>
      <c r="D71" s="1405">
        <v>17264</v>
      </c>
      <c r="E71" s="1405"/>
      <c r="F71" s="1405"/>
      <c r="G71" s="1405"/>
      <c r="H71" s="1405"/>
      <c r="I71" s="1406">
        <f t="shared" si="13"/>
        <v>15139</v>
      </c>
      <c r="J71" s="1406">
        <f t="shared" si="13"/>
        <v>17264</v>
      </c>
      <c r="K71" s="1405">
        <f t="shared" ref="K71:K133" si="14">J71/I71*100</f>
        <v>114.03659422683137</v>
      </c>
    </row>
    <row r="72" spans="1:13" ht="15" customHeight="1" x14ac:dyDescent="0.2">
      <c r="A72" s="1393" t="s">
        <v>160</v>
      </c>
      <c r="B72" s="1404" t="s">
        <v>1586</v>
      </c>
      <c r="C72" s="1405"/>
      <c r="D72" s="1405"/>
      <c r="E72" s="1405"/>
      <c r="F72" s="1405"/>
      <c r="G72" s="1405"/>
      <c r="H72" s="1405"/>
      <c r="I72" s="1406">
        <f t="shared" si="13"/>
        <v>0</v>
      </c>
      <c r="J72" s="1406">
        <f t="shared" si="13"/>
        <v>0</v>
      </c>
      <c r="K72" s="1405"/>
    </row>
    <row r="73" spans="1:13" s="1412" customFormat="1" ht="15" customHeight="1" x14ac:dyDescent="0.2">
      <c r="A73" s="1393" t="s">
        <v>162</v>
      </c>
      <c r="B73" s="1407" t="s">
        <v>1587</v>
      </c>
      <c r="C73" s="1408">
        <f>C66+C68+C69+C71</f>
        <v>17697</v>
      </c>
      <c r="D73" s="1408">
        <f>D66+D68+D69+D71</f>
        <v>17264</v>
      </c>
      <c r="E73" s="1408">
        <f>SUM(E65:E72)</f>
        <v>9</v>
      </c>
      <c r="F73" s="1408">
        <f>SUM(F65:F72)</f>
        <v>0</v>
      </c>
      <c r="G73" s="1408">
        <f t="shared" ref="G73:H73" si="15">SUM(G65:G72)</f>
        <v>4234</v>
      </c>
      <c r="H73" s="1408">
        <f t="shared" si="15"/>
        <v>0</v>
      </c>
      <c r="I73" s="1409">
        <f t="shared" si="13"/>
        <v>21940</v>
      </c>
      <c r="J73" s="1409">
        <f t="shared" si="13"/>
        <v>17264</v>
      </c>
      <c r="K73" s="1408">
        <f t="shared" si="14"/>
        <v>78.687329079307204</v>
      </c>
    </row>
    <row r="74" spans="1:13" s="1412" customFormat="1" ht="15" customHeight="1" x14ac:dyDescent="0.2">
      <c r="A74" s="1393" t="s">
        <v>163</v>
      </c>
      <c r="B74" s="1404" t="s">
        <v>1588</v>
      </c>
      <c r="C74" s="1405">
        <v>452</v>
      </c>
      <c r="D74" s="1405">
        <v>435</v>
      </c>
      <c r="E74" s="1405">
        <v>382</v>
      </c>
      <c r="F74" s="1405">
        <v>650</v>
      </c>
      <c r="G74" s="1405">
        <v>1667</v>
      </c>
      <c r="H74" s="1405">
        <v>2320</v>
      </c>
      <c r="I74" s="1406">
        <f t="shared" si="13"/>
        <v>2501</v>
      </c>
      <c r="J74" s="1406">
        <f t="shared" si="13"/>
        <v>3405</v>
      </c>
      <c r="K74" s="1405">
        <f t="shared" si="14"/>
        <v>136.14554178328669</v>
      </c>
    </row>
    <row r="75" spans="1:13" s="1400" customFormat="1" ht="15" customHeight="1" x14ac:dyDescent="0.2">
      <c r="A75" s="1393" t="s">
        <v>164</v>
      </c>
      <c r="B75" s="1404" t="s">
        <v>1589</v>
      </c>
      <c r="C75" s="1405"/>
      <c r="D75" s="1405"/>
      <c r="E75" s="1405"/>
      <c r="F75" s="1405"/>
      <c r="G75" s="1405"/>
      <c r="H75" s="1405"/>
      <c r="I75" s="1406">
        <f t="shared" si="13"/>
        <v>0</v>
      </c>
      <c r="J75" s="1406">
        <f t="shared" si="13"/>
        <v>0</v>
      </c>
      <c r="K75" s="1405"/>
    </row>
    <row r="76" spans="1:13" s="1400" customFormat="1" ht="15" customHeight="1" x14ac:dyDescent="0.2">
      <c r="A76" s="1393" t="s">
        <v>1120</v>
      </c>
      <c r="B76" s="1404" t="s">
        <v>1590</v>
      </c>
      <c r="C76" s="1405"/>
      <c r="D76" s="1405"/>
      <c r="E76" s="1405"/>
      <c r="F76" s="1405"/>
      <c r="G76" s="1405"/>
      <c r="H76" s="1405"/>
      <c r="I76" s="1406">
        <f t="shared" si="13"/>
        <v>0</v>
      </c>
      <c r="J76" s="1406">
        <f t="shared" si="13"/>
        <v>0</v>
      </c>
      <c r="K76" s="1405"/>
      <c r="M76" s="1418"/>
    </row>
    <row r="77" spans="1:13" s="1419" customFormat="1" ht="15" customHeight="1" x14ac:dyDescent="0.2">
      <c r="A77" s="1393" t="s">
        <v>1121</v>
      </c>
      <c r="B77" s="1404" t="s">
        <v>1591</v>
      </c>
      <c r="C77" s="1405">
        <v>1286</v>
      </c>
      <c r="D77" s="1405">
        <v>1286</v>
      </c>
      <c r="E77" s="1405"/>
      <c r="F77" s="1405"/>
      <c r="G77" s="1405"/>
      <c r="H77" s="1405"/>
      <c r="I77" s="1406">
        <f t="shared" si="13"/>
        <v>1286</v>
      </c>
      <c r="J77" s="1406">
        <f t="shared" si="13"/>
        <v>1286</v>
      </c>
      <c r="K77" s="1405">
        <f t="shared" si="14"/>
        <v>100</v>
      </c>
      <c r="M77" s="1418"/>
    </row>
    <row r="78" spans="1:13" s="1419" customFormat="1" ht="24" x14ac:dyDescent="0.2">
      <c r="A78" s="1393" t="s">
        <v>1301</v>
      </c>
      <c r="B78" s="1404" t="s">
        <v>1592</v>
      </c>
      <c r="C78" s="1405"/>
      <c r="D78" s="1405"/>
      <c r="E78" s="1405"/>
      <c r="F78" s="1405"/>
      <c r="I78" s="1406">
        <f t="shared" si="13"/>
        <v>0</v>
      </c>
      <c r="J78" s="1406">
        <f t="shared" si="13"/>
        <v>0</v>
      </c>
      <c r="K78" s="1405"/>
    </row>
    <row r="79" spans="1:13" s="1420" customFormat="1" ht="24" x14ac:dyDescent="0.2">
      <c r="A79" s="1393" t="s">
        <v>1304</v>
      </c>
      <c r="B79" s="1404" t="s">
        <v>1593</v>
      </c>
      <c r="C79" s="1405"/>
      <c r="D79" s="1405"/>
      <c r="E79" s="1405"/>
      <c r="F79" s="1405"/>
      <c r="G79" s="1405"/>
      <c r="H79" s="1405"/>
      <c r="I79" s="1406">
        <f t="shared" si="13"/>
        <v>0</v>
      </c>
      <c r="J79" s="1406">
        <f t="shared" si="13"/>
        <v>0</v>
      </c>
      <c r="K79" s="1405"/>
    </row>
    <row r="80" spans="1:13" s="1111" customFormat="1" ht="24" x14ac:dyDescent="0.2">
      <c r="A80" s="1393" t="s">
        <v>1308</v>
      </c>
      <c r="B80" s="1404" t="s">
        <v>1594</v>
      </c>
      <c r="C80" s="1405"/>
      <c r="D80" s="1405"/>
      <c r="E80" s="1405"/>
      <c r="F80" s="1405"/>
      <c r="G80" s="1405"/>
      <c r="H80" s="1405"/>
      <c r="I80" s="1406">
        <f t="shared" si="13"/>
        <v>0</v>
      </c>
      <c r="J80" s="1406">
        <f t="shared" si="13"/>
        <v>0</v>
      </c>
      <c r="K80" s="1405"/>
    </row>
    <row r="81" spans="1:11" s="1111" customFormat="1" ht="24" x14ac:dyDescent="0.2">
      <c r="A81" s="1393" t="s">
        <v>1311</v>
      </c>
      <c r="B81" s="1404" t="s">
        <v>1595</v>
      </c>
      <c r="C81" s="1405"/>
      <c r="D81" s="1405"/>
      <c r="E81" s="1405"/>
      <c r="F81" s="1405"/>
      <c r="G81" s="1405"/>
      <c r="H81" s="1405"/>
      <c r="I81" s="1406">
        <f t="shared" si="13"/>
        <v>0</v>
      </c>
      <c r="J81" s="1406">
        <f t="shared" si="13"/>
        <v>0</v>
      </c>
      <c r="K81" s="1405"/>
    </row>
    <row r="82" spans="1:11" s="1111" customFormat="1" ht="15" customHeight="1" x14ac:dyDescent="0.2">
      <c r="A82" s="1393" t="s">
        <v>1313</v>
      </c>
      <c r="B82" s="1404" t="s">
        <v>1596</v>
      </c>
      <c r="C82" s="1405">
        <v>345</v>
      </c>
      <c r="D82" s="1405">
        <v>300</v>
      </c>
      <c r="E82" s="1405"/>
      <c r="F82" s="1405"/>
      <c r="G82" s="1405"/>
      <c r="H82" s="1405"/>
      <c r="I82" s="1406">
        <f t="shared" si="13"/>
        <v>345</v>
      </c>
      <c r="J82" s="1406">
        <f t="shared" si="13"/>
        <v>300</v>
      </c>
      <c r="K82" s="1405">
        <f t="shared" si="14"/>
        <v>86.956521739130437</v>
      </c>
    </row>
    <row r="83" spans="1:11" s="1111" customFormat="1" ht="15" customHeight="1" x14ac:dyDescent="0.2">
      <c r="A83" s="1393" t="s">
        <v>1315</v>
      </c>
      <c r="B83" s="1407" t="s">
        <v>1597</v>
      </c>
      <c r="C83" s="1408">
        <f>C74+C75+C76+C77+C78+C79+C80+C81+C82</f>
        <v>2083</v>
      </c>
      <c r="D83" s="1408">
        <f>D74+D75+D76+D77+D78+D79+D80+D81+D82</f>
        <v>2021</v>
      </c>
      <c r="E83" s="1408">
        <f>E74+E75+E76+E77+E78+E79+E80</f>
        <v>382</v>
      </c>
      <c r="F83" s="1408">
        <f>F74+F75+F76+F77+F78+F79+F80</f>
        <v>650</v>
      </c>
      <c r="G83" s="1408">
        <f t="shared" ref="G83:H83" si="16">G74+G75+G76+G77+G78+G79+G80</f>
        <v>1667</v>
      </c>
      <c r="H83" s="1408">
        <f t="shared" si="16"/>
        <v>2320</v>
      </c>
      <c r="I83" s="1409">
        <f t="shared" si="13"/>
        <v>4132</v>
      </c>
      <c r="J83" s="1409">
        <f t="shared" si="13"/>
        <v>4991</v>
      </c>
      <c r="K83" s="1408">
        <f t="shared" si="14"/>
        <v>120.78896418199419</v>
      </c>
    </row>
    <row r="84" spans="1:11" s="1420" customFormat="1" ht="15" customHeight="1" x14ac:dyDescent="0.2">
      <c r="A84" s="1393" t="s">
        <v>1319</v>
      </c>
      <c r="B84" s="1421" t="s">
        <v>1598</v>
      </c>
      <c r="C84" s="1414">
        <f>C64+C73+C83</f>
        <v>71165</v>
      </c>
      <c r="D84" s="1414">
        <f>D64+D73+D83</f>
        <v>84604</v>
      </c>
      <c r="E84" s="1414">
        <f>E64+E73+E83</f>
        <v>391</v>
      </c>
      <c r="F84" s="1414">
        <f>F64+F73+F83</f>
        <v>650</v>
      </c>
      <c r="G84" s="1414">
        <f t="shared" ref="G84:H84" si="17">G64+G73+G83</f>
        <v>5932</v>
      </c>
      <c r="H84" s="1414">
        <f t="shared" si="17"/>
        <v>4029</v>
      </c>
      <c r="I84" s="1415">
        <f>C84+E84+G84</f>
        <v>77488</v>
      </c>
      <c r="J84" s="1415">
        <f t="shared" si="13"/>
        <v>89283</v>
      </c>
      <c r="K84" s="1414">
        <f t="shared" si="14"/>
        <v>115.22171174891595</v>
      </c>
    </row>
    <row r="85" spans="1:11" s="1420" customFormat="1" ht="24" customHeight="1" x14ac:dyDescent="0.2">
      <c r="A85" s="1393" t="s">
        <v>1322</v>
      </c>
      <c r="B85" s="1422" t="s">
        <v>1599</v>
      </c>
      <c r="C85" s="1405"/>
      <c r="D85" s="1405"/>
      <c r="E85" s="1405"/>
      <c r="F85" s="1405"/>
      <c r="G85" s="1405"/>
      <c r="H85" s="1405"/>
      <c r="I85" s="1406">
        <f t="shared" ref="I85:I92" si="18">C85+E85+G85</f>
        <v>0</v>
      </c>
      <c r="J85" s="1406">
        <f t="shared" si="13"/>
        <v>0</v>
      </c>
      <c r="K85" s="1414"/>
    </row>
    <row r="86" spans="1:11" s="1420" customFormat="1" ht="15" customHeight="1" x14ac:dyDescent="0.2">
      <c r="A86" s="1393" t="s">
        <v>1326</v>
      </c>
      <c r="B86" s="1422" t="s">
        <v>1600</v>
      </c>
      <c r="C86" s="1405"/>
      <c r="D86" s="1405">
        <v>367</v>
      </c>
      <c r="E86" s="1405"/>
      <c r="F86" s="1405">
        <v>10</v>
      </c>
      <c r="G86" s="1405"/>
      <c r="H86" s="1405">
        <v>2084</v>
      </c>
      <c r="I86" s="1406">
        <f t="shared" si="18"/>
        <v>0</v>
      </c>
      <c r="J86" s="1406">
        <f t="shared" si="13"/>
        <v>2461</v>
      </c>
      <c r="K86" s="1414"/>
    </row>
    <row r="87" spans="1:11" s="1420" customFormat="1" ht="24" customHeight="1" x14ac:dyDescent="0.2">
      <c r="A87" s="1393" t="s">
        <v>1329</v>
      </c>
      <c r="B87" s="1422" t="s">
        <v>1601</v>
      </c>
      <c r="C87" s="1405"/>
      <c r="D87" s="1405"/>
      <c r="E87" s="1405"/>
      <c r="F87" s="1405"/>
      <c r="G87" s="1405"/>
      <c r="H87" s="1405"/>
      <c r="I87" s="1406">
        <f t="shared" si="18"/>
        <v>0</v>
      </c>
      <c r="J87" s="1406">
        <f t="shared" si="13"/>
        <v>0</v>
      </c>
      <c r="K87" s="1414"/>
    </row>
    <row r="88" spans="1:11" s="1420" customFormat="1" ht="15" customHeight="1" x14ac:dyDescent="0.2">
      <c r="A88" s="1393" t="s">
        <v>1333</v>
      </c>
      <c r="B88" s="1422" t="s">
        <v>1602</v>
      </c>
      <c r="C88" s="1405"/>
      <c r="D88" s="1405"/>
      <c r="E88" s="1405"/>
      <c r="F88" s="1405"/>
      <c r="G88" s="1405"/>
      <c r="H88" s="1405"/>
      <c r="I88" s="1406">
        <f t="shared" si="18"/>
        <v>0</v>
      </c>
      <c r="J88" s="1406">
        <f t="shared" si="13"/>
        <v>0</v>
      </c>
      <c r="K88" s="1414"/>
    </row>
    <row r="89" spans="1:11" s="1420" customFormat="1" ht="24" customHeight="1" x14ac:dyDescent="0.2">
      <c r="A89" s="1393" t="s">
        <v>1337</v>
      </c>
      <c r="B89" s="1407" t="s">
        <v>1603</v>
      </c>
      <c r="C89" s="1414">
        <f t="shared" ref="C89:G89" si="19">C85+C86+C87+C88</f>
        <v>0</v>
      </c>
      <c r="D89" s="1414">
        <f t="shared" si="19"/>
        <v>367</v>
      </c>
      <c r="E89" s="1414">
        <f t="shared" si="19"/>
        <v>0</v>
      </c>
      <c r="F89" s="1414">
        <f t="shared" si="19"/>
        <v>10</v>
      </c>
      <c r="G89" s="1414">
        <f t="shared" si="19"/>
        <v>0</v>
      </c>
      <c r="H89" s="1414">
        <f>H85+H86+H87+H88</f>
        <v>2084</v>
      </c>
      <c r="I89" s="1415">
        <f t="shared" si="18"/>
        <v>0</v>
      </c>
      <c r="J89" s="1415">
        <f t="shared" si="13"/>
        <v>2461</v>
      </c>
      <c r="K89" s="1414"/>
    </row>
    <row r="90" spans="1:11" s="1420" customFormat="1" ht="15" customHeight="1" x14ac:dyDescent="0.2">
      <c r="A90" s="1393" t="s">
        <v>1341</v>
      </c>
      <c r="B90" s="1422" t="s">
        <v>1604</v>
      </c>
      <c r="C90" s="1405"/>
      <c r="D90" s="1405"/>
      <c r="E90" s="1405"/>
      <c r="F90" s="1405"/>
      <c r="G90" s="1405"/>
      <c r="H90" s="1405"/>
      <c r="I90" s="1423">
        <f t="shared" si="18"/>
        <v>0</v>
      </c>
      <c r="J90" s="1406">
        <f t="shared" si="13"/>
        <v>0</v>
      </c>
      <c r="K90" s="1414"/>
    </row>
    <row r="91" spans="1:11" s="1420" customFormat="1" ht="15" customHeight="1" x14ac:dyDescent="0.2">
      <c r="A91" s="1393" t="s">
        <v>1343</v>
      </c>
      <c r="B91" s="1422" t="s">
        <v>1605</v>
      </c>
      <c r="C91" s="1405"/>
      <c r="D91" s="1405">
        <v>-1027</v>
      </c>
      <c r="E91" s="1405"/>
      <c r="F91" s="1405">
        <v>-10</v>
      </c>
      <c r="G91" s="1405"/>
      <c r="H91" s="1405">
        <v>-973</v>
      </c>
      <c r="I91" s="1423">
        <f t="shared" si="18"/>
        <v>0</v>
      </c>
      <c r="J91" s="1406">
        <f t="shared" si="13"/>
        <v>-2010</v>
      </c>
      <c r="K91" s="1414"/>
    </row>
    <row r="92" spans="1:11" s="1420" customFormat="1" ht="15" customHeight="1" x14ac:dyDescent="0.2">
      <c r="A92" s="1393" t="s">
        <v>1345</v>
      </c>
      <c r="B92" s="1407" t="s">
        <v>1606</v>
      </c>
      <c r="C92" s="1414">
        <f t="shared" ref="C92:F92" si="20">C90+C91</f>
        <v>0</v>
      </c>
      <c r="D92" s="1414">
        <f t="shared" si="20"/>
        <v>-1027</v>
      </c>
      <c r="E92" s="1414">
        <f t="shared" si="20"/>
        <v>0</v>
      </c>
      <c r="F92" s="1414">
        <f t="shared" si="20"/>
        <v>-10</v>
      </c>
      <c r="G92" s="1414">
        <f>G90+G91</f>
        <v>0</v>
      </c>
      <c r="H92" s="1414">
        <f>H90+H91</f>
        <v>-973</v>
      </c>
      <c r="I92" s="1415">
        <f t="shared" si="18"/>
        <v>0</v>
      </c>
      <c r="J92" s="1415">
        <f t="shared" si="13"/>
        <v>-2010</v>
      </c>
      <c r="K92" s="1414"/>
    </row>
    <row r="93" spans="1:11" s="1111" customFormat="1" ht="15" customHeight="1" x14ac:dyDescent="0.2">
      <c r="A93" s="1393" t="s">
        <v>1347</v>
      </c>
      <c r="B93" s="1422" t="s">
        <v>1607</v>
      </c>
      <c r="C93" s="1405">
        <v>34005</v>
      </c>
      <c r="D93" s="1405"/>
      <c r="E93" s="1405"/>
      <c r="F93" s="1405"/>
      <c r="G93" s="1405"/>
      <c r="H93" s="1405"/>
      <c r="I93" s="1406">
        <f t="shared" si="13"/>
        <v>34005</v>
      </c>
      <c r="J93" s="1406">
        <f t="shared" si="13"/>
        <v>0</v>
      </c>
      <c r="K93" s="1408">
        <f t="shared" si="14"/>
        <v>0</v>
      </c>
    </row>
    <row r="94" spans="1:11" s="1111" customFormat="1" ht="24" customHeight="1" x14ac:dyDescent="0.2">
      <c r="A94" s="1393" t="s">
        <v>1349</v>
      </c>
      <c r="B94" s="1422" t="s">
        <v>1608</v>
      </c>
      <c r="C94" s="1405"/>
      <c r="D94" s="1405"/>
      <c r="E94" s="1405"/>
      <c r="F94" s="1405"/>
      <c r="G94" s="1405"/>
      <c r="H94" s="1405"/>
      <c r="I94" s="1406">
        <f t="shared" si="13"/>
        <v>0</v>
      </c>
      <c r="J94" s="1406">
        <f t="shared" si="13"/>
        <v>0</v>
      </c>
      <c r="K94" s="1408"/>
    </row>
    <row r="95" spans="1:11" s="1111" customFormat="1" ht="15" customHeight="1" x14ac:dyDescent="0.2">
      <c r="A95" s="1393" t="s">
        <v>1350</v>
      </c>
      <c r="B95" s="1407" t="s">
        <v>1609</v>
      </c>
      <c r="C95" s="1424">
        <f>SUM(C93:C94)</f>
        <v>34005</v>
      </c>
      <c r="D95" s="1424">
        <f t="shared" ref="D95:K95" si="21">SUM(D93:D94)</f>
        <v>0</v>
      </c>
      <c r="E95" s="1424">
        <f t="shared" si="21"/>
        <v>0</v>
      </c>
      <c r="F95" s="1424">
        <f t="shared" si="21"/>
        <v>0</v>
      </c>
      <c r="G95" s="1424">
        <f t="shared" si="21"/>
        <v>0</v>
      </c>
      <c r="H95" s="1424">
        <f t="shared" si="21"/>
        <v>0</v>
      </c>
      <c r="I95" s="1424">
        <f t="shared" si="21"/>
        <v>34005</v>
      </c>
      <c r="J95" s="1424">
        <f t="shared" si="21"/>
        <v>0</v>
      </c>
      <c r="K95" s="1424">
        <f t="shared" si="21"/>
        <v>0</v>
      </c>
    </row>
    <row r="96" spans="1:11" s="1111" customFormat="1" ht="15" customHeight="1" x14ac:dyDescent="0.2">
      <c r="A96" s="1393" t="s">
        <v>1353</v>
      </c>
      <c r="B96" s="1413" t="s">
        <v>1610</v>
      </c>
      <c r="C96" s="1414">
        <f t="shared" ref="C96:G96" si="22">C89+C92+C95</f>
        <v>34005</v>
      </c>
      <c r="D96" s="1414">
        <f t="shared" si="22"/>
        <v>-660</v>
      </c>
      <c r="E96" s="1414">
        <f t="shared" si="22"/>
        <v>0</v>
      </c>
      <c r="F96" s="1414">
        <f t="shared" si="22"/>
        <v>0</v>
      </c>
      <c r="G96" s="1414">
        <f t="shared" si="22"/>
        <v>0</v>
      </c>
      <c r="H96" s="1414">
        <f>H89+H92+H95</f>
        <v>1111</v>
      </c>
      <c r="I96" s="1415">
        <f t="shared" si="13"/>
        <v>34005</v>
      </c>
      <c r="J96" s="1415">
        <f t="shared" si="13"/>
        <v>451</v>
      </c>
      <c r="K96" s="1414">
        <f t="shared" si="14"/>
        <v>1.3262755477135715</v>
      </c>
    </row>
    <row r="97" spans="1:11" s="1111" customFormat="1" ht="15" customHeight="1" x14ac:dyDescent="0.2">
      <c r="A97" s="1393" t="s">
        <v>1355</v>
      </c>
      <c r="B97" s="1422" t="s">
        <v>1611</v>
      </c>
      <c r="C97" s="1405"/>
      <c r="D97" s="1405"/>
      <c r="E97" s="1405"/>
      <c r="F97" s="1405"/>
      <c r="G97" s="1405"/>
      <c r="H97" s="1405"/>
      <c r="I97" s="1406">
        <f t="shared" si="13"/>
        <v>0</v>
      </c>
      <c r="J97" s="1406">
        <f t="shared" si="13"/>
        <v>0</v>
      </c>
      <c r="K97" s="1405"/>
    </row>
    <row r="98" spans="1:11" s="1111" customFormat="1" ht="15" customHeight="1" x14ac:dyDescent="0.2">
      <c r="A98" s="1393" t="s">
        <v>1612</v>
      </c>
      <c r="B98" s="1425" t="s">
        <v>1613</v>
      </c>
      <c r="C98" s="1426"/>
      <c r="D98" s="1426"/>
      <c r="E98" s="1426"/>
      <c r="F98" s="1426"/>
      <c r="G98" s="1426"/>
      <c r="H98" s="1426"/>
      <c r="I98" s="1406">
        <f t="shared" si="13"/>
        <v>0</v>
      </c>
      <c r="J98" s="1406">
        <f t="shared" si="13"/>
        <v>0</v>
      </c>
      <c r="K98" s="1405"/>
    </row>
    <row r="99" spans="1:11" s="1111" customFormat="1" ht="15" customHeight="1" x14ac:dyDescent="0.2">
      <c r="A99" s="1393" t="s">
        <v>1614</v>
      </c>
      <c r="B99" s="1425" t="s">
        <v>1615</v>
      </c>
      <c r="C99" s="1426"/>
      <c r="D99" s="1426"/>
      <c r="E99" s="1426"/>
      <c r="F99" s="1426"/>
      <c r="G99" s="1426"/>
      <c r="H99" s="1426"/>
      <c r="I99" s="1406">
        <f t="shared" si="13"/>
        <v>0</v>
      </c>
      <c r="J99" s="1406">
        <f t="shared" si="13"/>
        <v>0</v>
      </c>
      <c r="K99" s="1405"/>
    </row>
    <row r="100" spans="1:11" s="1420" customFormat="1" ht="15" customHeight="1" x14ac:dyDescent="0.2">
      <c r="A100" s="1393" t="s">
        <v>1616</v>
      </c>
      <c r="B100" s="1416" t="s">
        <v>1617</v>
      </c>
      <c r="C100" s="1417"/>
      <c r="D100" s="1417"/>
      <c r="E100" s="1417"/>
      <c r="F100" s="1417"/>
      <c r="G100" s="1417"/>
      <c r="H100" s="1417"/>
      <c r="I100" s="1415">
        <f t="shared" si="13"/>
        <v>0</v>
      </c>
      <c r="J100" s="1415">
        <f t="shared" si="13"/>
        <v>0</v>
      </c>
      <c r="K100" s="1414"/>
    </row>
    <row r="101" spans="1:11" s="1111" customFormat="1" ht="15" customHeight="1" x14ac:dyDescent="0.2">
      <c r="A101" s="1393" t="s">
        <v>1618</v>
      </c>
      <c r="B101" s="1427" t="s">
        <v>1619</v>
      </c>
      <c r="C101" s="1428">
        <f>C31+C41+C55+C84+C96+C100</f>
        <v>18837727</v>
      </c>
      <c r="D101" s="1428">
        <f>D31+D41+D55+D84+D96+D100</f>
        <v>19372352</v>
      </c>
      <c r="E101" s="1428">
        <f>E31+E41+E55+E84+E96+E100</f>
        <v>43345</v>
      </c>
      <c r="F101" s="1428">
        <f t="shared" ref="F101:G101" si="23">F31+F41+F55+F84+F96+F100</f>
        <v>28240</v>
      </c>
      <c r="G101" s="1428">
        <f t="shared" si="23"/>
        <v>88368</v>
      </c>
      <c r="H101" s="1428">
        <f>H31+H41+H55+H84+H96+H100</f>
        <v>78237</v>
      </c>
      <c r="I101" s="1429">
        <f t="shared" si="13"/>
        <v>18969440</v>
      </c>
      <c r="J101" s="1429">
        <f t="shared" si="13"/>
        <v>19478829</v>
      </c>
      <c r="K101" s="1430">
        <f t="shared" si="14"/>
        <v>102.68531385217487</v>
      </c>
    </row>
    <row r="102" spans="1:11" s="1111" customFormat="1" ht="15" customHeight="1" x14ac:dyDescent="0.2">
      <c r="A102" s="1393" t="s">
        <v>1620</v>
      </c>
      <c r="B102" s="1431" t="s">
        <v>1621</v>
      </c>
      <c r="C102" s="1426"/>
      <c r="D102" s="1426"/>
      <c r="E102" s="1426"/>
      <c r="F102" s="1426"/>
      <c r="G102" s="1426"/>
      <c r="H102" s="1426"/>
      <c r="I102" s="1406"/>
      <c r="J102" s="1406"/>
      <c r="K102" s="1405"/>
    </row>
    <row r="103" spans="1:11" ht="15" customHeight="1" x14ac:dyDescent="0.2">
      <c r="A103" s="1393" t="s">
        <v>1622</v>
      </c>
      <c r="B103" s="1425" t="s">
        <v>1623</v>
      </c>
      <c r="C103" s="1426">
        <v>19473148</v>
      </c>
      <c r="D103" s="1426">
        <v>19473148</v>
      </c>
      <c r="E103" s="1426">
        <v>21458</v>
      </c>
      <c r="F103" s="1426">
        <v>21458</v>
      </c>
      <c r="G103" s="1426">
        <v>249738</v>
      </c>
      <c r="H103" s="1426">
        <v>249738</v>
      </c>
      <c r="I103" s="1406">
        <f t="shared" si="13"/>
        <v>19744344</v>
      </c>
      <c r="J103" s="1406">
        <f t="shared" si="13"/>
        <v>19744344</v>
      </c>
      <c r="K103" s="1405">
        <f t="shared" si="14"/>
        <v>100</v>
      </c>
    </row>
    <row r="104" spans="1:11" ht="15" customHeight="1" x14ac:dyDescent="0.2">
      <c r="A104" s="1393" t="s">
        <v>1624</v>
      </c>
      <c r="B104" s="1425" t="s">
        <v>1625</v>
      </c>
      <c r="C104" s="1426"/>
      <c r="D104" s="1426"/>
      <c r="E104" s="1426"/>
      <c r="F104" s="1426"/>
      <c r="G104" s="1426"/>
      <c r="H104" s="1426"/>
      <c r="I104" s="1406">
        <f t="shared" si="13"/>
        <v>0</v>
      </c>
      <c r="J104" s="1406">
        <f t="shared" si="13"/>
        <v>0</v>
      </c>
      <c r="K104" s="1405"/>
    </row>
    <row r="105" spans="1:11" ht="15" customHeight="1" x14ac:dyDescent="0.2">
      <c r="A105" s="1393" t="s">
        <v>1626</v>
      </c>
      <c r="B105" s="1425" t="s">
        <v>1627</v>
      </c>
      <c r="C105" s="1426"/>
      <c r="D105" s="1426"/>
      <c r="E105" s="1426"/>
      <c r="F105" s="1426"/>
      <c r="G105" s="1426"/>
      <c r="H105" s="1426"/>
      <c r="I105" s="1406">
        <f t="shared" si="13"/>
        <v>0</v>
      </c>
      <c r="J105" s="1406">
        <f t="shared" si="13"/>
        <v>0</v>
      </c>
      <c r="K105" s="1405"/>
    </row>
    <row r="106" spans="1:11" ht="24" customHeight="1" x14ac:dyDescent="0.2">
      <c r="A106" s="1393" t="s">
        <v>1628</v>
      </c>
      <c r="B106" s="1425" t="s">
        <v>1629</v>
      </c>
      <c r="C106" s="1426"/>
      <c r="D106" s="1426"/>
      <c r="E106" s="1426"/>
      <c r="F106" s="1426"/>
      <c r="G106" s="1426"/>
      <c r="H106" s="1426"/>
      <c r="I106" s="1406">
        <f t="shared" si="13"/>
        <v>0</v>
      </c>
      <c r="J106" s="1406">
        <f t="shared" si="13"/>
        <v>0</v>
      </c>
      <c r="K106" s="1405"/>
    </row>
    <row r="107" spans="1:11" ht="15" customHeight="1" x14ac:dyDescent="0.2">
      <c r="A107" s="1393" t="s">
        <v>1630</v>
      </c>
      <c r="B107" s="1425" t="s">
        <v>1631</v>
      </c>
      <c r="C107" s="1426">
        <v>779392</v>
      </c>
      <c r="D107" s="1426">
        <v>779393</v>
      </c>
      <c r="E107" s="1426">
        <v>567</v>
      </c>
      <c r="F107" s="1426">
        <v>567</v>
      </c>
      <c r="G107" s="1426">
        <v>4474</v>
      </c>
      <c r="H107" s="1426">
        <v>4474</v>
      </c>
      <c r="I107" s="1406">
        <f>C107+E107+G107</f>
        <v>784433</v>
      </c>
      <c r="J107" s="1406">
        <f>D107+F107+H107</f>
        <v>784434</v>
      </c>
      <c r="K107" s="1405">
        <f t="shared" si="14"/>
        <v>100.00012748061337</v>
      </c>
    </row>
    <row r="108" spans="1:11" ht="15" customHeight="1" x14ac:dyDescent="0.2">
      <c r="A108" s="1393" t="s">
        <v>1632</v>
      </c>
      <c r="B108" s="1407" t="s">
        <v>1633</v>
      </c>
      <c r="C108" s="1408">
        <f>SUM(C105:C107)</f>
        <v>779392</v>
      </c>
      <c r="D108" s="1408">
        <f t="shared" ref="D108:G108" si="24">SUM(D105:D107)</f>
        <v>779393</v>
      </c>
      <c r="E108" s="1408">
        <f t="shared" si="24"/>
        <v>567</v>
      </c>
      <c r="F108" s="1408">
        <f t="shared" si="24"/>
        <v>567</v>
      </c>
      <c r="G108" s="1408">
        <f t="shared" si="24"/>
        <v>4474</v>
      </c>
      <c r="H108" s="1408">
        <f>SUM(H105:H107)</f>
        <v>4474</v>
      </c>
      <c r="I108" s="1409">
        <f t="shared" si="13"/>
        <v>784433</v>
      </c>
      <c r="J108" s="1409">
        <f t="shared" si="13"/>
        <v>784434</v>
      </c>
      <c r="K108" s="1408">
        <f t="shared" si="14"/>
        <v>100.00012748061337</v>
      </c>
    </row>
    <row r="109" spans="1:11" ht="15" customHeight="1" x14ac:dyDescent="0.2">
      <c r="A109" s="1393" t="s">
        <v>1634</v>
      </c>
      <c r="B109" s="1425" t="s">
        <v>1635</v>
      </c>
      <c r="C109" s="1426">
        <v>-2014420</v>
      </c>
      <c r="D109" s="1426">
        <v>-1633993</v>
      </c>
      <c r="E109" s="1426">
        <v>-2489</v>
      </c>
      <c r="F109" s="1426">
        <v>5776</v>
      </c>
      <c r="G109" s="1426">
        <v>-191571</v>
      </c>
      <c r="H109" s="1426">
        <v>-225564</v>
      </c>
      <c r="I109" s="1406">
        <f t="shared" si="13"/>
        <v>-2208480</v>
      </c>
      <c r="J109" s="1406">
        <f t="shared" si="13"/>
        <v>-1853781</v>
      </c>
      <c r="K109" s="1405">
        <f t="shared" si="14"/>
        <v>83.939225168441638</v>
      </c>
    </row>
    <row r="110" spans="1:11" ht="15" customHeight="1" x14ac:dyDescent="0.2">
      <c r="A110" s="1393" t="s">
        <v>1636</v>
      </c>
      <c r="B110" s="1425" t="s">
        <v>1637</v>
      </c>
      <c r="C110" s="1426"/>
      <c r="D110" s="1426"/>
      <c r="E110" s="1426"/>
      <c r="F110" s="1426"/>
      <c r="G110" s="1426"/>
      <c r="H110" s="1426"/>
      <c r="I110" s="1406">
        <f t="shared" si="13"/>
        <v>0</v>
      </c>
      <c r="J110" s="1406">
        <f t="shared" si="13"/>
        <v>0</v>
      </c>
      <c r="K110" s="1405"/>
    </row>
    <row r="111" spans="1:11" ht="15" customHeight="1" x14ac:dyDescent="0.2">
      <c r="A111" s="1393" t="s">
        <v>1638</v>
      </c>
      <c r="B111" s="1425" t="s">
        <v>1639</v>
      </c>
      <c r="C111" s="1426">
        <v>380427</v>
      </c>
      <c r="D111" s="1426">
        <v>509590</v>
      </c>
      <c r="E111" s="1426">
        <v>8265</v>
      </c>
      <c r="F111" s="1426">
        <v>-15221</v>
      </c>
      <c r="G111" s="1405">
        <v>-33993</v>
      </c>
      <c r="H111" s="1405">
        <v>-3162</v>
      </c>
      <c r="I111" s="1406">
        <f t="shared" si="13"/>
        <v>354699</v>
      </c>
      <c r="J111" s="1406">
        <f t="shared" si="13"/>
        <v>491207</v>
      </c>
      <c r="K111" s="1405">
        <f>J111/I111*100</f>
        <v>138.48558918970733</v>
      </c>
    </row>
    <row r="112" spans="1:11" ht="15" customHeight="1" x14ac:dyDescent="0.2">
      <c r="A112" s="1393" t="s">
        <v>1640</v>
      </c>
      <c r="B112" s="1413" t="s">
        <v>1641</v>
      </c>
      <c r="C112" s="1414">
        <f>C103+C104+C108+C109+C110+C111</f>
        <v>18618547</v>
      </c>
      <c r="D112" s="1414">
        <f t="shared" ref="D112:H112" si="25">D103+D104+D108+D109+D110+D111</f>
        <v>19128138</v>
      </c>
      <c r="E112" s="1414">
        <f t="shared" si="25"/>
        <v>27801</v>
      </c>
      <c r="F112" s="1414">
        <f t="shared" si="25"/>
        <v>12580</v>
      </c>
      <c r="G112" s="1414">
        <f t="shared" si="25"/>
        <v>28648</v>
      </c>
      <c r="H112" s="1414">
        <f t="shared" si="25"/>
        <v>25486</v>
      </c>
      <c r="I112" s="1415">
        <f t="shared" si="13"/>
        <v>18674996</v>
      </c>
      <c r="J112" s="1415">
        <f t="shared" si="13"/>
        <v>19166204</v>
      </c>
      <c r="K112" s="1414">
        <f t="shared" si="14"/>
        <v>102.63029775213874</v>
      </c>
    </row>
    <row r="113" spans="1:11" ht="15" customHeight="1" x14ac:dyDescent="0.2">
      <c r="A113" s="1393" t="s">
        <v>1642</v>
      </c>
      <c r="B113" s="1404" t="s">
        <v>1643</v>
      </c>
      <c r="C113" s="1405">
        <v>47</v>
      </c>
      <c r="D113" s="1405"/>
      <c r="E113" s="1405"/>
      <c r="F113" s="1405"/>
      <c r="G113" s="1405"/>
      <c r="H113" s="1405"/>
      <c r="I113" s="1406">
        <f t="shared" si="13"/>
        <v>47</v>
      </c>
      <c r="J113" s="1406">
        <f t="shared" si="13"/>
        <v>0</v>
      </c>
      <c r="K113" s="1405">
        <f t="shared" si="14"/>
        <v>0</v>
      </c>
    </row>
    <row r="114" spans="1:11" ht="24" x14ac:dyDescent="0.2">
      <c r="A114" s="1393" t="s">
        <v>1644</v>
      </c>
      <c r="B114" s="1404" t="s">
        <v>1645</v>
      </c>
      <c r="C114" s="1405"/>
      <c r="D114" s="1405"/>
      <c r="E114" s="1405"/>
      <c r="F114" s="1405"/>
      <c r="G114" s="1405"/>
      <c r="H114" s="1405"/>
      <c r="I114" s="1406">
        <f t="shared" si="13"/>
        <v>0</v>
      </c>
      <c r="J114" s="1406">
        <f t="shared" si="13"/>
        <v>0</v>
      </c>
      <c r="K114" s="1405"/>
    </row>
    <row r="115" spans="1:11" ht="15" customHeight="1" x14ac:dyDescent="0.2">
      <c r="A115" s="1393" t="s">
        <v>1646</v>
      </c>
      <c r="B115" s="1404" t="s">
        <v>1647</v>
      </c>
      <c r="C115" s="1405">
        <v>1311</v>
      </c>
      <c r="D115" s="1405">
        <v>40</v>
      </c>
      <c r="E115" s="1405">
        <v>300</v>
      </c>
      <c r="F115" s="1405"/>
      <c r="G115" s="1405">
        <v>7719</v>
      </c>
      <c r="H115" s="1405">
        <v>4227</v>
      </c>
      <c r="I115" s="1406">
        <f t="shared" si="13"/>
        <v>9330</v>
      </c>
      <c r="J115" s="1406">
        <f t="shared" si="13"/>
        <v>4267</v>
      </c>
      <c r="K115" s="1405">
        <f t="shared" si="14"/>
        <v>45.734190782422296</v>
      </c>
    </row>
    <row r="116" spans="1:11" ht="15" customHeight="1" x14ac:dyDescent="0.2">
      <c r="A116" s="1393" t="s">
        <v>1648</v>
      </c>
      <c r="B116" s="1404" t="s">
        <v>1649</v>
      </c>
      <c r="C116" s="1405">
        <v>136</v>
      </c>
      <c r="D116" s="1405"/>
      <c r="E116" s="1405"/>
      <c r="F116" s="1405"/>
      <c r="G116" s="1405"/>
      <c r="H116" s="1405"/>
      <c r="I116" s="1406">
        <f t="shared" si="13"/>
        <v>136</v>
      </c>
      <c r="J116" s="1406">
        <f t="shared" si="13"/>
        <v>0</v>
      </c>
      <c r="K116" s="1405">
        <f t="shared" si="14"/>
        <v>0</v>
      </c>
    </row>
    <row r="117" spans="1:11" ht="15" customHeight="1" x14ac:dyDescent="0.2">
      <c r="A117" s="1393" t="s">
        <v>1650</v>
      </c>
      <c r="B117" s="1404" t="s">
        <v>1651</v>
      </c>
      <c r="C117" s="1405"/>
      <c r="D117" s="1405"/>
      <c r="E117" s="1405"/>
      <c r="F117" s="1405"/>
      <c r="G117" s="1405"/>
      <c r="H117" s="1405"/>
      <c r="I117" s="1406">
        <f t="shared" si="13"/>
        <v>0</v>
      </c>
      <c r="J117" s="1406">
        <f t="shared" si="13"/>
        <v>0</v>
      </c>
      <c r="K117" s="1405"/>
    </row>
    <row r="118" spans="1:11" ht="15" customHeight="1" x14ac:dyDescent="0.2">
      <c r="A118" s="1393" t="s">
        <v>1652</v>
      </c>
      <c r="B118" s="1404" t="s">
        <v>1653</v>
      </c>
      <c r="C118" s="1405">
        <v>1136</v>
      </c>
      <c r="D118" s="1405"/>
      <c r="E118" s="1405"/>
      <c r="F118" s="1405"/>
      <c r="G118" s="1405"/>
      <c r="H118" s="1405"/>
      <c r="I118" s="1406">
        <f t="shared" si="13"/>
        <v>1136</v>
      </c>
      <c r="J118" s="1406">
        <f t="shared" si="13"/>
        <v>0</v>
      </c>
      <c r="K118" s="1405">
        <f t="shared" si="14"/>
        <v>0</v>
      </c>
    </row>
    <row r="119" spans="1:11" ht="15" customHeight="1" x14ac:dyDescent="0.2">
      <c r="A119" s="1393" t="s">
        <v>1654</v>
      </c>
      <c r="B119" s="1404" t="s">
        <v>1655</v>
      </c>
      <c r="C119" s="1405"/>
      <c r="D119" s="1405"/>
      <c r="E119" s="1405"/>
      <c r="F119" s="1405"/>
      <c r="G119" s="1405"/>
      <c r="H119" s="1405"/>
      <c r="I119" s="1406">
        <f t="shared" si="13"/>
        <v>0</v>
      </c>
      <c r="J119" s="1406">
        <f t="shared" si="13"/>
        <v>0</v>
      </c>
      <c r="K119" s="1405"/>
    </row>
    <row r="120" spans="1:11" ht="24" x14ac:dyDescent="0.2">
      <c r="A120" s="1393" t="s">
        <v>1656</v>
      </c>
      <c r="B120" s="1404" t="s">
        <v>1657</v>
      </c>
      <c r="C120" s="1405"/>
      <c r="D120" s="1405"/>
      <c r="E120" s="1405"/>
      <c r="F120" s="1405"/>
      <c r="G120" s="1405"/>
      <c r="H120" s="1405"/>
      <c r="I120" s="1406">
        <f t="shared" si="13"/>
        <v>0</v>
      </c>
      <c r="J120" s="1406">
        <f t="shared" si="13"/>
        <v>0</v>
      </c>
      <c r="K120" s="1405"/>
    </row>
    <row r="121" spans="1:11" ht="15" customHeight="1" x14ac:dyDescent="0.2">
      <c r="A121" s="1393" t="s">
        <v>1658</v>
      </c>
      <c r="B121" s="1404" t="s">
        <v>1659</v>
      </c>
      <c r="C121" s="1405"/>
      <c r="D121" s="1405"/>
      <c r="E121" s="1405"/>
      <c r="F121" s="1405"/>
      <c r="G121" s="1405"/>
      <c r="H121" s="1405"/>
      <c r="I121" s="1406">
        <f t="shared" si="13"/>
        <v>0</v>
      </c>
      <c r="J121" s="1406">
        <f t="shared" si="13"/>
        <v>0</v>
      </c>
      <c r="K121" s="1405"/>
    </row>
    <row r="122" spans="1:11" ht="15" customHeight="1" x14ac:dyDescent="0.2">
      <c r="A122" s="1393" t="s">
        <v>1660</v>
      </c>
      <c r="B122" s="1407" t="s">
        <v>1661</v>
      </c>
      <c r="C122" s="1408">
        <f>SUM(C113:C121)</f>
        <v>2630</v>
      </c>
      <c r="D122" s="1408">
        <f>SUM(D113:D121)</f>
        <v>40</v>
      </c>
      <c r="E122" s="1408">
        <f>SUM(E113:E121)</f>
        <v>300</v>
      </c>
      <c r="F122" s="1408">
        <f>SUM(F113:F121)</f>
        <v>0</v>
      </c>
      <c r="G122" s="1408">
        <f t="shared" ref="G122:H122" si="26">SUM(G113:G121)</f>
        <v>7719</v>
      </c>
      <c r="H122" s="1408">
        <f t="shared" si="26"/>
        <v>4227</v>
      </c>
      <c r="I122" s="1409">
        <f t="shared" si="13"/>
        <v>10649</v>
      </c>
      <c r="J122" s="1409">
        <f t="shared" si="13"/>
        <v>4267</v>
      </c>
      <c r="K122" s="1408">
        <f t="shared" si="14"/>
        <v>40.069490092966475</v>
      </c>
    </row>
    <row r="123" spans="1:11" ht="15" customHeight="1" x14ac:dyDescent="0.2">
      <c r="A123" s="1393" t="s">
        <v>1662</v>
      </c>
      <c r="B123" s="1404" t="s">
        <v>1663</v>
      </c>
      <c r="C123" s="1405"/>
      <c r="D123" s="1405"/>
      <c r="E123" s="1405"/>
      <c r="F123" s="1405"/>
      <c r="G123" s="1405"/>
      <c r="H123" s="1405"/>
      <c r="I123" s="1406">
        <f t="shared" si="13"/>
        <v>0</v>
      </c>
      <c r="J123" s="1406">
        <f t="shared" si="13"/>
        <v>0</v>
      </c>
      <c r="K123" s="1405"/>
    </row>
    <row r="124" spans="1:11" ht="24" x14ac:dyDescent="0.2">
      <c r="A124" s="1393" t="s">
        <v>1664</v>
      </c>
      <c r="B124" s="1404" t="s">
        <v>1665</v>
      </c>
      <c r="C124" s="1405"/>
      <c r="D124" s="1405"/>
      <c r="E124" s="1405"/>
      <c r="F124" s="1405"/>
      <c r="G124" s="1405"/>
      <c r="H124" s="1405"/>
      <c r="I124" s="1406">
        <f t="shared" si="13"/>
        <v>0</v>
      </c>
      <c r="J124" s="1406">
        <f t="shared" si="13"/>
        <v>0</v>
      </c>
      <c r="K124" s="1405"/>
    </row>
    <row r="125" spans="1:11" ht="15" customHeight="1" x14ac:dyDescent="0.2">
      <c r="A125" s="1393" t="s">
        <v>1666</v>
      </c>
      <c r="B125" s="1404" t="s">
        <v>1667</v>
      </c>
      <c r="C125" s="1405"/>
      <c r="D125" s="1405"/>
      <c r="E125" s="1405">
        <v>125</v>
      </c>
      <c r="F125" s="1405"/>
      <c r="G125" s="1405">
        <v>1213</v>
      </c>
      <c r="H125" s="1405"/>
      <c r="I125" s="1406">
        <f t="shared" si="13"/>
        <v>1338</v>
      </c>
      <c r="J125" s="1406">
        <f t="shared" si="13"/>
        <v>0</v>
      </c>
      <c r="K125" s="1405">
        <f t="shared" si="14"/>
        <v>0</v>
      </c>
    </row>
    <row r="126" spans="1:11" ht="24" x14ac:dyDescent="0.2">
      <c r="A126" s="1393" t="s">
        <v>1668</v>
      </c>
      <c r="B126" s="1404" t="s">
        <v>1669</v>
      </c>
      <c r="C126" s="1405"/>
      <c r="D126" s="1405"/>
      <c r="E126" s="1405"/>
      <c r="F126" s="1405"/>
      <c r="G126" s="1405"/>
      <c r="H126" s="1405"/>
      <c r="I126" s="1406">
        <f t="shared" si="13"/>
        <v>0</v>
      </c>
      <c r="J126" s="1406">
        <f t="shared" si="13"/>
        <v>0</v>
      </c>
      <c r="K126" s="1405"/>
    </row>
    <row r="127" spans="1:11" ht="24" x14ac:dyDescent="0.2">
      <c r="A127" s="1393" t="s">
        <v>1670</v>
      </c>
      <c r="B127" s="1404" t="s">
        <v>1671</v>
      </c>
      <c r="C127" s="1405"/>
      <c r="D127" s="1405"/>
      <c r="E127" s="1405"/>
      <c r="F127" s="1405"/>
      <c r="G127" s="1405"/>
      <c r="H127" s="1405"/>
      <c r="I127" s="1406">
        <f t="shared" si="13"/>
        <v>0</v>
      </c>
      <c r="J127" s="1406">
        <f t="shared" si="13"/>
        <v>0</v>
      </c>
      <c r="K127" s="1405"/>
    </row>
    <row r="128" spans="1:11" ht="15" customHeight="1" x14ac:dyDescent="0.2">
      <c r="A128" s="1393" t="s">
        <v>1672</v>
      </c>
      <c r="B128" s="1404" t="s">
        <v>1673</v>
      </c>
      <c r="C128" s="1405"/>
      <c r="D128" s="1405"/>
      <c r="E128" s="1405"/>
      <c r="F128" s="1405"/>
      <c r="G128" s="1405"/>
      <c r="H128" s="1405"/>
      <c r="I128" s="1406">
        <f t="shared" si="13"/>
        <v>0</v>
      </c>
      <c r="J128" s="1406">
        <f t="shared" si="13"/>
        <v>0</v>
      </c>
      <c r="K128" s="1405"/>
    </row>
    <row r="129" spans="1:11" ht="15" customHeight="1" x14ac:dyDescent="0.2">
      <c r="A129" s="1393" t="s">
        <v>1674</v>
      </c>
      <c r="B129" s="1404" t="s">
        <v>1675</v>
      </c>
      <c r="C129" s="1405"/>
      <c r="D129" s="1405"/>
      <c r="E129" s="1405"/>
      <c r="F129" s="1405"/>
      <c r="G129" s="1405"/>
      <c r="H129" s="1405"/>
      <c r="I129" s="1406">
        <f t="shared" si="13"/>
        <v>0</v>
      </c>
      <c r="J129" s="1406">
        <f t="shared" si="13"/>
        <v>0</v>
      </c>
      <c r="K129" s="1405"/>
    </row>
    <row r="130" spans="1:11" ht="24" x14ac:dyDescent="0.2">
      <c r="A130" s="1393" t="s">
        <v>1676</v>
      </c>
      <c r="B130" s="1404" t="s">
        <v>1677</v>
      </c>
      <c r="C130" s="1405"/>
      <c r="D130" s="1405"/>
      <c r="E130" s="1405"/>
      <c r="F130" s="1405"/>
      <c r="G130" s="1405"/>
      <c r="H130" s="1405"/>
      <c r="I130" s="1406">
        <f t="shared" si="13"/>
        <v>0</v>
      </c>
      <c r="J130" s="1406">
        <f t="shared" si="13"/>
        <v>0</v>
      </c>
      <c r="K130" s="1405"/>
    </row>
    <row r="131" spans="1:11" ht="15" customHeight="1" x14ac:dyDescent="0.2">
      <c r="A131" s="1393" t="s">
        <v>1678</v>
      </c>
      <c r="B131" s="1404" t="s">
        <v>1679</v>
      </c>
      <c r="C131" s="1405">
        <v>38398</v>
      </c>
      <c r="D131" s="1405">
        <v>27087</v>
      </c>
      <c r="E131" s="1405"/>
      <c r="F131" s="1405"/>
      <c r="G131" s="1405"/>
      <c r="H131" s="1405"/>
      <c r="I131" s="1406">
        <f t="shared" ref="I131:J150" si="27">C131+E131+G131</f>
        <v>38398</v>
      </c>
      <c r="J131" s="1406">
        <f t="shared" si="27"/>
        <v>27087</v>
      </c>
      <c r="K131" s="1405">
        <f t="shared" si="14"/>
        <v>70.542736600864629</v>
      </c>
    </row>
    <row r="132" spans="1:11" ht="15" customHeight="1" x14ac:dyDescent="0.2">
      <c r="A132" s="1393" t="s">
        <v>1680</v>
      </c>
      <c r="B132" s="1407" t="s">
        <v>1681</v>
      </c>
      <c r="C132" s="1408">
        <f>SUM(C123:C131)</f>
        <v>38398</v>
      </c>
      <c r="D132" s="1408">
        <f>D125+D131</f>
        <v>27087</v>
      </c>
      <c r="E132" s="1408">
        <f>SUM(E123:E131)</f>
        <v>125</v>
      </c>
      <c r="F132" s="1408">
        <f>SUM(F123:F131)</f>
        <v>0</v>
      </c>
      <c r="G132" s="1408">
        <f t="shared" ref="G132:H132" si="28">SUM(G123:G131)</f>
        <v>1213</v>
      </c>
      <c r="H132" s="1408">
        <f t="shared" si="28"/>
        <v>0</v>
      </c>
      <c r="I132" s="1409">
        <f t="shared" si="27"/>
        <v>39736</v>
      </c>
      <c r="J132" s="1409">
        <f t="shared" si="27"/>
        <v>27087</v>
      </c>
      <c r="K132" s="1408">
        <f t="shared" si="14"/>
        <v>68.16740487215624</v>
      </c>
    </row>
    <row r="133" spans="1:11" ht="15" customHeight="1" x14ac:dyDescent="0.2">
      <c r="A133" s="1393" t="s">
        <v>1682</v>
      </c>
      <c r="B133" s="1404" t="s">
        <v>1683</v>
      </c>
      <c r="C133" s="1405">
        <v>36981</v>
      </c>
      <c r="D133" s="1405">
        <v>44788</v>
      </c>
      <c r="E133" s="1405"/>
      <c r="F133" s="1405"/>
      <c r="G133" s="1405">
        <v>13</v>
      </c>
      <c r="H133" s="1405">
        <v>178</v>
      </c>
      <c r="I133" s="1406">
        <f t="shared" si="27"/>
        <v>36994</v>
      </c>
      <c r="J133" s="1406">
        <f t="shared" si="27"/>
        <v>44966</v>
      </c>
      <c r="K133" s="1405">
        <f t="shared" si="14"/>
        <v>121.54944044980267</v>
      </c>
    </row>
    <row r="134" spans="1:11" ht="15" customHeight="1" x14ac:dyDescent="0.2">
      <c r="A134" s="1393" t="s">
        <v>1684</v>
      </c>
      <c r="B134" s="1404" t="s">
        <v>1685</v>
      </c>
      <c r="C134" s="1405"/>
      <c r="D134" s="1405"/>
      <c r="E134" s="1405"/>
      <c r="F134" s="1405"/>
      <c r="G134" s="1405"/>
      <c r="H134" s="1405"/>
      <c r="I134" s="1406">
        <f t="shared" si="27"/>
        <v>0</v>
      </c>
      <c r="J134" s="1406">
        <f t="shared" si="27"/>
        <v>0</v>
      </c>
      <c r="K134" s="1405"/>
    </row>
    <row r="135" spans="1:11" ht="15" customHeight="1" x14ac:dyDescent="0.2">
      <c r="A135" s="1393" t="s">
        <v>1686</v>
      </c>
      <c r="B135" s="1404" t="s">
        <v>1687</v>
      </c>
      <c r="C135" s="1405">
        <v>605</v>
      </c>
      <c r="D135" s="1405">
        <v>891</v>
      </c>
      <c r="E135" s="1405"/>
      <c r="F135" s="1405"/>
      <c r="G135" s="1405">
        <v>150</v>
      </c>
      <c r="H135" s="1405">
        <v>150</v>
      </c>
      <c r="I135" s="1406">
        <f t="shared" si="27"/>
        <v>755</v>
      </c>
      <c r="J135" s="1406">
        <f t="shared" si="27"/>
        <v>1041</v>
      </c>
      <c r="K135" s="1405">
        <f t="shared" ref="K135:K150" si="29">J135/I135*100</f>
        <v>137.88079470198676</v>
      </c>
    </row>
    <row r="136" spans="1:11" ht="15" customHeight="1" x14ac:dyDescent="0.2">
      <c r="A136" s="1393" t="s">
        <v>1688</v>
      </c>
      <c r="B136" s="1404" t="s">
        <v>1689</v>
      </c>
      <c r="C136" s="1405"/>
      <c r="D136" s="1405"/>
      <c r="E136" s="1405"/>
      <c r="F136" s="1405"/>
      <c r="G136" s="1405"/>
      <c r="H136" s="1405"/>
      <c r="I136" s="1406">
        <f t="shared" si="27"/>
        <v>0</v>
      </c>
      <c r="J136" s="1406">
        <f t="shared" si="27"/>
        <v>0</v>
      </c>
      <c r="K136" s="1405"/>
    </row>
    <row r="137" spans="1:11" ht="24" x14ac:dyDescent="0.2">
      <c r="A137" s="1393" t="s">
        <v>1690</v>
      </c>
      <c r="B137" s="1404" t="s">
        <v>1691</v>
      </c>
      <c r="C137" s="1405"/>
      <c r="D137" s="1405"/>
      <c r="E137" s="1405"/>
      <c r="F137" s="1405"/>
      <c r="G137" s="1405"/>
      <c r="H137" s="1405"/>
      <c r="I137" s="1406">
        <f t="shared" si="27"/>
        <v>0</v>
      </c>
      <c r="J137" s="1406">
        <f t="shared" si="27"/>
        <v>0</v>
      </c>
      <c r="K137" s="1405"/>
    </row>
    <row r="138" spans="1:11" ht="24" x14ac:dyDescent="0.2">
      <c r="A138" s="1393" t="s">
        <v>1692</v>
      </c>
      <c r="B138" s="1404" t="s">
        <v>1693</v>
      </c>
      <c r="C138" s="1405"/>
      <c r="D138" s="1405"/>
      <c r="E138" s="1405"/>
      <c r="F138" s="1405"/>
      <c r="G138" s="1405"/>
      <c r="H138" s="1405"/>
      <c r="I138" s="1406">
        <f t="shared" si="27"/>
        <v>0</v>
      </c>
      <c r="J138" s="1406">
        <f t="shared" si="27"/>
        <v>0</v>
      </c>
      <c r="K138" s="1405"/>
    </row>
    <row r="139" spans="1:11" ht="24" x14ac:dyDescent="0.2">
      <c r="A139" s="1393" t="s">
        <v>1694</v>
      </c>
      <c r="B139" s="1404" t="s">
        <v>1695</v>
      </c>
      <c r="C139" s="1405"/>
      <c r="D139" s="1405"/>
      <c r="E139" s="1405"/>
      <c r="F139" s="1405"/>
      <c r="G139" s="1405"/>
      <c r="H139" s="1405"/>
      <c r="I139" s="1406">
        <f t="shared" si="27"/>
        <v>0</v>
      </c>
      <c r="J139" s="1406">
        <f t="shared" si="27"/>
        <v>0</v>
      </c>
      <c r="K139" s="1405"/>
    </row>
    <row r="140" spans="1:11" ht="15" customHeight="1" x14ac:dyDescent="0.2">
      <c r="A140" s="1393" t="s">
        <v>1696</v>
      </c>
      <c r="B140" s="1404" t="s">
        <v>1697</v>
      </c>
      <c r="C140" s="1405">
        <v>18708</v>
      </c>
      <c r="D140" s="1405">
        <v>19726</v>
      </c>
      <c r="E140" s="1405"/>
      <c r="F140" s="1405"/>
      <c r="G140" s="1405"/>
      <c r="H140" s="1405"/>
      <c r="I140" s="1406">
        <f t="shared" si="27"/>
        <v>18708</v>
      </c>
      <c r="J140" s="1406">
        <f t="shared" si="27"/>
        <v>19726</v>
      </c>
      <c r="K140" s="1405">
        <f t="shared" si="29"/>
        <v>105.44152234338252</v>
      </c>
    </row>
    <row r="141" spans="1:11" ht="15" customHeight="1" x14ac:dyDescent="0.2">
      <c r="A141" s="1393" t="s">
        <v>1698</v>
      </c>
      <c r="B141" s="1404" t="s">
        <v>1699</v>
      </c>
      <c r="C141" s="1405"/>
      <c r="D141" s="1405">
        <v>18780</v>
      </c>
      <c r="E141" s="1405"/>
      <c r="F141" s="1405"/>
      <c r="G141" s="1405"/>
      <c r="H141" s="1405"/>
      <c r="I141" s="1406">
        <f t="shared" si="27"/>
        <v>0</v>
      </c>
      <c r="J141" s="1406">
        <f t="shared" si="27"/>
        <v>18780</v>
      </c>
      <c r="K141" s="1405"/>
    </row>
    <row r="142" spans="1:11" ht="15" customHeight="1" x14ac:dyDescent="0.2">
      <c r="A142" s="1393" t="s">
        <v>1700</v>
      </c>
      <c r="B142" s="1404" t="s">
        <v>1701</v>
      </c>
      <c r="C142" s="1405"/>
      <c r="D142" s="1405"/>
      <c r="E142" s="1405"/>
      <c r="F142" s="1405"/>
      <c r="G142" s="1405"/>
      <c r="H142" s="1405"/>
      <c r="I142" s="1406">
        <f t="shared" si="27"/>
        <v>0</v>
      </c>
      <c r="J142" s="1406">
        <f t="shared" si="27"/>
        <v>0</v>
      </c>
      <c r="K142" s="1405"/>
    </row>
    <row r="143" spans="1:11" ht="15" customHeight="1" x14ac:dyDescent="0.2">
      <c r="A143" s="1393" t="s">
        <v>1702</v>
      </c>
      <c r="B143" s="1407" t="s">
        <v>1703</v>
      </c>
      <c r="C143" s="1408">
        <f>SUM(C133:C142)</f>
        <v>56294</v>
      </c>
      <c r="D143" s="1408">
        <f t="shared" ref="D143:H143" si="30">SUM(D133:D142)</f>
        <v>84185</v>
      </c>
      <c r="E143" s="1408"/>
      <c r="F143" s="1408"/>
      <c r="G143" s="1408">
        <f t="shared" si="30"/>
        <v>163</v>
      </c>
      <c r="H143" s="1408">
        <f t="shared" si="30"/>
        <v>328</v>
      </c>
      <c r="I143" s="1409">
        <f t="shared" si="27"/>
        <v>56457</v>
      </c>
      <c r="J143" s="1409">
        <f t="shared" si="27"/>
        <v>84513</v>
      </c>
      <c r="K143" s="1408">
        <f t="shared" si="29"/>
        <v>149.694457728891</v>
      </c>
    </row>
    <row r="144" spans="1:11" ht="15" customHeight="1" x14ac:dyDescent="0.2">
      <c r="A144" s="1393" t="s">
        <v>1704</v>
      </c>
      <c r="B144" s="1413" t="s">
        <v>1705</v>
      </c>
      <c r="C144" s="1414">
        <f t="shared" ref="C144:G144" si="31">C132+C122+C143</f>
        <v>97322</v>
      </c>
      <c r="D144" s="1414">
        <f t="shared" si="31"/>
        <v>111312</v>
      </c>
      <c r="E144" s="1414">
        <f t="shared" si="31"/>
        <v>425</v>
      </c>
      <c r="F144" s="1414">
        <f t="shared" si="31"/>
        <v>0</v>
      </c>
      <c r="G144" s="1414">
        <f t="shared" si="31"/>
        <v>9095</v>
      </c>
      <c r="H144" s="1414">
        <f>H132+H122+H143</f>
        <v>4555</v>
      </c>
      <c r="I144" s="1415">
        <f t="shared" si="27"/>
        <v>106842</v>
      </c>
      <c r="J144" s="1415">
        <f t="shared" si="27"/>
        <v>115867</v>
      </c>
      <c r="K144" s="1414">
        <f t="shared" si="29"/>
        <v>108.44705265719475</v>
      </c>
    </row>
    <row r="145" spans="1:11" ht="15" customHeight="1" x14ac:dyDescent="0.2">
      <c r="A145" s="1393" t="s">
        <v>1706</v>
      </c>
      <c r="B145" s="1413" t="s">
        <v>1707</v>
      </c>
      <c r="C145" s="1414"/>
      <c r="D145" s="1414"/>
      <c r="E145" s="1414"/>
      <c r="F145" s="1414"/>
      <c r="G145" s="1414"/>
      <c r="H145" s="1414"/>
      <c r="I145" s="1415">
        <f t="shared" si="27"/>
        <v>0</v>
      </c>
      <c r="J145" s="1415">
        <f t="shared" si="27"/>
        <v>0</v>
      </c>
      <c r="K145" s="1414"/>
    </row>
    <row r="146" spans="1:11" ht="15" customHeight="1" x14ac:dyDescent="0.2">
      <c r="A146" s="1393" t="s">
        <v>1708</v>
      </c>
      <c r="B146" s="1404" t="s">
        <v>1709</v>
      </c>
      <c r="C146" s="1405"/>
      <c r="D146" s="1405"/>
      <c r="E146" s="1405"/>
      <c r="F146" s="1405"/>
      <c r="G146" s="1405"/>
      <c r="H146" s="1405"/>
      <c r="I146" s="1406">
        <f t="shared" si="27"/>
        <v>0</v>
      </c>
      <c r="J146" s="1406">
        <f t="shared" si="27"/>
        <v>0</v>
      </c>
      <c r="K146" s="1405"/>
    </row>
    <row r="147" spans="1:11" ht="15" customHeight="1" x14ac:dyDescent="0.2">
      <c r="A147" s="1393" t="s">
        <v>1710</v>
      </c>
      <c r="B147" s="1404" t="s">
        <v>1711</v>
      </c>
      <c r="C147" s="1405">
        <v>4500</v>
      </c>
      <c r="D147" s="1405">
        <v>4444</v>
      </c>
      <c r="E147" s="1405">
        <v>15119</v>
      </c>
      <c r="F147" s="1405">
        <v>15660</v>
      </c>
      <c r="G147" s="1405">
        <v>48603</v>
      </c>
      <c r="H147" s="1405">
        <v>47831</v>
      </c>
      <c r="I147" s="1406">
        <f t="shared" si="27"/>
        <v>68222</v>
      </c>
      <c r="J147" s="1406">
        <f t="shared" si="27"/>
        <v>67935</v>
      </c>
      <c r="K147" s="1405">
        <f t="shared" si="29"/>
        <v>99.579314590601271</v>
      </c>
    </row>
    <row r="148" spans="1:11" ht="15" customHeight="1" x14ac:dyDescent="0.2">
      <c r="A148" s="1393" t="s">
        <v>1712</v>
      </c>
      <c r="B148" s="1404" t="s">
        <v>1713</v>
      </c>
      <c r="C148" s="1405">
        <v>117358</v>
      </c>
      <c r="D148" s="1405">
        <v>128458</v>
      </c>
      <c r="E148" s="1405"/>
      <c r="F148" s="1405"/>
      <c r="G148" s="1405">
        <v>2022</v>
      </c>
      <c r="H148" s="1405">
        <v>365</v>
      </c>
      <c r="I148" s="1406">
        <f t="shared" si="27"/>
        <v>119380</v>
      </c>
      <c r="J148" s="1406">
        <f t="shared" si="27"/>
        <v>128823</v>
      </c>
      <c r="K148" s="1405">
        <f t="shared" si="29"/>
        <v>107.91003518177249</v>
      </c>
    </row>
    <row r="149" spans="1:11" s="1397" customFormat="1" ht="15" customHeight="1" x14ac:dyDescent="0.2">
      <c r="A149" s="1393" t="s">
        <v>1714</v>
      </c>
      <c r="B149" s="1413" t="s">
        <v>1715</v>
      </c>
      <c r="C149" s="1414">
        <f t="shared" ref="C149:D149" si="32">SUM(C147:C148)</f>
        <v>121858</v>
      </c>
      <c r="D149" s="1414">
        <f t="shared" si="32"/>
        <v>132902</v>
      </c>
      <c r="E149" s="1414">
        <f>SUM(E147:E148)</f>
        <v>15119</v>
      </c>
      <c r="F149" s="1414">
        <f>SUM(F147:F148)</f>
        <v>15660</v>
      </c>
      <c r="G149" s="1414">
        <f t="shared" ref="G149:H149" si="33">SUM(G147:G148)</f>
        <v>50625</v>
      </c>
      <c r="H149" s="1414">
        <f t="shared" si="33"/>
        <v>48196</v>
      </c>
      <c r="I149" s="1415">
        <f t="shared" si="27"/>
        <v>187602</v>
      </c>
      <c r="J149" s="1415">
        <f t="shared" si="27"/>
        <v>196758</v>
      </c>
      <c r="K149" s="1414">
        <f t="shared" si="29"/>
        <v>104.88054498352896</v>
      </c>
    </row>
    <row r="150" spans="1:11" ht="15" customHeight="1" x14ac:dyDescent="0.2">
      <c r="A150" s="1432" t="s">
        <v>1716</v>
      </c>
      <c r="B150" s="1433" t="s">
        <v>1717</v>
      </c>
      <c r="C150" s="1430">
        <f>C112+C144+C145+C149</f>
        <v>18837727</v>
      </c>
      <c r="D150" s="1430">
        <f t="shared" ref="D150:H150" si="34">D112+D144+D145+D149</f>
        <v>19372352</v>
      </c>
      <c r="E150" s="1430">
        <f t="shared" si="34"/>
        <v>43345</v>
      </c>
      <c r="F150" s="1430">
        <f t="shared" si="34"/>
        <v>28240</v>
      </c>
      <c r="G150" s="1430">
        <f t="shared" si="34"/>
        <v>88368</v>
      </c>
      <c r="H150" s="1430">
        <f t="shared" si="34"/>
        <v>78237</v>
      </c>
      <c r="I150" s="1429">
        <f t="shared" si="27"/>
        <v>18969440</v>
      </c>
      <c r="J150" s="1429">
        <f t="shared" si="27"/>
        <v>19478829</v>
      </c>
      <c r="K150" s="1430">
        <f t="shared" si="29"/>
        <v>102.68531385217487</v>
      </c>
    </row>
    <row r="151" spans="1:11" ht="14.1" customHeight="1" x14ac:dyDescent="0.2">
      <c r="C151" s="1405"/>
      <c r="D151" s="1405"/>
      <c r="E151" s="1405"/>
      <c r="F151" s="1405"/>
      <c r="G151" s="1405"/>
      <c r="H151" s="1405"/>
      <c r="I151" s="1405"/>
      <c r="J151" s="1405"/>
      <c r="K151" s="1405"/>
    </row>
    <row r="152" spans="1:11" ht="14.1" customHeight="1" x14ac:dyDescent="0.2">
      <c r="C152" s="1405"/>
      <c r="D152" s="1405"/>
      <c r="E152" s="1405"/>
      <c r="F152" s="1405"/>
      <c r="G152" s="1405"/>
      <c r="H152" s="1405"/>
      <c r="I152" s="1405"/>
      <c r="J152" s="1405"/>
      <c r="K152" s="1405"/>
    </row>
    <row r="153" spans="1:11" ht="14.1" customHeight="1" x14ac:dyDescent="0.2">
      <c r="C153" s="1405"/>
      <c r="D153" s="1405"/>
      <c r="E153" s="1405"/>
      <c r="F153" s="1405"/>
      <c r="G153" s="1405"/>
      <c r="H153" s="1405"/>
      <c r="I153" s="1405"/>
      <c r="J153" s="1405"/>
      <c r="K153" s="1405"/>
    </row>
    <row r="154" spans="1:11" ht="14.1" customHeight="1" x14ac:dyDescent="0.2">
      <c r="C154" s="1405"/>
      <c r="D154" s="1405"/>
      <c r="E154" s="1405"/>
      <c r="F154" s="1405"/>
      <c r="G154" s="1405"/>
      <c r="H154" s="1405"/>
      <c r="I154" s="1405"/>
      <c r="J154" s="1405"/>
      <c r="K154" s="1405"/>
    </row>
    <row r="155" spans="1:11" ht="14.1" customHeight="1" x14ac:dyDescent="0.2">
      <c r="C155" s="1405"/>
      <c r="D155" s="1405"/>
      <c r="E155" s="1405"/>
      <c r="F155" s="1405"/>
      <c r="G155" s="1405"/>
      <c r="H155" s="1405"/>
      <c r="I155" s="1405"/>
      <c r="J155" s="1405"/>
      <c r="K155" s="1405"/>
    </row>
    <row r="156" spans="1:11" ht="14.1" customHeight="1" x14ac:dyDescent="0.2">
      <c r="C156" s="1405"/>
      <c r="D156" s="1405"/>
      <c r="E156" s="1405"/>
      <c r="F156" s="1405"/>
      <c r="G156" s="1405"/>
      <c r="H156" s="1405"/>
      <c r="I156" s="1405"/>
      <c r="J156" s="1405"/>
      <c r="K156" s="1405"/>
    </row>
    <row r="157" spans="1:11" ht="14.1" customHeight="1" x14ac:dyDescent="0.2">
      <c r="C157" s="1405"/>
      <c r="D157" s="1405"/>
      <c r="E157" s="1405"/>
      <c r="F157" s="1405"/>
      <c r="G157" s="1405"/>
      <c r="H157" s="1405"/>
      <c r="I157" s="1405"/>
      <c r="J157" s="1405"/>
      <c r="K157" s="1405"/>
    </row>
    <row r="158" spans="1:11" ht="14.1" customHeight="1" x14ac:dyDescent="0.2">
      <c r="C158" s="1405"/>
      <c r="D158" s="1405"/>
      <c r="E158" s="1405"/>
      <c r="F158" s="1405"/>
      <c r="G158" s="1405"/>
      <c r="H158" s="1405"/>
      <c r="I158" s="1405"/>
      <c r="J158" s="1405"/>
      <c r="K158" s="1405"/>
    </row>
    <row r="159" spans="1:11" ht="14.1" customHeight="1" x14ac:dyDescent="0.2">
      <c r="C159" s="1405"/>
      <c r="D159" s="1405"/>
      <c r="E159" s="1405"/>
      <c r="F159" s="1405"/>
      <c r="G159" s="1405"/>
      <c r="H159" s="1405"/>
      <c r="I159" s="1405"/>
      <c r="J159" s="1405"/>
      <c r="K159" s="1405"/>
    </row>
    <row r="160" spans="1:11" ht="14.1" customHeight="1" x14ac:dyDescent="0.2">
      <c r="C160" s="1405"/>
      <c r="D160" s="1405"/>
      <c r="E160" s="1405"/>
      <c r="F160" s="1405"/>
      <c r="G160" s="1405"/>
      <c r="H160" s="1405"/>
      <c r="I160" s="1405"/>
      <c r="J160" s="1405"/>
      <c r="K160" s="1405"/>
    </row>
    <row r="161" spans="3:11" ht="14.1" customHeight="1" x14ac:dyDescent="0.2">
      <c r="C161" s="1405"/>
      <c r="D161" s="1405"/>
      <c r="E161" s="1405"/>
      <c r="F161" s="1405"/>
      <c r="G161" s="1405"/>
      <c r="H161" s="1405"/>
      <c r="I161" s="1405"/>
      <c r="J161" s="1405"/>
      <c r="K161" s="1405"/>
    </row>
    <row r="162" spans="3:11" ht="14.1" customHeight="1" x14ac:dyDescent="0.2">
      <c r="C162" s="1405"/>
      <c r="D162" s="1405"/>
      <c r="E162" s="1405"/>
      <c r="F162" s="1405"/>
      <c r="G162" s="1405"/>
      <c r="H162" s="1405"/>
      <c r="I162" s="1405"/>
      <c r="J162" s="1405"/>
      <c r="K162" s="1405"/>
    </row>
    <row r="163" spans="3:11" ht="14.1" customHeight="1" x14ac:dyDescent="0.2">
      <c r="C163" s="1405"/>
      <c r="D163" s="1405"/>
      <c r="E163" s="1405"/>
      <c r="F163" s="1405"/>
      <c r="G163" s="1405"/>
      <c r="H163" s="1405"/>
      <c r="I163" s="1405"/>
      <c r="J163" s="1405"/>
      <c r="K163" s="1405"/>
    </row>
    <row r="164" spans="3:11" ht="14.1" customHeight="1" x14ac:dyDescent="0.2">
      <c r="C164" s="1405"/>
      <c r="D164" s="1405"/>
      <c r="E164" s="1405"/>
      <c r="F164" s="1405"/>
      <c r="G164" s="1405"/>
      <c r="H164" s="1405"/>
      <c r="I164" s="1405"/>
      <c r="J164" s="1405"/>
      <c r="K164" s="1405"/>
    </row>
    <row r="165" spans="3:11" ht="14.1" customHeight="1" x14ac:dyDescent="0.2">
      <c r="C165" s="1405"/>
      <c r="D165" s="1405"/>
      <c r="E165" s="1405"/>
      <c r="F165" s="1405"/>
      <c r="G165" s="1405"/>
      <c r="H165" s="1405"/>
      <c r="I165" s="1405"/>
      <c r="J165" s="1405"/>
      <c r="K165" s="1405"/>
    </row>
    <row r="166" spans="3:11" ht="14.1" customHeight="1" x14ac:dyDescent="0.2">
      <c r="C166" s="1405"/>
      <c r="D166" s="1405"/>
      <c r="E166" s="1405"/>
      <c r="F166" s="1405"/>
      <c r="G166" s="1405"/>
      <c r="H166" s="1405"/>
      <c r="I166" s="1405"/>
      <c r="J166" s="1405"/>
      <c r="K166" s="1405"/>
    </row>
    <row r="167" spans="3:11" ht="14.1" customHeight="1" x14ac:dyDescent="0.2">
      <c r="C167" s="1405"/>
      <c r="D167" s="1405"/>
      <c r="E167" s="1405"/>
      <c r="F167" s="1405"/>
      <c r="G167" s="1405"/>
      <c r="H167" s="1405"/>
      <c r="I167" s="1405"/>
      <c r="J167" s="1405"/>
      <c r="K167" s="1405"/>
    </row>
    <row r="168" spans="3:11" ht="14.1" customHeight="1" x14ac:dyDescent="0.2">
      <c r="C168" s="1405"/>
      <c r="D168" s="1405"/>
      <c r="E168" s="1405"/>
      <c r="F168" s="1405"/>
      <c r="G168" s="1405"/>
      <c r="H168" s="1405"/>
      <c r="I168" s="1405"/>
      <c r="J168" s="1405"/>
      <c r="K168" s="1405"/>
    </row>
    <row r="169" spans="3:11" ht="14.1" customHeight="1" x14ac:dyDescent="0.2">
      <c r="C169" s="1405"/>
      <c r="D169" s="1405"/>
      <c r="E169" s="1405"/>
      <c r="F169" s="1405"/>
      <c r="G169" s="1405"/>
      <c r="H169" s="1405"/>
      <c r="I169" s="1405"/>
      <c r="J169" s="1405"/>
      <c r="K169" s="1405"/>
    </row>
    <row r="170" spans="3:11" ht="14.1" customHeight="1" x14ac:dyDescent="0.2">
      <c r="C170" s="1405"/>
      <c r="D170" s="1405"/>
      <c r="E170" s="1405"/>
      <c r="F170" s="1405"/>
      <c r="G170" s="1405"/>
      <c r="H170" s="1405"/>
      <c r="I170" s="1405"/>
      <c r="J170" s="1405"/>
      <c r="K170" s="1405"/>
    </row>
    <row r="171" spans="3:11" ht="14.1" customHeight="1" x14ac:dyDescent="0.2">
      <c r="C171" s="1405"/>
      <c r="D171" s="1405"/>
      <c r="E171" s="1405"/>
      <c r="F171" s="1405"/>
      <c r="G171" s="1405"/>
      <c r="H171" s="1405"/>
      <c r="I171" s="1405"/>
      <c r="J171" s="1405"/>
      <c r="K171" s="1405"/>
    </row>
    <row r="172" spans="3:11" ht="14.1" customHeight="1" x14ac:dyDescent="0.2">
      <c r="C172" s="1405"/>
      <c r="D172" s="1405"/>
      <c r="E172" s="1405"/>
      <c r="F172" s="1405"/>
      <c r="G172" s="1405"/>
      <c r="H172" s="1405"/>
      <c r="I172" s="1405"/>
      <c r="J172" s="1405"/>
      <c r="K172" s="1405"/>
    </row>
    <row r="173" spans="3:11" ht="14.1" customHeight="1" x14ac:dyDescent="0.2">
      <c r="C173" s="1405"/>
      <c r="D173" s="1405"/>
      <c r="E173" s="1405"/>
      <c r="F173" s="1405"/>
      <c r="G173" s="1405"/>
      <c r="H173" s="1405"/>
      <c r="I173" s="1405"/>
      <c r="J173" s="1405"/>
      <c r="K173" s="1405"/>
    </row>
    <row r="174" spans="3:11" ht="14.1" customHeight="1" x14ac:dyDescent="0.2">
      <c r="C174" s="1405"/>
      <c r="D174" s="1405"/>
      <c r="E174" s="1405"/>
      <c r="F174" s="1405"/>
      <c r="G174" s="1405"/>
      <c r="H174" s="1405"/>
      <c r="I174" s="1405"/>
      <c r="J174" s="1405"/>
      <c r="K174" s="1405"/>
    </row>
    <row r="175" spans="3:11" ht="14.1" customHeight="1" x14ac:dyDescent="0.2">
      <c r="C175" s="1405"/>
      <c r="D175" s="1405"/>
      <c r="E175" s="1405"/>
      <c r="F175" s="1405"/>
      <c r="G175" s="1405"/>
      <c r="H175" s="1405"/>
      <c r="I175" s="1405"/>
      <c r="J175" s="1405"/>
      <c r="K175" s="1405"/>
    </row>
    <row r="176" spans="3:11" ht="14.1" customHeight="1" x14ac:dyDescent="0.2">
      <c r="C176" s="1405"/>
      <c r="D176" s="1405"/>
      <c r="E176" s="1405"/>
      <c r="F176" s="1405"/>
      <c r="G176" s="1405"/>
      <c r="H176" s="1405"/>
      <c r="I176" s="1405"/>
      <c r="J176" s="1405"/>
      <c r="K176" s="1405"/>
    </row>
    <row r="177" spans="3:11" ht="14.1" customHeight="1" x14ac:dyDescent="0.2">
      <c r="C177" s="1405"/>
      <c r="D177" s="1405"/>
      <c r="E177" s="1405"/>
      <c r="F177" s="1405"/>
      <c r="G177" s="1405"/>
      <c r="H177" s="1405"/>
      <c r="I177" s="1405"/>
      <c r="J177" s="1405"/>
      <c r="K177" s="1405"/>
    </row>
    <row r="178" spans="3:11" ht="14.1" customHeight="1" x14ac:dyDescent="0.2">
      <c r="C178" s="1405"/>
      <c r="D178" s="1405"/>
      <c r="E178" s="1405"/>
      <c r="F178" s="1405"/>
      <c r="G178" s="1405"/>
      <c r="H178" s="1405"/>
      <c r="I178" s="1405"/>
      <c r="J178" s="1405"/>
      <c r="K178" s="1405"/>
    </row>
    <row r="179" spans="3:11" ht="14.1" customHeight="1" x14ac:dyDescent="0.2">
      <c r="C179" s="1405"/>
      <c r="D179" s="1405"/>
      <c r="E179" s="1405"/>
      <c r="F179" s="1405"/>
      <c r="G179" s="1405"/>
      <c r="H179" s="1405"/>
      <c r="I179" s="1405"/>
      <c r="J179" s="1405"/>
      <c r="K179" s="1405"/>
    </row>
    <row r="180" spans="3:11" ht="14.1" customHeight="1" x14ac:dyDescent="0.2">
      <c r="C180" s="1405"/>
      <c r="D180" s="1405"/>
      <c r="E180" s="1405"/>
      <c r="F180" s="1405"/>
      <c r="G180" s="1405"/>
      <c r="H180" s="1405"/>
      <c r="I180" s="1405"/>
      <c r="J180" s="1405"/>
      <c r="K180" s="1405"/>
    </row>
    <row r="181" spans="3:11" ht="14.1" customHeight="1" x14ac:dyDescent="0.2">
      <c r="C181" s="1405"/>
      <c r="D181" s="1405"/>
      <c r="E181" s="1405"/>
      <c r="F181" s="1405"/>
      <c r="G181" s="1405"/>
      <c r="H181" s="1405"/>
      <c r="I181" s="1405"/>
      <c r="J181" s="1405"/>
      <c r="K181" s="1405"/>
    </row>
    <row r="182" spans="3:11" ht="14.1" customHeight="1" x14ac:dyDescent="0.2">
      <c r="C182" s="1405"/>
      <c r="D182" s="1405"/>
      <c r="E182" s="1405"/>
      <c r="F182" s="1405"/>
      <c r="G182" s="1405"/>
      <c r="H182" s="1405"/>
      <c r="I182" s="1405"/>
      <c r="J182" s="1405"/>
      <c r="K182" s="1405"/>
    </row>
    <row r="183" spans="3:11" ht="14.1" customHeight="1" x14ac:dyDescent="0.2">
      <c r="C183" s="1405"/>
      <c r="D183" s="1405"/>
      <c r="E183" s="1405"/>
      <c r="F183" s="1405"/>
      <c r="G183" s="1405"/>
      <c r="H183" s="1405"/>
      <c r="I183" s="1405"/>
      <c r="J183" s="1405"/>
      <c r="K183" s="1405"/>
    </row>
    <row r="184" spans="3:11" ht="14.1" customHeight="1" x14ac:dyDescent="0.2">
      <c r="C184" s="1405"/>
      <c r="D184" s="1405"/>
      <c r="E184" s="1405"/>
      <c r="F184" s="1405"/>
      <c r="G184" s="1405"/>
      <c r="H184" s="1405"/>
      <c r="I184" s="1405"/>
      <c r="J184" s="1405"/>
      <c r="K184" s="1405"/>
    </row>
    <row r="185" spans="3:11" ht="14.1" customHeight="1" x14ac:dyDescent="0.2">
      <c r="C185" s="1405"/>
      <c r="D185" s="1405"/>
      <c r="E185" s="1405"/>
      <c r="F185" s="1405"/>
      <c r="G185" s="1405"/>
      <c r="H185" s="1405"/>
      <c r="I185" s="1405"/>
      <c r="J185" s="1405"/>
      <c r="K185" s="1405"/>
    </row>
    <row r="186" spans="3:11" ht="14.1" customHeight="1" x14ac:dyDescent="0.2">
      <c r="C186" s="1405"/>
      <c r="D186" s="1405"/>
      <c r="E186" s="1405"/>
      <c r="F186" s="1405"/>
      <c r="G186" s="1405"/>
      <c r="H186" s="1405"/>
      <c r="I186" s="1405"/>
      <c r="J186" s="1405"/>
      <c r="K186" s="1405"/>
    </row>
    <row r="187" spans="3:11" ht="14.1" customHeight="1" x14ac:dyDescent="0.2">
      <c r="C187" s="1405"/>
      <c r="D187" s="1405"/>
      <c r="E187" s="1405"/>
      <c r="F187" s="1405"/>
      <c r="G187" s="1405"/>
      <c r="H187" s="1405"/>
      <c r="I187" s="1405"/>
      <c r="J187" s="1405"/>
      <c r="K187" s="1405"/>
    </row>
    <row r="188" spans="3:11" ht="14.1" customHeight="1" x14ac:dyDescent="0.2">
      <c r="C188" s="1405"/>
      <c r="D188" s="1405"/>
      <c r="E188" s="1405"/>
      <c r="F188" s="1405"/>
      <c r="G188" s="1405"/>
      <c r="H188" s="1405"/>
      <c r="I188" s="1405"/>
      <c r="J188" s="1405"/>
      <c r="K188" s="1405"/>
    </row>
    <row r="189" spans="3:11" ht="14.1" customHeight="1" x14ac:dyDescent="0.2">
      <c r="C189" s="1405"/>
      <c r="D189" s="1405"/>
      <c r="E189" s="1405"/>
      <c r="F189" s="1405"/>
      <c r="G189" s="1405"/>
      <c r="H189" s="1405"/>
      <c r="I189" s="1405"/>
      <c r="J189" s="1405"/>
      <c r="K189" s="1405"/>
    </row>
    <row r="190" spans="3:11" ht="14.1" customHeight="1" x14ac:dyDescent="0.2">
      <c r="C190" s="1405"/>
      <c r="D190" s="1405"/>
      <c r="E190" s="1405"/>
      <c r="F190" s="1405"/>
      <c r="G190" s="1405"/>
      <c r="H190" s="1405"/>
      <c r="I190" s="1405"/>
      <c r="J190" s="1405"/>
      <c r="K190" s="1405"/>
    </row>
    <row r="191" spans="3:11" ht="14.1" customHeight="1" x14ac:dyDescent="0.2">
      <c r="C191" s="1405"/>
      <c r="D191" s="1405"/>
      <c r="E191" s="1405"/>
      <c r="F191" s="1405"/>
      <c r="G191" s="1405"/>
      <c r="H191" s="1405"/>
      <c r="I191" s="1405"/>
      <c r="J191" s="1405"/>
      <c r="K191" s="1405"/>
    </row>
    <row r="192" spans="3:11" ht="14.1" customHeight="1" x14ac:dyDescent="0.2">
      <c r="C192" s="1405"/>
      <c r="D192" s="1405"/>
      <c r="E192" s="1405"/>
      <c r="F192" s="1405"/>
      <c r="G192" s="1405"/>
      <c r="H192" s="1405"/>
      <c r="I192" s="1405"/>
      <c r="J192" s="1405"/>
      <c r="K192" s="1405"/>
    </row>
    <row r="193" spans="3:11" ht="14.1" customHeight="1" x14ac:dyDescent="0.2">
      <c r="C193" s="1405"/>
      <c r="D193" s="1405"/>
      <c r="E193" s="1405"/>
      <c r="F193" s="1405"/>
      <c r="G193" s="1405"/>
      <c r="H193" s="1405"/>
      <c r="I193" s="1405"/>
      <c r="J193" s="1405"/>
      <c r="K193" s="1405"/>
    </row>
    <row r="194" spans="3:11" ht="14.1" customHeight="1" x14ac:dyDescent="0.2">
      <c r="C194" s="1405"/>
      <c r="D194" s="1405"/>
      <c r="E194" s="1405"/>
      <c r="F194" s="1405"/>
      <c r="G194" s="1405"/>
      <c r="H194" s="1405"/>
      <c r="I194" s="1405"/>
      <c r="J194" s="1405"/>
      <c r="K194" s="1405"/>
    </row>
    <row r="195" spans="3:11" ht="14.1" customHeight="1" x14ac:dyDescent="0.2">
      <c r="C195" s="1405"/>
      <c r="D195" s="1405"/>
      <c r="E195" s="1405"/>
      <c r="F195" s="1405"/>
      <c r="G195" s="1405"/>
      <c r="H195" s="1405"/>
      <c r="I195" s="1405"/>
      <c r="J195" s="1405"/>
      <c r="K195" s="1405"/>
    </row>
    <row r="196" spans="3:11" ht="14.1" customHeight="1" x14ac:dyDescent="0.2">
      <c r="C196" s="1405"/>
      <c r="D196" s="1405"/>
      <c r="E196" s="1405"/>
      <c r="F196" s="1405"/>
      <c r="G196" s="1405"/>
      <c r="H196" s="1405"/>
      <c r="I196" s="1405"/>
      <c r="J196" s="1405"/>
      <c r="K196" s="1405"/>
    </row>
    <row r="197" spans="3:11" ht="14.1" customHeight="1" x14ac:dyDescent="0.2">
      <c r="C197" s="1405"/>
      <c r="D197" s="1405"/>
      <c r="E197" s="1405"/>
      <c r="F197" s="1405"/>
      <c r="G197" s="1405"/>
      <c r="H197" s="1405"/>
      <c r="I197" s="1405"/>
      <c r="J197" s="1405"/>
      <c r="K197" s="1405"/>
    </row>
    <row r="198" spans="3:11" ht="14.1" customHeight="1" x14ac:dyDescent="0.2">
      <c r="C198" s="1405"/>
      <c r="D198" s="1405"/>
      <c r="E198" s="1405"/>
      <c r="F198" s="1405"/>
      <c r="G198" s="1405"/>
      <c r="H198" s="1405"/>
      <c r="I198" s="1405"/>
      <c r="J198" s="1405"/>
      <c r="K198" s="1405"/>
    </row>
    <row r="199" spans="3:11" ht="14.1" customHeight="1" x14ac:dyDescent="0.2">
      <c r="C199" s="1405"/>
      <c r="D199" s="1405"/>
      <c r="E199" s="1405"/>
      <c r="F199" s="1405"/>
      <c r="G199" s="1405"/>
      <c r="H199" s="1405"/>
      <c r="I199" s="1405"/>
      <c r="J199" s="1405"/>
      <c r="K199" s="1405"/>
    </row>
    <row r="200" spans="3:11" ht="14.1" customHeight="1" x14ac:dyDescent="0.2">
      <c r="C200" s="1405"/>
      <c r="D200" s="1405"/>
      <c r="E200" s="1405"/>
      <c r="F200" s="1405"/>
      <c r="G200" s="1405"/>
      <c r="H200" s="1405"/>
      <c r="I200" s="1405"/>
      <c r="J200" s="1405"/>
      <c r="K200" s="1405"/>
    </row>
    <row r="201" spans="3:11" ht="14.1" customHeight="1" x14ac:dyDescent="0.2">
      <c r="C201" s="1405"/>
      <c r="D201" s="1405"/>
      <c r="E201" s="1405"/>
      <c r="F201" s="1405"/>
      <c r="G201" s="1405"/>
      <c r="H201" s="1405"/>
      <c r="I201" s="1405"/>
      <c r="J201" s="1405"/>
      <c r="K201" s="1405"/>
    </row>
    <row r="202" spans="3:11" ht="14.1" customHeight="1" x14ac:dyDescent="0.2">
      <c r="C202" s="1405"/>
      <c r="D202" s="1405"/>
      <c r="E202" s="1405"/>
      <c r="F202" s="1405"/>
      <c r="G202" s="1405"/>
      <c r="H202" s="1405"/>
      <c r="I202" s="1405"/>
      <c r="J202" s="1405"/>
      <c r="K202" s="1405"/>
    </row>
    <row r="203" spans="3:11" ht="14.1" customHeight="1" x14ac:dyDescent="0.2">
      <c r="C203" s="1405"/>
      <c r="D203" s="1405"/>
      <c r="E203" s="1405"/>
      <c r="F203" s="1405"/>
      <c r="G203" s="1405"/>
      <c r="H203" s="1405"/>
      <c r="I203" s="1405"/>
      <c r="J203" s="1405"/>
      <c r="K203" s="1405"/>
    </row>
    <row r="204" spans="3:11" ht="14.1" customHeight="1" x14ac:dyDescent="0.2">
      <c r="C204" s="1405"/>
      <c r="D204" s="1405"/>
      <c r="E204" s="1405"/>
      <c r="F204" s="1405"/>
      <c r="G204" s="1405"/>
      <c r="H204" s="1405"/>
      <c r="I204" s="1405"/>
      <c r="J204" s="1405"/>
      <c r="K204" s="1405"/>
    </row>
    <row r="205" spans="3:11" ht="14.1" customHeight="1" x14ac:dyDescent="0.2">
      <c r="C205" s="1405"/>
      <c r="D205" s="1405"/>
      <c r="E205" s="1405"/>
      <c r="F205" s="1405"/>
      <c r="G205" s="1405"/>
      <c r="H205" s="1405"/>
      <c r="I205" s="1405"/>
      <c r="J205" s="1405"/>
      <c r="K205" s="1405"/>
    </row>
    <row r="206" spans="3:11" ht="14.1" customHeight="1" x14ac:dyDescent="0.2">
      <c r="C206" s="1405"/>
      <c r="D206" s="1405"/>
      <c r="E206" s="1405"/>
      <c r="F206" s="1405"/>
      <c r="G206" s="1405"/>
      <c r="H206" s="1405"/>
      <c r="I206" s="1405"/>
      <c r="J206" s="1405"/>
      <c r="K206" s="1405"/>
    </row>
    <row r="207" spans="3:11" ht="14.1" customHeight="1" x14ac:dyDescent="0.2">
      <c r="C207" s="1405"/>
      <c r="D207" s="1405"/>
      <c r="E207" s="1405"/>
      <c r="F207" s="1405"/>
      <c r="G207" s="1405"/>
      <c r="H207" s="1405"/>
      <c r="I207" s="1405"/>
      <c r="J207" s="1405"/>
      <c r="K207" s="1405"/>
    </row>
    <row r="208" spans="3:11" ht="14.1" customHeight="1" x14ac:dyDescent="0.2">
      <c r="C208" s="1405"/>
      <c r="D208" s="1405"/>
      <c r="E208" s="1405"/>
      <c r="F208" s="1405"/>
      <c r="G208" s="1405"/>
      <c r="H208" s="1405"/>
      <c r="I208" s="1405"/>
      <c r="J208" s="1405"/>
      <c r="K208" s="1405"/>
    </row>
    <row r="209" spans="3:11" ht="14.1" customHeight="1" x14ac:dyDescent="0.2">
      <c r="C209" s="1405"/>
      <c r="D209" s="1405"/>
      <c r="E209" s="1405"/>
      <c r="F209" s="1405"/>
      <c r="G209" s="1405"/>
      <c r="H209" s="1405"/>
      <c r="I209" s="1405"/>
      <c r="J209" s="1405"/>
      <c r="K209" s="1405"/>
    </row>
    <row r="210" spans="3:11" ht="14.1" customHeight="1" x14ac:dyDescent="0.2">
      <c r="C210" s="1405"/>
      <c r="D210" s="1405"/>
      <c r="E210" s="1405"/>
      <c r="F210" s="1405"/>
      <c r="G210" s="1405"/>
      <c r="H210" s="1405"/>
      <c r="I210" s="1405"/>
      <c r="J210" s="1405"/>
      <c r="K210" s="1405"/>
    </row>
    <row r="211" spans="3:11" ht="14.1" customHeight="1" x14ac:dyDescent="0.2">
      <c r="C211" s="1405"/>
      <c r="D211" s="1405"/>
      <c r="E211" s="1405"/>
      <c r="F211" s="1405"/>
      <c r="G211" s="1405"/>
      <c r="H211" s="1405"/>
      <c r="I211" s="1405"/>
      <c r="J211" s="1405"/>
      <c r="K211" s="1405"/>
    </row>
    <row r="212" spans="3:11" ht="14.1" customHeight="1" x14ac:dyDescent="0.2">
      <c r="C212" s="1405"/>
      <c r="D212" s="1405"/>
      <c r="E212" s="1405"/>
      <c r="F212" s="1405"/>
      <c r="G212" s="1405"/>
      <c r="H212" s="1405"/>
      <c r="I212" s="1405"/>
      <c r="J212" s="1405"/>
      <c r="K212" s="1405"/>
    </row>
    <row r="213" spans="3:11" ht="14.1" customHeight="1" x14ac:dyDescent="0.2">
      <c r="C213" s="1405"/>
      <c r="D213" s="1405"/>
      <c r="E213" s="1405"/>
      <c r="F213" s="1405"/>
      <c r="G213" s="1405"/>
      <c r="H213" s="1405"/>
      <c r="I213" s="1405"/>
      <c r="J213" s="1405"/>
      <c r="K213" s="1405"/>
    </row>
    <row r="214" spans="3:11" ht="14.1" customHeight="1" x14ac:dyDescent="0.2">
      <c r="C214" s="1405"/>
      <c r="D214" s="1405"/>
      <c r="E214" s="1405"/>
      <c r="F214" s="1405"/>
      <c r="G214" s="1405"/>
      <c r="H214" s="1405"/>
      <c r="I214" s="1405"/>
      <c r="J214" s="1405"/>
      <c r="K214" s="1405"/>
    </row>
    <row r="215" spans="3:11" ht="14.1" customHeight="1" x14ac:dyDescent="0.2">
      <c r="C215" s="1405"/>
      <c r="D215" s="1405"/>
      <c r="E215" s="1405"/>
      <c r="F215" s="1405"/>
      <c r="G215" s="1405"/>
      <c r="H215" s="1405"/>
      <c r="I215" s="1405"/>
      <c r="J215" s="1405"/>
      <c r="K215" s="1405"/>
    </row>
    <row r="216" spans="3:11" ht="14.1" customHeight="1" x14ac:dyDescent="0.2">
      <c r="C216" s="1405"/>
      <c r="D216" s="1405"/>
      <c r="E216" s="1405"/>
      <c r="F216" s="1405"/>
      <c r="G216" s="1405"/>
      <c r="H216" s="1405"/>
      <c r="I216" s="1405"/>
      <c r="J216" s="1405"/>
      <c r="K216" s="1405"/>
    </row>
    <row r="217" spans="3:11" ht="14.1" customHeight="1" x14ac:dyDescent="0.2">
      <c r="C217" s="1405"/>
      <c r="D217" s="1405"/>
      <c r="E217" s="1405"/>
      <c r="F217" s="1405"/>
      <c r="G217" s="1405"/>
      <c r="H217" s="1405"/>
      <c r="I217" s="1405"/>
      <c r="J217" s="1405"/>
      <c r="K217" s="1405"/>
    </row>
    <row r="218" spans="3:11" ht="14.1" customHeight="1" x14ac:dyDescent="0.2">
      <c r="C218" s="1405"/>
      <c r="D218" s="1405"/>
      <c r="E218" s="1405"/>
      <c r="F218" s="1405"/>
      <c r="I218" s="1405"/>
      <c r="J218" s="1405"/>
      <c r="K218" s="1405"/>
    </row>
    <row r="219" spans="3:11" ht="14.1" customHeight="1" x14ac:dyDescent="0.2">
      <c r="C219" s="1405"/>
      <c r="D219" s="1405"/>
      <c r="E219" s="1405"/>
      <c r="F219" s="1405"/>
      <c r="I219" s="1405"/>
      <c r="J219" s="1405"/>
      <c r="K219" s="1405"/>
    </row>
  </sheetData>
  <mergeCells count="13">
    <mergeCell ref="B7:K7"/>
    <mergeCell ref="C1:K1"/>
    <mergeCell ref="B3:K3"/>
    <mergeCell ref="B4:K4"/>
    <mergeCell ref="B5:K5"/>
    <mergeCell ref="B6:K6"/>
    <mergeCell ref="K10:K12"/>
    <mergeCell ref="A9:A12"/>
    <mergeCell ref="B10:B12"/>
    <mergeCell ref="C10:D11"/>
    <mergeCell ref="E10:F11"/>
    <mergeCell ref="G10:H11"/>
    <mergeCell ref="I10:J1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52"/>
  <sheetViews>
    <sheetView zoomScale="120" workbookViewId="0">
      <selection sqref="A1:Q1"/>
    </sheetView>
  </sheetViews>
  <sheetFormatPr defaultRowHeight="11.25" x14ac:dyDescent="0.2"/>
  <cols>
    <col min="1" max="1" width="4.85546875" style="179" customWidth="1"/>
    <col min="2" max="2" width="42.85546875" style="179" customWidth="1"/>
    <col min="3" max="3" width="11" style="180" customWidth="1"/>
    <col min="4" max="4" width="11.42578125" style="180" customWidth="1"/>
    <col min="5" max="5" width="12" style="180" customWidth="1"/>
    <col min="6" max="8" width="10.7109375" style="180" customWidth="1"/>
    <col min="9" max="9" width="6.85546875" style="180" customWidth="1"/>
    <col min="10" max="10" width="37" style="180" customWidth="1"/>
    <col min="11" max="11" width="11.140625" style="180" customWidth="1"/>
    <col min="12" max="12" width="12.85546875" style="180" customWidth="1"/>
    <col min="13" max="13" width="16" style="180" customWidth="1"/>
    <col min="14" max="16" width="10.7109375" style="179" customWidth="1"/>
    <col min="17" max="17" width="6.7109375" style="179" customWidth="1"/>
    <col min="18" max="23" width="9.140625" style="179"/>
    <col min="24" max="16384" width="9.140625" style="8"/>
  </cols>
  <sheetData>
    <row r="1" spans="1:23" ht="12.75" customHeight="1" x14ac:dyDescent="0.2">
      <c r="A1" s="1561" t="s">
        <v>2388</v>
      </c>
      <c r="B1" s="1561"/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</row>
    <row r="2" spans="1:23" x14ac:dyDescent="0.2">
      <c r="B2" s="648"/>
      <c r="M2" s="181"/>
    </row>
    <row r="3" spans="1:23" s="128" customFormat="1" x14ac:dyDescent="0.2">
      <c r="A3" s="182"/>
      <c r="B3" s="1562" t="s">
        <v>54</v>
      </c>
      <c r="C3" s="1562"/>
      <c r="D3" s="1562"/>
      <c r="E3" s="1562"/>
      <c r="F3" s="1562"/>
      <c r="G3" s="1562"/>
      <c r="H3" s="1562"/>
      <c r="I3" s="1562"/>
      <c r="J3" s="1562"/>
      <c r="K3" s="1562"/>
      <c r="L3" s="1562"/>
      <c r="M3" s="1562"/>
      <c r="N3" s="1562"/>
      <c r="O3" s="1562"/>
      <c r="P3" s="1562"/>
      <c r="Q3" s="1562"/>
      <c r="R3" s="182"/>
      <c r="S3" s="182"/>
      <c r="T3" s="182"/>
      <c r="U3" s="182"/>
      <c r="V3" s="182"/>
      <c r="W3" s="182"/>
    </row>
    <row r="4" spans="1:23" s="128" customFormat="1" x14ac:dyDescent="0.2">
      <c r="A4" s="182"/>
      <c r="B4" s="1562" t="s">
        <v>351</v>
      </c>
      <c r="C4" s="1562"/>
      <c r="D4" s="1562"/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2"/>
      <c r="P4" s="1562"/>
      <c r="Q4" s="1562"/>
      <c r="R4" s="1093"/>
      <c r="S4" s="182"/>
      <c r="T4" s="182"/>
      <c r="U4" s="182"/>
      <c r="V4" s="182"/>
      <c r="W4" s="182"/>
    </row>
    <row r="5" spans="1:23" s="128" customFormat="1" ht="12.75" customHeight="1" x14ac:dyDescent="0.2">
      <c r="A5" s="1564" t="s">
        <v>379</v>
      </c>
      <c r="B5" s="1564"/>
      <c r="C5" s="1564"/>
      <c r="D5" s="1564"/>
      <c r="E5" s="1564"/>
      <c r="F5" s="1564"/>
      <c r="G5" s="1564"/>
      <c r="H5" s="1564"/>
      <c r="I5" s="1564"/>
      <c r="J5" s="1564"/>
      <c r="K5" s="1564"/>
      <c r="L5" s="1564"/>
      <c r="M5" s="1564"/>
      <c r="N5" s="1564"/>
      <c r="O5" s="1564"/>
      <c r="P5" s="1564"/>
      <c r="Q5" s="1564"/>
      <c r="R5" s="182"/>
      <c r="S5" s="182"/>
      <c r="T5" s="182"/>
      <c r="U5" s="182"/>
      <c r="V5" s="182"/>
      <c r="W5" s="182"/>
    </row>
    <row r="6" spans="1:23" s="128" customFormat="1" ht="12.75" customHeight="1" x14ac:dyDescent="0.2">
      <c r="A6" s="1583" t="s">
        <v>56</v>
      </c>
      <c r="B6" s="1572" t="s">
        <v>57</v>
      </c>
      <c r="C6" s="1580" t="s">
        <v>58</v>
      </c>
      <c r="D6" s="1580"/>
      <c r="E6" s="1581"/>
      <c r="F6" s="1565" t="s">
        <v>59</v>
      </c>
      <c r="G6" s="1565"/>
      <c r="H6" s="1565"/>
      <c r="I6" s="1565"/>
      <c r="J6" s="1575" t="s">
        <v>60</v>
      </c>
      <c r="K6" s="1566" t="s">
        <v>563</v>
      </c>
      <c r="L6" s="1567"/>
      <c r="M6" s="1567"/>
      <c r="N6" s="1565" t="s">
        <v>564</v>
      </c>
      <c r="O6" s="1565"/>
      <c r="P6" s="1565"/>
      <c r="Q6" s="1565"/>
    </row>
    <row r="7" spans="1:23" s="128" customFormat="1" ht="12.75" customHeight="1" x14ac:dyDescent="0.2">
      <c r="A7" s="1584"/>
      <c r="B7" s="1572"/>
      <c r="C7" s="1577" t="s">
        <v>349</v>
      </c>
      <c r="D7" s="1577"/>
      <c r="E7" s="1578"/>
      <c r="F7" s="1569" t="s">
        <v>1133</v>
      </c>
      <c r="G7" s="1570"/>
      <c r="H7" s="1570"/>
      <c r="I7" s="1571" t="s">
        <v>1134</v>
      </c>
      <c r="J7" s="1576"/>
      <c r="K7" s="1577" t="s">
        <v>349</v>
      </c>
      <c r="L7" s="1577"/>
      <c r="M7" s="1577"/>
      <c r="N7" s="1569" t="s">
        <v>1133</v>
      </c>
      <c r="O7" s="1570"/>
      <c r="P7" s="1570"/>
      <c r="Q7" s="1571" t="s">
        <v>1134</v>
      </c>
    </row>
    <row r="8" spans="1:23" s="129" customFormat="1" ht="36.6" customHeight="1" x14ac:dyDescent="0.2">
      <c r="A8" s="1585"/>
      <c r="B8" s="183" t="s">
        <v>61</v>
      </c>
      <c r="C8" s="141" t="s">
        <v>62</v>
      </c>
      <c r="D8" s="141" t="s">
        <v>63</v>
      </c>
      <c r="E8" s="944" t="s">
        <v>64</v>
      </c>
      <c r="F8" s="938" t="s">
        <v>62</v>
      </c>
      <c r="G8" s="141" t="s">
        <v>63</v>
      </c>
      <c r="H8" s="184" t="s">
        <v>1135</v>
      </c>
      <c r="I8" s="1571"/>
      <c r="J8" s="185" t="s">
        <v>65</v>
      </c>
      <c r="K8" s="141" t="s">
        <v>62</v>
      </c>
      <c r="L8" s="141" t="s">
        <v>63</v>
      </c>
      <c r="M8" s="141" t="s">
        <v>64</v>
      </c>
      <c r="N8" s="141" t="s">
        <v>62</v>
      </c>
      <c r="O8" s="141" t="s">
        <v>63</v>
      </c>
      <c r="P8" s="184" t="s">
        <v>1136</v>
      </c>
      <c r="Q8" s="1582"/>
      <c r="R8" s="686"/>
    </row>
    <row r="9" spans="1:23" ht="11.45" customHeight="1" x14ac:dyDescent="0.2">
      <c r="A9" s="186">
        <v>1</v>
      </c>
      <c r="B9" s="187" t="s">
        <v>24</v>
      </c>
      <c r="C9" s="188"/>
      <c r="D9" s="188"/>
      <c r="E9" s="928"/>
      <c r="F9" s="188"/>
      <c r="G9" s="188"/>
      <c r="H9" s="928"/>
      <c r="I9" s="188"/>
      <c r="J9" s="144" t="s">
        <v>25</v>
      </c>
      <c r="K9" s="188"/>
      <c r="L9" s="188"/>
      <c r="M9" s="508"/>
      <c r="O9" s="8"/>
      <c r="P9" s="948"/>
      <c r="Q9" s="341"/>
      <c r="R9" s="215"/>
      <c r="S9" s="8"/>
      <c r="T9" s="8"/>
      <c r="U9" s="8"/>
      <c r="V9" s="8"/>
      <c r="W9" s="8"/>
    </row>
    <row r="10" spans="1:23" x14ac:dyDescent="0.2">
      <c r="A10" s="186">
        <f>A9+1</f>
        <v>2</v>
      </c>
      <c r="B10" s="189"/>
      <c r="C10" s="124"/>
      <c r="D10" s="124"/>
      <c r="E10" s="509"/>
      <c r="F10" s="125"/>
      <c r="G10" s="125"/>
      <c r="H10" s="509"/>
      <c r="I10" s="125"/>
      <c r="J10" s="145"/>
      <c r="K10" s="125"/>
      <c r="L10" s="125"/>
      <c r="M10" s="500"/>
      <c r="O10" s="8"/>
      <c r="P10" s="832"/>
      <c r="Q10" s="341"/>
      <c r="R10" s="215"/>
      <c r="S10" s="8"/>
      <c r="T10" s="8"/>
      <c r="U10" s="8"/>
      <c r="V10" s="8"/>
      <c r="W10" s="8"/>
    </row>
    <row r="11" spans="1:23" x14ac:dyDescent="0.2">
      <c r="A11" s="186">
        <f t="shared" ref="A11:A46" si="0">A10+1</f>
        <v>3</v>
      </c>
      <c r="B11" s="189" t="s">
        <v>38</v>
      </c>
      <c r="C11" s="124">
        <f>Össz.önkor.mérleg.!C15</f>
        <v>0</v>
      </c>
      <c r="D11" s="124">
        <f>Össz.önkor.mérleg.!D15</f>
        <v>0</v>
      </c>
      <c r="E11" s="509">
        <f>Össz.önkor.mérleg.!E15</f>
        <v>0</v>
      </c>
      <c r="F11" s="124"/>
      <c r="G11" s="124"/>
      <c r="H11" s="509"/>
      <c r="I11" s="124"/>
      <c r="J11" s="146" t="s">
        <v>34</v>
      </c>
      <c r="K11" s="195"/>
      <c r="L11" s="195"/>
      <c r="M11" s="502"/>
      <c r="O11" s="8"/>
      <c r="P11" s="832"/>
      <c r="Q11" s="341"/>
      <c r="R11" s="215"/>
      <c r="S11" s="8"/>
      <c r="T11" s="8"/>
      <c r="U11" s="8"/>
      <c r="V11" s="8"/>
      <c r="W11" s="8"/>
    </row>
    <row r="12" spans="1:23" x14ac:dyDescent="0.2">
      <c r="A12" s="186">
        <f t="shared" si="0"/>
        <v>4</v>
      </c>
      <c r="B12" s="189" t="s">
        <v>1129</v>
      </c>
      <c r="C12" s="124">
        <f>Össz.önkor.mérleg.!C16</f>
        <v>112137</v>
      </c>
      <c r="D12" s="124">
        <f>Össz.önkor.mérleg.!D16</f>
        <v>0</v>
      </c>
      <c r="E12" s="509">
        <f>Össz.önkor.mérleg.!E16</f>
        <v>112137</v>
      </c>
      <c r="F12" s="145">
        <f>Össz.önkor.mérleg.!F16</f>
        <v>112137</v>
      </c>
      <c r="G12" s="125">
        <f>Össz.önkor.mérleg.!G16</f>
        <v>0</v>
      </c>
      <c r="H12" s="509">
        <f>Össz.önkor.mérleg.!H16</f>
        <v>112137</v>
      </c>
      <c r="I12" s="124">
        <f t="shared" ref="I12:I45" si="1">H12/E12*100</f>
        <v>100</v>
      </c>
      <c r="J12" s="146"/>
      <c r="K12" s="195"/>
      <c r="L12" s="195"/>
      <c r="M12" s="502"/>
      <c r="O12" s="8"/>
      <c r="P12" s="832"/>
      <c r="Q12" s="341"/>
      <c r="R12" s="215"/>
      <c r="S12" s="8"/>
      <c r="T12" s="8"/>
      <c r="U12" s="8"/>
      <c r="V12" s="8"/>
      <c r="W12" s="8"/>
    </row>
    <row r="13" spans="1:23" x14ac:dyDescent="0.2">
      <c r="A13" s="186">
        <f t="shared" si="0"/>
        <v>5</v>
      </c>
      <c r="B13" s="189" t="s">
        <v>1130</v>
      </c>
      <c r="C13" s="124">
        <f>Össz.önkor.mérleg.!C17</f>
        <v>5203</v>
      </c>
      <c r="D13" s="124">
        <f>Össz.önkor.mérleg.!D17</f>
        <v>156</v>
      </c>
      <c r="E13" s="509">
        <f>Össz.önkor.mérleg.!E17</f>
        <v>5359</v>
      </c>
      <c r="F13" s="145">
        <f>Össz.önkor.mérleg.!F17</f>
        <v>5203</v>
      </c>
      <c r="G13" s="125">
        <f>Össz.önkor.mérleg.!G17</f>
        <v>156</v>
      </c>
      <c r="H13" s="509">
        <f>Össz.önkor.mérleg.!H17</f>
        <v>5359</v>
      </c>
      <c r="I13" s="124">
        <f t="shared" si="1"/>
        <v>100</v>
      </c>
      <c r="J13" s="146"/>
      <c r="K13" s="195"/>
      <c r="L13" s="195"/>
      <c r="M13" s="502"/>
      <c r="O13" s="8"/>
      <c r="P13" s="832"/>
      <c r="Q13" s="341"/>
      <c r="R13" s="215"/>
      <c r="S13" s="8"/>
      <c r="T13" s="8"/>
      <c r="U13" s="8"/>
      <c r="V13" s="8"/>
      <c r="W13" s="8"/>
    </row>
    <row r="14" spans="1:23" x14ac:dyDescent="0.2">
      <c r="A14" s="186">
        <f t="shared" si="0"/>
        <v>6</v>
      </c>
      <c r="B14" s="179" t="s">
        <v>753</v>
      </c>
      <c r="C14" s="124"/>
      <c r="D14" s="190"/>
      <c r="E14" s="500"/>
      <c r="F14" s="190"/>
      <c r="G14" s="190"/>
      <c r="H14" s="500"/>
      <c r="I14" s="124"/>
      <c r="J14" s="145" t="s">
        <v>747</v>
      </c>
      <c r="K14" s="343">
        <f>Össz.önkor.mérleg.!K28</f>
        <v>503148</v>
      </c>
      <c r="L14" s="343">
        <f>Össz.önkor.mérleg.!L28</f>
        <v>78162</v>
      </c>
      <c r="M14" s="531">
        <f>Össz.önkor.mérleg.!M28</f>
        <v>581310</v>
      </c>
      <c r="N14" s="1280">
        <f>Össz.önkor.mérleg.!N28</f>
        <v>193268</v>
      </c>
      <c r="O14" s="1251">
        <f>Össz.önkor.mérleg.!Q28</f>
        <v>50498</v>
      </c>
      <c r="P14" s="1271">
        <f>Össz.önkor.mérleg.!R28</f>
        <v>243766</v>
      </c>
      <c r="Q14" s="341">
        <f>P14/M14*100</f>
        <v>41.933907897679376</v>
      </c>
      <c r="R14" s="215"/>
      <c r="S14" s="8"/>
      <c r="T14" s="8"/>
      <c r="U14" s="8"/>
      <c r="V14" s="8"/>
      <c r="W14" s="8"/>
    </row>
    <row r="15" spans="1:23" ht="12" customHeight="1" x14ac:dyDescent="0.2">
      <c r="A15" s="186">
        <f t="shared" si="0"/>
        <v>7</v>
      </c>
      <c r="B15" s="179" t="s">
        <v>43</v>
      </c>
      <c r="C15" s="124"/>
      <c r="D15" s="190"/>
      <c r="E15" s="500"/>
      <c r="F15" s="190"/>
      <c r="G15" s="190"/>
      <c r="H15" s="500"/>
      <c r="I15" s="124"/>
      <c r="J15" s="145" t="s">
        <v>31</v>
      </c>
      <c r="K15" s="191">
        <f>Össz.önkor.mérleg.!K29</f>
        <v>46541</v>
      </c>
      <c r="L15" s="191">
        <f>Össz.önkor.mérleg.!L29</f>
        <v>3897</v>
      </c>
      <c r="M15" s="502">
        <f>SUM(K15:L15)</f>
        <v>50438</v>
      </c>
      <c r="N15" s="1230">
        <f>Össz.önkor.mérleg.!P29</f>
        <v>23240</v>
      </c>
      <c r="O15" s="1228">
        <f>Össz.önkor.mérleg.!Q29</f>
        <v>3894</v>
      </c>
      <c r="P15" s="1263">
        <f>Össz.önkor.mérleg.!R29</f>
        <v>27134</v>
      </c>
      <c r="Q15" s="341">
        <f t="shared" ref="Q15:Q20" si="2">P15/M15*100</f>
        <v>53.796740552757839</v>
      </c>
      <c r="R15" s="215"/>
      <c r="S15" s="8"/>
      <c r="T15" s="8"/>
      <c r="U15" s="8"/>
      <c r="V15" s="8"/>
      <c r="W15" s="8"/>
    </row>
    <row r="16" spans="1:23" x14ac:dyDescent="0.2">
      <c r="A16" s="186">
        <f t="shared" si="0"/>
        <v>8</v>
      </c>
      <c r="B16" s="189" t="s">
        <v>44</v>
      </c>
      <c r="C16" s="124">
        <f>Össz.önkor.mérleg.!C25</f>
        <v>175</v>
      </c>
      <c r="D16" s="125">
        <f>Össz.önkor.mérleg.!D25</f>
        <v>269</v>
      </c>
      <c r="E16" s="509">
        <f>Össz.önkor.mérleg.!E25</f>
        <v>444</v>
      </c>
      <c r="F16" s="145">
        <f>Össz.önkor.mérleg.!F25</f>
        <v>175</v>
      </c>
      <c r="G16" s="125">
        <f>Össz.önkor.mérleg.!G25</f>
        <v>269</v>
      </c>
      <c r="H16" s="509">
        <f>Össz.önkor.mérleg.!H25</f>
        <v>444</v>
      </c>
      <c r="I16" s="124">
        <f t="shared" si="1"/>
        <v>100</v>
      </c>
      <c r="J16" s="145" t="s">
        <v>32</v>
      </c>
      <c r="K16" s="191">
        <f>Össz.önkor.mérleg.!K30</f>
        <v>0</v>
      </c>
      <c r="L16" s="191">
        <f>Össz.önkor.mérleg.!L30</f>
        <v>0</v>
      </c>
      <c r="M16" s="502">
        <f>SUM(K16:L16)</f>
        <v>0</v>
      </c>
      <c r="N16" s="1230"/>
      <c r="O16" s="1251"/>
      <c r="P16" s="1271"/>
      <c r="Q16" s="341"/>
      <c r="R16" s="215"/>
      <c r="S16" s="8"/>
      <c r="T16" s="8"/>
      <c r="U16" s="8"/>
      <c r="V16" s="8"/>
      <c r="W16" s="8"/>
    </row>
    <row r="17" spans="1:23" x14ac:dyDescent="0.2">
      <c r="A17" s="186">
        <f t="shared" si="0"/>
        <v>9</v>
      </c>
      <c r="B17" s="189" t="s">
        <v>45</v>
      </c>
      <c r="C17" s="124">
        <f>Össz.önkor.mérleg.!C26</f>
        <v>2012</v>
      </c>
      <c r="D17" s="124">
        <f>Össz.önkor.mérleg.!D26</f>
        <v>0</v>
      </c>
      <c r="E17" s="509">
        <f>Össz.önkor.mérleg.!E26</f>
        <v>2012</v>
      </c>
      <c r="F17" s="145">
        <f>Össz.önkor.mérleg.!F26</f>
        <v>2012</v>
      </c>
      <c r="G17" s="125">
        <f>Össz.önkor.mérleg.!G26</f>
        <v>0</v>
      </c>
      <c r="H17" s="509">
        <f>Össz.önkor.mérleg.!H26</f>
        <v>2012</v>
      </c>
      <c r="I17" s="124">
        <f t="shared" si="1"/>
        <v>100</v>
      </c>
      <c r="J17" s="145" t="s">
        <v>537</v>
      </c>
      <c r="K17" s="191">
        <f>Össz.önkor.mérleg.!K31</f>
        <v>0</v>
      </c>
      <c r="L17" s="191">
        <f>Össz.önkor.mérleg.!L31</f>
        <v>0</v>
      </c>
      <c r="M17" s="502">
        <f>SUM(K17:L17)</f>
        <v>0</v>
      </c>
      <c r="N17" s="191">
        <f>Össz.önkor.mérleg.!P31</f>
        <v>0</v>
      </c>
      <c r="O17" s="1228">
        <f>Össz.önkor.mérleg.!Q31</f>
        <v>0</v>
      </c>
      <c r="P17" s="1263">
        <f>Össz.önkor.mérleg.!R31</f>
        <v>0</v>
      </c>
      <c r="Q17" s="341"/>
      <c r="R17" s="215"/>
      <c r="S17" s="8"/>
      <c r="T17" s="8"/>
      <c r="U17" s="8"/>
      <c r="V17" s="8"/>
      <c r="W17" s="8"/>
    </row>
    <row r="18" spans="1:23" x14ac:dyDescent="0.2">
      <c r="A18" s="186">
        <f t="shared" si="0"/>
        <v>10</v>
      </c>
      <c r="B18" s="122" t="s">
        <v>46</v>
      </c>
      <c r="C18" s="124">
        <f>Össz.önkor.mérleg.!C22</f>
        <v>0</v>
      </c>
      <c r="D18" s="132">
        <f>Össz.önkor.mérleg.!D27</f>
        <v>0</v>
      </c>
      <c r="E18" s="509">
        <f>Össz.önkor.mérleg.!E27</f>
        <v>0</v>
      </c>
      <c r="F18" s="145">
        <f>Össz.önkor.mérleg.!F27</f>
        <v>0</v>
      </c>
      <c r="G18" s="125">
        <f>Össz.önkor.mérleg.!G27</f>
        <v>0</v>
      </c>
      <c r="H18" s="509">
        <f>Össz.önkor.mérleg.!H27</f>
        <v>0</v>
      </c>
      <c r="I18" s="124"/>
      <c r="J18" s="145" t="s">
        <v>534</v>
      </c>
      <c r="K18" s="191">
        <f>Össz.önkor.mérleg.!K32</f>
        <v>7643</v>
      </c>
      <c r="L18" s="191">
        <f>Össz.önkor.mérleg.!L32</f>
        <v>18928</v>
      </c>
      <c r="M18" s="502">
        <f>Össz.önkor.mérleg.!M32</f>
        <v>26571</v>
      </c>
      <c r="N18" s="193">
        <f>Össz.önkor.mérleg.!P32</f>
        <v>7642</v>
      </c>
      <c r="O18" s="191">
        <f>Össz.önkor.mérleg.!Q32</f>
        <v>18928</v>
      </c>
      <c r="P18" s="1263">
        <f>Össz.önkor.mérleg.!R32</f>
        <v>26570</v>
      </c>
      <c r="Q18" s="341">
        <f t="shared" si="2"/>
        <v>99.996236498438151</v>
      </c>
      <c r="R18" s="215"/>
      <c r="S18" s="8"/>
      <c r="T18" s="8"/>
      <c r="U18" s="8"/>
      <c r="V18" s="8"/>
      <c r="W18" s="8"/>
    </row>
    <row r="19" spans="1:23" x14ac:dyDescent="0.2">
      <c r="A19" s="186">
        <f t="shared" si="0"/>
        <v>11</v>
      </c>
      <c r="B19" s="189" t="s">
        <v>47</v>
      </c>
      <c r="C19" s="124">
        <f>Össz.önkor.mérleg.!C23</f>
        <v>0</v>
      </c>
      <c r="D19" s="125"/>
      <c r="E19" s="509"/>
      <c r="F19" s="145"/>
      <c r="G19" s="125"/>
      <c r="H19" s="509"/>
      <c r="I19" s="124"/>
      <c r="J19" s="145" t="s">
        <v>530</v>
      </c>
      <c r="K19" s="343">
        <f>Össz.önkor.mérleg.!K33</f>
        <v>0</v>
      </c>
      <c r="L19" s="343">
        <f>Össz.önkor.mérleg.!L33</f>
        <v>1438</v>
      </c>
      <c r="M19" s="531">
        <f>Össz.önkor.mérleg.!M33</f>
        <v>1438</v>
      </c>
      <c r="N19" s="180">
        <f>Össz.önkor.mérleg.!P33</f>
        <v>0</v>
      </c>
      <c r="O19" s="191">
        <f>Össz.önkor.mérleg.!Q33</f>
        <v>0</v>
      </c>
      <c r="P19" s="502">
        <f>Össz.önkor.mérleg.!R33</f>
        <v>0</v>
      </c>
      <c r="Q19" s="341">
        <f t="shared" si="2"/>
        <v>0</v>
      </c>
      <c r="R19" s="215"/>
      <c r="S19" s="8"/>
      <c r="T19" s="8"/>
      <c r="U19" s="8"/>
      <c r="V19" s="8"/>
      <c r="W19" s="8"/>
    </row>
    <row r="20" spans="1:23" x14ac:dyDescent="0.2">
      <c r="A20" s="186">
        <f t="shared" si="0"/>
        <v>12</v>
      </c>
      <c r="B20" s="189"/>
      <c r="C20" s="124"/>
      <c r="D20" s="125"/>
      <c r="E20" s="509"/>
      <c r="F20" s="125"/>
      <c r="G20" s="125"/>
      <c r="H20" s="509"/>
      <c r="I20" s="124"/>
      <c r="J20" s="198" t="s">
        <v>69</v>
      </c>
      <c r="K20" s="199">
        <f>SUM(K14:K19)</f>
        <v>557332</v>
      </c>
      <c r="L20" s="199">
        <f>SUM(L14:L19)</f>
        <v>102425</v>
      </c>
      <c r="M20" s="504">
        <f>SUM(M14:M19)</f>
        <v>659757</v>
      </c>
      <c r="N20" s="1024">
        <f t="shared" ref="N20:P20" si="3">SUM(N14:N19)</f>
        <v>224150</v>
      </c>
      <c r="O20" s="199">
        <f t="shared" si="3"/>
        <v>73320</v>
      </c>
      <c r="P20" s="504">
        <f t="shared" si="3"/>
        <v>297470</v>
      </c>
      <c r="Q20" s="947">
        <f t="shared" si="2"/>
        <v>45.087812634045562</v>
      </c>
      <c r="R20" s="215"/>
      <c r="S20" s="8"/>
      <c r="T20" s="8"/>
      <c r="U20" s="8"/>
      <c r="V20" s="8"/>
      <c r="W20" s="8"/>
    </row>
    <row r="21" spans="1:23" x14ac:dyDescent="0.2">
      <c r="A21" s="186">
        <f t="shared" si="0"/>
        <v>13</v>
      </c>
      <c r="B21" s="179" t="s">
        <v>754</v>
      </c>
      <c r="C21" s="124"/>
      <c r="D21" s="125">
        <f>Össz.önkor.mérleg.!D31</f>
        <v>3698</v>
      </c>
      <c r="E21" s="509">
        <f>Össz.önkor.mérleg.!E31</f>
        <v>3698</v>
      </c>
      <c r="F21" s="145">
        <f>Össz.önkor.mérleg.!F31</f>
        <v>0</v>
      </c>
      <c r="G21" s="125">
        <f>Össz.önkor.mérleg.!G31</f>
        <v>2874</v>
      </c>
      <c r="H21" s="509">
        <f>Össz.önkor.mérleg.!H31</f>
        <v>2874</v>
      </c>
      <c r="I21" s="124">
        <f t="shared" si="1"/>
        <v>77.717685235262309</v>
      </c>
      <c r="J21" s="145"/>
      <c r="K21" s="191"/>
      <c r="L21" s="191"/>
      <c r="M21" s="500"/>
      <c r="N21" s="180"/>
      <c r="O21" s="343"/>
      <c r="P21" s="531"/>
      <c r="Q21" s="341"/>
      <c r="R21" s="215"/>
      <c r="S21" s="8"/>
      <c r="T21" s="8"/>
      <c r="U21" s="8"/>
      <c r="V21" s="8"/>
      <c r="W21" s="8"/>
    </row>
    <row r="22" spans="1:23" s="130" customFormat="1" x14ac:dyDescent="0.2">
      <c r="A22" s="186">
        <f t="shared" si="0"/>
        <v>14</v>
      </c>
      <c r="B22" s="179"/>
      <c r="C22" s="125"/>
      <c r="D22" s="125"/>
      <c r="E22" s="509"/>
      <c r="F22" s="145"/>
      <c r="G22" s="125"/>
      <c r="H22" s="509"/>
      <c r="I22" s="124"/>
      <c r="J22" s="193"/>
      <c r="K22" s="191"/>
      <c r="L22" s="191"/>
      <c r="M22" s="502"/>
      <c r="N22" s="841"/>
      <c r="O22" s="947"/>
      <c r="P22" s="533"/>
      <c r="Q22" s="947"/>
      <c r="R22" s="687"/>
    </row>
    <row r="23" spans="1:23" s="130" customFormat="1" x14ac:dyDescent="0.2">
      <c r="A23" s="186">
        <f t="shared" si="0"/>
        <v>15</v>
      </c>
      <c r="B23" s="196"/>
      <c r="C23" s="190"/>
      <c r="D23" s="190"/>
      <c r="E23" s="500"/>
      <c r="F23" s="190"/>
      <c r="G23" s="190"/>
      <c r="H23" s="500"/>
      <c r="I23" s="124"/>
      <c r="J23" s="193"/>
      <c r="K23" s="191"/>
      <c r="L23" s="191"/>
      <c r="M23" s="502"/>
      <c r="N23" s="841"/>
      <c r="O23" s="947"/>
      <c r="P23" s="533"/>
      <c r="Q23" s="947"/>
      <c r="R23" s="687"/>
    </row>
    <row r="24" spans="1:23" x14ac:dyDescent="0.2">
      <c r="A24" s="186">
        <f t="shared" si="0"/>
        <v>16</v>
      </c>
      <c r="B24" s="197" t="s">
        <v>68</v>
      </c>
      <c r="C24" s="131">
        <f>C12+CD1315+C16+C17+C18+C19+C21+C13</f>
        <v>119527</v>
      </c>
      <c r="D24" s="131">
        <f>D12+CE1315+D16+D17+D18+D19+D21+D13</f>
        <v>4123</v>
      </c>
      <c r="E24" s="501">
        <f>E12+CF1315+E16+E17+E18+E19+E21+E13</f>
        <v>123650</v>
      </c>
      <c r="F24" s="194">
        <f t="shared" ref="F24:H24" si="4">F12+CG1315+F16+F17+F18+F19+F21+F13</f>
        <v>119527</v>
      </c>
      <c r="G24" s="131">
        <f t="shared" si="4"/>
        <v>3299</v>
      </c>
      <c r="H24" s="501">
        <f t="shared" si="4"/>
        <v>122826</v>
      </c>
      <c r="I24" s="1095">
        <f t="shared" si="1"/>
        <v>99.333602911443592</v>
      </c>
      <c r="J24" s="194"/>
      <c r="K24" s="131"/>
      <c r="L24" s="131"/>
      <c r="M24" s="501"/>
      <c r="N24" s="180"/>
      <c r="O24" s="341"/>
      <c r="P24" s="531"/>
      <c r="Q24" s="341"/>
      <c r="R24" s="215"/>
      <c r="S24" s="8"/>
      <c r="T24" s="8"/>
      <c r="U24" s="8"/>
      <c r="V24" s="8"/>
      <c r="W24" s="8"/>
    </row>
    <row r="25" spans="1:23" x14ac:dyDescent="0.2">
      <c r="A25" s="186">
        <f t="shared" si="0"/>
        <v>17</v>
      </c>
      <c r="B25" s="200" t="s">
        <v>51</v>
      </c>
      <c r="C25" s="195">
        <f>SUM(C23:C24)</f>
        <v>119527</v>
      </c>
      <c r="D25" s="195">
        <f>SUM(D23:D24)</f>
        <v>4123</v>
      </c>
      <c r="E25" s="505">
        <f>SUM(E23:E24)</f>
        <v>123650</v>
      </c>
      <c r="F25" s="201">
        <f t="shared" ref="F25:H25" si="5">SUM(F23:F24)</f>
        <v>119527</v>
      </c>
      <c r="G25" s="195">
        <f t="shared" si="5"/>
        <v>3299</v>
      </c>
      <c r="H25" s="505">
        <f t="shared" si="5"/>
        <v>122826</v>
      </c>
      <c r="I25" s="124">
        <f t="shared" si="1"/>
        <v>99.333602911443592</v>
      </c>
      <c r="J25" s="201" t="s">
        <v>70</v>
      </c>
      <c r="K25" s="195">
        <f>K24+K20</f>
        <v>557332</v>
      </c>
      <c r="L25" s="195">
        <f>L24+L20</f>
        <v>102425</v>
      </c>
      <c r="M25" s="505">
        <f>M24+M20</f>
        <v>659757</v>
      </c>
      <c r="N25" s="201">
        <f t="shared" ref="N25:P25" si="6">N24+N20</f>
        <v>224150</v>
      </c>
      <c r="O25" s="195">
        <f t="shared" si="6"/>
        <v>73320</v>
      </c>
      <c r="P25" s="505">
        <f t="shared" si="6"/>
        <v>297470</v>
      </c>
      <c r="Q25" s="214">
        <f>P25/M25*100</f>
        <v>45.087812634045562</v>
      </c>
      <c r="R25" s="215"/>
      <c r="S25" s="8"/>
      <c r="T25" s="8"/>
      <c r="U25" s="8"/>
      <c r="V25" s="8"/>
      <c r="W25" s="8"/>
    </row>
    <row r="26" spans="1:23" x14ac:dyDescent="0.2">
      <c r="A26" s="186">
        <f t="shared" si="0"/>
        <v>18</v>
      </c>
      <c r="B26" s="202"/>
      <c r="C26" s="191"/>
      <c r="D26" s="191"/>
      <c r="E26" s="502"/>
      <c r="F26" s="191"/>
      <c r="G26" s="191"/>
      <c r="H26" s="502"/>
      <c r="I26" s="124"/>
      <c r="J26" s="193"/>
      <c r="M26" s="502"/>
      <c r="N26" s="180"/>
      <c r="O26" s="343"/>
      <c r="P26" s="531"/>
      <c r="Q26" s="341"/>
      <c r="R26" s="215"/>
      <c r="S26" s="8"/>
      <c r="T26" s="8"/>
      <c r="U26" s="8"/>
      <c r="V26" s="8"/>
      <c r="W26" s="8"/>
    </row>
    <row r="27" spans="1:23" x14ac:dyDescent="0.2">
      <c r="A27" s="186">
        <f t="shared" si="0"/>
        <v>19</v>
      </c>
      <c r="B27" s="200" t="s">
        <v>755</v>
      </c>
      <c r="C27" s="195">
        <f>C25-K25</f>
        <v>-437805</v>
      </c>
      <c r="D27" s="195">
        <f>D25-L25</f>
        <v>-98302</v>
      </c>
      <c r="E27" s="649">
        <f>E25-M25</f>
        <v>-536107</v>
      </c>
      <c r="F27" s="1092">
        <f t="shared" ref="F27:H27" si="7">F25-N25</f>
        <v>-104623</v>
      </c>
      <c r="G27" s="667">
        <f t="shared" si="7"/>
        <v>-70021</v>
      </c>
      <c r="H27" s="649">
        <f t="shared" si="7"/>
        <v>-174644</v>
      </c>
      <c r="I27" s="257">
        <f t="shared" si="1"/>
        <v>32.576332709701603</v>
      </c>
      <c r="J27" s="193"/>
      <c r="M27" s="502"/>
      <c r="N27" s="180"/>
      <c r="O27" s="341"/>
      <c r="P27" s="531"/>
      <c r="Q27" s="341"/>
      <c r="R27" s="215"/>
      <c r="S27" s="8"/>
      <c r="T27" s="8"/>
      <c r="U27" s="8"/>
      <c r="V27" s="8"/>
      <c r="W27" s="8"/>
    </row>
    <row r="28" spans="1:23" x14ac:dyDescent="0.2">
      <c r="A28" s="186">
        <f t="shared" si="0"/>
        <v>20</v>
      </c>
      <c r="B28" s="87" t="s">
        <v>826</v>
      </c>
      <c r="C28" s="341">
        <f>K46-(C24+C35+C36+C43)</f>
        <v>46550</v>
      </c>
      <c r="D28" s="341">
        <f>L46-(D24+D35+D36+D37)</f>
        <v>41647</v>
      </c>
      <c r="E28" s="531">
        <f>M46-(E24+E35+E36+E37+E43)</f>
        <v>88197</v>
      </c>
      <c r="F28" s="685"/>
      <c r="G28" s="343"/>
      <c r="H28" s="531"/>
      <c r="I28" s="124">
        <f t="shared" si="1"/>
        <v>0</v>
      </c>
      <c r="J28" s="193"/>
      <c r="M28" s="502"/>
      <c r="N28" s="180"/>
      <c r="O28" s="341"/>
      <c r="P28" s="531"/>
      <c r="Q28" s="341"/>
      <c r="R28" s="215"/>
      <c r="S28" s="8"/>
      <c r="T28" s="8"/>
      <c r="U28" s="8"/>
      <c r="V28" s="8"/>
      <c r="W28" s="8"/>
    </row>
    <row r="29" spans="1:23" s="9" customFormat="1" x14ac:dyDescent="0.2">
      <c r="A29" s="186">
        <f t="shared" si="0"/>
        <v>21</v>
      </c>
      <c r="B29" s="202"/>
      <c r="C29" s="191"/>
      <c r="D29" s="191"/>
      <c r="E29" s="502"/>
      <c r="F29" s="193"/>
      <c r="G29" s="191"/>
      <c r="H29" s="502"/>
      <c r="I29" s="124"/>
      <c r="J29" s="193"/>
      <c r="K29" s="191"/>
      <c r="L29" s="191"/>
      <c r="M29" s="502"/>
      <c r="N29" s="204"/>
      <c r="O29" s="214"/>
      <c r="P29" s="503"/>
      <c r="Q29" s="214"/>
      <c r="R29" s="586"/>
    </row>
    <row r="30" spans="1:23" s="9" customFormat="1" x14ac:dyDescent="0.2">
      <c r="A30" s="186">
        <f t="shared" si="0"/>
        <v>22</v>
      </c>
      <c r="B30" s="132" t="s">
        <v>53</v>
      </c>
      <c r="C30" s="132"/>
      <c r="D30" s="132"/>
      <c r="E30" s="598"/>
      <c r="F30" s="132"/>
      <c r="G30" s="132"/>
      <c r="H30" s="598"/>
      <c r="I30" s="124"/>
      <c r="J30" s="146" t="s">
        <v>33</v>
      </c>
      <c r="K30" s="195"/>
      <c r="L30" s="195"/>
      <c r="M30" s="505"/>
      <c r="N30" s="204"/>
      <c r="O30" s="214"/>
      <c r="P30" s="503"/>
      <c r="Q30" s="214"/>
      <c r="R30" s="586"/>
    </row>
    <row r="31" spans="1:23" s="9" customFormat="1" x14ac:dyDescent="0.2">
      <c r="A31" s="186">
        <f t="shared" si="0"/>
        <v>23</v>
      </c>
      <c r="B31" s="142" t="s">
        <v>815</v>
      </c>
      <c r="C31" s="132"/>
      <c r="D31" s="132"/>
      <c r="E31" s="598"/>
      <c r="F31" s="132"/>
      <c r="G31" s="132"/>
      <c r="H31" s="598"/>
      <c r="I31" s="124"/>
      <c r="J31" s="203" t="s">
        <v>4</v>
      </c>
      <c r="K31" s="204"/>
      <c r="L31" s="205"/>
      <c r="M31" s="506"/>
      <c r="N31" s="204"/>
      <c r="O31" s="214"/>
      <c r="P31" s="503"/>
      <c r="Q31" s="214"/>
      <c r="R31" s="586"/>
    </row>
    <row r="32" spans="1:23" s="9" customFormat="1" x14ac:dyDescent="0.2">
      <c r="A32" s="186">
        <f t="shared" si="0"/>
        <v>24</v>
      </c>
      <c r="B32" s="179" t="s">
        <v>226</v>
      </c>
      <c r="C32" s="132"/>
      <c r="D32" s="132"/>
      <c r="E32" s="598"/>
      <c r="F32" s="132"/>
      <c r="G32" s="132"/>
      <c r="H32" s="598"/>
      <c r="I32" s="124"/>
      <c r="J32" s="206" t="s">
        <v>3</v>
      </c>
      <c r="K32" s="195"/>
      <c r="L32" s="195"/>
      <c r="M32" s="505"/>
      <c r="N32" s="204"/>
      <c r="O32" s="214"/>
      <c r="P32" s="503"/>
      <c r="Q32" s="214"/>
      <c r="R32" s="586"/>
    </row>
    <row r="33" spans="1:23" x14ac:dyDescent="0.2">
      <c r="A33" s="186">
        <f t="shared" si="0"/>
        <v>25</v>
      </c>
      <c r="B33" s="124" t="s">
        <v>817</v>
      </c>
      <c r="C33" s="207"/>
      <c r="D33" s="143"/>
      <c r="E33" s="930">
        <f>SUM(C33:D33)</f>
        <v>0</v>
      </c>
      <c r="F33" s="143"/>
      <c r="G33" s="143"/>
      <c r="H33" s="930"/>
      <c r="I33" s="124"/>
      <c r="J33" s="145" t="s">
        <v>5</v>
      </c>
      <c r="K33" s="195"/>
      <c r="L33" s="195"/>
      <c r="M33" s="505"/>
      <c r="N33" s="180"/>
      <c r="O33" s="341"/>
      <c r="P33" s="531"/>
      <c r="Q33" s="341"/>
      <c r="R33" s="215"/>
      <c r="S33" s="8"/>
      <c r="T33" s="8"/>
      <c r="U33" s="8"/>
      <c r="V33" s="8"/>
      <c r="W33" s="8"/>
    </row>
    <row r="34" spans="1:23" x14ac:dyDescent="0.2">
      <c r="A34" s="186">
        <f t="shared" si="0"/>
        <v>26</v>
      </c>
      <c r="B34" s="124" t="s">
        <v>816</v>
      </c>
      <c r="C34" s="125"/>
      <c r="D34" s="125"/>
      <c r="E34" s="509"/>
      <c r="F34" s="125"/>
      <c r="G34" s="125"/>
      <c r="H34" s="509"/>
      <c r="I34" s="124"/>
      <c r="J34" s="145" t="s">
        <v>6</v>
      </c>
      <c r="K34" s="204"/>
      <c r="L34" s="204"/>
      <c r="M34" s="505"/>
      <c r="N34" s="180"/>
      <c r="O34" s="341"/>
      <c r="P34" s="531"/>
      <c r="Q34" s="341"/>
      <c r="R34" s="215"/>
      <c r="S34" s="8"/>
      <c r="T34" s="8"/>
      <c r="U34" s="8"/>
      <c r="V34" s="8"/>
      <c r="W34" s="8"/>
    </row>
    <row r="35" spans="1:23" x14ac:dyDescent="0.2">
      <c r="A35" s="186">
        <f t="shared" si="0"/>
        <v>27</v>
      </c>
      <c r="B35" s="124" t="s">
        <v>824</v>
      </c>
      <c r="C35" s="125">
        <v>12557</v>
      </c>
      <c r="D35" s="125">
        <v>0</v>
      </c>
      <c r="E35" s="509">
        <f>SUM(C35:D35)</f>
        <v>12557</v>
      </c>
      <c r="F35" s="1248">
        <v>12557</v>
      </c>
      <c r="G35" s="1248"/>
      <c r="H35" s="1270">
        <f>'felhalm. mérleg'!F35+'felhalm. mérleg'!G35</f>
        <v>12557</v>
      </c>
      <c r="I35" s="124">
        <f t="shared" si="1"/>
        <v>100</v>
      </c>
      <c r="J35" s="145" t="s">
        <v>7</v>
      </c>
      <c r="K35" s="204"/>
      <c r="L35" s="204"/>
      <c r="M35" s="505"/>
      <c r="N35" s="180"/>
      <c r="O35" s="341"/>
      <c r="P35" s="531"/>
      <c r="Q35" s="341"/>
      <c r="R35" s="215"/>
      <c r="S35" s="8"/>
      <c r="T35" s="8"/>
      <c r="U35" s="8"/>
      <c r="V35" s="8"/>
      <c r="W35" s="8"/>
    </row>
    <row r="36" spans="1:23" x14ac:dyDescent="0.2">
      <c r="A36" s="186">
        <f t="shared" si="0"/>
        <v>28</v>
      </c>
      <c r="B36" s="87" t="s">
        <v>941</v>
      </c>
      <c r="C36" s="125">
        <f>'működ. mérleg '!C34</f>
        <v>78698</v>
      </c>
      <c r="D36" s="125">
        <f>'működ. mérleg '!D34</f>
        <v>56513</v>
      </c>
      <c r="E36" s="509">
        <f>'működ. mérleg '!E34</f>
        <v>135211</v>
      </c>
      <c r="F36" s="570"/>
      <c r="G36" s="1248"/>
      <c r="H36" s="1270"/>
      <c r="I36" s="124">
        <f t="shared" si="1"/>
        <v>0</v>
      </c>
      <c r="J36" s="145" t="s">
        <v>8</v>
      </c>
      <c r="K36" s="195"/>
      <c r="L36" s="195"/>
      <c r="M36" s="502"/>
      <c r="N36" s="180"/>
      <c r="O36" s="341"/>
      <c r="P36" s="531"/>
      <c r="Q36" s="341"/>
      <c r="R36" s="215"/>
      <c r="S36" s="8"/>
      <c r="T36" s="8"/>
      <c r="U36" s="8"/>
      <c r="V36" s="8"/>
      <c r="W36" s="8"/>
    </row>
    <row r="37" spans="1:23" x14ac:dyDescent="0.2">
      <c r="A37" s="186">
        <f t="shared" si="0"/>
        <v>29</v>
      </c>
      <c r="B37" s="87" t="s">
        <v>1052</v>
      </c>
      <c r="C37" s="125">
        <f>'működ. mérleg '!C36</f>
        <v>0</v>
      </c>
      <c r="D37" s="125">
        <f>'működ. mérleg '!D36</f>
        <v>142</v>
      </c>
      <c r="E37" s="509">
        <f>'működ. mérleg '!E36</f>
        <v>142</v>
      </c>
      <c r="F37" s="570"/>
      <c r="G37" s="1248"/>
      <c r="H37" s="1270"/>
      <c r="I37" s="124">
        <f t="shared" si="1"/>
        <v>0</v>
      </c>
      <c r="J37" s="145"/>
      <c r="K37" s="195"/>
      <c r="L37" s="195"/>
      <c r="M37" s="502"/>
      <c r="N37" s="180"/>
      <c r="O37" s="341"/>
      <c r="P37" s="531"/>
      <c r="Q37" s="341"/>
      <c r="R37" s="215"/>
      <c r="S37" s="8"/>
      <c r="T37" s="8"/>
      <c r="U37" s="8"/>
      <c r="V37" s="8"/>
      <c r="W37" s="8"/>
    </row>
    <row r="38" spans="1:23" x14ac:dyDescent="0.2">
      <c r="A38" s="186">
        <f t="shared" si="0"/>
        <v>30</v>
      </c>
      <c r="B38" s="125" t="s">
        <v>818</v>
      </c>
      <c r="C38" s="132"/>
      <c r="D38" s="132"/>
      <c r="E38" s="598"/>
      <c r="F38" s="726"/>
      <c r="G38" s="726"/>
      <c r="H38" s="599"/>
      <c r="I38" s="124"/>
      <c r="J38" s="145" t="s">
        <v>9</v>
      </c>
      <c r="K38" s="195"/>
      <c r="L38" s="195"/>
      <c r="M38" s="502"/>
      <c r="N38" s="180"/>
      <c r="O38" s="341"/>
      <c r="P38" s="531"/>
      <c r="Q38" s="341"/>
      <c r="R38" s="215"/>
      <c r="S38" s="8"/>
      <c r="T38" s="8"/>
      <c r="U38" s="8"/>
      <c r="V38" s="8"/>
      <c r="W38" s="8"/>
    </row>
    <row r="39" spans="1:23" x14ac:dyDescent="0.2">
      <c r="A39" s="186">
        <f t="shared" si="0"/>
        <v>31</v>
      </c>
      <c r="B39" s="125" t="s">
        <v>819</v>
      </c>
      <c r="C39" s="125"/>
      <c r="D39" s="125"/>
      <c r="E39" s="509"/>
      <c r="F39" s="1248"/>
      <c r="G39" s="1248"/>
      <c r="H39" s="1270"/>
      <c r="I39" s="124"/>
      <c r="J39" s="145" t="s">
        <v>10</v>
      </c>
      <c r="K39" s="191"/>
      <c r="L39" s="191"/>
      <c r="M39" s="502"/>
      <c r="N39" s="180"/>
      <c r="O39" s="341"/>
      <c r="P39" s="531"/>
      <c r="Q39" s="341"/>
      <c r="R39" s="215"/>
      <c r="S39" s="8"/>
      <c r="T39" s="8"/>
      <c r="U39" s="8"/>
      <c r="V39" s="8"/>
      <c r="W39" s="8"/>
    </row>
    <row r="40" spans="1:23" x14ac:dyDescent="0.2">
      <c r="A40" s="186">
        <f t="shared" si="0"/>
        <v>32</v>
      </c>
      <c r="B40" s="124" t="s">
        <v>820</v>
      </c>
      <c r="C40" s="125"/>
      <c r="D40" s="125"/>
      <c r="E40" s="509"/>
      <c r="F40" s="1248"/>
      <c r="G40" s="1248"/>
      <c r="H40" s="1270"/>
      <c r="I40" s="124"/>
      <c r="J40" s="145" t="s">
        <v>11</v>
      </c>
      <c r="K40" s="191"/>
      <c r="L40" s="191"/>
      <c r="M40" s="502"/>
      <c r="N40" s="180"/>
      <c r="O40" s="341"/>
      <c r="P40" s="531"/>
      <c r="Q40" s="341"/>
      <c r="R40" s="215"/>
      <c r="S40" s="8"/>
      <c r="T40" s="8"/>
      <c r="U40" s="8"/>
      <c r="V40" s="8"/>
      <c r="W40" s="8"/>
    </row>
    <row r="41" spans="1:23" x14ac:dyDescent="0.2">
      <c r="A41" s="186">
        <f t="shared" si="0"/>
        <v>33</v>
      </c>
      <c r="B41" s="124" t="s">
        <v>821</v>
      </c>
      <c r="C41" s="125"/>
      <c r="D41" s="125"/>
      <c r="E41" s="509"/>
      <c r="F41" s="1248"/>
      <c r="G41" s="1248"/>
      <c r="H41" s="1270"/>
      <c r="I41" s="124"/>
      <c r="J41" s="145" t="s">
        <v>12</v>
      </c>
      <c r="K41" s="191"/>
      <c r="L41" s="191"/>
      <c r="M41" s="502"/>
      <c r="N41" s="180"/>
      <c r="O41" s="341"/>
      <c r="P41" s="531"/>
      <c r="Q41" s="341"/>
      <c r="R41" s="215"/>
      <c r="S41" s="8"/>
      <c r="T41" s="8"/>
      <c r="U41" s="8"/>
      <c r="V41" s="8"/>
      <c r="W41" s="8"/>
    </row>
    <row r="42" spans="1:23" x14ac:dyDescent="0.2">
      <c r="A42" s="186">
        <f t="shared" si="0"/>
        <v>34</v>
      </c>
      <c r="B42" s="124" t="s">
        <v>0</v>
      </c>
      <c r="C42" s="125"/>
      <c r="D42" s="125"/>
      <c r="E42" s="509"/>
      <c r="F42" s="1248"/>
      <c r="G42" s="1248"/>
      <c r="H42" s="1270"/>
      <c r="I42" s="124"/>
      <c r="J42" s="145" t="s">
        <v>13</v>
      </c>
      <c r="K42" s="191"/>
      <c r="L42" s="191"/>
      <c r="M42" s="502"/>
      <c r="N42" s="180"/>
      <c r="O42" s="341"/>
      <c r="P42" s="531"/>
      <c r="Q42" s="341"/>
      <c r="R42" s="215"/>
      <c r="S42" s="8"/>
      <c r="T42" s="8"/>
      <c r="U42" s="8"/>
      <c r="V42" s="8"/>
      <c r="W42" s="8"/>
    </row>
    <row r="43" spans="1:23" x14ac:dyDescent="0.2">
      <c r="A43" s="186">
        <f t="shared" si="0"/>
        <v>35</v>
      </c>
      <c r="B43" s="124" t="s">
        <v>1</v>
      </c>
      <c r="C43" s="125">
        <v>300000</v>
      </c>
      <c r="D43" s="125"/>
      <c r="E43" s="509">
        <f>C43+D43</f>
        <v>300000</v>
      </c>
      <c r="F43" s="1248">
        <f>Össz.önkor.mérleg.!F51</f>
        <v>300000</v>
      </c>
      <c r="G43" s="1248"/>
      <c r="H43" s="1270">
        <f>F43+G43</f>
        <v>300000</v>
      </c>
      <c r="I43" s="124">
        <f t="shared" si="1"/>
        <v>100</v>
      </c>
      <c r="J43" s="145" t="s">
        <v>14</v>
      </c>
      <c r="K43" s="191"/>
      <c r="L43" s="191"/>
      <c r="M43" s="502"/>
      <c r="N43" s="180"/>
      <c r="O43" s="341"/>
      <c r="P43" s="531"/>
      <c r="Q43" s="341"/>
      <c r="R43" s="215"/>
      <c r="S43" s="8"/>
      <c r="T43" s="8"/>
      <c r="U43" s="8"/>
      <c r="V43" s="8"/>
      <c r="W43" s="8"/>
    </row>
    <row r="44" spans="1:23" x14ac:dyDescent="0.2">
      <c r="A44" s="186">
        <f t="shared" si="0"/>
        <v>36</v>
      </c>
      <c r="B44" s="124" t="s">
        <v>2</v>
      </c>
      <c r="C44" s="125"/>
      <c r="D44" s="125"/>
      <c r="E44" s="509"/>
      <c r="F44" s="1248"/>
      <c r="G44" s="1248"/>
      <c r="H44" s="1270"/>
      <c r="I44" s="124"/>
      <c r="J44" s="145" t="s">
        <v>15</v>
      </c>
      <c r="K44" s="191"/>
      <c r="L44" s="191"/>
      <c r="M44" s="502"/>
      <c r="N44" s="180"/>
      <c r="O44" s="341"/>
      <c r="P44" s="531"/>
      <c r="Q44" s="341"/>
      <c r="R44" s="215"/>
      <c r="S44" s="8"/>
      <c r="T44" s="8"/>
      <c r="U44" s="8"/>
      <c r="V44" s="8"/>
      <c r="W44" s="8"/>
    </row>
    <row r="45" spans="1:23" ht="12" thickBot="1" x14ac:dyDescent="0.25">
      <c r="A45" s="186">
        <f t="shared" si="0"/>
        <v>37</v>
      </c>
      <c r="B45" s="200" t="s">
        <v>538</v>
      </c>
      <c r="C45" s="580">
        <f>SUM(C31:C43)</f>
        <v>391255</v>
      </c>
      <c r="D45" s="580">
        <f>SUM(D31:D43)</f>
        <v>56655</v>
      </c>
      <c r="E45" s="899">
        <f>SUM(E31:E43)</f>
        <v>447910</v>
      </c>
      <c r="F45" s="580">
        <f t="shared" ref="F45:H45" si="8">SUM(F31:F43)</f>
        <v>312557</v>
      </c>
      <c r="G45" s="580">
        <f t="shared" si="8"/>
        <v>0</v>
      </c>
      <c r="H45" s="899">
        <f t="shared" si="8"/>
        <v>312557</v>
      </c>
      <c r="I45" s="257">
        <f t="shared" si="1"/>
        <v>69.781206045857431</v>
      </c>
      <c r="J45" s="146" t="s">
        <v>531</v>
      </c>
      <c r="K45" s="195">
        <f>SUM(K31:K44)</f>
        <v>0</v>
      </c>
      <c r="L45" s="195">
        <f>SUM(L31:L44)</f>
        <v>0</v>
      </c>
      <c r="M45" s="510">
        <f>SUM(M31:M44)</f>
        <v>0</v>
      </c>
      <c r="N45" s="381">
        <f t="shared" ref="N45:P45" si="9">SUM(N31:N44)</f>
        <v>0</v>
      </c>
      <c r="O45" s="381">
        <f t="shared" si="9"/>
        <v>0</v>
      </c>
      <c r="P45" s="510">
        <f t="shared" si="9"/>
        <v>0</v>
      </c>
      <c r="Q45" s="341"/>
      <c r="R45" s="215"/>
      <c r="S45" s="8"/>
      <c r="T45" s="8"/>
      <c r="U45" s="8"/>
      <c r="V45" s="8"/>
      <c r="W45" s="8"/>
    </row>
    <row r="46" spans="1:23" ht="12" thickBot="1" x14ac:dyDescent="0.25">
      <c r="A46" s="186">
        <f t="shared" si="0"/>
        <v>38</v>
      </c>
      <c r="B46" s="208" t="s">
        <v>533</v>
      </c>
      <c r="C46" s="209">
        <f>C25+C28+C45</f>
        <v>557332</v>
      </c>
      <c r="D46" s="209">
        <f>D25+D28+D45</f>
        <v>102425</v>
      </c>
      <c r="E46" s="1071">
        <f>E25+E28+E45</f>
        <v>659757</v>
      </c>
      <c r="F46" s="515">
        <f>F25+F45</f>
        <v>432084</v>
      </c>
      <c r="G46" s="515">
        <f t="shared" ref="G46:H46" si="10">G25+G45</f>
        <v>3299</v>
      </c>
      <c r="H46" s="515">
        <f t="shared" si="10"/>
        <v>435383</v>
      </c>
      <c r="I46" s="1067">
        <f>H46/E46*100</f>
        <v>65.991418052404143</v>
      </c>
      <c r="J46" s="354" t="s">
        <v>532</v>
      </c>
      <c r="K46" s="515">
        <f>K25+K45</f>
        <v>557332</v>
      </c>
      <c r="L46" s="210">
        <f>L25+L45</f>
        <v>102425</v>
      </c>
      <c r="M46" s="946">
        <f>M25+M45</f>
        <v>659757</v>
      </c>
      <c r="N46" s="946">
        <f t="shared" ref="N46:P46" si="11">N25+N45</f>
        <v>224150</v>
      </c>
      <c r="O46" s="946">
        <f t="shared" si="11"/>
        <v>73320</v>
      </c>
      <c r="P46" s="946">
        <f t="shared" si="11"/>
        <v>297470</v>
      </c>
      <c r="Q46" s="1094">
        <f>P46/M46*100</f>
        <v>45.087812634045562</v>
      </c>
      <c r="R46" s="342"/>
      <c r="S46" s="8"/>
      <c r="T46" s="8"/>
      <c r="U46" s="8"/>
      <c r="V46" s="8"/>
      <c r="W46" s="8"/>
    </row>
    <row r="47" spans="1:23" x14ac:dyDescent="0.2">
      <c r="B47" s="205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O47" s="8"/>
      <c r="P47" s="8"/>
      <c r="Q47" s="8"/>
      <c r="R47" s="8"/>
      <c r="S47" s="8"/>
      <c r="T47" s="8"/>
      <c r="U47" s="8"/>
      <c r="V47" s="8"/>
      <c r="W47" s="8"/>
    </row>
    <row r="48" spans="1:23" x14ac:dyDescent="0.2">
      <c r="U48" s="8"/>
      <c r="V48" s="8"/>
      <c r="W48" s="8"/>
    </row>
    <row r="51" spans="4:9" x14ac:dyDescent="0.2">
      <c r="D51" s="191"/>
    </row>
    <row r="52" spans="4:9" x14ac:dyDescent="0.2">
      <c r="E52" s="191"/>
      <c r="F52" s="191"/>
      <c r="G52" s="191"/>
      <c r="H52" s="191"/>
      <c r="I52" s="191"/>
    </row>
  </sheetData>
  <sheetProtection selectLockedCells="1" selectUnlockedCells="1"/>
  <mergeCells count="17">
    <mergeCell ref="A6:A8"/>
    <mergeCell ref="B6:B7"/>
    <mergeCell ref="F6:I6"/>
    <mergeCell ref="F7:H7"/>
    <mergeCell ref="I7:I8"/>
    <mergeCell ref="A1:Q1"/>
    <mergeCell ref="B3:Q3"/>
    <mergeCell ref="B4:Q4"/>
    <mergeCell ref="A5:Q5"/>
    <mergeCell ref="C6:E6"/>
    <mergeCell ref="K6:M6"/>
    <mergeCell ref="J6:J7"/>
    <mergeCell ref="N6:Q6"/>
    <mergeCell ref="N7:P7"/>
    <mergeCell ref="Q7:Q8"/>
    <mergeCell ref="C7:E7"/>
    <mergeCell ref="K7:M7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59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8"/>
  <sheetViews>
    <sheetView topLeftCell="B1" workbookViewId="0">
      <selection activeCell="B1" sqref="B1:E1"/>
    </sheetView>
  </sheetViews>
  <sheetFormatPr defaultRowHeight="12" x14ac:dyDescent="0.2"/>
  <cols>
    <col min="1" max="1" width="13.140625" style="162" hidden="1" customWidth="1"/>
    <col min="2" max="2" width="5" style="162" bestFit="1" customWidth="1"/>
    <col min="3" max="3" width="57.7109375" style="162" bestFit="1" customWidth="1"/>
    <col min="4" max="4" width="15.5703125" style="162" customWidth="1"/>
    <col min="5" max="5" width="14.28515625" style="162" customWidth="1"/>
    <col min="6" max="6" width="15.140625" style="162" bestFit="1" customWidth="1"/>
    <col min="7" max="7" width="16.28515625" style="162" bestFit="1" customWidth="1"/>
    <col min="8" max="8" width="9.5703125" style="162" bestFit="1" customWidth="1"/>
    <col min="9" max="16384" width="9.140625" style="162"/>
  </cols>
  <sheetData>
    <row r="1" spans="1:6" s="165" customFormat="1" ht="12.75" customHeight="1" x14ac:dyDescent="0.2">
      <c r="B1" s="1863" t="s">
        <v>2412</v>
      </c>
      <c r="C1" s="1863"/>
      <c r="D1" s="1863"/>
      <c r="E1" s="1863"/>
      <c r="F1" s="1099"/>
    </row>
    <row r="2" spans="1:6" s="1341" customFormat="1" ht="12.75" customHeight="1" x14ac:dyDescent="0.2">
      <c r="A2" s="1100"/>
      <c r="B2" s="1864" t="s">
        <v>80</v>
      </c>
      <c r="C2" s="1864"/>
      <c r="D2" s="1864"/>
      <c r="E2" s="1864"/>
    </row>
    <row r="3" spans="1:6" s="1341" customFormat="1" ht="12.75" customHeight="1" x14ac:dyDescent="0.2">
      <c r="A3" s="1100"/>
      <c r="B3" s="1864" t="s">
        <v>1183</v>
      </c>
      <c r="C3" s="1864"/>
      <c r="D3" s="1864"/>
      <c r="E3" s="1864"/>
    </row>
    <row r="4" spans="1:6" s="165" customFormat="1" x14ac:dyDescent="0.2">
      <c r="A4" s="1864" t="s">
        <v>1140</v>
      </c>
      <c r="B4" s="1864"/>
      <c r="C4" s="1864"/>
      <c r="D4" s="1864"/>
      <c r="E4" s="1864"/>
    </row>
    <row r="5" spans="1:6" s="1341" customFormat="1" ht="12.75" customHeight="1" x14ac:dyDescent="0.2">
      <c r="A5" s="1339"/>
      <c r="B5" s="1864" t="s">
        <v>1184</v>
      </c>
      <c r="C5" s="1864"/>
      <c r="D5" s="1864"/>
      <c r="E5" s="1864"/>
    </row>
    <row r="6" spans="1:6" s="165" customFormat="1" x14ac:dyDescent="0.2">
      <c r="A6" s="1865"/>
      <c r="B6" s="1865"/>
      <c r="C6" s="1866"/>
      <c r="D6" s="1866"/>
      <c r="E6" s="1866"/>
    </row>
    <row r="7" spans="1:6" s="165" customFormat="1" x14ac:dyDescent="0.2">
      <c r="A7" s="1340"/>
      <c r="B7" s="1862"/>
      <c r="C7" s="1101" t="s">
        <v>57</v>
      </c>
      <c r="D7" s="1101" t="s">
        <v>58</v>
      </c>
      <c r="E7" s="1101" t="s">
        <v>60</v>
      </c>
    </row>
    <row r="8" spans="1:6" s="1104" customFormat="1" x14ac:dyDescent="0.2">
      <c r="A8" s="1102" t="s">
        <v>1141</v>
      </c>
      <c r="B8" s="1862"/>
      <c r="C8" s="1103" t="s">
        <v>88</v>
      </c>
      <c r="D8" s="1103" t="s">
        <v>1142</v>
      </c>
      <c r="E8" s="1103" t="s">
        <v>1143</v>
      </c>
    </row>
    <row r="9" spans="1:6" s="1104" customFormat="1" x14ac:dyDescent="0.2">
      <c r="A9" s="1105"/>
      <c r="B9" s="1105"/>
      <c r="C9" s="1106"/>
      <c r="D9" s="1106"/>
      <c r="E9" s="1106"/>
    </row>
    <row r="10" spans="1:6" s="1104" customFormat="1" x14ac:dyDescent="0.2">
      <c r="A10" s="1105"/>
      <c r="B10" s="1107" t="s">
        <v>572</v>
      </c>
      <c r="C10" s="1108" t="s">
        <v>1144</v>
      </c>
      <c r="D10" s="1106"/>
      <c r="E10" s="1106"/>
    </row>
    <row r="11" spans="1:6" s="1104" customFormat="1" x14ac:dyDescent="0.2">
      <c r="A11" s="1105"/>
      <c r="B11" s="1107"/>
      <c r="C11" s="1109" t="s">
        <v>1145</v>
      </c>
      <c r="D11" s="1106"/>
      <c r="E11" s="1106"/>
    </row>
    <row r="12" spans="1:6" s="165" customFormat="1" x14ac:dyDescent="0.2">
      <c r="A12" s="165">
        <v>12111</v>
      </c>
      <c r="B12" s="1107" t="s">
        <v>580</v>
      </c>
      <c r="C12" s="165" t="s">
        <v>1146</v>
      </c>
      <c r="D12" s="154">
        <v>332492420</v>
      </c>
      <c r="E12" s="1110"/>
    </row>
    <row r="13" spans="1:6" s="165" customFormat="1" x14ac:dyDescent="0.2">
      <c r="A13" s="165">
        <v>12121</v>
      </c>
      <c r="B13" s="1107" t="s">
        <v>581</v>
      </c>
      <c r="C13" s="165" t="s">
        <v>1147</v>
      </c>
      <c r="D13" s="154">
        <v>7513516053</v>
      </c>
      <c r="E13" s="1110"/>
    </row>
    <row r="14" spans="1:6" s="165" customFormat="1" x14ac:dyDescent="0.2">
      <c r="A14" s="165">
        <v>121311</v>
      </c>
      <c r="B14" s="1107" t="s">
        <v>582</v>
      </c>
      <c r="C14" s="165" t="s">
        <v>1148</v>
      </c>
      <c r="D14" s="154">
        <v>17640844</v>
      </c>
      <c r="E14" s="1110"/>
    </row>
    <row r="15" spans="1:6" s="165" customFormat="1" x14ac:dyDescent="0.2">
      <c r="A15" s="165">
        <v>121491</v>
      </c>
      <c r="B15" s="1107" t="s">
        <v>583</v>
      </c>
      <c r="C15" s="165" t="s">
        <v>1149</v>
      </c>
      <c r="D15" s="154">
        <v>2370123662</v>
      </c>
      <c r="E15" s="1110"/>
    </row>
    <row r="16" spans="1:6" s="165" customFormat="1" x14ac:dyDescent="0.2">
      <c r="A16" s="165">
        <v>121321</v>
      </c>
      <c r="B16" s="1107" t="s">
        <v>584</v>
      </c>
      <c r="C16" s="165" t="s">
        <v>1150</v>
      </c>
      <c r="D16" s="154">
        <v>2640000</v>
      </c>
      <c r="E16" s="1110"/>
    </row>
    <row r="17" spans="1:8" s="165" customFormat="1" x14ac:dyDescent="0.2">
      <c r="B17" s="1107" t="s">
        <v>585</v>
      </c>
      <c r="C17" s="165" t="s">
        <v>1151</v>
      </c>
      <c r="D17" s="154">
        <v>303240</v>
      </c>
      <c r="E17" s="1110"/>
    </row>
    <row r="18" spans="1:8" s="1111" customFormat="1" x14ac:dyDescent="0.2">
      <c r="B18" s="1107"/>
      <c r="C18" s="1112" t="s">
        <v>1152</v>
      </c>
      <c r="D18" s="966"/>
      <c r="E18" s="1110"/>
    </row>
    <row r="19" spans="1:8" s="1111" customFormat="1" x14ac:dyDescent="0.2">
      <c r="B19" s="1107" t="s">
        <v>586</v>
      </c>
      <c r="C19" s="165" t="s">
        <v>1147</v>
      </c>
      <c r="D19" s="724">
        <v>1024831200</v>
      </c>
      <c r="E19" s="1110"/>
    </row>
    <row r="20" spans="1:8" s="1111" customFormat="1" x14ac:dyDescent="0.2">
      <c r="B20" s="1107" t="s">
        <v>587</v>
      </c>
      <c r="C20" s="165" t="s">
        <v>1149</v>
      </c>
      <c r="D20" s="724">
        <v>983637602</v>
      </c>
      <c r="E20" s="1110"/>
    </row>
    <row r="21" spans="1:8" s="1104" customFormat="1" x14ac:dyDescent="0.2">
      <c r="A21" s="1105"/>
      <c r="B21" s="1107" t="s">
        <v>629</v>
      </c>
      <c r="C21" s="1113" t="s">
        <v>1153</v>
      </c>
      <c r="D21" s="1114">
        <f>D12+D13+D14+D15+D16+D17+D19+D20</f>
        <v>12245185021</v>
      </c>
      <c r="E21" s="1114"/>
    </row>
    <row r="22" spans="1:8" s="1104" customFormat="1" x14ac:dyDescent="0.2">
      <c r="A22" s="1105"/>
      <c r="B22" s="1107" t="s">
        <v>630</v>
      </c>
      <c r="C22" s="1113" t="s">
        <v>1154</v>
      </c>
      <c r="D22" s="1114">
        <v>12884545675</v>
      </c>
      <c r="E22" s="1115"/>
    </row>
    <row r="23" spans="1:8" s="1104" customFormat="1" x14ac:dyDescent="0.2">
      <c r="A23" s="1105"/>
      <c r="B23" s="1107" t="s">
        <v>631</v>
      </c>
      <c r="C23" s="1113" t="s">
        <v>1155</v>
      </c>
      <c r="D23" s="1114">
        <f>D21-D22</f>
        <v>-639360654</v>
      </c>
      <c r="E23" s="1116"/>
    </row>
    <row r="24" spans="1:8" s="1119" customFormat="1" x14ac:dyDescent="0.2">
      <c r="A24" s="1107"/>
      <c r="B24" s="1107"/>
      <c r="C24" s="1117"/>
      <c r="D24" s="1434"/>
      <c r="E24" s="1118"/>
    </row>
    <row r="25" spans="1:8" s="1122" customFormat="1" x14ac:dyDescent="0.2">
      <c r="A25" s="1120"/>
      <c r="B25" s="1107" t="s">
        <v>632</v>
      </c>
      <c r="C25" s="165" t="s">
        <v>1156</v>
      </c>
      <c r="D25" s="154">
        <v>2662324</v>
      </c>
      <c r="E25" s="154"/>
      <c r="F25" s="1121"/>
      <c r="G25" s="1121"/>
    </row>
    <row r="26" spans="1:8" s="1122" customFormat="1" x14ac:dyDescent="0.2">
      <c r="A26" s="1120"/>
      <c r="B26" s="1107" t="s">
        <v>633</v>
      </c>
      <c r="C26" s="165" t="s">
        <v>1157</v>
      </c>
      <c r="D26" s="154">
        <v>1648884810</v>
      </c>
      <c r="E26" s="154"/>
    </row>
    <row r="27" spans="1:8" s="165" customFormat="1" x14ac:dyDescent="0.2">
      <c r="A27" s="165">
        <v>12112</v>
      </c>
      <c r="B27" s="1107" t="s">
        <v>634</v>
      </c>
      <c r="C27" s="165" t="s">
        <v>1158</v>
      </c>
      <c r="D27" s="154">
        <v>2016305450</v>
      </c>
      <c r="E27" s="154"/>
      <c r="G27" s="154"/>
    </row>
    <row r="28" spans="1:8" s="165" customFormat="1" x14ac:dyDescent="0.2">
      <c r="A28" s="165">
        <v>12122</v>
      </c>
      <c r="B28" s="1107" t="s">
        <v>635</v>
      </c>
      <c r="C28" s="165" t="s">
        <v>1159</v>
      </c>
      <c r="D28" s="154">
        <v>649380665</v>
      </c>
      <c r="E28" s="154"/>
      <c r="F28" s="154"/>
    </row>
    <row r="29" spans="1:8" s="165" customFormat="1" x14ac:dyDescent="0.2">
      <c r="A29" s="165">
        <v>121312</v>
      </c>
      <c r="B29" s="1107" t="s">
        <v>636</v>
      </c>
      <c r="C29" s="165" t="s">
        <v>1160</v>
      </c>
      <c r="D29" s="154">
        <v>17431074</v>
      </c>
      <c r="E29" s="154"/>
      <c r="F29" s="154"/>
    </row>
    <row r="30" spans="1:8" s="165" customFormat="1" x14ac:dyDescent="0.2">
      <c r="A30" s="165">
        <v>121492</v>
      </c>
      <c r="B30" s="1107" t="s">
        <v>638</v>
      </c>
      <c r="C30" s="1123" t="s">
        <v>1161</v>
      </c>
      <c r="D30" s="1124">
        <f>SUM(D25:D29)</f>
        <v>4334664323</v>
      </c>
      <c r="E30" s="1124"/>
      <c r="F30" s="154"/>
      <c r="H30" s="154"/>
    </row>
    <row r="31" spans="1:8" s="165" customFormat="1" x14ac:dyDescent="0.2">
      <c r="A31" s="165">
        <v>12152</v>
      </c>
      <c r="B31" s="1107" t="s">
        <v>639</v>
      </c>
      <c r="C31" s="165" t="s">
        <v>1718</v>
      </c>
      <c r="D31" s="154">
        <v>400310131</v>
      </c>
      <c r="E31" s="1124"/>
      <c r="F31" s="1110"/>
      <c r="H31" s="154"/>
    </row>
    <row r="32" spans="1:8" s="1123" customFormat="1" x14ac:dyDescent="0.2">
      <c r="B32" s="1107" t="s">
        <v>640</v>
      </c>
      <c r="C32" s="1123" t="s">
        <v>1162</v>
      </c>
      <c r="D32" s="1124">
        <f>D31</f>
        <v>400310131</v>
      </c>
      <c r="E32" s="1124"/>
    </row>
    <row r="33" spans="1:6" s="165" customFormat="1" x14ac:dyDescent="0.2">
      <c r="A33" s="165">
        <v>16122</v>
      </c>
      <c r="B33" s="1107" t="s">
        <v>641</v>
      </c>
      <c r="C33" s="1125" t="s">
        <v>1163</v>
      </c>
      <c r="D33" s="1126">
        <f>D30+D32</f>
        <v>4734974454</v>
      </c>
      <c r="E33" s="1126"/>
      <c r="F33" s="154"/>
    </row>
    <row r="34" spans="1:6" s="1123" customFormat="1" x14ac:dyDescent="0.2">
      <c r="B34" s="1107" t="s">
        <v>642</v>
      </c>
      <c r="C34" s="1113" t="s">
        <v>1154</v>
      </c>
      <c r="D34" s="1114">
        <v>4317718964</v>
      </c>
      <c r="E34" s="1115"/>
    </row>
    <row r="35" spans="1:6" s="1127" customFormat="1" x14ac:dyDescent="0.2">
      <c r="B35" s="1107" t="s">
        <v>643</v>
      </c>
      <c r="C35" s="1113" t="s">
        <v>1155</v>
      </c>
      <c r="D35" s="1114">
        <f>D33-D34</f>
        <v>417255490</v>
      </c>
      <c r="E35" s="1115"/>
      <c r="F35" s="1130"/>
    </row>
    <row r="36" spans="1:6" s="165" customFormat="1" x14ac:dyDescent="0.2">
      <c r="A36" s="1111"/>
      <c r="B36" s="1107"/>
      <c r="C36" s="1128"/>
      <c r="D36" s="966"/>
      <c r="E36" s="1129"/>
    </row>
    <row r="37" spans="1:6" s="165" customFormat="1" x14ac:dyDescent="0.2">
      <c r="A37" s="165">
        <v>121131</v>
      </c>
      <c r="B37" s="1107" t="s">
        <v>644</v>
      </c>
      <c r="C37" s="165" t="s">
        <v>1164</v>
      </c>
      <c r="D37" s="154">
        <v>70547938</v>
      </c>
      <c r="E37" s="154"/>
    </row>
    <row r="38" spans="1:6" s="165" customFormat="1" x14ac:dyDescent="0.2">
      <c r="A38" s="165">
        <v>121231</v>
      </c>
      <c r="B38" s="1107" t="s">
        <v>645</v>
      </c>
      <c r="C38" s="165" t="s">
        <v>1165</v>
      </c>
      <c r="D38" s="154">
        <v>79536460</v>
      </c>
      <c r="E38" s="154"/>
    </row>
    <row r="39" spans="1:6" s="165" customFormat="1" x14ac:dyDescent="0.2">
      <c r="A39" s="165">
        <v>1213131</v>
      </c>
      <c r="B39" s="1107" t="s">
        <v>682</v>
      </c>
      <c r="C39" s="165" t="s">
        <v>1166</v>
      </c>
      <c r="D39" s="154">
        <v>59582723</v>
      </c>
      <c r="E39" s="154"/>
    </row>
    <row r="40" spans="1:6" s="165" customFormat="1" x14ac:dyDescent="0.2">
      <c r="B40" s="1107" t="s">
        <v>683</v>
      </c>
      <c r="C40" s="165" t="s">
        <v>1167</v>
      </c>
      <c r="D40" s="154">
        <v>48987982</v>
      </c>
      <c r="E40" s="154"/>
    </row>
    <row r="41" spans="1:6" s="165" customFormat="1" x14ac:dyDescent="0.2">
      <c r="A41" s="165">
        <v>121423</v>
      </c>
      <c r="B41" s="1107" t="s">
        <v>684</v>
      </c>
      <c r="C41" s="165" t="s">
        <v>1168</v>
      </c>
      <c r="D41" s="154">
        <v>210532</v>
      </c>
      <c r="E41" s="154"/>
    </row>
    <row r="42" spans="1:6" s="165" customFormat="1" x14ac:dyDescent="0.2">
      <c r="A42" s="165">
        <v>1213133</v>
      </c>
      <c r="B42" s="1107" t="s">
        <v>685</v>
      </c>
      <c r="C42" s="165" t="s">
        <v>1169</v>
      </c>
      <c r="D42" s="154">
        <v>18991114</v>
      </c>
      <c r="E42" s="154"/>
    </row>
    <row r="43" spans="1:6" s="165" customFormat="1" x14ac:dyDescent="0.2">
      <c r="A43" s="165">
        <v>1214933</v>
      </c>
      <c r="B43" s="1107" t="s">
        <v>686</v>
      </c>
      <c r="C43" s="165" t="s">
        <v>1170</v>
      </c>
      <c r="D43" s="154">
        <v>57513799</v>
      </c>
      <c r="E43" s="154"/>
    </row>
    <row r="44" spans="1:6" s="1123" customFormat="1" x14ac:dyDescent="0.2">
      <c r="B44" s="1107" t="s">
        <v>687</v>
      </c>
      <c r="C44" s="1123" t="s">
        <v>1171</v>
      </c>
      <c r="D44" s="1124">
        <f>SUM(D37:D43)</f>
        <v>335370548</v>
      </c>
      <c r="E44" s="1124"/>
      <c r="F44" s="1124"/>
    </row>
    <row r="45" spans="1:6" s="165" customFormat="1" x14ac:dyDescent="0.2">
      <c r="A45" s="165">
        <v>121132</v>
      </c>
      <c r="B45" s="1107" t="s">
        <v>688</v>
      </c>
      <c r="C45" s="165" t="s">
        <v>1172</v>
      </c>
      <c r="D45" s="154">
        <v>16104631</v>
      </c>
      <c r="E45" s="154"/>
    </row>
    <row r="46" spans="1:6" s="165" customFormat="1" x14ac:dyDescent="0.2">
      <c r="A46" s="165">
        <v>121311</v>
      </c>
      <c r="B46" s="1107" t="s">
        <v>690</v>
      </c>
      <c r="C46" s="165" t="s">
        <v>1173</v>
      </c>
      <c r="D46" s="154">
        <v>780304660</v>
      </c>
      <c r="E46" s="154"/>
    </row>
    <row r="47" spans="1:6" s="165" customFormat="1" x14ac:dyDescent="0.2">
      <c r="A47" s="165">
        <v>1213132</v>
      </c>
      <c r="B47" s="1107" t="s">
        <v>691</v>
      </c>
      <c r="C47" s="165" t="s">
        <v>1174</v>
      </c>
      <c r="D47" s="154">
        <v>622675807</v>
      </c>
      <c r="E47" s="154"/>
    </row>
    <row r="48" spans="1:6" s="165" customFormat="1" x14ac:dyDescent="0.2">
      <c r="A48" s="165">
        <v>1214932</v>
      </c>
      <c r="B48" s="1107" t="s">
        <v>743</v>
      </c>
      <c r="C48" s="165" t="s">
        <v>1175</v>
      </c>
      <c r="D48" s="154">
        <v>533682169</v>
      </c>
      <c r="E48" s="154"/>
    </row>
    <row r="49" spans="1:8" s="165" customFormat="1" x14ac:dyDescent="0.2">
      <c r="B49" s="1107" t="s">
        <v>744</v>
      </c>
      <c r="C49" s="165" t="s">
        <v>1176</v>
      </c>
      <c r="D49" s="154">
        <v>1511674</v>
      </c>
      <c r="E49" s="154"/>
    </row>
    <row r="50" spans="1:8" s="1123" customFormat="1" x14ac:dyDescent="0.2">
      <c r="B50" s="1107" t="s">
        <v>745</v>
      </c>
      <c r="C50" s="1123" t="s">
        <v>1177</v>
      </c>
      <c r="D50" s="1124">
        <f>SUM(D45:D49)</f>
        <v>1954278941</v>
      </c>
      <c r="E50" s="1124"/>
      <c r="F50" s="1124"/>
    </row>
    <row r="51" spans="1:8" s="1127" customFormat="1" x14ac:dyDescent="0.2">
      <c r="B51" s="1107" t="s">
        <v>746</v>
      </c>
      <c r="C51" s="1125" t="s">
        <v>1178</v>
      </c>
      <c r="D51" s="1126">
        <f>D44+D50</f>
        <v>2289649489</v>
      </c>
      <c r="E51" s="1126"/>
      <c r="F51" s="1130"/>
    </row>
    <row r="52" spans="1:8" s="1104" customFormat="1" x14ac:dyDescent="0.2">
      <c r="A52" s="1105"/>
      <c r="B52" s="1107" t="s">
        <v>124</v>
      </c>
      <c r="C52" s="1113" t="s">
        <v>1154</v>
      </c>
      <c r="D52" s="1114">
        <v>2067544325</v>
      </c>
      <c r="E52" s="1115"/>
    </row>
    <row r="53" spans="1:8" s="1104" customFormat="1" x14ac:dyDescent="0.2">
      <c r="A53" s="1105"/>
      <c r="B53" s="1107" t="s">
        <v>772</v>
      </c>
      <c r="C53" s="1113" t="s">
        <v>1155</v>
      </c>
      <c r="D53" s="1114">
        <f>D51-D52</f>
        <v>222105164</v>
      </c>
      <c r="E53" s="1115"/>
    </row>
    <row r="54" spans="1:8" s="1131" customFormat="1" x14ac:dyDescent="0.2">
      <c r="C54" s="1128"/>
      <c r="D54" s="724"/>
      <c r="E54" s="1132"/>
    </row>
    <row r="55" spans="1:8" s="1131" customFormat="1" ht="24" customHeight="1" x14ac:dyDescent="0.2">
      <c r="B55" s="1133" t="s">
        <v>773</v>
      </c>
      <c r="C55" s="1134" t="s">
        <v>1179</v>
      </c>
      <c r="D55" s="1126">
        <f>D51+D33+D21</f>
        <v>19269808964</v>
      </c>
      <c r="E55" s="1126">
        <v>17228033518</v>
      </c>
      <c r="F55" s="1127"/>
      <c r="G55" s="1130"/>
      <c r="H55" s="1127"/>
    </row>
    <row r="56" spans="1:8" s="1127" customFormat="1" ht="12" customHeight="1" x14ac:dyDescent="0.2">
      <c r="B56" s="1133" t="s">
        <v>127</v>
      </c>
      <c r="C56" s="1113" t="s">
        <v>1154</v>
      </c>
      <c r="D56" s="1126">
        <f>D52+D34+D22</f>
        <v>19269808964</v>
      </c>
      <c r="E56" s="1126"/>
    </row>
    <row r="57" spans="1:8" s="1127" customFormat="1" ht="12" customHeight="1" x14ac:dyDescent="0.2">
      <c r="B57" s="1133" t="s">
        <v>128</v>
      </c>
      <c r="C57" s="1113" t="s">
        <v>1155</v>
      </c>
      <c r="D57" s="1126">
        <f>D55-D56</f>
        <v>0</v>
      </c>
      <c r="E57" s="1126"/>
    </row>
    <row r="58" spans="1:8" s="1127" customFormat="1" ht="12" customHeight="1" x14ac:dyDescent="0.2">
      <c r="B58" s="1133"/>
      <c r="C58" s="1113"/>
      <c r="D58" s="1126"/>
      <c r="E58" s="1126"/>
    </row>
    <row r="59" spans="1:8" s="1127" customFormat="1" x14ac:dyDescent="0.2">
      <c r="B59" s="1133" t="s">
        <v>129</v>
      </c>
      <c r="C59" s="1135" t="s">
        <v>789</v>
      </c>
      <c r="D59" s="1130"/>
      <c r="E59" s="1130"/>
    </row>
    <row r="60" spans="1:8" s="1127" customFormat="1" x14ac:dyDescent="0.2">
      <c r="B60" s="1133" t="s">
        <v>132</v>
      </c>
      <c r="C60" s="165" t="s">
        <v>1180</v>
      </c>
      <c r="D60" s="154">
        <v>780000</v>
      </c>
      <c r="E60" s="154">
        <v>486477</v>
      </c>
    </row>
    <row r="61" spans="1:8" s="1127" customFormat="1" x14ac:dyDescent="0.2">
      <c r="B61" s="1133" t="s">
        <v>135</v>
      </c>
      <c r="C61" s="165" t="s">
        <v>1181</v>
      </c>
      <c r="D61" s="154"/>
      <c r="E61" s="154"/>
    </row>
    <row r="62" spans="1:8" s="1131" customFormat="1" x14ac:dyDescent="0.2">
      <c r="B62" s="1133"/>
      <c r="C62" s="165"/>
      <c r="D62" s="154"/>
      <c r="E62" s="154"/>
      <c r="F62" s="1127"/>
    </row>
    <row r="63" spans="1:8" s="165" customFormat="1" ht="24" customHeight="1" x14ac:dyDescent="0.2">
      <c r="B63" s="1133" t="s">
        <v>136</v>
      </c>
      <c r="C63" s="1134" t="s">
        <v>1182</v>
      </c>
      <c r="D63" s="1136">
        <f>D55+D60</f>
        <v>19270588964</v>
      </c>
      <c r="E63" s="1136">
        <f>E55+E60</f>
        <v>17228519995</v>
      </c>
    </row>
    <row r="64" spans="1:8" x14ac:dyDescent="0.2">
      <c r="B64" s="165"/>
      <c r="C64" s="165"/>
      <c r="D64" s="165"/>
      <c r="E64" s="165"/>
    </row>
    <row r="65" spans="2:5" x14ac:dyDescent="0.2">
      <c r="E65" s="1128"/>
    </row>
    <row r="66" spans="2:5" x14ac:dyDescent="0.2">
      <c r="E66" s="1128"/>
    </row>
    <row r="67" spans="2:5" x14ac:dyDescent="0.2">
      <c r="C67" s="1435"/>
      <c r="D67" s="1436"/>
      <c r="E67" s="1436"/>
    </row>
    <row r="68" spans="2:5" x14ac:dyDescent="0.2">
      <c r="B68" s="1137"/>
      <c r="C68" s="1437"/>
      <c r="D68" s="1437"/>
      <c r="E68" s="1437"/>
    </row>
  </sheetData>
  <mergeCells count="7">
    <mergeCell ref="B7:B8"/>
    <mergeCell ref="B1:E1"/>
    <mergeCell ref="B2:E2"/>
    <mergeCell ref="B3:E3"/>
    <mergeCell ref="A4:E4"/>
    <mergeCell ref="B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V98"/>
  <sheetViews>
    <sheetView workbookViewId="0">
      <selection activeCell="B1" sqref="B1:F1"/>
    </sheetView>
  </sheetViews>
  <sheetFormatPr defaultRowHeight="12.75" x14ac:dyDescent="0.2"/>
  <cols>
    <col min="1" max="1" width="5" style="2" bestFit="1" customWidth="1"/>
    <col min="2" max="2" width="11.140625" style="360" bestFit="1" customWidth="1"/>
    <col min="3" max="3" width="35.7109375" style="360" customWidth="1"/>
    <col min="4" max="4" width="17.42578125" style="360" customWidth="1"/>
    <col min="5" max="5" width="10" style="360" customWidth="1"/>
    <col min="6" max="6" width="9.140625" style="360" customWidth="1"/>
    <col min="7" max="16384" width="9.140625" style="360"/>
  </cols>
  <sheetData>
    <row r="1" spans="1:256" s="2" customFormat="1" x14ac:dyDescent="0.2">
      <c r="A1" s="1138"/>
      <c r="B1" s="1863" t="s">
        <v>2413</v>
      </c>
      <c r="C1" s="1863"/>
      <c r="D1" s="1863"/>
      <c r="E1" s="1863"/>
      <c r="F1" s="1863"/>
      <c r="G1" s="1138"/>
    </row>
    <row r="2" spans="1:256" s="2" customFormat="1" x14ac:dyDescent="0.2">
      <c r="A2" s="1702" t="s">
        <v>80</v>
      </c>
      <c r="B2" s="1702"/>
      <c r="C2" s="1702"/>
      <c r="D2" s="1702"/>
      <c r="E2" s="1702"/>
      <c r="F2" s="1702"/>
    </row>
    <row r="3" spans="1:256" s="2" customFormat="1" x14ac:dyDescent="0.2">
      <c r="A3" s="1702" t="s">
        <v>1183</v>
      </c>
      <c r="B3" s="1702"/>
      <c r="C3" s="1702"/>
      <c r="D3" s="1702"/>
      <c r="E3" s="1702"/>
      <c r="F3" s="1702"/>
    </row>
    <row r="4" spans="1:256" s="2" customFormat="1" ht="14.25" customHeight="1" x14ac:dyDescent="0.2">
      <c r="A4" s="1702" t="s">
        <v>1185</v>
      </c>
      <c r="B4" s="1702"/>
      <c r="C4" s="1702"/>
      <c r="D4" s="1702"/>
      <c r="E4" s="1702"/>
      <c r="F4" s="1702"/>
    </row>
    <row r="5" spans="1:256" s="2" customFormat="1" x14ac:dyDescent="0.2">
      <c r="A5" s="1702" t="s">
        <v>1184</v>
      </c>
      <c r="B5" s="1702"/>
      <c r="C5" s="1702"/>
      <c r="D5" s="1702"/>
      <c r="E5" s="1702"/>
      <c r="F5" s="1702"/>
    </row>
    <row r="6" spans="1:256" s="2" customFormat="1" x14ac:dyDescent="0.2">
      <c r="A6" s="1702" t="s">
        <v>1719</v>
      </c>
      <c r="B6" s="1702"/>
      <c r="C6" s="1702"/>
      <c r="D6" s="1702"/>
      <c r="E6" s="1702"/>
      <c r="F6" s="1702"/>
    </row>
    <row r="7" spans="1:256" s="2" customFormat="1" ht="15.75" customHeight="1" x14ac:dyDescent="0.2">
      <c r="A7" s="1843" t="s">
        <v>562</v>
      </c>
      <c r="B7" s="1139" t="s">
        <v>57</v>
      </c>
      <c r="C7" s="1139" t="s">
        <v>58</v>
      </c>
      <c r="D7" s="1139" t="s">
        <v>59</v>
      </c>
      <c r="E7" s="1139" t="s">
        <v>60</v>
      </c>
      <c r="F7" s="1139" t="s">
        <v>563</v>
      </c>
    </row>
    <row r="8" spans="1:256" s="1096" customFormat="1" ht="25.5" x14ac:dyDescent="0.2">
      <c r="A8" s="1868"/>
      <c r="B8" s="1140" t="s">
        <v>1187</v>
      </c>
      <c r="C8" s="1141" t="s">
        <v>88</v>
      </c>
      <c r="D8" s="1141" t="s">
        <v>1188</v>
      </c>
      <c r="E8" s="1140" t="s">
        <v>1189</v>
      </c>
      <c r="F8" s="1140" t="s">
        <v>1190</v>
      </c>
    </row>
    <row r="9" spans="1:256" s="1096" customFormat="1" x14ac:dyDescent="0.2">
      <c r="A9" s="1142" t="s">
        <v>572</v>
      </c>
      <c r="B9" s="1869" t="s">
        <v>1144</v>
      </c>
      <c r="C9" s="1869"/>
      <c r="D9" s="1143"/>
      <c r="E9" s="1144"/>
      <c r="F9" s="1144"/>
    </row>
    <row r="10" spans="1:256" s="1096" customFormat="1" x14ac:dyDescent="0.2">
      <c r="A10" s="1142" t="s">
        <v>580</v>
      </c>
      <c r="B10" s="1870" t="s">
        <v>1191</v>
      </c>
      <c r="C10" s="1870"/>
      <c r="D10" s="1145"/>
      <c r="E10" s="1145"/>
      <c r="F10" s="1145"/>
    </row>
    <row r="11" spans="1:256" s="2" customFormat="1" x14ac:dyDescent="0.2">
      <c r="A11" s="1142" t="s">
        <v>581</v>
      </c>
      <c r="B11" s="1146" t="s">
        <v>1192</v>
      </c>
      <c r="C11" s="2" t="s">
        <v>1193</v>
      </c>
      <c r="D11" s="2" t="s">
        <v>1194</v>
      </c>
      <c r="E11" s="310">
        <v>81</v>
      </c>
      <c r="F11" s="310">
        <f>E11</f>
        <v>81</v>
      </c>
    </row>
    <row r="12" spans="1:256" s="2" customFormat="1" x14ac:dyDescent="0.2">
      <c r="A12" s="1142" t="s">
        <v>582</v>
      </c>
      <c r="B12" s="1146" t="s">
        <v>1195</v>
      </c>
      <c r="C12" s="2" t="s">
        <v>1193</v>
      </c>
      <c r="D12" s="2" t="s">
        <v>1194</v>
      </c>
      <c r="E12" s="310">
        <v>3</v>
      </c>
      <c r="F12" s="310">
        <f>E12</f>
        <v>3</v>
      </c>
    </row>
    <row r="13" spans="1:256" s="2" customFormat="1" x14ac:dyDescent="0.2">
      <c r="A13" s="1142" t="s">
        <v>583</v>
      </c>
      <c r="B13" s="1146" t="s">
        <v>1196</v>
      </c>
      <c r="C13" s="2" t="s">
        <v>1193</v>
      </c>
      <c r="D13" s="2" t="s">
        <v>1194</v>
      </c>
      <c r="E13" s="310">
        <v>7</v>
      </c>
      <c r="F13" s="310">
        <f>E13</f>
        <v>7</v>
      </c>
    </row>
    <row r="14" spans="1:256" s="2" customFormat="1" x14ac:dyDescent="0.2">
      <c r="A14" s="1142" t="s">
        <v>584</v>
      </c>
      <c r="B14" s="1146" t="s">
        <v>1197</v>
      </c>
      <c r="C14" s="2" t="s">
        <v>1193</v>
      </c>
      <c r="D14" s="2" t="s">
        <v>1194</v>
      </c>
      <c r="E14" s="310">
        <v>33</v>
      </c>
      <c r="F14" s="310">
        <v>33</v>
      </c>
    </row>
    <row r="15" spans="1:256" s="2" customFormat="1" x14ac:dyDescent="0.2">
      <c r="A15" s="1142" t="s">
        <v>585</v>
      </c>
      <c r="B15" s="1146" t="s">
        <v>1198</v>
      </c>
      <c r="C15" s="2" t="s">
        <v>1193</v>
      </c>
      <c r="D15" s="2" t="s">
        <v>1194</v>
      </c>
      <c r="E15" s="310">
        <v>31</v>
      </c>
      <c r="F15" s="310">
        <v>31</v>
      </c>
    </row>
    <row r="16" spans="1:256" ht="13.5" x14ac:dyDescent="0.25">
      <c r="A16" s="1142" t="s">
        <v>586</v>
      </c>
      <c r="B16" s="1147" t="s">
        <v>1720</v>
      </c>
      <c r="C16" s="2" t="s">
        <v>1193</v>
      </c>
      <c r="D16" s="2" t="s">
        <v>1194</v>
      </c>
      <c r="E16" s="1150">
        <v>16726</v>
      </c>
      <c r="F16" s="310">
        <v>16726</v>
      </c>
      <c r="G16" s="1153"/>
      <c r="H16" s="1153"/>
      <c r="I16" s="1153"/>
      <c r="J16" s="1153"/>
      <c r="K16" s="1153"/>
      <c r="L16" s="1153"/>
      <c r="M16" s="1153"/>
      <c r="N16" s="1153"/>
      <c r="O16" s="1153"/>
      <c r="P16" s="1153"/>
      <c r="Q16" s="1153"/>
      <c r="R16" s="1153"/>
      <c r="S16" s="1153"/>
      <c r="T16" s="1153"/>
      <c r="U16" s="1153"/>
      <c r="V16" s="1153"/>
      <c r="W16" s="1153"/>
      <c r="X16" s="1153"/>
      <c r="Y16" s="1153"/>
      <c r="Z16" s="1153"/>
      <c r="AA16" s="1153"/>
      <c r="AB16" s="1153"/>
      <c r="AC16" s="1153"/>
      <c r="AD16" s="1153"/>
      <c r="AE16" s="1153"/>
      <c r="AF16" s="1153"/>
      <c r="AG16" s="1153"/>
      <c r="AH16" s="1153"/>
      <c r="AI16" s="1153"/>
      <c r="AJ16" s="1153"/>
      <c r="AK16" s="1153"/>
      <c r="AL16" s="1153"/>
      <c r="AM16" s="1153"/>
      <c r="AN16" s="1153"/>
      <c r="AO16" s="1153"/>
      <c r="AP16" s="1153"/>
      <c r="AQ16" s="1153"/>
      <c r="AR16" s="1153"/>
      <c r="AS16" s="1153"/>
      <c r="AT16" s="1153"/>
      <c r="AU16" s="1153"/>
      <c r="AV16" s="1153"/>
      <c r="AW16" s="1153"/>
      <c r="AX16" s="1153"/>
      <c r="AY16" s="1153"/>
      <c r="AZ16" s="1153"/>
      <c r="BA16" s="1153"/>
      <c r="BB16" s="1153"/>
      <c r="BC16" s="1153"/>
      <c r="BD16" s="1153"/>
      <c r="BE16" s="1153"/>
      <c r="BF16" s="1153"/>
      <c r="BG16" s="1153"/>
      <c r="BH16" s="1153"/>
      <c r="BI16" s="1153"/>
      <c r="BJ16" s="1153"/>
      <c r="BK16" s="1153"/>
      <c r="BL16" s="1153"/>
      <c r="BM16" s="1153"/>
      <c r="BN16" s="1153"/>
      <c r="BO16" s="1153"/>
      <c r="BP16" s="1153"/>
      <c r="BQ16" s="1153"/>
      <c r="BR16" s="1153"/>
      <c r="BS16" s="1153"/>
      <c r="BT16" s="1153"/>
      <c r="BU16" s="1153"/>
      <c r="BV16" s="1153"/>
      <c r="BW16" s="1153"/>
      <c r="BX16" s="1153"/>
      <c r="BY16" s="1153"/>
      <c r="BZ16" s="1153"/>
      <c r="CA16" s="1153"/>
      <c r="CB16" s="1153"/>
      <c r="CC16" s="1153"/>
      <c r="CD16" s="1153"/>
      <c r="CE16" s="1153"/>
      <c r="CF16" s="1153"/>
      <c r="CG16" s="1153"/>
      <c r="CH16" s="1153"/>
      <c r="CI16" s="1153"/>
      <c r="CJ16" s="1153"/>
      <c r="CK16" s="1153"/>
      <c r="CL16" s="1153"/>
      <c r="CM16" s="1153"/>
      <c r="CN16" s="1153"/>
      <c r="CO16" s="1153"/>
      <c r="CP16" s="1153"/>
      <c r="CQ16" s="1153"/>
      <c r="CR16" s="1153"/>
      <c r="CS16" s="1153"/>
      <c r="CT16" s="1153"/>
      <c r="CU16" s="1153"/>
      <c r="CV16" s="1153"/>
      <c r="CW16" s="1153"/>
      <c r="CX16" s="1153"/>
      <c r="CY16" s="1153"/>
      <c r="CZ16" s="1153"/>
      <c r="DA16" s="1153"/>
      <c r="DB16" s="1153"/>
      <c r="DC16" s="1153"/>
      <c r="DD16" s="1153"/>
      <c r="DE16" s="1153"/>
      <c r="DF16" s="1153"/>
      <c r="DG16" s="1153"/>
      <c r="DH16" s="1153"/>
      <c r="DI16" s="1153"/>
      <c r="DJ16" s="1153"/>
      <c r="DK16" s="1153"/>
      <c r="DL16" s="1153"/>
      <c r="DM16" s="1153"/>
      <c r="DN16" s="1153"/>
      <c r="DO16" s="1153"/>
      <c r="DP16" s="1153"/>
      <c r="DQ16" s="1153"/>
      <c r="DR16" s="1153"/>
      <c r="DS16" s="1153"/>
      <c r="DT16" s="1153"/>
      <c r="DU16" s="1153"/>
      <c r="DV16" s="1153"/>
      <c r="DW16" s="1153"/>
      <c r="DX16" s="1153"/>
      <c r="DY16" s="1153"/>
      <c r="DZ16" s="1153"/>
      <c r="EA16" s="1153"/>
      <c r="EB16" s="1153"/>
      <c r="EC16" s="1153"/>
      <c r="ED16" s="1153"/>
      <c r="EE16" s="1153"/>
      <c r="EF16" s="1153"/>
      <c r="EG16" s="1153"/>
      <c r="EH16" s="1153"/>
      <c r="EI16" s="1153"/>
      <c r="EJ16" s="1153"/>
      <c r="EK16" s="1153"/>
      <c r="EL16" s="1153"/>
      <c r="EM16" s="1153"/>
      <c r="EN16" s="1153"/>
      <c r="EO16" s="1153"/>
      <c r="EP16" s="1153"/>
      <c r="EQ16" s="1153"/>
      <c r="ER16" s="1153"/>
      <c r="ES16" s="1153"/>
      <c r="ET16" s="1153"/>
      <c r="EU16" s="1153"/>
      <c r="EV16" s="1153"/>
      <c r="EW16" s="1153"/>
      <c r="EX16" s="1153"/>
      <c r="EY16" s="1153"/>
      <c r="EZ16" s="1153"/>
      <c r="FA16" s="1153"/>
      <c r="FB16" s="1153"/>
      <c r="FC16" s="1153"/>
      <c r="FD16" s="1153"/>
      <c r="FE16" s="1153"/>
      <c r="FF16" s="1153"/>
      <c r="FG16" s="1153"/>
      <c r="FH16" s="1153"/>
      <c r="FI16" s="1153"/>
      <c r="FJ16" s="1153"/>
      <c r="FK16" s="1153"/>
      <c r="FL16" s="1153"/>
      <c r="FM16" s="1153"/>
      <c r="FN16" s="1153"/>
      <c r="FO16" s="1153"/>
      <c r="FP16" s="1153"/>
      <c r="FQ16" s="1153"/>
      <c r="FR16" s="1153"/>
      <c r="FS16" s="1153"/>
      <c r="FT16" s="1153"/>
      <c r="FU16" s="1153"/>
      <c r="FV16" s="1153"/>
      <c r="FW16" s="1153"/>
      <c r="FX16" s="1153"/>
      <c r="FY16" s="1153"/>
      <c r="FZ16" s="1153"/>
      <c r="GA16" s="1153"/>
      <c r="GB16" s="1153"/>
      <c r="GC16" s="1153"/>
      <c r="GD16" s="1153"/>
      <c r="GE16" s="1153"/>
      <c r="GF16" s="1153"/>
      <c r="GG16" s="1153"/>
      <c r="GH16" s="1153"/>
      <c r="GI16" s="1153"/>
      <c r="GJ16" s="1153"/>
      <c r="GK16" s="1153"/>
      <c r="GL16" s="1153"/>
      <c r="GM16" s="1153"/>
      <c r="GN16" s="1153"/>
      <c r="GO16" s="1153"/>
      <c r="GP16" s="1153"/>
      <c r="GQ16" s="1153"/>
      <c r="GR16" s="1153"/>
      <c r="GS16" s="1153"/>
      <c r="GT16" s="1153"/>
      <c r="GU16" s="1153"/>
      <c r="GV16" s="1153"/>
      <c r="GW16" s="1153"/>
      <c r="GX16" s="1153"/>
      <c r="GY16" s="1153"/>
      <c r="GZ16" s="1153"/>
      <c r="HA16" s="1153"/>
      <c r="HB16" s="1153"/>
      <c r="HC16" s="1153"/>
      <c r="HD16" s="1153"/>
      <c r="HE16" s="1153"/>
      <c r="HF16" s="1153"/>
      <c r="HG16" s="1153"/>
      <c r="HH16" s="1153"/>
      <c r="HI16" s="1153"/>
      <c r="HJ16" s="1153"/>
      <c r="HK16" s="1153"/>
      <c r="HL16" s="1153"/>
      <c r="HM16" s="1153"/>
      <c r="HN16" s="1153"/>
      <c r="HO16" s="1153"/>
      <c r="HP16" s="1153"/>
      <c r="HQ16" s="1153"/>
      <c r="HR16" s="1153"/>
      <c r="HS16" s="1153"/>
      <c r="HT16" s="1153"/>
      <c r="HU16" s="1153"/>
      <c r="HV16" s="1153"/>
      <c r="HW16" s="1153"/>
      <c r="HX16" s="1153"/>
      <c r="HY16" s="1153"/>
      <c r="HZ16" s="1153"/>
      <c r="IA16" s="1153"/>
      <c r="IB16" s="1153"/>
      <c r="IC16" s="1153"/>
      <c r="ID16" s="1153"/>
      <c r="IE16" s="1153"/>
      <c r="IF16" s="1153"/>
      <c r="IG16" s="1153"/>
      <c r="IH16" s="1153"/>
      <c r="II16" s="1153"/>
      <c r="IJ16" s="1153"/>
      <c r="IK16" s="1153"/>
      <c r="IL16" s="1153"/>
      <c r="IM16" s="1153"/>
      <c r="IN16" s="1153"/>
      <c r="IO16" s="1153"/>
      <c r="IP16" s="1153"/>
      <c r="IQ16" s="1153"/>
      <c r="IR16" s="1153"/>
      <c r="IS16" s="1153"/>
      <c r="IT16" s="1153"/>
      <c r="IU16" s="1153"/>
      <c r="IV16" s="1153"/>
    </row>
    <row r="17" spans="1:6" s="2" customFormat="1" x14ac:dyDescent="0.2">
      <c r="A17" s="1142" t="s">
        <v>587</v>
      </c>
      <c r="B17" s="1146" t="s">
        <v>1199</v>
      </c>
      <c r="C17" s="2" t="s">
        <v>1193</v>
      </c>
      <c r="D17" s="2" t="s">
        <v>1194</v>
      </c>
      <c r="E17" s="310">
        <v>45092</v>
      </c>
      <c r="F17" s="310">
        <v>45092</v>
      </c>
    </row>
    <row r="18" spans="1:6" s="2" customFormat="1" x14ac:dyDescent="0.2">
      <c r="A18" s="1142" t="s">
        <v>629</v>
      </c>
      <c r="B18" s="1146" t="s">
        <v>1200</v>
      </c>
      <c r="C18" s="2" t="s">
        <v>1193</v>
      </c>
      <c r="D18" s="2" t="s">
        <v>1194</v>
      </c>
      <c r="E18" s="310">
        <v>13</v>
      </c>
      <c r="F18" s="310">
        <f>E18</f>
        <v>13</v>
      </c>
    </row>
    <row r="19" spans="1:6" s="2" customFormat="1" x14ac:dyDescent="0.2">
      <c r="A19" s="1142" t="s">
        <v>630</v>
      </c>
      <c r="B19" s="1147" t="s">
        <v>1201</v>
      </c>
      <c r="C19" s="2" t="s">
        <v>1193</v>
      </c>
      <c r="D19" s="2" t="s">
        <v>1194</v>
      </c>
      <c r="E19" s="310">
        <v>17</v>
      </c>
      <c r="F19" s="310">
        <f>E19</f>
        <v>17</v>
      </c>
    </row>
    <row r="20" spans="1:6" s="2" customFormat="1" x14ac:dyDescent="0.2">
      <c r="A20" s="1142" t="s">
        <v>631</v>
      </c>
      <c r="B20" s="1147" t="s">
        <v>1202</v>
      </c>
      <c r="C20" s="2" t="s">
        <v>1193</v>
      </c>
      <c r="D20" s="2" t="s">
        <v>1194</v>
      </c>
      <c r="E20" s="310">
        <v>41</v>
      </c>
      <c r="F20" s="310">
        <f>E20</f>
        <v>41</v>
      </c>
    </row>
    <row r="21" spans="1:6" s="2" customFormat="1" x14ac:dyDescent="0.2">
      <c r="A21" s="1142" t="s">
        <v>632</v>
      </c>
      <c r="B21" s="1147" t="s">
        <v>1203</v>
      </c>
      <c r="C21" s="2" t="s">
        <v>1204</v>
      </c>
      <c r="D21" s="2" t="s">
        <v>1194</v>
      </c>
      <c r="E21" s="310">
        <v>20</v>
      </c>
      <c r="F21" s="310">
        <v>20</v>
      </c>
    </row>
    <row r="22" spans="1:6" s="2" customFormat="1" x14ac:dyDescent="0.2">
      <c r="A22" s="1142" t="s">
        <v>633</v>
      </c>
      <c r="B22" s="1146" t="s">
        <v>1205</v>
      </c>
      <c r="C22" s="2" t="s">
        <v>1193</v>
      </c>
      <c r="D22" s="2" t="s">
        <v>1194</v>
      </c>
      <c r="E22" s="310">
        <v>22</v>
      </c>
      <c r="F22" s="310">
        <f>E22</f>
        <v>22</v>
      </c>
    </row>
    <row r="23" spans="1:6" s="2" customFormat="1" x14ac:dyDescent="0.2">
      <c r="A23" s="1142" t="s">
        <v>634</v>
      </c>
      <c r="B23" s="1147" t="s">
        <v>1206</v>
      </c>
      <c r="C23" s="2" t="s">
        <v>1204</v>
      </c>
      <c r="D23" s="2" t="s">
        <v>1207</v>
      </c>
      <c r="E23" s="310">
        <v>191</v>
      </c>
      <c r="F23" s="310">
        <f>E23</f>
        <v>191</v>
      </c>
    </row>
    <row r="24" spans="1:6" s="2" customFormat="1" x14ac:dyDescent="0.2">
      <c r="A24" s="1142" t="s">
        <v>635</v>
      </c>
      <c r="B24" s="1147" t="s">
        <v>1208</v>
      </c>
      <c r="C24" s="2" t="s">
        <v>1209</v>
      </c>
      <c r="D24" s="2" t="s">
        <v>1194</v>
      </c>
      <c r="E24" s="310">
        <v>1200</v>
      </c>
      <c r="F24" s="310">
        <f>E24</f>
        <v>1200</v>
      </c>
    </row>
    <row r="25" spans="1:6" s="2" customFormat="1" x14ac:dyDescent="0.2">
      <c r="A25" s="1142" t="s">
        <v>636</v>
      </c>
      <c r="B25" s="1147" t="s">
        <v>1210</v>
      </c>
      <c r="C25" s="2" t="s">
        <v>1193</v>
      </c>
      <c r="D25" s="2" t="s">
        <v>1194</v>
      </c>
      <c r="E25" s="310">
        <v>43</v>
      </c>
      <c r="F25" s="310">
        <f>E25</f>
        <v>43</v>
      </c>
    </row>
    <row r="26" spans="1:6" s="2" customFormat="1" x14ac:dyDescent="0.2">
      <c r="A26" s="1142" t="s">
        <v>638</v>
      </c>
      <c r="B26" s="1147" t="s">
        <v>1211</v>
      </c>
      <c r="C26" s="2" t="s">
        <v>1193</v>
      </c>
      <c r="D26" s="2" t="s">
        <v>1194</v>
      </c>
      <c r="E26" s="310">
        <v>13</v>
      </c>
      <c r="F26" s="310">
        <v>13</v>
      </c>
    </row>
    <row r="27" spans="1:6" s="2" customFormat="1" x14ac:dyDescent="0.2">
      <c r="A27" s="1142" t="s">
        <v>639</v>
      </c>
      <c r="B27" s="1147" t="s">
        <v>1212</v>
      </c>
      <c r="C27" s="2" t="s">
        <v>1213</v>
      </c>
      <c r="D27" s="2" t="s">
        <v>1214</v>
      </c>
      <c r="E27" s="310">
        <v>1339</v>
      </c>
      <c r="F27" s="310">
        <f>E27</f>
        <v>1339</v>
      </c>
    </row>
    <row r="28" spans="1:6" s="2" customFormat="1" x14ac:dyDescent="0.2">
      <c r="A28" s="1142" t="s">
        <v>640</v>
      </c>
      <c r="B28" s="1147" t="s">
        <v>1215</v>
      </c>
      <c r="C28" s="2" t="s">
        <v>1216</v>
      </c>
      <c r="D28" s="2" t="s">
        <v>1217</v>
      </c>
      <c r="E28" s="310">
        <v>4945</v>
      </c>
      <c r="F28" s="310">
        <v>4231</v>
      </c>
    </row>
    <row r="29" spans="1:6" s="2" customFormat="1" x14ac:dyDescent="0.2">
      <c r="A29" s="1142" t="s">
        <v>641</v>
      </c>
      <c r="B29" s="1147" t="s">
        <v>1218</v>
      </c>
      <c r="C29" s="2" t="s">
        <v>1219</v>
      </c>
      <c r="D29" s="2" t="s">
        <v>1220</v>
      </c>
      <c r="E29" s="310">
        <v>4217</v>
      </c>
      <c r="F29" s="310">
        <v>3317</v>
      </c>
    </row>
    <row r="30" spans="1:6" s="2" customFormat="1" x14ac:dyDescent="0.2">
      <c r="A30" s="1142" t="s">
        <v>642</v>
      </c>
      <c r="B30" s="1147" t="s">
        <v>1221</v>
      </c>
      <c r="C30" s="2" t="s">
        <v>1222</v>
      </c>
      <c r="D30" s="2" t="s">
        <v>1220</v>
      </c>
      <c r="E30" s="310">
        <v>3220</v>
      </c>
      <c r="F30" s="310">
        <v>2534</v>
      </c>
    </row>
    <row r="31" spans="1:6" s="2" customFormat="1" x14ac:dyDescent="0.2">
      <c r="A31" s="1142" t="s">
        <v>643</v>
      </c>
      <c r="B31" s="1147" t="s">
        <v>1223</v>
      </c>
      <c r="C31" s="2" t="s">
        <v>1222</v>
      </c>
      <c r="D31" s="2" t="s">
        <v>1220</v>
      </c>
      <c r="E31" s="310">
        <v>9623</v>
      </c>
      <c r="F31" s="310">
        <v>7578</v>
      </c>
    </row>
    <row r="32" spans="1:6" s="2" customFormat="1" x14ac:dyDescent="0.2">
      <c r="A32" s="1142" t="s">
        <v>644</v>
      </c>
      <c r="B32" s="1147" t="s">
        <v>1224</v>
      </c>
      <c r="C32" s="2" t="s">
        <v>1225</v>
      </c>
      <c r="D32" s="2" t="s">
        <v>1226</v>
      </c>
      <c r="E32" s="310">
        <v>1663</v>
      </c>
      <c r="F32" s="310">
        <f t="shared" ref="F32:F52" si="0">E32</f>
        <v>1663</v>
      </c>
    </row>
    <row r="33" spans="1:256" s="2" customFormat="1" x14ac:dyDescent="0.2">
      <c r="A33" s="1142" t="s">
        <v>645</v>
      </c>
      <c r="B33" s="1147" t="s">
        <v>1227</v>
      </c>
      <c r="C33" s="2" t="s">
        <v>1225</v>
      </c>
      <c r="D33" s="2" t="s">
        <v>1228</v>
      </c>
      <c r="E33" s="310">
        <v>14882</v>
      </c>
      <c r="F33" s="310">
        <f t="shared" si="0"/>
        <v>14882</v>
      </c>
    </row>
    <row r="34" spans="1:256" s="2" customFormat="1" x14ac:dyDescent="0.2">
      <c r="A34" s="1142" t="s">
        <v>682</v>
      </c>
      <c r="B34" s="1146" t="s">
        <v>1229</v>
      </c>
      <c r="C34" s="2" t="s">
        <v>1230</v>
      </c>
      <c r="D34" s="2" t="s">
        <v>1231</v>
      </c>
      <c r="E34" s="310">
        <v>41855</v>
      </c>
      <c r="F34" s="310">
        <v>34457</v>
      </c>
    </row>
    <row r="35" spans="1:256" s="2" customFormat="1" x14ac:dyDescent="0.2">
      <c r="A35" s="1142" t="s">
        <v>683</v>
      </c>
      <c r="B35" s="1146" t="s">
        <v>1229</v>
      </c>
      <c r="C35" s="1148" t="s">
        <v>1232</v>
      </c>
      <c r="D35" s="2" t="s">
        <v>1231</v>
      </c>
      <c r="E35" s="310">
        <v>8424</v>
      </c>
      <c r="F35" s="310">
        <v>8424</v>
      </c>
      <c r="G35" s="1149"/>
      <c r="H35" s="1149"/>
      <c r="I35" s="1149"/>
      <c r="J35" s="1149"/>
      <c r="K35" s="1149"/>
      <c r="L35" s="1149"/>
      <c r="M35" s="1149"/>
      <c r="N35" s="1149"/>
      <c r="O35" s="1149"/>
      <c r="P35" s="1149"/>
      <c r="Q35" s="1149"/>
      <c r="R35" s="1149"/>
      <c r="S35" s="1149"/>
      <c r="T35" s="1149"/>
      <c r="U35" s="1149"/>
      <c r="V35" s="1149"/>
      <c r="W35" s="1149"/>
      <c r="X35" s="1149"/>
      <c r="Y35" s="1149"/>
      <c r="Z35" s="1149"/>
      <c r="AA35" s="1149"/>
      <c r="AB35" s="1149"/>
      <c r="AC35" s="1149"/>
      <c r="AD35" s="1149"/>
      <c r="AE35" s="1149"/>
      <c r="AF35" s="1149"/>
      <c r="AG35" s="1149"/>
      <c r="AH35" s="1149"/>
      <c r="AI35" s="1149"/>
      <c r="AJ35" s="1149"/>
      <c r="AK35" s="1149"/>
      <c r="AL35" s="1149"/>
      <c r="AM35" s="1149"/>
      <c r="AN35" s="1149"/>
      <c r="AO35" s="1149"/>
      <c r="AP35" s="1149"/>
      <c r="AQ35" s="1149"/>
      <c r="AR35" s="1149"/>
      <c r="AS35" s="1149"/>
      <c r="AT35" s="1149"/>
      <c r="AU35" s="1149"/>
      <c r="AV35" s="1149"/>
      <c r="AW35" s="1149"/>
      <c r="AX35" s="1149"/>
      <c r="AY35" s="1149"/>
      <c r="AZ35" s="1149"/>
      <c r="BA35" s="1149"/>
      <c r="BB35" s="1149"/>
      <c r="BC35" s="1149"/>
      <c r="BD35" s="1149"/>
      <c r="BE35" s="1149"/>
      <c r="BF35" s="1149"/>
      <c r="BG35" s="1149"/>
      <c r="BH35" s="1149"/>
      <c r="BI35" s="1149"/>
      <c r="BJ35" s="1149"/>
      <c r="BK35" s="1149"/>
      <c r="BL35" s="1149"/>
      <c r="BM35" s="1149"/>
      <c r="BN35" s="1149"/>
      <c r="BO35" s="1149"/>
      <c r="BP35" s="1149"/>
      <c r="BQ35" s="1149"/>
      <c r="BR35" s="1149"/>
      <c r="BS35" s="1149"/>
      <c r="BT35" s="1149"/>
      <c r="BU35" s="1149"/>
      <c r="BV35" s="1149"/>
      <c r="BW35" s="1149"/>
      <c r="BX35" s="1149"/>
      <c r="BY35" s="1149"/>
      <c r="BZ35" s="1149"/>
      <c r="CA35" s="1149"/>
      <c r="CB35" s="1149"/>
      <c r="CC35" s="1149"/>
      <c r="CD35" s="1149"/>
      <c r="CE35" s="1149"/>
      <c r="CF35" s="1149"/>
      <c r="CG35" s="1149"/>
      <c r="CH35" s="1149"/>
      <c r="CI35" s="1149"/>
      <c r="CJ35" s="1149"/>
      <c r="CK35" s="1149"/>
      <c r="CL35" s="1149"/>
      <c r="CM35" s="1149"/>
      <c r="CN35" s="1149"/>
      <c r="CO35" s="1149"/>
      <c r="CP35" s="1149"/>
      <c r="CQ35" s="1149"/>
      <c r="CR35" s="1149"/>
      <c r="CS35" s="1149"/>
      <c r="CT35" s="1149"/>
      <c r="CU35" s="1149"/>
      <c r="CV35" s="1149"/>
      <c r="CW35" s="1149"/>
      <c r="CX35" s="1149"/>
      <c r="CY35" s="1149"/>
      <c r="CZ35" s="1149"/>
      <c r="DA35" s="1149"/>
      <c r="DB35" s="1149"/>
      <c r="DC35" s="1149"/>
      <c r="DD35" s="1149"/>
      <c r="DE35" s="1149"/>
      <c r="DF35" s="1149"/>
      <c r="DG35" s="1149"/>
      <c r="DH35" s="1149"/>
      <c r="DI35" s="1149"/>
      <c r="DJ35" s="1149"/>
      <c r="DK35" s="1149"/>
      <c r="DL35" s="1149"/>
      <c r="DM35" s="1149"/>
      <c r="DN35" s="1149"/>
      <c r="DO35" s="1149"/>
      <c r="DP35" s="1149"/>
      <c r="DQ35" s="1149"/>
      <c r="DR35" s="1149"/>
      <c r="DS35" s="1149"/>
      <c r="DT35" s="1149"/>
      <c r="DU35" s="1149"/>
      <c r="DV35" s="1149"/>
      <c r="DW35" s="1149"/>
      <c r="DX35" s="1149"/>
      <c r="DY35" s="1149"/>
      <c r="DZ35" s="1149"/>
      <c r="EA35" s="1149"/>
      <c r="EB35" s="1149"/>
      <c r="EC35" s="1149"/>
      <c r="ED35" s="1149"/>
      <c r="EE35" s="1149"/>
      <c r="EF35" s="1149"/>
      <c r="EG35" s="1149"/>
      <c r="EH35" s="1149"/>
      <c r="EI35" s="1149"/>
      <c r="EJ35" s="1149"/>
      <c r="EK35" s="1149"/>
      <c r="EL35" s="1149"/>
      <c r="EM35" s="1149"/>
      <c r="EN35" s="1149"/>
      <c r="EO35" s="1149"/>
      <c r="EP35" s="1149"/>
      <c r="EQ35" s="1149"/>
      <c r="ER35" s="1149"/>
      <c r="ES35" s="1149"/>
      <c r="ET35" s="1149"/>
      <c r="EU35" s="1149"/>
      <c r="EV35" s="1149"/>
      <c r="EW35" s="1149"/>
      <c r="EX35" s="1149"/>
      <c r="EY35" s="1149"/>
      <c r="EZ35" s="1149"/>
      <c r="FA35" s="1149"/>
      <c r="FB35" s="1149"/>
      <c r="FC35" s="1149"/>
      <c r="FD35" s="1149"/>
      <c r="FE35" s="1149"/>
      <c r="FF35" s="1149"/>
      <c r="FG35" s="1149"/>
      <c r="FH35" s="1149"/>
      <c r="FI35" s="1149"/>
      <c r="FJ35" s="1149"/>
      <c r="FK35" s="1149"/>
      <c r="FL35" s="1149"/>
      <c r="FM35" s="1149"/>
      <c r="FN35" s="1149"/>
      <c r="FO35" s="1149"/>
      <c r="FP35" s="1149"/>
      <c r="FQ35" s="1149"/>
      <c r="FR35" s="1149"/>
      <c r="FS35" s="1149"/>
      <c r="FT35" s="1149"/>
      <c r="FU35" s="1149"/>
      <c r="FV35" s="1149"/>
      <c r="FW35" s="1149"/>
      <c r="FX35" s="1149"/>
      <c r="FY35" s="1149"/>
      <c r="FZ35" s="1149"/>
      <c r="GA35" s="1149"/>
      <c r="GB35" s="1149"/>
      <c r="GC35" s="1149"/>
      <c r="GD35" s="1149"/>
      <c r="GE35" s="1149"/>
      <c r="GF35" s="1149"/>
      <c r="GG35" s="1149"/>
      <c r="GH35" s="1149"/>
      <c r="GI35" s="1149"/>
      <c r="GJ35" s="1149"/>
      <c r="GK35" s="1149"/>
      <c r="GL35" s="1149"/>
      <c r="GM35" s="1149"/>
      <c r="GN35" s="1149"/>
      <c r="GO35" s="1149"/>
      <c r="GP35" s="1149"/>
      <c r="GQ35" s="1149"/>
      <c r="GR35" s="1149"/>
      <c r="GS35" s="1149"/>
      <c r="GT35" s="1149"/>
      <c r="GU35" s="1149"/>
      <c r="GV35" s="1149"/>
      <c r="GW35" s="1149"/>
      <c r="GX35" s="1149"/>
      <c r="GY35" s="1149"/>
      <c r="GZ35" s="1149"/>
      <c r="HA35" s="1149"/>
      <c r="HB35" s="1149"/>
      <c r="HC35" s="1149"/>
      <c r="HD35" s="1149"/>
      <c r="HE35" s="1149"/>
      <c r="HF35" s="1149"/>
      <c r="HG35" s="1149"/>
      <c r="HH35" s="1149"/>
      <c r="HI35" s="1149"/>
      <c r="HJ35" s="1149"/>
      <c r="HK35" s="1149"/>
      <c r="HL35" s="1149"/>
      <c r="HM35" s="1149"/>
      <c r="HN35" s="1149"/>
      <c r="HO35" s="1149"/>
      <c r="HP35" s="1149"/>
      <c r="HQ35" s="1149"/>
      <c r="HR35" s="1149"/>
      <c r="HS35" s="1149"/>
      <c r="HT35" s="1149"/>
      <c r="HU35" s="1149"/>
      <c r="HV35" s="1149"/>
      <c r="HW35" s="1149"/>
      <c r="HX35" s="1149"/>
      <c r="HY35" s="1149"/>
      <c r="HZ35" s="1149"/>
      <c r="IA35" s="1149"/>
      <c r="IB35" s="1149"/>
      <c r="IC35" s="1149"/>
      <c r="ID35" s="1149"/>
      <c r="IE35" s="1149"/>
      <c r="IF35" s="1149"/>
      <c r="IG35" s="1149"/>
      <c r="IH35" s="1149"/>
      <c r="II35" s="1149"/>
      <c r="IJ35" s="1149"/>
      <c r="IK35" s="1149"/>
      <c r="IL35" s="1149"/>
      <c r="IM35" s="1149"/>
      <c r="IN35" s="1149"/>
      <c r="IO35" s="1149"/>
      <c r="IP35" s="1149"/>
      <c r="IQ35" s="1149"/>
      <c r="IR35" s="1149"/>
      <c r="IS35" s="1149"/>
      <c r="IT35" s="1149"/>
      <c r="IU35" s="1149"/>
      <c r="IV35" s="1149"/>
    </row>
    <row r="36" spans="1:256" s="2" customFormat="1" x14ac:dyDescent="0.2">
      <c r="A36" s="1142" t="s">
        <v>684</v>
      </c>
      <c r="B36" s="1147" t="s">
        <v>1233</v>
      </c>
      <c r="C36" s="2" t="s">
        <v>1225</v>
      </c>
      <c r="D36" s="2" t="s">
        <v>1234</v>
      </c>
      <c r="E36" s="310">
        <v>583</v>
      </c>
      <c r="F36" s="310">
        <f t="shared" si="0"/>
        <v>583</v>
      </c>
    </row>
    <row r="37" spans="1:256" s="2" customFormat="1" x14ac:dyDescent="0.2">
      <c r="A37" s="1142" t="s">
        <v>685</v>
      </c>
      <c r="B37" s="1147" t="s">
        <v>1235</v>
      </c>
      <c r="C37" s="2" t="s">
        <v>1225</v>
      </c>
      <c r="D37" s="2" t="s">
        <v>1234</v>
      </c>
      <c r="E37" s="310">
        <v>583</v>
      </c>
      <c r="F37" s="310">
        <f t="shared" si="0"/>
        <v>583</v>
      </c>
    </row>
    <row r="38" spans="1:256" s="2" customFormat="1" x14ac:dyDescent="0.2">
      <c r="A38" s="1142" t="s">
        <v>686</v>
      </c>
      <c r="B38" s="1147" t="s">
        <v>1236</v>
      </c>
      <c r="C38" s="2" t="s">
        <v>1225</v>
      </c>
      <c r="D38" s="2" t="s">
        <v>1237</v>
      </c>
      <c r="E38" s="310">
        <v>657</v>
      </c>
      <c r="F38" s="310">
        <f t="shared" si="0"/>
        <v>657</v>
      </c>
    </row>
    <row r="39" spans="1:256" s="2" customFormat="1" x14ac:dyDescent="0.2">
      <c r="A39" s="1142" t="s">
        <v>687</v>
      </c>
      <c r="B39" s="1147" t="s">
        <v>1238</v>
      </c>
      <c r="C39" s="2" t="s">
        <v>1239</v>
      </c>
      <c r="D39" s="2" t="s">
        <v>1240</v>
      </c>
      <c r="E39" s="310">
        <v>151</v>
      </c>
      <c r="F39" s="310">
        <f t="shared" si="0"/>
        <v>151</v>
      </c>
    </row>
    <row r="40" spans="1:256" s="2" customFormat="1" x14ac:dyDescent="0.2">
      <c r="A40" s="1142" t="s">
        <v>688</v>
      </c>
      <c r="B40" s="1147" t="s">
        <v>1241</v>
      </c>
      <c r="C40" s="2" t="s">
        <v>1225</v>
      </c>
      <c r="D40" s="2" t="s">
        <v>1237</v>
      </c>
      <c r="E40" s="310">
        <v>632</v>
      </c>
      <c r="F40" s="310">
        <f t="shared" si="0"/>
        <v>632</v>
      </c>
    </row>
    <row r="41" spans="1:256" s="2" customFormat="1" x14ac:dyDescent="0.2">
      <c r="A41" s="1142" t="s">
        <v>690</v>
      </c>
      <c r="B41" s="1147" t="s">
        <v>1242</v>
      </c>
      <c r="C41" s="2" t="s">
        <v>1225</v>
      </c>
      <c r="D41" s="2" t="s">
        <v>1237</v>
      </c>
      <c r="E41" s="310">
        <v>632</v>
      </c>
      <c r="F41" s="310">
        <f t="shared" si="0"/>
        <v>632</v>
      </c>
    </row>
    <row r="42" spans="1:256" s="2" customFormat="1" x14ac:dyDescent="0.2">
      <c r="A42" s="1142" t="s">
        <v>691</v>
      </c>
      <c r="B42" s="1147" t="s">
        <v>1243</v>
      </c>
      <c r="C42" s="2" t="s">
        <v>1225</v>
      </c>
      <c r="D42" s="2" t="s">
        <v>1237</v>
      </c>
      <c r="E42" s="310">
        <v>657</v>
      </c>
      <c r="F42" s="310">
        <f t="shared" si="0"/>
        <v>657</v>
      </c>
    </row>
    <row r="43" spans="1:256" s="2" customFormat="1" x14ac:dyDescent="0.2">
      <c r="A43" s="1142" t="s">
        <v>743</v>
      </c>
      <c r="B43" s="1147" t="s">
        <v>1244</v>
      </c>
      <c r="C43" s="2" t="s">
        <v>1225</v>
      </c>
      <c r="D43" s="2" t="s">
        <v>1237</v>
      </c>
      <c r="E43" s="310">
        <v>632</v>
      </c>
      <c r="F43" s="310">
        <f t="shared" si="0"/>
        <v>632</v>
      </c>
    </row>
    <row r="44" spans="1:256" s="2" customFormat="1" x14ac:dyDescent="0.2">
      <c r="A44" s="1142" t="s">
        <v>744</v>
      </c>
      <c r="B44" s="1147" t="s">
        <v>1245</v>
      </c>
      <c r="C44" s="2" t="s">
        <v>1225</v>
      </c>
      <c r="D44" s="2" t="s">
        <v>1237</v>
      </c>
      <c r="E44" s="310">
        <v>632</v>
      </c>
      <c r="F44" s="310">
        <f t="shared" si="0"/>
        <v>632</v>
      </c>
    </row>
    <row r="45" spans="1:256" s="2" customFormat="1" x14ac:dyDescent="0.2">
      <c r="A45" s="1142" t="s">
        <v>745</v>
      </c>
      <c r="B45" s="1147" t="s">
        <v>1246</v>
      </c>
      <c r="C45" s="2" t="s">
        <v>1247</v>
      </c>
      <c r="D45" s="2" t="s">
        <v>1194</v>
      </c>
      <c r="E45" s="310">
        <v>1</v>
      </c>
      <c r="F45" s="310">
        <f t="shared" si="0"/>
        <v>1</v>
      </c>
    </row>
    <row r="46" spans="1:256" s="2" customFormat="1" x14ac:dyDescent="0.2">
      <c r="A46" s="1142" t="s">
        <v>746</v>
      </c>
      <c r="B46" s="1147" t="s">
        <v>1248</v>
      </c>
      <c r="C46" s="2" t="s">
        <v>1225</v>
      </c>
      <c r="D46" s="2" t="s">
        <v>1249</v>
      </c>
      <c r="E46" s="310">
        <v>173</v>
      </c>
      <c r="F46" s="310">
        <f t="shared" si="0"/>
        <v>173</v>
      </c>
    </row>
    <row r="47" spans="1:256" s="2" customFormat="1" x14ac:dyDescent="0.2">
      <c r="A47" s="1142" t="s">
        <v>124</v>
      </c>
      <c r="B47" s="1147" t="s">
        <v>1250</v>
      </c>
      <c r="C47" s="2" t="s">
        <v>1225</v>
      </c>
      <c r="D47" s="2" t="s">
        <v>1251</v>
      </c>
      <c r="E47" s="310">
        <v>24005</v>
      </c>
      <c r="F47" s="310">
        <v>23555</v>
      </c>
    </row>
    <row r="48" spans="1:256" s="2" customFormat="1" x14ac:dyDescent="0.2">
      <c r="A48" s="1142" t="s">
        <v>772</v>
      </c>
      <c r="B48" s="1147" t="s">
        <v>1252</v>
      </c>
      <c r="C48" s="2" t="s">
        <v>1225</v>
      </c>
      <c r="D48" s="2" t="s">
        <v>1253</v>
      </c>
      <c r="E48" s="310">
        <v>22637</v>
      </c>
      <c r="F48" s="310">
        <f t="shared" si="0"/>
        <v>22637</v>
      </c>
    </row>
    <row r="49" spans="1:256" s="2" customFormat="1" x14ac:dyDescent="0.2">
      <c r="A49" s="1142" t="s">
        <v>773</v>
      </c>
      <c r="B49" s="1147" t="s">
        <v>1254</v>
      </c>
      <c r="C49" s="2" t="s">
        <v>1225</v>
      </c>
      <c r="D49" s="2" t="s">
        <v>1255</v>
      </c>
      <c r="E49" s="310">
        <v>3862</v>
      </c>
      <c r="F49" s="310">
        <f t="shared" si="0"/>
        <v>3862</v>
      </c>
    </row>
    <row r="50" spans="1:256" s="2" customFormat="1" x14ac:dyDescent="0.2">
      <c r="A50" s="1142" t="s">
        <v>127</v>
      </c>
      <c r="B50" s="1147" t="s">
        <v>1256</v>
      </c>
      <c r="C50" s="2" t="s">
        <v>1225</v>
      </c>
      <c r="D50" s="2" t="s">
        <v>1257</v>
      </c>
      <c r="E50" s="310">
        <v>1577</v>
      </c>
      <c r="F50" s="310">
        <f t="shared" si="0"/>
        <v>1577</v>
      </c>
    </row>
    <row r="51" spans="1:256" s="2" customFormat="1" x14ac:dyDescent="0.2">
      <c r="A51" s="1142" t="s">
        <v>128</v>
      </c>
      <c r="B51" s="1147" t="s">
        <v>1258</v>
      </c>
      <c r="C51" s="2" t="s">
        <v>1225</v>
      </c>
      <c r="D51" s="2" t="s">
        <v>1259</v>
      </c>
      <c r="E51" s="310">
        <v>1296</v>
      </c>
      <c r="F51" s="310">
        <f t="shared" si="0"/>
        <v>1296</v>
      </c>
    </row>
    <row r="52" spans="1:256" s="2" customFormat="1" x14ac:dyDescent="0.2">
      <c r="A52" s="1142" t="s">
        <v>129</v>
      </c>
      <c r="B52" s="1147" t="s">
        <v>1260</v>
      </c>
      <c r="C52" s="2" t="s">
        <v>1225</v>
      </c>
      <c r="D52" s="2" t="s">
        <v>1259</v>
      </c>
      <c r="E52" s="310">
        <v>6912</v>
      </c>
      <c r="F52" s="310">
        <f t="shared" si="0"/>
        <v>6912</v>
      </c>
    </row>
    <row r="53" spans="1:256" s="2" customFormat="1" x14ac:dyDescent="0.2">
      <c r="A53" s="1142" t="s">
        <v>132</v>
      </c>
      <c r="B53" s="1147" t="s">
        <v>1261</v>
      </c>
      <c r="C53" s="2" t="s">
        <v>1262</v>
      </c>
      <c r="D53" s="2" t="s">
        <v>1263</v>
      </c>
      <c r="E53" s="1150">
        <v>8166</v>
      </c>
      <c r="F53" s="310">
        <v>3517</v>
      </c>
    </row>
    <row r="54" spans="1:256" s="2" customFormat="1" x14ac:dyDescent="0.2">
      <c r="A54" s="1142" t="s">
        <v>135</v>
      </c>
      <c r="B54" s="1146" t="s">
        <v>1264</v>
      </c>
      <c r="C54" s="2" t="s">
        <v>1265</v>
      </c>
      <c r="E54" s="1150">
        <v>26531</v>
      </c>
      <c r="F54" s="310">
        <v>17771</v>
      </c>
      <c r="G54" s="360"/>
    </row>
    <row r="55" spans="1:256" s="1151" customFormat="1" ht="13.5" x14ac:dyDescent="0.25">
      <c r="A55" s="1142" t="s">
        <v>136</v>
      </c>
      <c r="B55" s="1147" t="s">
        <v>1266</v>
      </c>
      <c r="C55" s="2" t="s">
        <v>1267</v>
      </c>
      <c r="D55" s="2" t="s">
        <v>1268</v>
      </c>
      <c r="E55" s="1150">
        <v>5337</v>
      </c>
      <c r="F55" s="310">
        <v>2883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s="2" customFormat="1" x14ac:dyDescent="0.2">
      <c r="A56" s="1142" t="s">
        <v>137</v>
      </c>
      <c r="B56" s="1152"/>
      <c r="C56" s="2" t="s">
        <v>1269</v>
      </c>
      <c r="D56" s="2" t="s">
        <v>1228</v>
      </c>
      <c r="E56" s="1150">
        <v>1570</v>
      </c>
      <c r="F56" s="310">
        <v>1145</v>
      </c>
      <c r="G56" s="360"/>
      <c r="I56" s="310"/>
    </row>
    <row r="57" spans="1:256" s="2" customFormat="1" x14ac:dyDescent="0.2">
      <c r="A57" s="1142" t="s">
        <v>138</v>
      </c>
      <c r="B57" s="1152"/>
      <c r="C57" s="2" t="s">
        <v>1270</v>
      </c>
      <c r="D57" s="2" t="s">
        <v>1228</v>
      </c>
      <c r="E57" s="1150">
        <v>368</v>
      </c>
      <c r="F57" s="310">
        <v>321</v>
      </c>
      <c r="G57" s="360"/>
    </row>
    <row r="58" spans="1:256" s="1153" customFormat="1" ht="15" customHeight="1" x14ac:dyDescent="0.25">
      <c r="A58" s="1142" t="s">
        <v>141</v>
      </c>
      <c r="B58" s="1152"/>
      <c r="C58" s="2" t="s">
        <v>1271</v>
      </c>
      <c r="D58" s="2"/>
      <c r="E58" s="1150">
        <v>10440</v>
      </c>
      <c r="F58" s="310">
        <v>9327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s="2" customFormat="1" ht="13.5" x14ac:dyDescent="0.25">
      <c r="A59" s="1142" t="s">
        <v>144</v>
      </c>
      <c r="B59" s="1152"/>
      <c r="C59" s="2" t="s">
        <v>1272</v>
      </c>
      <c r="E59" s="1150">
        <v>212</v>
      </c>
      <c r="F59" s="310">
        <v>174</v>
      </c>
      <c r="G59" s="1154"/>
      <c r="H59" s="1151"/>
      <c r="I59" s="1151"/>
      <c r="J59" s="1151"/>
      <c r="K59" s="1151"/>
      <c r="L59" s="1151"/>
      <c r="M59" s="1151"/>
      <c r="N59" s="1151"/>
      <c r="O59" s="1151"/>
      <c r="P59" s="1151"/>
      <c r="Q59" s="1151"/>
      <c r="R59" s="1151"/>
      <c r="S59" s="1151"/>
      <c r="T59" s="1151"/>
      <c r="U59" s="1151"/>
      <c r="V59" s="1151"/>
      <c r="W59" s="1151"/>
      <c r="X59" s="1151"/>
      <c r="Y59" s="1151"/>
      <c r="Z59" s="1151"/>
      <c r="AA59" s="1151"/>
      <c r="AB59" s="1151"/>
      <c r="AC59" s="1151"/>
      <c r="AD59" s="1151"/>
      <c r="AE59" s="1151"/>
      <c r="AF59" s="1151"/>
      <c r="AG59" s="1151"/>
      <c r="AH59" s="1151"/>
      <c r="AI59" s="1151"/>
      <c r="AJ59" s="1151"/>
      <c r="AK59" s="1151"/>
      <c r="AL59" s="1151"/>
      <c r="AM59" s="1151"/>
      <c r="AN59" s="1151"/>
      <c r="AO59" s="1151"/>
      <c r="AP59" s="1151"/>
      <c r="AQ59" s="1151"/>
      <c r="AR59" s="1151"/>
      <c r="AS59" s="1151"/>
      <c r="AT59" s="1151"/>
      <c r="AU59" s="1151"/>
      <c r="AV59" s="1151"/>
      <c r="AW59" s="1151"/>
      <c r="AX59" s="1151"/>
      <c r="AY59" s="1151"/>
      <c r="AZ59" s="1151"/>
      <c r="BA59" s="1151"/>
      <c r="BB59" s="1151"/>
      <c r="BC59" s="1151"/>
      <c r="BD59" s="1151"/>
      <c r="BE59" s="1151"/>
      <c r="BF59" s="1151"/>
      <c r="BG59" s="1151"/>
      <c r="BH59" s="1151"/>
      <c r="BI59" s="1151"/>
      <c r="BJ59" s="1151"/>
      <c r="BK59" s="1151"/>
      <c r="BL59" s="1151"/>
      <c r="BM59" s="1151"/>
      <c r="BN59" s="1151"/>
      <c r="BO59" s="1151"/>
      <c r="BP59" s="1151"/>
      <c r="BQ59" s="1151"/>
      <c r="BR59" s="1151"/>
      <c r="BS59" s="1151"/>
      <c r="BT59" s="1151"/>
      <c r="BU59" s="1151"/>
      <c r="BV59" s="1151"/>
      <c r="BW59" s="1151"/>
      <c r="BX59" s="1151"/>
      <c r="BY59" s="1151"/>
      <c r="BZ59" s="1151"/>
      <c r="CA59" s="1151"/>
      <c r="CB59" s="1151"/>
      <c r="CC59" s="1151"/>
      <c r="CD59" s="1151"/>
      <c r="CE59" s="1151"/>
      <c r="CF59" s="1151"/>
      <c r="CG59" s="1151"/>
      <c r="CH59" s="1151"/>
      <c r="CI59" s="1151"/>
      <c r="CJ59" s="1151"/>
      <c r="CK59" s="1151"/>
      <c r="CL59" s="1151"/>
      <c r="CM59" s="1151"/>
      <c r="CN59" s="1151"/>
      <c r="CO59" s="1151"/>
      <c r="CP59" s="1151"/>
      <c r="CQ59" s="1151"/>
      <c r="CR59" s="1151"/>
      <c r="CS59" s="1151"/>
      <c r="CT59" s="1151"/>
      <c r="CU59" s="1151"/>
      <c r="CV59" s="1151"/>
      <c r="CW59" s="1151"/>
      <c r="CX59" s="1151"/>
      <c r="CY59" s="1151"/>
      <c r="CZ59" s="1151"/>
      <c r="DA59" s="1151"/>
      <c r="DB59" s="1151"/>
      <c r="DC59" s="1151"/>
      <c r="DD59" s="1151"/>
      <c r="DE59" s="1151"/>
      <c r="DF59" s="1151"/>
      <c r="DG59" s="1151"/>
      <c r="DH59" s="1151"/>
      <c r="DI59" s="1151"/>
      <c r="DJ59" s="1151"/>
      <c r="DK59" s="1151"/>
      <c r="DL59" s="1151"/>
      <c r="DM59" s="1151"/>
      <c r="DN59" s="1151"/>
      <c r="DO59" s="1151"/>
      <c r="DP59" s="1151"/>
      <c r="DQ59" s="1151"/>
      <c r="DR59" s="1151"/>
      <c r="DS59" s="1151"/>
      <c r="DT59" s="1151"/>
      <c r="DU59" s="1151"/>
      <c r="DV59" s="1151"/>
      <c r="DW59" s="1151"/>
      <c r="DX59" s="1151"/>
      <c r="DY59" s="1151"/>
      <c r="DZ59" s="1151"/>
      <c r="EA59" s="1151"/>
      <c r="EB59" s="1151"/>
      <c r="EC59" s="1151"/>
      <c r="ED59" s="1151"/>
      <c r="EE59" s="1151"/>
      <c r="EF59" s="1151"/>
      <c r="EG59" s="1151"/>
      <c r="EH59" s="1151"/>
      <c r="EI59" s="1151"/>
      <c r="EJ59" s="1151"/>
      <c r="EK59" s="1151"/>
      <c r="EL59" s="1151"/>
      <c r="EM59" s="1151"/>
      <c r="EN59" s="1151"/>
      <c r="EO59" s="1151"/>
      <c r="EP59" s="1151"/>
      <c r="EQ59" s="1151"/>
      <c r="ER59" s="1151"/>
      <c r="ES59" s="1151"/>
      <c r="ET59" s="1151"/>
      <c r="EU59" s="1151"/>
      <c r="EV59" s="1151"/>
      <c r="EW59" s="1151"/>
      <c r="EX59" s="1151"/>
      <c r="EY59" s="1151"/>
      <c r="EZ59" s="1151"/>
      <c r="FA59" s="1151"/>
      <c r="FB59" s="1151"/>
      <c r="FC59" s="1151"/>
      <c r="FD59" s="1151"/>
      <c r="FE59" s="1151"/>
      <c r="FF59" s="1151"/>
      <c r="FG59" s="1151"/>
      <c r="FH59" s="1151"/>
      <c r="FI59" s="1151"/>
      <c r="FJ59" s="1151"/>
      <c r="FK59" s="1151"/>
      <c r="FL59" s="1151"/>
      <c r="FM59" s="1151"/>
      <c r="FN59" s="1151"/>
      <c r="FO59" s="1151"/>
      <c r="FP59" s="1151"/>
      <c r="FQ59" s="1151"/>
      <c r="FR59" s="1151"/>
      <c r="FS59" s="1151"/>
      <c r="FT59" s="1151"/>
      <c r="FU59" s="1151"/>
      <c r="FV59" s="1151"/>
      <c r="FW59" s="1151"/>
      <c r="FX59" s="1151"/>
      <c r="FY59" s="1151"/>
      <c r="FZ59" s="1151"/>
      <c r="GA59" s="1151"/>
      <c r="GB59" s="1151"/>
      <c r="GC59" s="1151"/>
      <c r="GD59" s="1151"/>
      <c r="GE59" s="1151"/>
      <c r="GF59" s="1151"/>
      <c r="GG59" s="1151"/>
      <c r="GH59" s="1151"/>
      <c r="GI59" s="1151"/>
      <c r="GJ59" s="1151"/>
      <c r="GK59" s="1151"/>
      <c r="GL59" s="1151"/>
      <c r="GM59" s="1151"/>
      <c r="GN59" s="1151"/>
      <c r="GO59" s="1151"/>
      <c r="GP59" s="1151"/>
      <c r="GQ59" s="1151"/>
      <c r="GR59" s="1151"/>
      <c r="GS59" s="1151"/>
      <c r="GT59" s="1151"/>
      <c r="GU59" s="1151"/>
      <c r="GV59" s="1151"/>
      <c r="GW59" s="1151"/>
      <c r="GX59" s="1151"/>
      <c r="GY59" s="1151"/>
      <c r="GZ59" s="1151"/>
      <c r="HA59" s="1151"/>
      <c r="HB59" s="1151"/>
      <c r="HC59" s="1151"/>
      <c r="HD59" s="1151"/>
      <c r="HE59" s="1151"/>
      <c r="HF59" s="1151"/>
      <c r="HG59" s="1151"/>
      <c r="HH59" s="1151"/>
      <c r="HI59" s="1151"/>
      <c r="HJ59" s="1151"/>
      <c r="HK59" s="1151"/>
      <c r="HL59" s="1151"/>
      <c r="HM59" s="1151"/>
      <c r="HN59" s="1151"/>
      <c r="HO59" s="1151"/>
      <c r="HP59" s="1151"/>
      <c r="HQ59" s="1151"/>
      <c r="HR59" s="1151"/>
      <c r="HS59" s="1151"/>
      <c r="HT59" s="1151"/>
      <c r="HU59" s="1151"/>
      <c r="HV59" s="1151"/>
      <c r="HW59" s="1151"/>
      <c r="HX59" s="1151"/>
      <c r="HY59" s="1151"/>
      <c r="HZ59" s="1151"/>
      <c r="IA59" s="1151"/>
      <c r="IB59" s="1151"/>
      <c r="IC59" s="1151"/>
      <c r="ID59" s="1151"/>
      <c r="IE59" s="1151"/>
      <c r="IF59" s="1151"/>
      <c r="IG59" s="1151"/>
      <c r="IH59" s="1151"/>
      <c r="II59" s="1151"/>
      <c r="IJ59" s="1151"/>
      <c r="IK59" s="1151"/>
      <c r="IL59" s="1151"/>
      <c r="IM59" s="1151"/>
      <c r="IN59" s="1151"/>
      <c r="IO59" s="1151"/>
      <c r="IP59" s="1151"/>
      <c r="IQ59" s="1151"/>
      <c r="IR59" s="1151"/>
      <c r="IS59" s="1151"/>
      <c r="IT59" s="1151"/>
      <c r="IU59" s="1151"/>
      <c r="IV59" s="1151"/>
    </row>
    <row r="60" spans="1:256" s="2" customFormat="1" ht="13.5" x14ac:dyDescent="0.25">
      <c r="A60" s="1142" t="s">
        <v>147</v>
      </c>
      <c r="B60" s="1152"/>
      <c r="C60" s="2" t="s">
        <v>1273</v>
      </c>
      <c r="E60" s="1150">
        <v>3190</v>
      </c>
      <c r="F60" s="310">
        <v>2999</v>
      </c>
      <c r="H60" s="1151"/>
      <c r="I60" s="1151"/>
      <c r="J60" s="1151"/>
      <c r="K60" s="1151"/>
      <c r="L60" s="1151"/>
      <c r="M60" s="1151"/>
      <c r="N60" s="1151"/>
      <c r="O60" s="1151"/>
      <c r="P60" s="1151"/>
      <c r="Q60" s="1151"/>
      <c r="R60" s="1151"/>
      <c r="S60" s="1151"/>
      <c r="T60" s="1151"/>
      <c r="U60" s="1151"/>
      <c r="V60" s="1151"/>
      <c r="W60" s="1151"/>
      <c r="X60" s="1151"/>
      <c r="Y60" s="1151"/>
      <c r="Z60" s="1151"/>
      <c r="AA60" s="1151"/>
      <c r="AB60" s="1151"/>
      <c r="AC60" s="1151"/>
      <c r="AD60" s="1151"/>
      <c r="AE60" s="1151"/>
      <c r="AF60" s="1151"/>
      <c r="AG60" s="1151"/>
      <c r="AH60" s="1151"/>
      <c r="AI60" s="1151"/>
      <c r="AJ60" s="1151"/>
      <c r="AK60" s="1151"/>
      <c r="AL60" s="1151"/>
      <c r="AM60" s="1151"/>
      <c r="AN60" s="1151"/>
      <c r="AO60" s="1151"/>
      <c r="AP60" s="1151"/>
      <c r="AQ60" s="1151"/>
      <c r="AR60" s="1151"/>
      <c r="AS60" s="1151"/>
      <c r="AT60" s="1151"/>
      <c r="AU60" s="1151"/>
      <c r="AV60" s="1151"/>
      <c r="AW60" s="1151"/>
      <c r="AX60" s="1151"/>
      <c r="AY60" s="1151"/>
      <c r="AZ60" s="1151"/>
      <c r="BA60" s="1151"/>
      <c r="BB60" s="1151"/>
      <c r="BC60" s="1151"/>
      <c r="BD60" s="1151"/>
      <c r="BE60" s="1151"/>
      <c r="BF60" s="1151"/>
      <c r="BG60" s="1151"/>
      <c r="BH60" s="1151"/>
      <c r="BI60" s="1151"/>
      <c r="BJ60" s="1151"/>
      <c r="BK60" s="1151"/>
      <c r="BL60" s="1151"/>
      <c r="BM60" s="1151"/>
      <c r="BN60" s="1151"/>
      <c r="BO60" s="1151"/>
      <c r="BP60" s="1151"/>
      <c r="BQ60" s="1151"/>
      <c r="BR60" s="1151"/>
      <c r="BS60" s="1151"/>
      <c r="BT60" s="1151"/>
      <c r="BU60" s="1151"/>
      <c r="BV60" s="1151"/>
      <c r="BW60" s="1151"/>
      <c r="BX60" s="1151"/>
      <c r="BY60" s="1151"/>
      <c r="BZ60" s="1151"/>
      <c r="CA60" s="1151"/>
      <c r="CB60" s="1151"/>
      <c r="CC60" s="1151"/>
      <c r="CD60" s="1151"/>
      <c r="CE60" s="1151"/>
      <c r="CF60" s="1151"/>
      <c r="CG60" s="1151"/>
      <c r="CH60" s="1151"/>
      <c r="CI60" s="1151"/>
      <c r="CJ60" s="1151"/>
      <c r="CK60" s="1151"/>
      <c r="CL60" s="1151"/>
      <c r="CM60" s="1151"/>
      <c r="CN60" s="1151"/>
      <c r="CO60" s="1151"/>
      <c r="CP60" s="1151"/>
      <c r="CQ60" s="1151"/>
      <c r="CR60" s="1151"/>
      <c r="CS60" s="1151"/>
      <c r="CT60" s="1151"/>
      <c r="CU60" s="1151"/>
      <c r="CV60" s="1151"/>
      <c r="CW60" s="1151"/>
      <c r="CX60" s="1151"/>
      <c r="CY60" s="1151"/>
      <c r="CZ60" s="1151"/>
      <c r="DA60" s="1151"/>
      <c r="DB60" s="1151"/>
      <c r="DC60" s="1151"/>
      <c r="DD60" s="1151"/>
      <c r="DE60" s="1151"/>
      <c r="DF60" s="1151"/>
      <c r="DG60" s="1151"/>
      <c r="DH60" s="1151"/>
      <c r="DI60" s="1151"/>
      <c r="DJ60" s="1151"/>
      <c r="DK60" s="1151"/>
      <c r="DL60" s="1151"/>
      <c r="DM60" s="1151"/>
      <c r="DN60" s="1151"/>
      <c r="DO60" s="1151"/>
      <c r="DP60" s="1151"/>
      <c r="DQ60" s="1151"/>
      <c r="DR60" s="1151"/>
      <c r="DS60" s="1151"/>
      <c r="DT60" s="1151"/>
      <c r="DU60" s="1151"/>
      <c r="DV60" s="1151"/>
      <c r="DW60" s="1151"/>
      <c r="DX60" s="1151"/>
      <c r="DY60" s="1151"/>
      <c r="DZ60" s="1151"/>
      <c r="EA60" s="1151"/>
      <c r="EB60" s="1151"/>
      <c r="EC60" s="1151"/>
      <c r="ED60" s="1151"/>
      <c r="EE60" s="1151"/>
      <c r="EF60" s="1151"/>
      <c r="EG60" s="1151"/>
      <c r="EH60" s="1151"/>
      <c r="EI60" s="1151"/>
      <c r="EJ60" s="1151"/>
      <c r="EK60" s="1151"/>
      <c r="EL60" s="1151"/>
      <c r="EM60" s="1151"/>
      <c r="EN60" s="1151"/>
      <c r="EO60" s="1151"/>
      <c r="EP60" s="1151"/>
      <c r="EQ60" s="1151"/>
      <c r="ER60" s="1151"/>
      <c r="ES60" s="1151"/>
      <c r="ET60" s="1151"/>
      <c r="EU60" s="1151"/>
      <c r="EV60" s="1151"/>
      <c r="EW60" s="1151"/>
      <c r="EX60" s="1151"/>
      <c r="EY60" s="1151"/>
      <c r="EZ60" s="1151"/>
      <c r="FA60" s="1151"/>
      <c r="FB60" s="1151"/>
      <c r="FC60" s="1151"/>
      <c r="FD60" s="1151"/>
      <c r="FE60" s="1151"/>
      <c r="FF60" s="1151"/>
      <c r="FG60" s="1151"/>
      <c r="FH60" s="1151"/>
      <c r="FI60" s="1151"/>
      <c r="FJ60" s="1151"/>
      <c r="FK60" s="1151"/>
      <c r="FL60" s="1151"/>
      <c r="FM60" s="1151"/>
      <c r="FN60" s="1151"/>
      <c r="FO60" s="1151"/>
      <c r="FP60" s="1151"/>
      <c r="FQ60" s="1151"/>
      <c r="FR60" s="1151"/>
      <c r="FS60" s="1151"/>
      <c r="FT60" s="1151"/>
      <c r="FU60" s="1151"/>
      <c r="FV60" s="1151"/>
      <c r="FW60" s="1151"/>
      <c r="FX60" s="1151"/>
      <c r="FY60" s="1151"/>
      <c r="FZ60" s="1151"/>
      <c r="GA60" s="1151"/>
      <c r="GB60" s="1151"/>
      <c r="GC60" s="1151"/>
      <c r="GD60" s="1151"/>
      <c r="GE60" s="1151"/>
      <c r="GF60" s="1151"/>
      <c r="GG60" s="1151"/>
      <c r="GH60" s="1151"/>
      <c r="GI60" s="1151"/>
      <c r="GJ60" s="1151"/>
      <c r="GK60" s="1151"/>
      <c r="GL60" s="1151"/>
      <c r="GM60" s="1151"/>
      <c r="GN60" s="1151"/>
      <c r="GO60" s="1151"/>
      <c r="GP60" s="1151"/>
      <c r="GQ60" s="1151"/>
      <c r="GR60" s="1151"/>
      <c r="GS60" s="1151"/>
      <c r="GT60" s="1151"/>
      <c r="GU60" s="1151"/>
      <c r="GV60" s="1151"/>
      <c r="GW60" s="1151"/>
      <c r="GX60" s="1151"/>
      <c r="GY60" s="1151"/>
      <c r="GZ60" s="1151"/>
      <c r="HA60" s="1151"/>
      <c r="HB60" s="1151"/>
      <c r="HC60" s="1151"/>
      <c r="HD60" s="1151"/>
      <c r="HE60" s="1151"/>
      <c r="HF60" s="1151"/>
      <c r="HG60" s="1151"/>
      <c r="HH60" s="1151"/>
      <c r="HI60" s="1151"/>
      <c r="HJ60" s="1151"/>
      <c r="HK60" s="1151"/>
      <c r="HL60" s="1151"/>
      <c r="HM60" s="1151"/>
      <c r="HN60" s="1151"/>
      <c r="HO60" s="1151"/>
      <c r="HP60" s="1151"/>
      <c r="HQ60" s="1151"/>
      <c r="HR60" s="1151"/>
      <c r="HS60" s="1151"/>
      <c r="HT60" s="1151"/>
      <c r="HU60" s="1151"/>
      <c r="HV60" s="1151"/>
      <c r="HW60" s="1151"/>
      <c r="HX60" s="1151"/>
      <c r="HY60" s="1151"/>
      <c r="HZ60" s="1151"/>
      <c r="IA60" s="1151"/>
      <c r="IB60" s="1151"/>
      <c r="IC60" s="1151"/>
      <c r="ID60" s="1151"/>
      <c r="IE60" s="1151"/>
      <c r="IF60" s="1151"/>
      <c r="IG60" s="1151"/>
      <c r="IH60" s="1151"/>
      <c r="II60" s="1151"/>
      <c r="IJ60" s="1151"/>
      <c r="IK60" s="1151"/>
      <c r="IL60" s="1151"/>
      <c r="IM60" s="1151"/>
      <c r="IN60" s="1151"/>
      <c r="IO60" s="1151"/>
      <c r="IP60" s="1151"/>
      <c r="IQ60" s="1151"/>
      <c r="IR60" s="1151"/>
      <c r="IS60" s="1151"/>
      <c r="IT60" s="1151"/>
      <c r="IU60" s="1151"/>
      <c r="IV60" s="1151"/>
    </row>
    <row r="61" spans="1:256" s="2" customFormat="1" ht="13.5" x14ac:dyDescent="0.25">
      <c r="A61" s="1142" t="s">
        <v>148</v>
      </c>
      <c r="B61" s="1152"/>
      <c r="C61" s="2" t="s">
        <v>1274</v>
      </c>
      <c r="E61" s="1150">
        <v>7038</v>
      </c>
      <c r="F61" s="310">
        <v>6617</v>
      </c>
      <c r="H61" s="1151"/>
      <c r="I61" s="1151"/>
      <c r="J61" s="1151"/>
      <c r="K61" s="1151"/>
      <c r="L61" s="1151"/>
      <c r="M61" s="1151"/>
      <c r="N61" s="1151"/>
      <c r="O61" s="1151"/>
      <c r="P61" s="1151"/>
      <c r="Q61" s="1151"/>
      <c r="R61" s="1151"/>
      <c r="S61" s="1151"/>
      <c r="T61" s="1151"/>
      <c r="U61" s="1151"/>
      <c r="V61" s="1151"/>
      <c r="W61" s="1151"/>
      <c r="X61" s="1151"/>
      <c r="Y61" s="1151"/>
      <c r="Z61" s="1151"/>
      <c r="AA61" s="1151"/>
      <c r="AB61" s="1151"/>
      <c r="AC61" s="1151"/>
      <c r="AD61" s="1151"/>
      <c r="AE61" s="1151"/>
      <c r="AF61" s="1151"/>
      <c r="AG61" s="1151"/>
      <c r="AH61" s="1151"/>
      <c r="AI61" s="1151"/>
      <c r="AJ61" s="1151"/>
      <c r="AK61" s="1151"/>
      <c r="AL61" s="1151"/>
      <c r="AM61" s="1151"/>
      <c r="AN61" s="1151"/>
      <c r="AO61" s="1151"/>
      <c r="AP61" s="1151"/>
      <c r="AQ61" s="1151"/>
      <c r="AR61" s="1151"/>
      <c r="AS61" s="1151"/>
      <c r="AT61" s="1151"/>
      <c r="AU61" s="1151"/>
      <c r="AV61" s="1151"/>
      <c r="AW61" s="1151"/>
      <c r="AX61" s="1151"/>
      <c r="AY61" s="1151"/>
      <c r="AZ61" s="1151"/>
      <c r="BA61" s="1151"/>
      <c r="BB61" s="1151"/>
      <c r="BC61" s="1151"/>
      <c r="BD61" s="1151"/>
      <c r="BE61" s="1151"/>
      <c r="BF61" s="1151"/>
      <c r="BG61" s="1151"/>
      <c r="BH61" s="1151"/>
      <c r="BI61" s="1151"/>
      <c r="BJ61" s="1151"/>
      <c r="BK61" s="1151"/>
      <c r="BL61" s="1151"/>
      <c r="BM61" s="1151"/>
      <c r="BN61" s="1151"/>
      <c r="BO61" s="1151"/>
      <c r="BP61" s="1151"/>
      <c r="BQ61" s="1151"/>
      <c r="BR61" s="1151"/>
      <c r="BS61" s="1151"/>
      <c r="BT61" s="1151"/>
      <c r="BU61" s="1151"/>
      <c r="BV61" s="1151"/>
      <c r="BW61" s="1151"/>
      <c r="BX61" s="1151"/>
      <c r="BY61" s="1151"/>
      <c r="BZ61" s="1151"/>
      <c r="CA61" s="1151"/>
      <c r="CB61" s="1151"/>
      <c r="CC61" s="1151"/>
      <c r="CD61" s="1151"/>
      <c r="CE61" s="1151"/>
      <c r="CF61" s="1151"/>
      <c r="CG61" s="1151"/>
      <c r="CH61" s="1151"/>
      <c r="CI61" s="1151"/>
      <c r="CJ61" s="1151"/>
      <c r="CK61" s="1151"/>
      <c r="CL61" s="1151"/>
      <c r="CM61" s="1151"/>
      <c r="CN61" s="1151"/>
      <c r="CO61" s="1151"/>
      <c r="CP61" s="1151"/>
      <c r="CQ61" s="1151"/>
      <c r="CR61" s="1151"/>
      <c r="CS61" s="1151"/>
      <c r="CT61" s="1151"/>
      <c r="CU61" s="1151"/>
      <c r="CV61" s="1151"/>
      <c r="CW61" s="1151"/>
      <c r="CX61" s="1151"/>
      <c r="CY61" s="1151"/>
      <c r="CZ61" s="1151"/>
      <c r="DA61" s="1151"/>
      <c r="DB61" s="1151"/>
      <c r="DC61" s="1151"/>
      <c r="DD61" s="1151"/>
      <c r="DE61" s="1151"/>
      <c r="DF61" s="1151"/>
      <c r="DG61" s="1151"/>
      <c r="DH61" s="1151"/>
      <c r="DI61" s="1151"/>
      <c r="DJ61" s="1151"/>
      <c r="DK61" s="1151"/>
      <c r="DL61" s="1151"/>
      <c r="DM61" s="1151"/>
      <c r="DN61" s="1151"/>
      <c r="DO61" s="1151"/>
      <c r="DP61" s="1151"/>
      <c r="DQ61" s="1151"/>
      <c r="DR61" s="1151"/>
      <c r="DS61" s="1151"/>
      <c r="DT61" s="1151"/>
      <c r="DU61" s="1151"/>
      <c r="DV61" s="1151"/>
      <c r="DW61" s="1151"/>
      <c r="DX61" s="1151"/>
      <c r="DY61" s="1151"/>
      <c r="DZ61" s="1151"/>
      <c r="EA61" s="1151"/>
      <c r="EB61" s="1151"/>
      <c r="EC61" s="1151"/>
      <c r="ED61" s="1151"/>
      <c r="EE61" s="1151"/>
      <c r="EF61" s="1151"/>
      <c r="EG61" s="1151"/>
      <c r="EH61" s="1151"/>
      <c r="EI61" s="1151"/>
      <c r="EJ61" s="1151"/>
      <c r="EK61" s="1151"/>
      <c r="EL61" s="1151"/>
      <c r="EM61" s="1151"/>
      <c r="EN61" s="1151"/>
      <c r="EO61" s="1151"/>
      <c r="EP61" s="1151"/>
      <c r="EQ61" s="1151"/>
      <c r="ER61" s="1151"/>
      <c r="ES61" s="1151"/>
      <c r="ET61" s="1151"/>
      <c r="EU61" s="1151"/>
      <c r="EV61" s="1151"/>
      <c r="EW61" s="1151"/>
      <c r="EX61" s="1151"/>
      <c r="EY61" s="1151"/>
      <c r="EZ61" s="1151"/>
      <c r="FA61" s="1151"/>
      <c r="FB61" s="1151"/>
      <c r="FC61" s="1151"/>
      <c r="FD61" s="1151"/>
      <c r="FE61" s="1151"/>
      <c r="FF61" s="1151"/>
      <c r="FG61" s="1151"/>
      <c r="FH61" s="1151"/>
      <c r="FI61" s="1151"/>
      <c r="FJ61" s="1151"/>
      <c r="FK61" s="1151"/>
      <c r="FL61" s="1151"/>
      <c r="FM61" s="1151"/>
      <c r="FN61" s="1151"/>
      <c r="FO61" s="1151"/>
      <c r="FP61" s="1151"/>
      <c r="FQ61" s="1151"/>
      <c r="FR61" s="1151"/>
      <c r="FS61" s="1151"/>
      <c r="FT61" s="1151"/>
      <c r="FU61" s="1151"/>
      <c r="FV61" s="1151"/>
      <c r="FW61" s="1151"/>
      <c r="FX61" s="1151"/>
      <c r="FY61" s="1151"/>
      <c r="FZ61" s="1151"/>
      <c r="GA61" s="1151"/>
      <c r="GB61" s="1151"/>
      <c r="GC61" s="1151"/>
      <c r="GD61" s="1151"/>
      <c r="GE61" s="1151"/>
      <c r="GF61" s="1151"/>
      <c r="GG61" s="1151"/>
      <c r="GH61" s="1151"/>
      <c r="GI61" s="1151"/>
      <c r="GJ61" s="1151"/>
      <c r="GK61" s="1151"/>
      <c r="GL61" s="1151"/>
      <c r="GM61" s="1151"/>
      <c r="GN61" s="1151"/>
      <c r="GO61" s="1151"/>
      <c r="GP61" s="1151"/>
      <c r="GQ61" s="1151"/>
      <c r="GR61" s="1151"/>
      <c r="GS61" s="1151"/>
      <c r="GT61" s="1151"/>
      <c r="GU61" s="1151"/>
      <c r="GV61" s="1151"/>
      <c r="GW61" s="1151"/>
      <c r="GX61" s="1151"/>
      <c r="GY61" s="1151"/>
      <c r="GZ61" s="1151"/>
      <c r="HA61" s="1151"/>
      <c r="HB61" s="1151"/>
      <c r="HC61" s="1151"/>
      <c r="HD61" s="1151"/>
      <c r="HE61" s="1151"/>
      <c r="HF61" s="1151"/>
      <c r="HG61" s="1151"/>
      <c r="HH61" s="1151"/>
      <c r="HI61" s="1151"/>
      <c r="HJ61" s="1151"/>
      <c r="HK61" s="1151"/>
      <c r="HL61" s="1151"/>
      <c r="HM61" s="1151"/>
      <c r="HN61" s="1151"/>
      <c r="HO61" s="1151"/>
      <c r="HP61" s="1151"/>
      <c r="HQ61" s="1151"/>
      <c r="HR61" s="1151"/>
      <c r="HS61" s="1151"/>
      <c r="HT61" s="1151"/>
      <c r="HU61" s="1151"/>
      <c r="HV61" s="1151"/>
      <c r="HW61" s="1151"/>
      <c r="HX61" s="1151"/>
      <c r="HY61" s="1151"/>
      <c r="HZ61" s="1151"/>
      <c r="IA61" s="1151"/>
      <c r="IB61" s="1151"/>
      <c r="IC61" s="1151"/>
      <c r="ID61" s="1151"/>
      <c r="IE61" s="1151"/>
      <c r="IF61" s="1151"/>
      <c r="IG61" s="1151"/>
      <c r="IH61" s="1151"/>
      <c r="II61" s="1151"/>
      <c r="IJ61" s="1151"/>
      <c r="IK61" s="1151"/>
      <c r="IL61" s="1151"/>
      <c r="IM61" s="1151"/>
      <c r="IN61" s="1151"/>
      <c r="IO61" s="1151"/>
      <c r="IP61" s="1151"/>
      <c r="IQ61" s="1151"/>
      <c r="IR61" s="1151"/>
      <c r="IS61" s="1151"/>
      <c r="IT61" s="1151"/>
      <c r="IU61" s="1151"/>
      <c r="IV61" s="1151"/>
    </row>
    <row r="62" spans="1:256" s="2" customFormat="1" ht="13.5" x14ac:dyDescent="0.25">
      <c r="A62" s="1142" t="s">
        <v>151</v>
      </c>
      <c r="B62" s="1155"/>
      <c r="C62" s="2" t="s">
        <v>1275</v>
      </c>
      <c r="E62" s="1150">
        <v>11546</v>
      </c>
      <c r="F62" s="310">
        <v>10261</v>
      </c>
      <c r="H62" s="1153"/>
      <c r="I62" s="1153"/>
      <c r="J62" s="1153"/>
      <c r="K62" s="1153"/>
      <c r="L62" s="1153"/>
      <c r="M62" s="1153"/>
      <c r="N62" s="1153"/>
      <c r="O62" s="1153"/>
      <c r="P62" s="1153"/>
      <c r="Q62" s="1153"/>
      <c r="R62" s="1153"/>
      <c r="S62" s="1153"/>
      <c r="T62" s="1153"/>
      <c r="U62" s="1153"/>
      <c r="V62" s="1153"/>
      <c r="W62" s="1153"/>
      <c r="X62" s="1153"/>
      <c r="Y62" s="1153"/>
      <c r="Z62" s="1153"/>
      <c r="AA62" s="1153"/>
      <c r="AB62" s="1153"/>
      <c r="AC62" s="1153"/>
      <c r="AD62" s="1153"/>
      <c r="AE62" s="1153"/>
      <c r="AF62" s="1153"/>
      <c r="AG62" s="1153"/>
      <c r="AH62" s="1153"/>
      <c r="AI62" s="1153"/>
      <c r="AJ62" s="1153"/>
      <c r="AK62" s="1153"/>
      <c r="AL62" s="1153"/>
      <c r="AM62" s="1153"/>
      <c r="AN62" s="1153"/>
      <c r="AO62" s="1153"/>
      <c r="AP62" s="1153"/>
      <c r="AQ62" s="1153"/>
      <c r="AR62" s="1153"/>
      <c r="AS62" s="1153"/>
      <c r="AT62" s="1153"/>
      <c r="AU62" s="1153"/>
      <c r="AV62" s="1153"/>
      <c r="AW62" s="1153"/>
      <c r="AX62" s="1153"/>
      <c r="AY62" s="1153"/>
      <c r="AZ62" s="1153"/>
      <c r="BA62" s="1153"/>
      <c r="BB62" s="1153"/>
      <c r="BC62" s="1153"/>
      <c r="BD62" s="1153"/>
      <c r="BE62" s="1153"/>
      <c r="BF62" s="1153"/>
      <c r="BG62" s="1153"/>
      <c r="BH62" s="1153"/>
      <c r="BI62" s="1153"/>
      <c r="BJ62" s="1153"/>
      <c r="BK62" s="1153"/>
      <c r="BL62" s="1153"/>
      <c r="BM62" s="1153"/>
      <c r="BN62" s="1153"/>
      <c r="BO62" s="1153"/>
      <c r="BP62" s="1153"/>
      <c r="BQ62" s="1153"/>
      <c r="BR62" s="1153"/>
      <c r="BS62" s="1153"/>
      <c r="BT62" s="1153"/>
      <c r="BU62" s="1153"/>
      <c r="BV62" s="1153"/>
      <c r="BW62" s="1153"/>
      <c r="BX62" s="1153"/>
      <c r="BY62" s="1153"/>
      <c r="BZ62" s="1153"/>
      <c r="CA62" s="1153"/>
      <c r="CB62" s="1153"/>
      <c r="CC62" s="1153"/>
      <c r="CD62" s="1153"/>
      <c r="CE62" s="1153"/>
      <c r="CF62" s="1153"/>
      <c r="CG62" s="1153"/>
      <c r="CH62" s="1153"/>
      <c r="CI62" s="1153"/>
      <c r="CJ62" s="1153"/>
      <c r="CK62" s="1153"/>
      <c r="CL62" s="1153"/>
      <c r="CM62" s="1153"/>
      <c r="CN62" s="1153"/>
      <c r="CO62" s="1153"/>
      <c r="CP62" s="1153"/>
      <c r="CQ62" s="1153"/>
      <c r="CR62" s="1153"/>
      <c r="CS62" s="1153"/>
      <c r="CT62" s="1153"/>
      <c r="CU62" s="1153"/>
      <c r="CV62" s="1153"/>
      <c r="CW62" s="1153"/>
      <c r="CX62" s="1153"/>
      <c r="CY62" s="1153"/>
      <c r="CZ62" s="1153"/>
      <c r="DA62" s="1153"/>
      <c r="DB62" s="1153"/>
      <c r="DC62" s="1153"/>
      <c r="DD62" s="1153"/>
      <c r="DE62" s="1153"/>
      <c r="DF62" s="1153"/>
      <c r="DG62" s="1153"/>
      <c r="DH62" s="1153"/>
      <c r="DI62" s="1153"/>
      <c r="DJ62" s="1153"/>
      <c r="DK62" s="1153"/>
      <c r="DL62" s="1153"/>
      <c r="DM62" s="1153"/>
      <c r="DN62" s="1153"/>
      <c r="DO62" s="1153"/>
      <c r="DP62" s="1153"/>
      <c r="DQ62" s="1153"/>
      <c r="DR62" s="1153"/>
      <c r="DS62" s="1153"/>
      <c r="DT62" s="1153"/>
      <c r="DU62" s="1153"/>
      <c r="DV62" s="1153"/>
      <c r="DW62" s="1153"/>
      <c r="DX62" s="1153"/>
      <c r="DY62" s="1153"/>
      <c r="DZ62" s="1153"/>
      <c r="EA62" s="1153"/>
      <c r="EB62" s="1153"/>
      <c r="EC62" s="1153"/>
      <c r="ED62" s="1153"/>
      <c r="EE62" s="1153"/>
      <c r="EF62" s="1153"/>
      <c r="EG62" s="1153"/>
      <c r="EH62" s="1153"/>
      <c r="EI62" s="1153"/>
      <c r="EJ62" s="1153"/>
      <c r="EK62" s="1153"/>
      <c r="EL62" s="1153"/>
      <c r="EM62" s="1153"/>
      <c r="EN62" s="1153"/>
      <c r="EO62" s="1153"/>
      <c r="EP62" s="1153"/>
      <c r="EQ62" s="1153"/>
      <c r="ER62" s="1153"/>
      <c r="ES62" s="1153"/>
      <c r="ET62" s="1153"/>
      <c r="EU62" s="1153"/>
      <c r="EV62" s="1153"/>
      <c r="EW62" s="1153"/>
      <c r="EX62" s="1153"/>
      <c r="EY62" s="1153"/>
      <c r="EZ62" s="1153"/>
      <c r="FA62" s="1153"/>
      <c r="FB62" s="1153"/>
      <c r="FC62" s="1153"/>
      <c r="FD62" s="1153"/>
      <c r="FE62" s="1153"/>
      <c r="FF62" s="1153"/>
      <c r="FG62" s="1153"/>
      <c r="FH62" s="1153"/>
      <c r="FI62" s="1153"/>
      <c r="FJ62" s="1153"/>
      <c r="FK62" s="1153"/>
      <c r="FL62" s="1153"/>
      <c r="FM62" s="1153"/>
      <c r="FN62" s="1153"/>
      <c r="FO62" s="1153"/>
      <c r="FP62" s="1153"/>
      <c r="FQ62" s="1153"/>
      <c r="FR62" s="1153"/>
      <c r="FS62" s="1153"/>
      <c r="FT62" s="1153"/>
      <c r="FU62" s="1153"/>
      <c r="FV62" s="1153"/>
      <c r="FW62" s="1153"/>
      <c r="FX62" s="1153"/>
      <c r="FY62" s="1153"/>
      <c r="FZ62" s="1153"/>
      <c r="GA62" s="1153"/>
      <c r="GB62" s="1153"/>
      <c r="GC62" s="1153"/>
      <c r="GD62" s="1153"/>
      <c r="GE62" s="1153"/>
      <c r="GF62" s="1153"/>
      <c r="GG62" s="1153"/>
      <c r="GH62" s="1153"/>
      <c r="GI62" s="1153"/>
      <c r="GJ62" s="1153"/>
      <c r="GK62" s="1153"/>
      <c r="GL62" s="1153"/>
      <c r="GM62" s="1153"/>
      <c r="GN62" s="1153"/>
      <c r="GO62" s="1153"/>
      <c r="GP62" s="1153"/>
      <c r="GQ62" s="1153"/>
      <c r="GR62" s="1153"/>
      <c r="GS62" s="1153"/>
      <c r="GT62" s="1153"/>
      <c r="GU62" s="1153"/>
      <c r="GV62" s="1153"/>
      <c r="GW62" s="1153"/>
      <c r="GX62" s="1153"/>
      <c r="GY62" s="1153"/>
      <c r="GZ62" s="1153"/>
      <c r="HA62" s="1153"/>
      <c r="HB62" s="1153"/>
      <c r="HC62" s="1153"/>
      <c r="HD62" s="1153"/>
      <c r="HE62" s="1153"/>
      <c r="HF62" s="1153"/>
      <c r="HG62" s="1153"/>
      <c r="HH62" s="1153"/>
      <c r="HI62" s="1153"/>
      <c r="HJ62" s="1153"/>
      <c r="HK62" s="1153"/>
      <c r="HL62" s="1153"/>
      <c r="HM62" s="1153"/>
      <c r="HN62" s="1153"/>
      <c r="HO62" s="1153"/>
      <c r="HP62" s="1153"/>
      <c r="HQ62" s="1153"/>
      <c r="HR62" s="1153"/>
      <c r="HS62" s="1153"/>
      <c r="HT62" s="1153"/>
      <c r="HU62" s="1153"/>
      <c r="HV62" s="1153"/>
      <c r="HW62" s="1153"/>
      <c r="HX62" s="1153"/>
      <c r="HY62" s="1153"/>
      <c r="HZ62" s="1153"/>
      <c r="IA62" s="1153"/>
      <c r="IB62" s="1153"/>
      <c r="IC62" s="1153"/>
      <c r="ID62" s="1153"/>
      <c r="IE62" s="1153"/>
      <c r="IF62" s="1153"/>
      <c r="IG62" s="1153"/>
      <c r="IH62" s="1153"/>
      <c r="II62" s="1153"/>
      <c r="IJ62" s="1153"/>
      <c r="IK62" s="1153"/>
      <c r="IL62" s="1153"/>
      <c r="IM62" s="1153"/>
      <c r="IN62" s="1153"/>
      <c r="IO62" s="1153"/>
      <c r="IP62" s="1153"/>
      <c r="IQ62" s="1153"/>
      <c r="IR62" s="1153"/>
      <c r="IS62" s="1153"/>
      <c r="IT62" s="1153"/>
      <c r="IU62" s="1153"/>
      <c r="IV62" s="1153"/>
    </row>
    <row r="63" spans="1:256" ht="13.5" x14ac:dyDescent="0.25">
      <c r="A63" s="1142" t="s">
        <v>152</v>
      </c>
      <c r="B63" s="1147"/>
      <c r="C63" s="2" t="s">
        <v>1276</v>
      </c>
      <c r="D63" s="2"/>
      <c r="E63" s="1150">
        <v>2108</v>
      </c>
      <c r="F63" s="310">
        <v>1982</v>
      </c>
      <c r="G63" s="1153"/>
      <c r="H63" s="1153"/>
      <c r="I63" s="1153"/>
      <c r="J63" s="1153"/>
      <c r="K63" s="1153"/>
      <c r="L63" s="1153"/>
      <c r="M63" s="1153"/>
      <c r="N63" s="1153"/>
      <c r="O63" s="1153"/>
      <c r="P63" s="1153"/>
      <c r="Q63" s="1153"/>
      <c r="R63" s="1153"/>
      <c r="S63" s="1153"/>
      <c r="T63" s="1153"/>
      <c r="U63" s="1153"/>
      <c r="V63" s="1153"/>
      <c r="W63" s="1153"/>
      <c r="X63" s="1153"/>
      <c r="Y63" s="1153"/>
      <c r="Z63" s="1153"/>
      <c r="AA63" s="1153"/>
      <c r="AB63" s="1153"/>
      <c r="AC63" s="1153"/>
      <c r="AD63" s="1153"/>
      <c r="AE63" s="1153"/>
      <c r="AF63" s="1153"/>
      <c r="AG63" s="1153"/>
      <c r="AH63" s="1153"/>
      <c r="AI63" s="1153"/>
      <c r="AJ63" s="1153"/>
      <c r="AK63" s="1153"/>
      <c r="AL63" s="1153"/>
      <c r="AM63" s="1153"/>
      <c r="AN63" s="1153"/>
      <c r="AO63" s="1153"/>
      <c r="AP63" s="1153"/>
      <c r="AQ63" s="1153"/>
      <c r="AR63" s="1153"/>
      <c r="AS63" s="1153"/>
      <c r="AT63" s="1153"/>
      <c r="AU63" s="1153"/>
      <c r="AV63" s="1153"/>
      <c r="AW63" s="1153"/>
      <c r="AX63" s="1153"/>
      <c r="AY63" s="1153"/>
      <c r="AZ63" s="1153"/>
      <c r="BA63" s="1153"/>
      <c r="BB63" s="1153"/>
      <c r="BC63" s="1153"/>
      <c r="BD63" s="1153"/>
      <c r="BE63" s="1153"/>
      <c r="BF63" s="1153"/>
      <c r="BG63" s="1153"/>
      <c r="BH63" s="1153"/>
      <c r="BI63" s="1153"/>
      <c r="BJ63" s="1153"/>
      <c r="BK63" s="1153"/>
      <c r="BL63" s="1153"/>
      <c r="BM63" s="1153"/>
      <c r="BN63" s="1153"/>
      <c r="BO63" s="1153"/>
      <c r="BP63" s="1153"/>
      <c r="BQ63" s="1153"/>
      <c r="BR63" s="1153"/>
      <c r="BS63" s="1153"/>
      <c r="BT63" s="1153"/>
      <c r="BU63" s="1153"/>
      <c r="BV63" s="1153"/>
      <c r="BW63" s="1153"/>
      <c r="BX63" s="1153"/>
      <c r="BY63" s="1153"/>
      <c r="BZ63" s="1153"/>
      <c r="CA63" s="1153"/>
      <c r="CB63" s="1153"/>
      <c r="CC63" s="1153"/>
      <c r="CD63" s="1153"/>
      <c r="CE63" s="1153"/>
      <c r="CF63" s="1153"/>
      <c r="CG63" s="1153"/>
      <c r="CH63" s="1153"/>
      <c r="CI63" s="1153"/>
      <c r="CJ63" s="1153"/>
      <c r="CK63" s="1153"/>
      <c r="CL63" s="1153"/>
      <c r="CM63" s="1153"/>
      <c r="CN63" s="1153"/>
      <c r="CO63" s="1153"/>
      <c r="CP63" s="1153"/>
      <c r="CQ63" s="1153"/>
      <c r="CR63" s="1153"/>
      <c r="CS63" s="1153"/>
      <c r="CT63" s="1153"/>
      <c r="CU63" s="1153"/>
      <c r="CV63" s="1153"/>
      <c r="CW63" s="1153"/>
      <c r="CX63" s="1153"/>
      <c r="CY63" s="1153"/>
      <c r="CZ63" s="1153"/>
      <c r="DA63" s="1153"/>
      <c r="DB63" s="1153"/>
      <c r="DC63" s="1153"/>
      <c r="DD63" s="1153"/>
      <c r="DE63" s="1153"/>
      <c r="DF63" s="1153"/>
      <c r="DG63" s="1153"/>
      <c r="DH63" s="1153"/>
      <c r="DI63" s="1153"/>
      <c r="DJ63" s="1153"/>
      <c r="DK63" s="1153"/>
      <c r="DL63" s="1153"/>
      <c r="DM63" s="1153"/>
      <c r="DN63" s="1153"/>
      <c r="DO63" s="1153"/>
      <c r="DP63" s="1153"/>
      <c r="DQ63" s="1153"/>
      <c r="DR63" s="1153"/>
      <c r="DS63" s="1153"/>
      <c r="DT63" s="1153"/>
      <c r="DU63" s="1153"/>
      <c r="DV63" s="1153"/>
      <c r="DW63" s="1153"/>
      <c r="DX63" s="1153"/>
      <c r="DY63" s="1153"/>
      <c r="DZ63" s="1153"/>
      <c r="EA63" s="1153"/>
      <c r="EB63" s="1153"/>
      <c r="EC63" s="1153"/>
      <c r="ED63" s="1153"/>
      <c r="EE63" s="1153"/>
      <c r="EF63" s="1153"/>
      <c r="EG63" s="1153"/>
      <c r="EH63" s="1153"/>
      <c r="EI63" s="1153"/>
      <c r="EJ63" s="1153"/>
      <c r="EK63" s="1153"/>
      <c r="EL63" s="1153"/>
      <c r="EM63" s="1153"/>
      <c r="EN63" s="1153"/>
      <c r="EO63" s="1153"/>
      <c r="EP63" s="1153"/>
      <c r="EQ63" s="1153"/>
      <c r="ER63" s="1153"/>
      <c r="ES63" s="1153"/>
      <c r="ET63" s="1153"/>
      <c r="EU63" s="1153"/>
      <c r="EV63" s="1153"/>
      <c r="EW63" s="1153"/>
      <c r="EX63" s="1153"/>
      <c r="EY63" s="1153"/>
      <c r="EZ63" s="1153"/>
      <c r="FA63" s="1153"/>
      <c r="FB63" s="1153"/>
      <c r="FC63" s="1153"/>
      <c r="FD63" s="1153"/>
      <c r="FE63" s="1153"/>
      <c r="FF63" s="1153"/>
      <c r="FG63" s="1153"/>
      <c r="FH63" s="1153"/>
      <c r="FI63" s="1153"/>
      <c r="FJ63" s="1153"/>
      <c r="FK63" s="1153"/>
      <c r="FL63" s="1153"/>
      <c r="FM63" s="1153"/>
      <c r="FN63" s="1153"/>
      <c r="FO63" s="1153"/>
      <c r="FP63" s="1153"/>
      <c r="FQ63" s="1153"/>
      <c r="FR63" s="1153"/>
      <c r="FS63" s="1153"/>
      <c r="FT63" s="1153"/>
      <c r="FU63" s="1153"/>
      <c r="FV63" s="1153"/>
      <c r="FW63" s="1153"/>
      <c r="FX63" s="1153"/>
      <c r="FY63" s="1153"/>
      <c r="FZ63" s="1153"/>
      <c r="GA63" s="1153"/>
      <c r="GB63" s="1153"/>
      <c r="GC63" s="1153"/>
      <c r="GD63" s="1153"/>
      <c r="GE63" s="1153"/>
      <c r="GF63" s="1153"/>
      <c r="GG63" s="1153"/>
      <c r="GH63" s="1153"/>
      <c r="GI63" s="1153"/>
      <c r="GJ63" s="1153"/>
      <c r="GK63" s="1153"/>
      <c r="GL63" s="1153"/>
      <c r="GM63" s="1153"/>
      <c r="GN63" s="1153"/>
      <c r="GO63" s="1153"/>
      <c r="GP63" s="1153"/>
      <c r="GQ63" s="1153"/>
      <c r="GR63" s="1153"/>
      <c r="GS63" s="1153"/>
      <c r="GT63" s="1153"/>
      <c r="GU63" s="1153"/>
      <c r="GV63" s="1153"/>
      <c r="GW63" s="1153"/>
      <c r="GX63" s="1153"/>
      <c r="GY63" s="1153"/>
      <c r="GZ63" s="1153"/>
      <c r="HA63" s="1153"/>
      <c r="HB63" s="1153"/>
      <c r="HC63" s="1153"/>
      <c r="HD63" s="1153"/>
      <c r="HE63" s="1153"/>
      <c r="HF63" s="1153"/>
      <c r="HG63" s="1153"/>
      <c r="HH63" s="1153"/>
      <c r="HI63" s="1153"/>
      <c r="HJ63" s="1153"/>
      <c r="HK63" s="1153"/>
      <c r="HL63" s="1153"/>
      <c r="HM63" s="1153"/>
      <c r="HN63" s="1153"/>
      <c r="HO63" s="1153"/>
      <c r="HP63" s="1153"/>
      <c r="HQ63" s="1153"/>
      <c r="HR63" s="1153"/>
      <c r="HS63" s="1153"/>
      <c r="HT63" s="1153"/>
      <c r="HU63" s="1153"/>
      <c r="HV63" s="1153"/>
      <c r="HW63" s="1153"/>
      <c r="HX63" s="1153"/>
      <c r="HY63" s="1153"/>
      <c r="HZ63" s="1153"/>
      <c r="IA63" s="1153"/>
      <c r="IB63" s="1153"/>
      <c r="IC63" s="1153"/>
      <c r="ID63" s="1153"/>
      <c r="IE63" s="1153"/>
      <c r="IF63" s="1153"/>
      <c r="IG63" s="1153"/>
      <c r="IH63" s="1153"/>
      <c r="II63" s="1153"/>
      <c r="IJ63" s="1153"/>
      <c r="IK63" s="1153"/>
      <c r="IL63" s="1153"/>
      <c r="IM63" s="1153"/>
      <c r="IN63" s="1153"/>
      <c r="IO63" s="1153"/>
      <c r="IP63" s="1153"/>
      <c r="IQ63" s="1153"/>
      <c r="IR63" s="1153"/>
      <c r="IS63" s="1153"/>
      <c r="IT63" s="1153"/>
      <c r="IU63" s="1153"/>
      <c r="IV63" s="1153"/>
    </row>
    <row r="64" spans="1:256" ht="13.5" x14ac:dyDescent="0.25">
      <c r="A64" s="1142" t="s">
        <v>153</v>
      </c>
      <c r="B64" s="1147"/>
      <c r="C64" s="2" t="s">
        <v>1277</v>
      </c>
      <c r="D64" s="2"/>
      <c r="E64" s="1150">
        <v>39541</v>
      </c>
      <c r="F64" s="310">
        <v>36625</v>
      </c>
      <c r="G64" s="1153"/>
      <c r="H64" s="1153"/>
      <c r="I64" s="1153"/>
      <c r="J64" s="1153"/>
      <c r="K64" s="1153"/>
      <c r="L64" s="1153"/>
      <c r="M64" s="1153"/>
      <c r="N64" s="1153"/>
      <c r="O64" s="1153"/>
      <c r="P64" s="1153"/>
      <c r="Q64" s="1153"/>
      <c r="R64" s="1153"/>
      <c r="S64" s="1153"/>
      <c r="T64" s="1153"/>
      <c r="U64" s="1153"/>
      <c r="V64" s="1153"/>
      <c r="W64" s="1153"/>
      <c r="X64" s="1153"/>
      <c r="Y64" s="1153"/>
      <c r="Z64" s="1153"/>
      <c r="AA64" s="1153"/>
      <c r="AB64" s="1153"/>
      <c r="AC64" s="1153"/>
      <c r="AD64" s="1153"/>
      <c r="AE64" s="1153"/>
      <c r="AF64" s="1153"/>
      <c r="AG64" s="1153"/>
      <c r="AH64" s="1153"/>
      <c r="AI64" s="1153"/>
      <c r="AJ64" s="1153"/>
      <c r="AK64" s="1153"/>
      <c r="AL64" s="1153"/>
      <c r="AM64" s="1153"/>
      <c r="AN64" s="1153"/>
      <c r="AO64" s="1153"/>
      <c r="AP64" s="1153"/>
      <c r="AQ64" s="1153"/>
      <c r="AR64" s="1153"/>
      <c r="AS64" s="1153"/>
      <c r="AT64" s="1153"/>
      <c r="AU64" s="1153"/>
      <c r="AV64" s="1153"/>
      <c r="AW64" s="1153"/>
      <c r="AX64" s="1153"/>
      <c r="AY64" s="1153"/>
      <c r="AZ64" s="1153"/>
      <c r="BA64" s="1153"/>
      <c r="BB64" s="1153"/>
      <c r="BC64" s="1153"/>
      <c r="BD64" s="1153"/>
      <c r="BE64" s="1153"/>
      <c r="BF64" s="1153"/>
      <c r="BG64" s="1153"/>
      <c r="BH64" s="1153"/>
      <c r="BI64" s="1153"/>
      <c r="BJ64" s="1153"/>
      <c r="BK64" s="1153"/>
      <c r="BL64" s="1153"/>
      <c r="BM64" s="1153"/>
      <c r="BN64" s="1153"/>
      <c r="BO64" s="1153"/>
      <c r="BP64" s="1153"/>
      <c r="BQ64" s="1153"/>
      <c r="BR64" s="1153"/>
      <c r="BS64" s="1153"/>
      <c r="BT64" s="1153"/>
      <c r="BU64" s="1153"/>
      <c r="BV64" s="1153"/>
      <c r="BW64" s="1153"/>
      <c r="BX64" s="1153"/>
      <c r="BY64" s="1153"/>
      <c r="BZ64" s="1153"/>
      <c r="CA64" s="1153"/>
      <c r="CB64" s="1153"/>
      <c r="CC64" s="1153"/>
      <c r="CD64" s="1153"/>
      <c r="CE64" s="1153"/>
      <c r="CF64" s="1153"/>
      <c r="CG64" s="1153"/>
      <c r="CH64" s="1153"/>
      <c r="CI64" s="1153"/>
      <c r="CJ64" s="1153"/>
      <c r="CK64" s="1153"/>
      <c r="CL64" s="1153"/>
      <c r="CM64" s="1153"/>
      <c r="CN64" s="1153"/>
      <c r="CO64" s="1153"/>
      <c r="CP64" s="1153"/>
      <c r="CQ64" s="1153"/>
      <c r="CR64" s="1153"/>
      <c r="CS64" s="1153"/>
      <c r="CT64" s="1153"/>
      <c r="CU64" s="1153"/>
      <c r="CV64" s="1153"/>
      <c r="CW64" s="1153"/>
      <c r="CX64" s="1153"/>
      <c r="CY64" s="1153"/>
      <c r="CZ64" s="1153"/>
      <c r="DA64" s="1153"/>
      <c r="DB64" s="1153"/>
      <c r="DC64" s="1153"/>
      <c r="DD64" s="1153"/>
      <c r="DE64" s="1153"/>
      <c r="DF64" s="1153"/>
      <c r="DG64" s="1153"/>
      <c r="DH64" s="1153"/>
      <c r="DI64" s="1153"/>
      <c r="DJ64" s="1153"/>
      <c r="DK64" s="1153"/>
      <c r="DL64" s="1153"/>
      <c r="DM64" s="1153"/>
      <c r="DN64" s="1153"/>
      <c r="DO64" s="1153"/>
      <c r="DP64" s="1153"/>
      <c r="DQ64" s="1153"/>
      <c r="DR64" s="1153"/>
      <c r="DS64" s="1153"/>
      <c r="DT64" s="1153"/>
      <c r="DU64" s="1153"/>
      <c r="DV64" s="1153"/>
      <c r="DW64" s="1153"/>
      <c r="DX64" s="1153"/>
      <c r="DY64" s="1153"/>
      <c r="DZ64" s="1153"/>
      <c r="EA64" s="1153"/>
      <c r="EB64" s="1153"/>
      <c r="EC64" s="1153"/>
      <c r="ED64" s="1153"/>
      <c r="EE64" s="1153"/>
      <c r="EF64" s="1153"/>
      <c r="EG64" s="1153"/>
      <c r="EH64" s="1153"/>
      <c r="EI64" s="1153"/>
      <c r="EJ64" s="1153"/>
      <c r="EK64" s="1153"/>
      <c r="EL64" s="1153"/>
      <c r="EM64" s="1153"/>
      <c r="EN64" s="1153"/>
      <c r="EO64" s="1153"/>
      <c r="EP64" s="1153"/>
      <c r="EQ64" s="1153"/>
      <c r="ER64" s="1153"/>
      <c r="ES64" s="1153"/>
      <c r="ET64" s="1153"/>
      <c r="EU64" s="1153"/>
      <c r="EV64" s="1153"/>
      <c r="EW64" s="1153"/>
      <c r="EX64" s="1153"/>
      <c r="EY64" s="1153"/>
      <c r="EZ64" s="1153"/>
      <c r="FA64" s="1153"/>
      <c r="FB64" s="1153"/>
      <c r="FC64" s="1153"/>
      <c r="FD64" s="1153"/>
      <c r="FE64" s="1153"/>
      <c r="FF64" s="1153"/>
      <c r="FG64" s="1153"/>
      <c r="FH64" s="1153"/>
      <c r="FI64" s="1153"/>
      <c r="FJ64" s="1153"/>
      <c r="FK64" s="1153"/>
      <c r="FL64" s="1153"/>
      <c r="FM64" s="1153"/>
      <c r="FN64" s="1153"/>
      <c r="FO64" s="1153"/>
      <c r="FP64" s="1153"/>
      <c r="FQ64" s="1153"/>
      <c r="FR64" s="1153"/>
      <c r="FS64" s="1153"/>
      <c r="FT64" s="1153"/>
      <c r="FU64" s="1153"/>
      <c r="FV64" s="1153"/>
      <c r="FW64" s="1153"/>
      <c r="FX64" s="1153"/>
      <c r="FY64" s="1153"/>
      <c r="FZ64" s="1153"/>
      <c r="GA64" s="1153"/>
      <c r="GB64" s="1153"/>
      <c r="GC64" s="1153"/>
      <c r="GD64" s="1153"/>
      <c r="GE64" s="1153"/>
      <c r="GF64" s="1153"/>
      <c r="GG64" s="1153"/>
      <c r="GH64" s="1153"/>
      <c r="GI64" s="1153"/>
      <c r="GJ64" s="1153"/>
      <c r="GK64" s="1153"/>
      <c r="GL64" s="1153"/>
      <c r="GM64" s="1153"/>
      <c r="GN64" s="1153"/>
      <c r="GO64" s="1153"/>
      <c r="GP64" s="1153"/>
      <c r="GQ64" s="1153"/>
      <c r="GR64" s="1153"/>
      <c r="GS64" s="1153"/>
      <c r="GT64" s="1153"/>
      <c r="GU64" s="1153"/>
      <c r="GV64" s="1153"/>
      <c r="GW64" s="1153"/>
      <c r="GX64" s="1153"/>
      <c r="GY64" s="1153"/>
      <c r="GZ64" s="1153"/>
      <c r="HA64" s="1153"/>
      <c r="HB64" s="1153"/>
      <c r="HC64" s="1153"/>
      <c r="HD64" s="1153"/>
      <c r="HE64" s="1153"/>
      <c r="HF64" s="1153"/>
      <c r="HG64" s="1153"/>
      <c r="HH64" s="1153"/>
      <c r="HI64" s="1153"/>
      <c r="HJ64" s="1153"/>
      <c r="HK64" s="1153"/>
      <c r="HL64" s="1153"/>
      <c r="HM64" s="1153"/>
      <c r="HN64" s="1153"/>
      <c r="HO64" s="1153"/>
      <c r="HP64" s="1153"/>
      <c r="HQ64" s="1153"/>
      <c r="HR64" s="1153"/>
      <c r="HS64" s="1153"/>
      <c r="HT64" s="1153"/>
      <c r="HU64" s="1153"/>
      <c r="HV64" s="1153"/>
      <c r="HW64" s="1153"/>
      <c r="HX64" s="1153"/>
      <c r="HY64" s="1153"/>
      <c r="HZ64" s="1153"/>
      <c r="IA64" s="1153"/>
      <c r="IB64" s="1153"/>
      <c r="IC64" s="1153"/>
      <c r="ID64" s="1153"/>
      <c r="IE64" s="1153"/>
      <c r="IF64" s="1153"/>
      <c r="IG64" s="1153"/>
      <c r="IH64" s="1153"/>
      <c r="II64" s="1153"/>
      <c r="IJ64" s="1153"/>
      <c r="IK64" s="1153"/>
      <c r="IL64" s="1153"/>
      <c r="IM64" s="1153"/>
      <c r="IN64" s="1153"/>
      <c r="IO64" s="1153"/>
      <c r="IP64" s="1153"/>
      <c r="IQ64" s="1153"/>
      <c r="IR64" s="1153"/>
      <c r="IS64" s="1153"/>
      <c r="IT64" s="1153"/>
      <c r="IU64" s="1153"/>
      <c r="IV64" s="1153"/>
    </row>
    <row r="65" spans="1:256" s="2" customFormat="1" ht="13.5" x14ac:dyDescent="0.25">
      <c r="A65" s="1142" t="s">
        <v>154</v>
      </c>
      <c r="B65" s="1871" t="s">
        <v>1278</v>
      </c>
      <c r="C65" s="1871"/>
      <c r="D65" s="1156"/>
      <c r="E65" s="1157">
        <f>SUM(E11:E64)</f>
        <v>335370</v>
      </c>
      <c r="F65" s="1157">
        <f>SUM(F11:F64)</f>
        <v>300752</v>
      </c>
    </row>
    <row r="66" spans="1:256" x14ac:dyDescent="0.2">
      <c r="A66" s="1142" t="s">
        <v>155</v>
      </c>
      <c r="B66" s="1867" t="s">
        <v>1177</v>
      </c>
      <c r="C66" s="1867"/>
      <c r="D66" s="1158"/>
      <c r="E66" s="1158"/>
      <c r="F66" s="115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x14ac:dyDescent="0.2">
      <c r="A67" s="1142" t="s">
        <v>157</v>
      </c>
      <c r="B67" s="1147" t="s">
        <v>1279</v>
      </c>
      <c r="C67" s="2" t="s">
        <v>1280</v>
      </c>
      <c r="D67" s="2" t="s">
        <v>1226</v>
      </c>
      <c r="E67" s="310">
        <v>64028</v>
      </c>
      <c r="F67" s="310">
        <v>42976</v>
      </c>
      <c r="G67" s="2"/>
      <c r="H67" s="2"/>
      <c r="I67" s="2"/>
      <c r="J67" s="149"/>
      <c r="K67" s="2"/>
      <c r="L67" s="149"/>
      <c r="M67" s="2"/>
      <c r="N67" s="14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s="1096" customFormat="1" ht="13.5" x14ac:dyDescent="0.25">
      <c r="A68" s="1142" t="s">
        <v>160</v>
      </c>
      <c r="B68" s="1147" t="s">
        <v>1281</v>
      </c>
      <c r="C68" s="2" t="s">
        <v>1282</v>
      </c>
      <c r="D68" s="2" t="s">
        <v>1283</v>
      </c>
      <c r="E68" s="310">
        <v>42012</v>
      </c>
      <c r="F68" s="310">
        <v>30326</v>
      </c>
      <c r="G68" s="1153"/>
      <c r="H68" s="2"/>
      <c r="I68" s="2"/>
      <c r="J68" s="149"/>
      <c r="K68" s="2"/>
      <c r="L68" s="2"/>
      <c r="M68" s="1151"/>
      <c r="N68" s="1153"/>
      <c r="O68" s="1153"/>
      <c r="P68" s="1153"/>
      <c r="Q68" s="1153"/>
      <c r="R68" s="1153"/>
      <c r="S68" s="1153"/>
      <c r="T68" s="1153"/>
      <c r="U68" s="1153"/>
      <c r="V68" s="1153"/>
      <c r="W68" s="1153"/>
      <c r="X68" s="1153"/>
      <c r="Y68" s="1153"/>
      <c r="Z68" s="1153"/>
      <c r="AA68" s="1153"/>
      <c r="AB68" s="1153"/>
      <c r="AC68" s="1153"/>
      <c r="AD68" s="1153"/>
      <c r="AE68" s="1153"/>
      <c r="AF68" s="1153"/>
      <c r="AG68" s="1153"/>
      <c r="AH68" s="1153"/>
      <c r="AI68" s="1153"/>
      <c r="AJ68" s="1153"/>
      <c r="AK68" s="1153"/>
      <c r="AL68" s="1153"/>
      <c r="AM68" s="1153"/>
      <c r="AN68" s="1153"/>
      <c r="AO68" s="1153"/>
      <c r="AP68" s="1153"/>
      <c r="AQ68" s="1153"/>
      <c r="AR68" s="1153"/>
      <c r="AS68" s="1153"/>
      <c r="AT68" s="1153"/>
      <c r="AU68" s="1153"/>
      <c r="AV68" s="1153"/>
      <c r="AW68" s="1153"/>
      <c r="AX68" s="1153"/>
      <c r="AY68" s="1153"/>
      <c r="AZ68" s="1153"/>
      <c r="BA68" s="1153"/>
      <c r="BB68" s="1153"/>
      <c r="BC68" s="1153"/>
      <c r="BD68" s="1153"/>
      <c r="BE68" s="1153"/>
      <c r="BF68" s="1153"/>
      <c r="BG68" s="1153"/>
      <c r="BH68" s="1153"/>
      <c r="BI68" s="1153"/>
      <c r="BJ68" s="1153"/>
      <c r="BK68" s="1153"/>
      <c r="BL68" s="1153"/>
      <c r="BM68" s="1153"/>
      <c r="BN68" s="1153"/>
      <c r="BO68" s="1153"/>
      <c r="BP68" s="1153"/>
      <c r="BQ68" s="1153"/>
      <c r="BR68" s="1153"/>
      <c r="BS68" s="1153"/>
      <c r="BT68" s="1153"/>
      <c r="BU68" s="1153"/>
      <c r="BV68" s="1153"/>
      <c r="BW68" s="1153"/>
      <c r="BX68" s="1153"/>
      <c r="BY68" s="1153"/>
      <c r="BZ68" s="1153"/>
      <c r="CA68" s="1153"/>
      <c r="CB68" s="1153"/>
      <c r="CC68" s="1153"/>
      <c r="CD68" s="1153"/>
      <c r="CE68" s="1153"/>
      <c r="CF68" s="1153"/>
      <c r="CG68" s="1153"/>
      <c r="CH68" s="1153"/>
      <c r="CI68" s="1153"/>
      <c r="CJ68" s="1153"/>
      <c r="CK68" s="1153"/>
      <c r="CL68" s="1153"/>
      <c r="CM68" s="1153"/>
      <c r="CN68" s="1153"/>
      <c r="CO68" s="1153"/>
      <c r="CP68" s="1153"/>
      <c r="CQ68" s="1153"/>
      <c r="CR68" s="1153"/>
      <c r="CS68" s="1153"/>
      <c r="CT68" s="1153"/>
      <c r="CU68" s="1153"/>
      <c r="CV68" s="1153"/>
      <c r="CW68" s="1153"/>
      <c r="CX68" s="1153"/>
      <c r="CY68" s="1153"/>
      <c r="CZ68" s="1153"/>
      <c r="DA68" s="1153"/>
      <c r="DB68" s="1153"/>
      <c r="DC68" s="1153"/>
      <c r="DD68" s="1153"/>
      <c r="DE68" s="1153"/>
      <c r="DF68" s="1153"/>
      <c r="DG68" s="1153"/>
      <c r="DH68" s="1153"/>
      <c r="DI68" s="1153"/>
      <c r="DJ68" s="1153"/>
      <c r="DK68" s="1153"/>
      <c r="DL68" s="1153"/>
      <c r="DM68" s="1153"/>
      <c r="DN68" s="1153"/>
      <c r="DO68" s="1153"/>
      <c r="DP68" s="1153"/>
      <c r="DQ68" s="1153"/>
      <c r="DR68" s="1153"/>
      <c r="DS68" s="1153"/>
      <c r="DT68" s="1153"/>
      <c r="DU68" s="1153"/>
      <c r="DV68" s="1153"/>
      <c r="DW68" s="1153"/>
      <c r="DX68" s="1153"/>
      <c r="DY68" s="1153"/>
      <c r="DZ68" s="1153"/>
      <c r="EA68" s="1153"/>
      <c r="EB68" s="1153"/>
      <c r="EC68" s="1153"/>
      <c r="ED68" s="1153"/>
      <c r="EE68" s="1153"/>
      <c r="EF68" s="1153"/>
      <c r="EG68" s="1153"/>
      <c r="EH68" s="1153"/>
      <c r="EI68" s="1153"/>
      <c r="EJ68" s="1153"/>
      <c r="EK68" s="1153"/>
      <c r="EL68" s="1153"/>
      <c r="EM68" s="1153"/>
      <c r="EN68" s="1153"/>
      <c r="EO68" s="1153"/>
      <c r="EP68" s="1153"/>
      <c r="EQ68" s="1153"/>
      <c r="ER68" s="1153"/>
      <c r="ES68" s="1153"/>
      <c r="ET68" s="1153"/>
      <c r="EU68" s="1153"/>
      <c r="EV68" s="1153"/>
      <c r="EW68" s="1153"/>
      <c r="EX68" s="1153"/>
      <c r="EY68" s="1153"/>
      <c r="EZ68" s="1153"/>
      <c r="FA68" s="1153"/>
      <c r="FB68" s="1153"/>
      <c r="FC68" s="1153"/>
      <c r="FD68" s="1153"/>
      <c r="FE68" s="1153"/>
      <c r="FF68" s="1153"/>
      <c r="FG68" s="1153"/>
      <c r="FH68" s="1153"/>
      <c r="FI68" s="1153"/>
      <c r="FJ68" s="1153"/>
      <c r="FK68" s="1153"/>
      <c r="FL68" s="1153"/>
      <c r="FM68" s="1153"/>
      <c r="FN68" s="1153"/>
      <c r="FO68" s="1153"/>
      <c r="FP68" s="1153"/>
      <c r="FQ68" s="1153"/>
      <c r="FR68" s="1153"/>
      <c r="FS68" s="1153"/>
      <c r="FT68" s="1153"/>
      <c r="FU68" s="1153"/>
      <c r="FV68" s="1153"/>
      <c r="FW68" s="1153"/>
      <c r="FX68" s="1153"/>
      <c r="FY68" s="1153"/>
      <c r="FZ68" s="1153"/>
      <c r="GA68" s="1153"/>
      <c r="GB68" s="1153"/>
      <c r="GC68" s="1153"/>
      <c r="GD68" s="1153"/>
      <c r="GE68" s="1153"/>
      <c r="GF68" s="1153"/>
      <c r="GG68" s="1153"/>
      <c r="GH68" s="1153"/>
      <c r="GI68" s="1153"/>
      <c r="GJ68" s="1153"/>
      <c r="GK68" s="1153"/>
      <c r="GL68" s="1153"/>
      <c r="GM68" s="1153"/>
      <c r="GN68" s="1153"/>
      <c r="GO68" s="1153"/>
      <c r="GP68" s="1153"/>
      <c r="GQ68" s="1153"/>
      <c r="GR68" s="1153"/>
      <c r="GS68" s="1153"/>
      <c r="GT68" s="1153"/>
      <c r="GU68" s="1153"/>
      <c r="GV68" s="1153"/>
      <c r="GW68" s="1153"/>
      <c r="GX68" s="1153"/>
      <c r="GY68" s="1153"/>
      <c r="GZ68" s="1153"/>
      <c r="HA68" s="1153"/>
      <c r="HB68" s="1153"/>
      <c r="HC68" s="1153"/>
      <c r="HD68" s="1153"/>
      <c r="HE68" s="1153"/>
      <c r="HF68" s="1153"/>
      <c r="HG68" s="1153"/>
      <c r="HH68" s="1153"/>
      <c r="HI68" s="1153"/>
      <c r="HJ68" s="1153"/>
      <c r="HK68" s="1153"/>
      <c r="HL68" s="1153"/>
      <c r="HM68" s="1153"/>
      <c r="HN68" s="1153"/>
      <c r="HO68" s="1153"/>
      <c r="HP68" s="1153"/>
      <c r="HQ68" s="1153"/>
      <c r="HR68" s="1153"/>
      <c r="HS68" s="1153"/>
      <c r="HT68" s="1153"/>
      <c r="HU68" s="1153"/>
      <c r="HV68" s="1153"/>
      <c r="HW68" s="1153"/>
      <c r="HX68" s="1153"/>
      <c r="HY68" s="1153"/>
      <c r="HZ68" s="1153"/>
      <c r="IA68" s="1153"/>
      <c r="IB68" s="1153"/>
      <c r="IC68" s="1153"/>
      <c r="ID68" s="1153"/>
      <c r="IE68" s="1153"/>
      <c r="IF68" s="1153"/>
      <c r="IG68" s="1153"/>
      <c r="IH68" s="1153"/>
      <c r="II68" s="1153"/>
      <c r="IJ68" s="1153"/>
      <c r="IK68" s="1153"/>
      <c r="IL68" s="1153"/>
      <c r="IM68" s="1153"/>
      <c r="IN68" s="1153"/>
      <c r="IO68" s="1153"/>
      <c r="IP68" s="1153"/>
      <c r="IQ68" s="1153"/>
      <c r="IR68" s="1153"/>
      <c r="IS68" s="1153"/>
      <c r="IT68" s="1153"/>
      <c r="IU68" s="1153"/>
      <c r="IV68" s="1153"/>
    </row>
    <row r="69" spans="1:256" x14ac:dyDescent="0.2">
      <c r="A69" s="1142" t="s">
        <v>162</v>
      </c>
      <c r="B69" s="1147" t="s">
        <v>1284</v>
      </c>
      <c r="C69" s="2" t="s">
        <v>1285</v>
      </c>
      <c r="D69" s="2" t="s">
        <v>1286</v>
      </c>
      <c r="E69" s="310">
        <v>15114</v>
      </c>
      <c r="F69" s="310">
        <v>12364</v>
      </c>
      <c r="G69" s="2"/>
      <c r="H69" s="2"/>
      <c r="I69" s="2"/>
      <c r="J69" s="149"/>
      <c r="K69" s="2"/>
      <c r="L69" s="14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x14ac:dyDescent="0.2">
      <c r="A70" s="1142" t="s">
        <v>163</v>
      </c>
      <c r="B70" s="1147" t="s">
        <v>1287</v>
      </c>
      <c r="C70" s="2" t="s">
        <v>1288</v>
      </c>
      <c r="D70" s="2" t="s">
        <v>1289</v>
      </c>
      <c r="E70" s="310">
        <v>4000</v>
      </c>
      <c r="F70" s="310">
        <v>3771</v>
      </c>
      <c r="H70" s="2"/>
      <c r="I70" s="2"/>
      <c r="J70" s="149"/>
      <c r="K70" s="2"/>
      <c r="L70" s="2"/>
      <c r="M70" s="2"/>
    </row>
    <row r="71" spans="1:256" s="1096" customFormat="1" ht="13.5" x14ac:dyDescent="0.25">
      <c r="A71" s="1142" t="s">
        <v>164</v>
      </c>
      <c r="B71" s="1147" t="s">
        <v>1290</v>
      </c>
      <c r="C71" s="2" t="s">
        <v>1291</v>
      </c>
      <c r="D71" s="2" t="s">
        <v>1292</v>
      </c>
      <c r="E71" s="310">
        <v>20081</v>
      </c>
      <c r="F71" s="310">
        <v>18726</v>
      </c>
      <c r="G71" s="1153"/>
      <c r="H71" s="2"/>
      <c r="I71" s="2"/>
      <c r="J71" s="149"/>
      <c r="K71" s="2"/>
      <c r="L71" s="2"/>
      <c r="M71" s="1151"/>
      <c r="N71" s="1153"/>
      <c r="O71" s="1153"/>
      <c r="P71" s="1153"/>
      <c r="Q71" s="1153"/>
      <c r="R71" s="1153"/>
      <c r="S71" s="1153"/>
      <c r="T71" s="1153"/>
      <c r="U71" s="1153"/>
      <c r="V71" s="1153"/>
      <c r="W71" s="1153"/>
      <c r="X71" s="1153"/>
      <c r="Y71" s="1153"/>
      <c r="Z71" s="1153"/>
      <c r="AA71" s="1153"/>
      <c r="AB71" s="1153"/>
      <c r="AC71" s="1153"/>
      <c r="AD71" s="1153"/>
      <c r="AE71" s="1153"/>
      <c r="AF71" s="1153"/>
      <c r="AG71" s="1153"/>
      <c r="AH71" s="1153"/>
      <c r="AI71" s="1153"/>
      <c r="AJ71" s="1153"/>
      <c r="AK71" s="1153"/>
      <c r="AL71" s="1153"/>
      <c r="AM71" s="1153"/>
      <c r="AN71" s="1153"/>
      <c r="AO71" s="1153"/>
      <c r="AP71" s="1153"/>
      <c r="AQ71" s="1153"/>
      <c r="AR71" s="1153"/>
      <c r="AS71" s="1153"/>
      <c r="AT71" s="1153"/>
      <c r="AU71" s="1153"/>
      <c r="AV71" s="1153"/>
      <c r="AW71" s="1153"/>
      <c r="AX71" s="1153"/>
      <c r="AY71" s="1153"/>
      <c r="AZ71" s="1153"/>
      <c r="BA71" s="1153"/>
      <c r="BB71" s="1153"/>
      <c r="BC71" s="1153"/>
      <c r="BD71" s="1153"/>
      <c r="BE71" s="1153"/>
      <c r="BF71" s="1153"/>
      <c r="BG71" s="1153"/>
      <c r="BH71" s="1153"/>
      <c r="BI71" s="1153"/>
      <c r="BJ71" s="1153"/>
      <c r="BK71" s="1153"/>
      <c r="BL71" s="1153"/>
      <c r="BM71" s="1153"/>
      <c r="BN71" s="1153"/>
      <c r="BO71" s="1153"/>
      <c r="BP71" s="1153"/>
      <c r="BQ71" s="1153"/>
      <c r="BR71" s="1153"/>
      <c r="BS71" s="1153"/>
      <c r="BT71" s="1153"/>
      <c r="BU71" s="1153"/>
      <c r="BV71" s="1153"/>
      <c r="BW71" s="1153"/>
      <c r="BX71" s="1153"/>
      <c r="BY71" s="1153"/>
      <c r="BZ71" s="1153"/>
      <c r="CA71" s="1153"/>
      <c r="CB71" s="1153"/>
      <c r="CC71" s="1153"/>
      <c r="CD71" s="1153"/>
      <c r="CE71" s="1153"/>
      <c r="CF71" s="1153"/>
      <c r="CG71" s="1153"/>
      <c r="CH71" s="1153"/>
      <c r="CI71" s="1153"/>
      <c r="CJ71" s="1153"/>
      <c r="CK71" s="1153"/>
      <c r="CL71" s="1153"/>
      <c r="CM71" s="1153"/>
      <c r="CN71" s="1153"/>
      <c r="CO71" s="1153"/>
      <c r="CP71" s="1153"/>
      <c r="CQ71" s="1153"/>
      <c r="CR71" s="1153"/>
      <c r="CS71" s="1153"/>
      <c r="CT71" s="1153"/>
      <c r="CU71" s="1153"/>
      <c r="CV71" s="1153"/>
      <c r="CW71" s="1153"/>
      <c r="CX71" s="1153"/>
      <c r="CY71" s="1153"/>
      <c r="CZ71" s="1153"/>
      <c r="DA71" s="1153"/>
      <c r="DB71" s="1153"/>
      <c r="DC71" s="1153"/>
      <c r="DD71" s="1153"/>
      <c r="DE71" s="1153"/>
      <c r="DF71" s="1153"/>
      <c r="DG71" s="1153"/>
      <c r="DH71" s="1153"/>
      <c r="DI71" s="1153"/>
      <c r="DJ71" s="1153"/>
      <c r="DK71" s="1153"/>
      <c r="DL71" s="1153"/>
      <c r="DM71" s="1153"/>
      <c r="DN71" s="1153"/>
      <c r="DO71" s="1153"/>
      <c r="DP71" s="1153"/>
      <c r="DQ71" s="1153"/>
      <c r="DR71" s="1153"/>
      <c r="DS71" s="1153"/>
      <c r="DT71" s="1153"/>
      <c r="DU71" s="1153"/>
      <c r="DV71" s="1153"/>
      <c r="DW71" s="1153"/>
      <c r="DX71" s="1153"/>
      <c r="DY71" s="1153"/>
      <c r="DZ71" s="1153"/>
      <c r="EA71" s="1153"/>
      <c r="EB71" s="1153"/>
      <c r="EC71" s="1153"/>
      <c r="ED71" s="1153"/>
      <c r="EE71" s="1153"/>
      <c r="EF71" s="1153"/>
      <c r="EG71" s="1153"/>
      <c r="EH71" s="1153"/>
      <c r="EI71" s="1153"/>
      <c r="EJ71" s="1153"/>
      <c r="EK71" s="1153"/>
      <c r="EL71" s="1153"/>
      <c r="EM71" s="1153"/>
      <c r="EN71" s="1153"/>
      <c r="EO71" s="1153"/>
      <c r="EP71" s="1153"/>
      <c r="EQ71" s="1153"/>
      <c r="ER71" s="1153"/>
      <c r="ES71" s="1153"/>
      <c r="ET71" s="1153"/>
      <c r="EU71" s="1153"/>
      <c r="EV71" s="1153"/>
      <c r="EW71" s="1153"/>
      <c r="EX71" s="1153"/>
      <c r="EY71" s="1153"/>
      <c r="EZ71" s="1153"/>
      <c r="FA71" s="1153"/>
      <c r="FB71" s="1153"/>
      <c r="FC71" s="1153"/>
      <c r="FD71" s="1153"/>
      <c r="FE71" s="1153"/>
      <c r="FF71" s="1153"/>
      <c r="FG71" s="1153"/>
      <c r="FH71" s="1153"/>
      <c r="FI71" s="1153"/>
      <c r="FJ71" s="1153"/>
      <c r="FK71" s="1153"/>
      <c r="FL71" s="1153"/>
      <c r="FM71" s="1153"/>
      <c r="FN71" s="1153"/>
      <c r="FO71" s="1153"/>
      <c r="FP71" s="1153"/>
      <c r="FQ71" s="1153"/>
      <c r="FR71" s="1153"/>
      <c r="FS71" s="1153"/>
      <c r="FT71" s="1153"/>
      <c r="FU71" s="1153"/>
      <c r="FV71" s="1153"/>
      <c r="FW71" s="1153"/>
      <c r="FX71" s="1153"/>
      <c r="FY71" s="1153"/>
      <c r="FZ71" s="1153"/>
      <c r="GA71" s="1153"/>
      <c r="GB71" s="1153"/>
      <c r="GC71" s="1153"/>
      <c r="GD71" s="1153"/>
      <c r="GE71" s="1153"/>
      <c r="GF71" s="1153"/>
      <c r="GG71" s="1153"/>
      <c r="GH71" s="1153"/>
      <c r="GI71" s="1153"/>
      <c r="GJ71" s="1153"/>
      <c r="GK71" s="1153"/>
      <c r="GL71" s="1153"/>
      <c r="GM71" s="1153"/>
      <c r="GN71" s="1153"/>
      <c r="GO71" s="1153"/>
      <c r="GP71" s="1153"/>
      <c r="GQ71" s="1153"/>
      <c r="GR71" s="1153"/>
      <c r="GS71" s="1153"/>
      <c r="GT71" s="1153"/>
      <c r="GU71" s="1153"/>
      <c r="GV71" s="1153"/>
      <c r="GW71" s="1153"/>
      <c r="GX71" s="1153"/>
      <c r="GY71" s="1153"/>
      <c r="GZ71" s="1153"/>
      <c r="HA71" s="1153"/>
      <c r="HB71" s="1153"/>
      <c r="HC71" s="1153"/>
      <c r="HD71" s="1153"/>
      <c r="HE71" s="1153"/>
      <c r="HF71" s="1153"/>
      <c r="HG71" s="1153"/>
      <c r="HH71" s="1153"/>
      <c r="HI71" s="1153"/>
      <c r="HJ71" s="1153"/>
      <c r="HK71" s="1153"/>
      <c r="HL71" s="1153"/>
      <c r="HM71" s="1153"/>
      <c r="HN71" s="1153"/>
      <c r="HO71" s="1153"/>
      <c r="HP71" s="1153"/>
      <c r="HQ71" s="1153"/>
      <c r="HR71" s="1153"/>
      <c r="HS71" s="1153"/>
      <c r="HT71" s="1153"/>
      <c r="HU71" s="1153"/>
      <c r="HV71" s="1153"/>
      <c r="HW71" s="1153"/>
      <c r="HX71" s="1153"/>
      <c r="HY71" s="1153"/>
      <c r="HZ71" s="1153"/>
      <c r="IA71" s="1153"/>
      <c r="IB71" s="1153"/>
      <c r="IC71" s="1153"/>
      <c r="ID71" s="1153"/>
      <c r="IE71" s="1153"/>
      <c r="IF71" s="1153"/>
      <c r="IG71" s="1153"/>
      <c r="IH71" s="1153"/>
      <c r="II71" s="1153"/>
      <c r="IJ71" s="1153"/>
      <c r="IK71" s="1153"/>
      <c r="IL71" s="1153"/>
      <c r="IM71" s="1153"/>
      <c r="IN71" s="1153"/>
      <c r="IO71" s="1153"/>
      <c r="IP71" s="1153"/>
      <c r="IQ71" s="1153"/>
      <c r="IR71" s="1153"/>
      <c r="IS71" s="1153"/>
      <c r="IT71" s="1153"/>
      <c r="IU71" s="1153"/>
      <c r="IV71" s="1153"/>
    </row>
    <row r="72" spans="1:256" x14ac:dyDescent="0.2">
      <c r="A72" s="1142" t="s">
        <v>1120</v>
      </c>
      <c r="B72" s="1147" t="s">
        <v>1293</v>
      </c>
      <c r="C72" s="2" t="s">
        <v>1225</v>
      </c>
      <c r="D72" s="2" t="s">
        <v>1294</v>
      </c>
      <c r="E72" s="310">
        <v>54783</v>
      </c>
      <c r="F72" s="310">
        <v>54536</v>
      </c>
      <c r="G72" s="2"/>
      <c r="H72" s="2"/>
      <c r="I72" s="2"/>
      <c r="J72" s="149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x14ac:dyDescent="0.2">
      <c r="A73" s="1142" t="s">
        <v>1121</v>
      </c>
      <c r="B73" s="1147" t="s">
        <v>1295</v>
      </c>
      <c r="C73" s="2" t="s">
        <v>1296</v>
      </c>
      <c r="D73" s="2" t="s">
        <v>1297</v>
      </c>
      <c r="E73" s="310">
        <v>56351</v>
      </c>
      <c r="F73" s="310">
        <v>52526</v>
      </c>
      <c r="H73" s="2"/>
      <c r="I73" s="2"/>
      <c r="J73" s="149"/>
      <c r="K73" s="2"/>
      <c r="L73" s="149"/>
      <c r="M73" s="2"/>
      <c r="N73" s="2"/>
      <c r="O73" s="2"/>
      <c r="P73" s="2"/>
    </row>
    <row r="74" spans="1:256" x14ac:dyDescent="0.2">
      <c r="A74" s="1142" t="s">
        <v>1301</v>
      </c>
      <c r="B74" s="1147" t="s">
        <v>1298</v>
      </c>
      <c r="C74" s="2" t="s">
        <v>1299</v>
      </c>
      <c r="D74" s="2" t="s">
        <v>1300</v>
      </c>
      <c r="E74" s="310">
        <v>87305</v>
      </c>
      <c r="F74" s="310">
        <v>85923</v>
      </c>
      <c r="H74" s="2"/>
      <c r="I74" s="2"/>
      <c r="J74" s="2"/>
      <c r="K74" s="2"/>
      <c r="L74" s="2"/>
      <c r="M74" s="2"/>
    </row>
    <row r="75" spans="1:256" x14ac:dyDescent="0.2">
      <c r="A75" s="1142" t="s">
        <v>1304</v>
      </c>
      <c r="B75" s="1147" t="s">
        <v>1302</v>
      </c>
      <c r="C75" s="2" t="s">
        <v>1225</v>
      </c>
      <c r="D75" s="2" t="s">
        <v>1303</v>
      </c>
      <c r="E75" s="310">
        <v>84052</v>
      </c>
      <c r="F75" s="310">
        <v>82645</v>
      </c>
      <c r="H75" s="2"/>
      <c r="I75" s="2"/>
      <c r="J75" s="149"/>
      <c r="K75" s="2"/>
      <c r="L75" s="2"/>
      <c r="M75" s="2"/>
    </row>
    <row r="76" spans="1:256" x14ac:dyDescent="0.2">
      <c r="A76" s="1142" t="s">
        <v>1308</v>
      </c>
      <c r="B76" s="1147" t="s">
        <v>1305</v>
      </c>
      <c r="C76" s="2" t="s">
        <v>1306</v>
      </c>
      <c r="D76" s="2" t="s">
        <v>1307</v>
      </c>
      <c r="E76" s="310">
        <v>5905</v>
      </c>
      <c r="F76" s="310">
        <v>5905</v>
      </c>
      <c r="H76" s="2"/>
      <c r="I76" s="2"/>
      <c r="J76" s="2"/>
      <c r="K76" s="2"/>
      <c r="L76" s="2"/>
      <c r="M76" s="2"/>
    </row>
    <row r="77" spans="1:256" s="1153" customFormat="1" ht="13.5" x14ac:dyDescent="0.25">
      <c r="A77" s="1142" t="s">
        <v>1311</v>
      </c>
      <c r="B77" s="1147" t="s">
        <v>1309</v>
      </c>
      <c r="C77" s="2" t="s">
        <v>1247</v>
      </c>
      <c r="D77" s="2" t="s">
        <v>1310</v>
      </c>
      <c r="E77" s="310">
        <v>871</v>
      </c>
      <c r="F77" s="310">
        <v>871</v>
      </c>
      <c r="G77" s="360"/>
      <c r="H77" s="2"/>
      <c r="I77" s="2"/>
      <c r="J77" s="2"/>
      <c r="K77" s="2"/>
      <c r="L77" s="2"/>
      <c r="M77" s="2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0"/>
      <c r="AS77" s="360"/>
      <c r="AT77" s="360"/>
      <c r="AU77" s="360"/>
      <c r="AV77" s="360"/>
      <c r="AW77" s="360"/>
      <c r="AX77" s="360"/>
      <c r="AY77" s="360"/>
      <c r="AZ77" s="360"/>
      <c r="BA77" s="360"/>
      <c r="BB77" s="360"/>
      <c r="BC77" s="360"/>
      <c r="BD77" s="360"/>
      <c r="BE77" s="360"/>
      <c r="BF77" s="360"/>
      <c r="BG77" s="360"/>
      <c r="BH77" s="360"/>
      <c r="BI77" s="360"/>
      <c r="BJ77" s="360"/>
      <c r="BK77" s="360"/>
      <c r="BL77" s="360"/>
      <c r="BM77" s="360"/>
      <c r="BN77" s="360"/>
      <c r="BO77" s="360"/>
      <c r="BP77" s="360"/>
      <c r="BQ77" s="360"/>
      <c r="BR77" s="360"/>
      <c r="BS77" s="360"/>
      <c r="BT77" s="360"/>
      <c r="BU77" s="360"/>
      <c r="BV77" s="360"/>
      <c r="BW77" s="360"/>
      <c r="BX77" s="360"/>
      <c r="BY77" s="360"/>
      <c r="BZ77" s="360"/>
      <c r="CA77" s="360"/>
      <c r="CB77" s="360"/>
      <c r="CC77" s="360"/>
      <c r="CD77" s="360"/>
      <c r="CE77" s="360"/>
      <c r="CF77" s="360"/>
      <c r="CG77" s="360"/>
      <c r="CH77" s="360"/>
      <c r="CI77" s="360"/>
      <c r="CJ77" s="360"/>
      <c r="CK77" s="360"/>
      <c r="CL77" s="360"/>
      <c r="CM77" s="360"/>
      <c r="CN77" s="360"/>
      <c r="CO77" s="360"/>
      <c r="CP77" s="360"/>
      <c r="CQ77" s="360"/>
      <c r="CR77" s="360"/>
      <c r="CS77" s="360"/>
      <c r="CT77" s="360"/>
      <c r="CU77" s="360"/>
      <c r="CV77" s="360"/>
      <c r="CW77" s="360"/>
      <c r="CX77" s="360"/>
      <c r="CY77" s="360"/>
      <c r="CZ77" s="360"/>
      <c r="DA77" s="360"/>
      <c r="DB77" s="360"/>
      <c r="DC77" s="360"/>
      <c r="DD77" s="360"/>
      <c r="DE77" s="360"/>
      <c r="DF77" s="360"/>
      <c r="DG77" s="360"/>
      <c r="DH77" s="360"/>
      <c r="DI77" s="360"/>
      <c r="DJ77" s="360"/>
      <c r="DK77" s="360"/>
      <c r="DL77" s="360"/>
      <c r="DM77" s="360"/>
      <c r="DN77" s="360"/>
      <c r="DO77" s="360"/>
      <c r="DP77" s="360"/>
      <c r="DQ77" s="360"/>
      <c r="DR77" s="360"/>
      <c r="DS77" s="360"/>
      <c r="DT77" s="360"/>
      <c r="DU77" s="360"/>
      <c r="DV77" s="360"/>
      <c r="DW77" s="360"/>
      <c r="DX77" s="360"/>
      <c r="DY77" s="360"/>
      <c r="DZ77" s="360"/>
      <c r="EA77" s="360"/>
      <c r="EB77" s="360"/>
      <c r="EC77" s="360"/>
      <c r="ED77" s="360"/>
      <c r="EE77" s="360"/>
      <c r="EF77" s="360"/>
      <c r="EG77" s="360"/>
      <c r="EH77" s="360"/>
      <c r="EI77" s="360"/>
      <c r="EJ77" s="360"/>
      <c r="EK77" s="360"/>
      <c r="EL77" s="360"/>
      <c r="EM77" s="360"/>
      <c r="EN77" s="360"/>
      <c r="EO77" s="360"/>
      <c r="EP77" s="360"/>
      <c r="EQ77" s="360"/>
      <c r="ER77" s="360"/>
      <c r="ES77" s="360"/>
      <c r="ET77" s="360"/>
      <c r="EU77" s="360"/>
      <c r="EV77" s="360"/>
      <c r="EW77" s="360"/>
      <c r="EX77" s="360"/>
      <c r="EY77" s="360"/>
      <c r="EZ77" s="360"/>
      <c r="FA77" s="360"/>
      <c r="FB77" s="360"/>
      <c r="FC77" s="360"/>
      <c r="FD77" s="360"/>
      <c r="FE77" s="360"/>
      <c r="FF77" s="360"/>
      <c r="FG77" s="360"/>
      <c r="FH77" s="360"/>
      <c r="FI77" s="360"/>
      <c r="FJ77" s="360"/>
      <c r="FK77" s="360"/>
      <c r="FL77" s="360"/>
      <c r="FM77" s="360"/>
      <c r="FN77" s="360"/>
      <c r="FO77" s="360"/>
      <c r="FP77" s="360"/>
      <c r="FQ77" s="360"/>
      <c r="FR77" s="360"/>
      <c r="FS77" s="360"/>
      <c r="FT77" s="360"/>
      <c r="FU77" s="360"/>
      <c r="FV77" s="360"/>
      <c r="FW77" s="360"/>
      <c r="FX77" s="360"/>
      <c r="FY77" s="360"/>
      <c r="FZ77" s="360"/>
      <c r="GA77" s="360"/>
      <c r="GB77" s="360"/>
      <c r="GC77" s="360"/>
      <c r="GD77" s="360"/>
      <c r="GE77" s="360"/>
      <c r="GF77" s="360"/>
      <c r="GG77" s="360"/>
      <c r="GH77" s="360"/>
      <c r="GI77" s="360"/>
      <c r="GJ77" s="360"/>
      <c r="GK77" s="360"/>
      <c r="GL77" s="360"/>
      <c r="GM77" s="360"/>
      <c r="GN77" s="360"/>
      <c r="GO77" s="360"/>
      <c r="GP77" s="360"/>
      <c r="GQ77" s="360"/>
      <c r="GR77" s="360"/>
      <c r="GS77" s="360"/>
      <c r="GT77" s="360"/>
      <c r="GU77" s="360"/>
      <c r="GV77" s="360"/>
      <c r="GW77" s="360"/>
      <c r="GX77" s="360"/>
      <c r="GY77" s="360"/>
      <c r="GZ77" s="360"/>
      <c r="HA77" s="360"/>
      <c r="HB77" s="360"/>
      <c r="HC77" s="360"/>
      <c r="HD77" s="360"/>
      <c r="HE77" s="360"/>
      <c r="HF77" s="360"/>
      <c r="HG77" s="360"/>
      <c r="HH77" s="360"/>
      <c r="HI77" s="360"/>
      <c r="HJ77" s="360"/>
      <c r="HK77" s="360"/>
      <c r="HL77" s="360"/>
      <c r="HM77" s="360"/>
      <c r="HN77" s="360"/>
      <c r="HO77" s="360"/>
      <c r="HP77" s="360"/>
      <c r="HQ77" s="360"/>
      <c r="HR77" s="360"/>
      <c r="HS77" s="360"/>
      <c r="HT77" s="360"/>
      <c r="HU77" s="360"/>
      <c r="HV77" s="360"/>
      <c r="HW77" s="360"/>
      <c r="HX77" s="360"/>
      <c r="HY77" s="360"/>
      <c r="HZ77" s="360"/>
      <c r="IA77" s="360"/>
      <c r="IB77" s="360"/>
      <c r="IC77" s="360"/>
      <c r="ID77" s="360"/>
      <c r="IE77" s="360"/>
      <c r="IF77" s="360"/>
      <c r="IG77" s="360"/>
      <c r="IH77" s="360"/>
      <c r="II77" s="360"/>
      <c r="IJ77" s="360"/>
      <c r="IK77" s="360"/>
      <c r="IL77" s="360"/>
      <c r="IM77" s="360"/>
      <c r="IN77" s="360"/>
      <c r="IO77" s="360"/>
      <c r="IP77" s="360"/>
      <c r="IQ77" s="360"/>
      <c r="IR77" s="360"/>
      <c r="IS77" s="360"/>
      <c r="IT77" s="360"/>
      <c r="IU77" s="360"/>
      <c r="IV77" s="360"/>
    </row>
    <row r="78" spans="1:256" x14ac:dyDescent="0.2">
      <c r="A78" s="1142" t="s">
        <v>1313</v>
      </c>
      <c r="B78" s="1147" t="s">
        <v>1312</v>
      </c>
      <c r="C78" s="2" t="s">
        <v>1225</v>
      </c>
      <c r="D78" s="2" t="s">
        <v>1294</v>
      </c>
      <c r="E78" s="310">
        <v>412340</v>
      </c>
      <c r="F78" s="310">
        <v>401028</v>
      </c>
    </row>
    <row r="79" spans="1:256" x14ac:dyDescent="0.2">
      <c r="A79" s="1142" t="s">
        <v>1315</v>
      </c>
      <c r="B79" s="1147" t="s">
        <v>1314</v>
      </c>
      <c r="C79" s="2" t="s">
        <v>1225</v>
      </c>
      <c r="D79" s="2" t="s">
        <v>1294</v>
      </c>
      <c r="E79" s="310">
        <v>150336</v>
      </c>
      <c r="F79" s="310">
        <v>150336</v>
      </c>
    </row>
    <row r="80" spans="1:256" x14ac:dyDescent="0.2">
      <c r="A80" s="1142" t="s">
        <v>1319</v>
      </c>
      <c r="B80" s="1147" t="s">
        <v>1316</v>
      </c>
      <c r="C80" s="2" t="s">
        <v>1317</v>
      </c>
      <c r="D80" s="2" t="s">
        <v>1318</v>
      </c>
      <c r="E80" s="310">
        <v>188675</v>
      </c>
      <c r="F80" s="310">
        <v>177554</v>
      </c>
      <c r="G80" s="2"/>
    </row>
    <row r="81" spans="1:256" x14ac:dyDescent="0.2">
      <c r="A81" s="1142" t="s">
        <v>1322</v>
      </c>
      <c r="B81" s="1147" t="s">
        <v>1320</v>
      </c>
      <c r="C81" s="2" t="s">
        <v>1321</v>
      </c>
      <c r="D81" s="2" t="s">
        <v>1226</v>
      </c>
      <c r="E81" s="310">
        <v>194299</v>
      </c>
      <c r="F81" s="310">
        <v>171105</v>
      </c>
    </row>
    <row r="82" spans="1:256" x14ac:dyDescent="0.2">
      <c r="A82" s="1142" t="s">
        <v>1326</v>
      </c>
      <c r="B82" s="1147" t="s">
        <v>1323</v>
      </c>
      <c r="C82" s="2" t="s">
        <v>1324</v>
      </c>
      <c r="D82" s="2" t="s">
        <v>1325</v>
      </c>
      <c r="E82" s="310">
        <v>101558</v>
      </c>
      <c r="F82" s="310">
        <v>98006</v>
      </c>
    </row>
    <row r="83" spans="1:256" x14ac:dyDescent="0.2">
      <c r="A83" s="1142" t="s">
        <v>1329</v>
      </c>
      <c r="B83" s="1147" t="s">
        <v>1327</v>
      </c>
      <c r="C83" s="2" t="s">
        <v>1328</v>
      </c>
      <c r="D83" s="2" t="s">
        <v>1325</v>
      </c>
      <c r="E83" s="310">
        <v>23195</v>
      </c>
      <c r="F83" s="310">
        <v>22165</v>
      </c>
    </row>
    <row r="84" spans="1:256" x14ac:dyDescent="0.2">
      <c r="A84" s="1142" t="s">
        <v>1333</v>
      </c>
      <c r="B84" s="1147" t="s">
        <v>1330</v>
      </c>
      <c r="C84" s="2" t="s">
        <v>1331</v>
      </c>
      <c r="D84" s="2" t="s">
        <v>1332</v>
      </c>
      <c r="E84" s="310">
        <v>14309</v>
      </c>
      <c r="F84" s="310">
        <v>12445</v>
      </c>
    </row>
    <row r="85" spans="1:256" x14ac:dyDescent="0.2">
      <c r="A85" s="1142" t="s">
        <v>1337</v>
      </c>
      <c r="B85" s="1147" t="s">
        <v>1334</v>
      </c>
      <c r="C85" s="2" t="s">
        <v>1335</v>
      </c>
      <c r="D85" s="2" t="s">
        <v>1336</v>
      </c>
      <c r="E85" s="310">
        <v>345444</v>
      </c>
      <c r="F85" s="310">
        <v>295364</v>
      </c>
    </row>
    <row r="86" spans="1:256" s="1096" customFormat="1" x14ac:dyDescent="0.2">
      <c r="A86" s="1142" t="s">
        <v>1341</v>
      </c>
      <c r="B86" s="1147" t="s">
        <v>1338</v>
      </c>
      <c r="C86" s="2" t="s">
        <v>1339</v>
      </c>
      <c r="D86" s="2" t="s">
        <v>1340</v>
      </c>
      <c r="E86" s="310">
        <v>89621</v>
      </c>
      <c r="F86" s="312">
        <v>65347</v>
      </c>
      <c r="G86" s="360"/>
      <c r="H86" s="2"/>
      <c r="I86" s="2"/>
      <c r="J86" s="149"/>
      <c r="K86" s="2"/>
      <c r="L86" s="2"/>
      <c r="M86" s="2"/>
      <c r="N86" s="360"/>
      <c r="O86" s="360"/>
      <c r="P86" s="360"/>
      <c r="Q86" s="360"/>
      <c r="R86" s="360"/>
      <c r="S86" s="360"/>
      <c r="T86" s="360"/>
      <c r="U86" s="360"/>
      <c r="V86" s="360"/>
      <c r="W86" s="360"/>
      <c r="X86" s="360"/>
      <c r="Y86" s="360"/>
      <c r="Z86" s="360"/>
      <c r="AA86" s="360"/>
      <c r="AB86" s="360"/>
      <c r="AC86" s="360"/>
      <c r="AD86" s="360"/>
      <c r="AE86" s="360"/>
      <c r="AF86" s="360"/>
      <c r="AG86" s="360"/>
      <c r="AH86" s="360"/>
      <c r="AI86" s="360"/>
      <c r="AJ86" s="360"/>
      <c r="AK86" s="360"/>
      <c r="AL86" s="360"/>
      <c r="AM86" s="360"/>
      <c r="AN86" s="360"/>
      <c r="AO86" s="360"/>
      <c r="AP86" s="360"/>
      <c r="AQ86" s="360"/>
      <c r="AR86" s="360"/>
      <c r="AS86" s="360"/>
      <c r="AT86" s="360"/>
      <c r="AU86" s="360"/>
      <c r="AV86" s="360"/>
      <c r="AW86" s="360"/>
      <c r="AX86" s="360"/>
      <c r="AY86" s="360"/>
      <c r="AZ86" s="360"/>
      <c r="BA86" s="360"/>
      <c r="BB86" s="360"/>
      <c r="BC86" s="360"/>
      <c r="BD86" s="360"/>
      <c r="BE86" s="360"/>
      <c r="BF86" s="360"/>
      <c r="BG86" s="360"/>
      <c r="BH86" s="360"/>
      <c r="BI86" s="360"/>
      <c r="BJ86" s="360"/>
      <c r="BK86" s="360"/>
      <c r="BL86" s="360"/>
      <c r="BM86" s="360"/>
      <c r="BN86" s="360"/>
      <c r="BO86" s="360"/>
      <c r="BP86" s="360"/>
      <c r="BQ86" s="360"/>
      <c r="BR86" s="360"/>
      <c r="BS86" s="360"/>
      <c r="BT86" s="360"/>
      <c r="BU86" s="360"/>
      <c r="BV86" s="360"/>
      <c r="BW86" s="360"/>
      <c r="BX86" s="360"/>
      <c r="BY86" s="360"/>
      <c r="BZ86" s="360"/>
      <c r="CA86" s="360"/>
      <c r="CB86" s="360"/>
      <c r="CC86" s="360"/>
      <c r="CD86" s="360"/>
      <c r="CE86" s="360"/>
      <c r="CF86" s="360"/>
      <c r="CG86" s="360"/>
      <c r="CH86" s="360"/>
      <c r="CI86" s="360"/>
      <c r="CJ86" s="360"/>
      <c r="CK86" s="360"/>
      <c r="CL86" s="360"/>
      <c r="CM86" s="360"/>
      <c r="CN86" s="360"/>
      <c r="CO86" s="360"/>
      <c r="CP86" s="360"/>
      <c r="CQ86" s="360"/>
      <c r="CR86" s="360"/>
      <c r="CS86" s="360"/>
      <c r="CT86" s="360"/>
      <c r="CU86" s="360"/>
      <c r="CV86" s="360"/>
      <c r="CW86" s="360"/>
      <c r="CX86" s="360"/>
      <c r="CY86" s="360"/>
      <c r="CZ86" s="360"/>
      <c r="DA86" s="360"/>
      <c r="DB86" s="360"/>
      <c r="DC86" s="360"/>
      <c r="DD86" s="360"/>
      <c r="DE86" s="360"/>
      <c r="DF86" s="360"/>
      <c r="DG86" s="360"/>
      <c r="DH86" s="360"/>
      <c r="DI86" s="360"/>
      <c r="DJ86" s="360"/>
      <c r="DK86" s="360"/>
      <c r="DL86" s="360"/>
      <c r="DM86" s="360"/>
      <c r="DN86" s="360"/>
      <c r="DO86" s="360"/>
      <c r="DP86" s="360"/>
      <c r="DQ86" s="360"/>
      <c r="DR86" s="360"/>
      <c r="DS86" s="360"/>
      <c r="DT86" s="360"/>
      <c r="DU86" s="360"/>
      <c r="DV86" s="360"/>
      <c r="DW86" s="360"/>
      <c r="DX86" s="360"/>
      <c r="DY86" s="360"/>
      <c r="DZ86" s="360"/>
      <c r="EA86" s="360"/>
      <c r="EB86" s="360"/>
      <c r="EC86" s="360"/>
      <c r="ED86" s="360"/>
      <c r="EE86" s="360"/>
      <c r="EF86" s="360"/>
      <c r="EG86" s="360"/>
      <c r="EH86" s="360"/>
      <c r="EI86" s="360"/>
      <c r="EJ86" s="360"/>
      <c r="EK86" s="360"/>
      <c r="EL86" s="360"/>
      <c r="EM86" s="360"/>
      <c r="EN86" s="360"/>
      <c r="EO86" s="360"/>
      <c r="EP86" s="360"/>
      <c r="EQ86" s="360"/>
      <c r="ER86" s="360"/>
      <c r="ES86" s="360"/>
      <c r="ET86" s="360"/>
      <c r="EU86" s="360"/>
      <c r="EV86" s="360"/>
      <c r="EW86" s="360"/>
      <c r="EX86" s="360"/>
      <c r="EY86" s="360"/>
      <c r="EZ86" s="360"/>
      <c r="FA86" s="360"/>
      <c r="FB86" s="360"/>
      <c r="FC86" s="360"/>
      <c r="FD86" s="360"/>
      <c r="FE86" s="360"/>
      <c r="FF86" s="360"/>
      <c r="FG86" s="360"/>
      <c r="FH86" s="360"/>
      <c r="FI86" s="360"/>
      <c r="FJ86" s="360"/>
      <c r="FK86" s="360"/>
      <c r="FL86" s="360"/>
      <c r="FM86" s="360"/>
      <c r="FN86" s="360"/>
      <c r="FO86" s="360"/>
      <c r="FP86" s="360"/>
      <c r="FQ86" s="360"/>
      <c r="FR86" s="360"/>
      <c r="FS86" s="360"/>
      <c r="FT86" s="360"/>
      <c r="FU86" s="360"/>
      <c r="FV86" s="360"/>
      <c r="FW86" s="360"/>
      <c r="FX86" s="360"/>
      <c r="FY86" s="360"/>
      <c r="FZ86" s="360"/>
      <c r="GA86" s="360"/>
      <c r="GB86" s="360"/>
      <c r="GC86" s="360"/>
      <c r="GD86" s="360"/>
      <c r="GE86" s="360"/>
      <c r="GF86" s="360"/>
      <c r="GG86" s="360"/>
      <c r="GH86" s="360"/>
      <c r="GI86" s="360"/>
      <c r="GJ86" s="360"/>
      <c r="GK86" s="360"/>
      <c r="GL86" s="360"/>
      <c r="GM86" s="360"/>
      <c r="GN86" s="360"/>
      <c r="GO86" s="360"/>
      <c r="GP86" s="360"/>
      <c r="GQ86" s="360"/>
      <c r="GR86" s="360"/>
      <c r="GS86" s="360"/>
      <c r="GT86" s="360"/>
      <c r="GU86" s="360"/>
      <c r="GV86" s="360"/>
      <c r="GW86" s="360"/>
      <c r="GX86" s="360"/>
      <c r="GY86" s="360"/>
      <c r="GZ86" s="360"/>
      <c r="HA86" s="360"/>
      <c r="HB86" s="360"/>
      <c r="HC86" s="360"/>
      <c r="HD86" s="360"/>
      <c r="HE86" s="360"/>
      <c r="HF86" s="360"/>
      <c r="HG86" s="360"/>
      <c r="HH86" s="360"/>
      <c r="HI86" s="360"/>
      <c r="HJ86" s="360"/>
      <c r="HK86" s="360"/>
      <c r="HL86" s="360"/>
      <c r="HM86" s="360"/>
      <c r="HN86" s="360"/>
      <c r="HO86" s="360"/>
      <c r="HP86" s="360"/>
      <c r="HQ86" s="360"/>
      <c r="HR86" s="360"/>
      <c r="HS86" s="360"/>
      <c r="HT86" s="360"/>
      <c r="HU86" s="360"/>
      <c r="HV86" s="360"/>
      <c r="HW86" s="360"/>
      <c r="HX86" s="360"/>
      <c r="HY86" s="360"/>
      <c r="HZ86" s="360"/>
      <c r="IA86" s="360"/>
      <c r="IB86" s="360"/>
      <c r="IC86" s="360"/>
      <c r="ID86" s="360"/>
      <c r="IE86" s="360"/>
      <c r="IF86" s="360"/>
      <c r="IG86" s="360"/>
      <c r="IH86" s="360"/>
      <c r="II86" s="360"/>
      <c r="IJ86" s="360"/>
      <c r="IK86" s="360"/>
      <c r="IL86" s="360"/>
      <c r="IM86" s="360"/>
      <c r="IN86" s="360"/>
      <c r="IO86" s="360"/>
      <c r="IP86" s="360"/>
      <c r="IQ86" s="360"/>
      <c r="IR86" s="360"/>
      <c r="IS86" s="360"/>
      <c r="IT86" s="360"/>
      <c r="IU86" s="360"/>
      <c r="IV86" s="360"/>
    </row>
    <row r="87" spans="1:256" s="2" customFormat="1" ht="13.5" x14ac:dyDescent="0.25">
      <c r="A87" s="1142" t="s">
        <v>1343</v>
      </c>
      <c r="B87" s="1871" t="s">
        <v>1342</v>
      </c>
      <c r="C87" s="1871"/>
      <c r="D87" s="1342"/>
      <c r="E87" s="1157">
        <f>SUM(E67:E86)</f>
        <v>1954279</v>
      </c>
      <c r="F87" s="1157">
        <f>SUM(F67:F86)</f>
        <v>1783919</v>
      </c>
      <c r="G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  <c r="AY87" s="360"/>
      <c r="AZ87" s="360"/>
      <c r="BA87" s="360"/>
      <c r="BB87" s="360"/>
      <c r="BC87" s="360"/>
      <c r="BD87" s="360"/>
      <c r="BE87" s="360"/>
      <c r="BF87" s="360"/>
      <c r="BG87" s="360"/>
      <c r="BH87" s="360"/>
      <c r="BI87" s="360"/>
      <c r="BJ87" s="360"/>
      <c r="BK87" s="360"/>
      <c r="BL87" s="360"/>
      <c r="BM87" s="360"/>
      <c r="BN87" s="360"/>
      <c r="BO87" s="360"/>
      <c r="BP87" s="360"/>
      <c r="BQ87" s="360"/>
      <c r="BR87" s="360"/>
      <c r="BS87" s="360"/>
      <c r="BT87" s="360"/>
      <c r="BU87" s="360"/>
      <c r="BV87" s="360"/>
      <c r="BW87" s="360"/>
      <c r="BX87" s="360"/>
      <c r="BY87" s="360"/>
      <c r="BZ87" s="360"/>
      <c r="CA87" s="360"/>
      <c r="CB87" s="360"/>
      <c r="CC87" s="360"/>
      <c r="CD87" s="360"/>
      <c r="CE87" s="360"/>
      <c r="CF87" s="360"/>
      <c r="CG87" s="360"/>
      <c r="CH87" s="360"/>
      <c r="CI87" s="360"/>
      <c r="CJ87" s="360"/>
      <c r="CK87" s="360"/>
      <c r="CL87" s="360"/>
      <c r="CM87" s="360"/>
      <c r="CN87" s="360"/>
      <c r="CO87" s="360"/>
      <c r="CP87" s="360"/>
      <c r="CQ87" s="360"/>
      <c r="CR87" s="360"/>
      <c r="CS87" s="360"/>
      <c r="CT87" s="360"/>
      <c r="CU87" s="360"/>
      <c r="CV87" s="360"/>
      <c r="CW87" s="360"/>
      <c r="CX87" s="360"/>
      <c r="CY87" s="360"/>
      <c r="CZ87" s="360"/>
      <c r="DA87" s="360"/>
      <c r="DB87" s="360"/>
      <c r="DC87" s="360"/>
      <c r="DD87" s="360"/>
      <c r="DE87" s="360"/>
      <c r="DF87" s="360"/>
      <c r="DG87" s="360"/>
      <c r="DH87" s="360"/>
      <c r="DI87" s="360"/>
      <c r="DJ87" s="360"/>
      <c r="DK87" s="360"/>
      <c r="DL87" s="360"/>
      <c r="DM87" s="360"/>
      <c r="DN87" s="360"/>
      <c r="DO87" s="360"/>
      <c r="DP87" s="360"/>
      <c r="DQ87" s="360"/>
      <c r="DR87" s="360"/>
      <c r="DS87" s="360"/>
      <c r="DT87" s="360"/>
      <c r="DU87" s="360"/>
      <c r="DV87" s="360"/>
      <c r="DW87" s="360"/>
      <c r="DX87" s="360"/>
      <c r="DY87" s="360"/>
      <c r="DZ87" s="360"/>
      <c r="EA87" s="360"/>
      <c r="EB87" s="360"/>
      <c r="EC87" s="360"/>
      <c r="ED87" s="360"/>
      <c r="EE87" s="360"/>
      <c r="EF87" s="360"/>
      <c r="EG87" s="360"/>
      <c r="EH87" s="360"/>
      <c r="EI87" s="360"/>
      <c r="EJ87" s="360"/>
      <c r="EK87" s="360"/>
      <c r="EL87" s="360"/>
      <c r="EM87" s="360"/>
      <c r="EN87" s="360"/>
      <c r="EO87" s="360"/>
      <c r="EP87" s="360"/>
      <c r="EQ87" s="360"/>
      <c r="ER87" s="360"/>
      <c r="ES87" s="360"/>
      <c r="ET87" s="360"/>
      <c r="EU87" s="360"/>
      <c r="EV87" s="360"/>
      <c r="EW87" s="360"/>
      <c r="EX87" s="360"/>
      <c r="EY87" s="360"/>
      <c r="EZ87" s="360"/>
      <c r="FA87" s="360"/>
      <c r="FB87" s="360"/>
      <c r="FC87" s="360"/>
      <c r="FD87" s="360"/>
      <c r="FE87" s="360"/>
      <c r="FF87" s="360"/>
      <c r="FG87" s="360"/>
      <c r="FH87" s="360"/>
      <c r="FI87" s="360"/>
      <c r="FJ87" s="360"/>
      <c r="FK87" s="360"/>
      <c r="FL87" s="360"/>
      <c r="FM87" s="360"/>
      <c r="FN87" s="360"/>
      <c r="FO87" s="360"/>
      <c r="FP87" s="360"/>
      <c r="FQ87" s="360"/>
      <c r="FR87" s="360"/>
      <c r="FS87" s="360"/>
      <c r="FT87" s="360"/>
      <c r="FU87" s="360"/>
      <c r="FV87" s="360"/>
      <c r="FW87" s="360"/>
      <c r="FX87" s="360"/>
      <c r="FY87" s="360"/>
      <c r="FZ87" s="360"/>
      <c r="GA87" s="360"/>
      <c r="GB87" s="360"/>
      <c r="GC87" s="360"/>
      <c r="GD87" s="360"/>
      <c r="GE87" s="360"/>
      <c r="GF87" s="360"/>
      <c r="GG87" s="360"/>
      <c r="GH87" s="360"/>
      <c r="GI87" s="360"/>
      <c r="GJ87" s="360"/>
      <c r="GK87" s="360"/>
      <c r="GL87" s="360"/>
      <c r="GM87" s="360"/>
      <c r="GN87" s="360"/>
      <c r="GO87" s="360"/>
      <c r="GP87" s="360"/>
      <c r="GQ87" s="360"/>
      <c r="GR87" s="360"/>
      <c r="GS87" s="360"/>
      <c r="GT87" s="360"/>
      <c r="GU87" s="360"/>
      <c r="GV87" s="360"/>
      <c r="GW87" s="360"/>
      <c r="GX87" s="360"/>
      <c r="GY87" s="360"/>
      <c r="GZ87" s="360"/>
      <c r="HA87" s="360"/>
      <c r="HB87" s="360"/>
      <c r="HC87" s="360"/>
      <c r="HD87" s="360"/>
      <c r="HE87" s="360"/>
      <c r="HF87" s="360"/>
      <c r="HG87" s="360"/>
      <c r="HH87" s="360"/>
      <c r="HI87" s="360"/>
      <c r="HJ87" s="360"/>
      <c r="HK87" s="360"/>
      <c r="HL87" s="360"/>
      <c r="HM87" s="360"/>
      <c r="HN87" s="360"/>
      <c r="HO87" s="360"/>
      <c r="HP87" s="360"/>
      <c r="HQ87" s="360"/>
      <c r="HR87" s="360"/>
      <c r="HS87" s="360"/>
      <c r="HT87" s="360"/>
      <c r="HU87" s="360"/>
      <c r="HV87" s="360"/>
      <c r="HW87" s="360"/>
      <c r="HX87" s="360"/>
      <c r="HY87" s="360"/>
      <c r="HZ87" s="360"/>
      <c r="IA87" s="360"/>
      <c r="IB87" s="360"/>
      <c r="IC87" s="360"/>
      <c r="ID87" s="360"/>
      <c r="IE87" s="360"/>
      <c r="IF87" s="360"/>
      <c r="IG87" s="360"/>
      <c r="IH87" s="360"/>
      <c r="II87" s="360"/>
      <c r="IJ87" s="360"/>
      <c r="IK87" s="360"/>
      <c r="IL87" s="360"/>
      <c r="IM87" s="360"/>
      <c r="IN87" s="360"/>
      <c r="IO87" s="360"/>
      <c r="IP87" s="360"/>
      <c r="IQ87" s="360"/>
      <c r="IR87" s="360"/>
      <c r="IS87" s="360"/>
      <c r="IT87" s="360"/>
      <c r="IU87" s="360"/>
      <c r="IV87" s="360"/>
    </row>
    <row r="88" spans="1:256" s="2" customFormat="1" ht="13.5" x14ac:dyDescent="0.25">
      <c r="A88" s="1142"/>
      <c r="B88" s="1159"/>
      <c r="C88" s="360"/>
      <c r="D88" s="360"/>
      <c r="E88" s="310"/>
      <c r="F88" s="1160"/>
      <c r="G88" s="1151"/>
      <c r="H88" s="1161"/>
      <c r="I88" s="1161"/>
      <c r="J88" s="1161"/>
      <c r="K88" s="1161"/>
      <c r="L88" s="1151"/>
      <c r="M88" s="1151"/>
      <c r="N88" s="1151"/>
      <c r="O88" s="1151"/>
      <c r="P88" s="1151"/>
      <c r="Q88" s="1151"/>
      <c r="R88" s="1151"/>
      <c r="S88" s="1151"/>
      <c r="T88" s="1151"/>
      <c r="U88" s="1151"/>
      <c r="V88" s="1151"/>
      <c r="W88" s="1151"/>
      <c r="X88" s="1151"/>
      <c r="Y88" s="1151"/>
      <c r="Z88" s="1151"/>
      <c r="AA88" s="1151"/>
      <c r="AB88" s="1151"/>
      <c r="AC88" s="1151"/>
      <c r="AD88" s="1151"/>
      <c r="AE88" s="1151"/>
      <c r="AF88" s="1151"/>
      <c r="AG88" s="1151"/>
      <c r="AH88" s="1151"/>
      <c r="AI88" s="1151"/>
      <c r="AJ88" s="1151"/>
      <c r="AK88" s="1151"/>
      <c r="AL88" s="1151"/>
      <c r="AM88" s="1151"/>
      <c r="AN88" s="1151"/>
      <c r="AO88" s="1151"/>
      <c r="AP88" s="1151"/>
      <c r="AQ88" s="1151"/>
      <c r="AR88" s="1151"/>
      <c r="AS88" s="1151"/>
      <c r="AT88" s="1151"/>
      <c r="AU88" s="1151"/>
      <c r="AV88" s="1151"/>
      <c r="AW88" s="1151"/>
      <c r="AX88" s="1151"/>
      <c r="AY88" s="1151"/>
      <c r="AZ88" s="1151"/>
      <c r="BA88" s="1151"/>
      <c r="BB88" s="1151"/>
      <c r="BC88" s="1151"/>
      <c r="BD88" s="1151"/>
      <c r="BE88" s="1151"/>
      <c r="BF88" s="1151"/>
      <c r="BG88" s="1151"/>
      <c r="BH88" s="1151"/>
      <c r="BI88" s="1151"/>
      <c r="BJ88" s="1151"/>
      <c r="BK88" s="1151"/>
      <c r="BL88" s="1151"/>
      <c r="BM88" s="1151"/>
      <c r="BN88" s="1151"/>
      <c r="BO88" s="1151"/>
      <c r="BP88" s="1151"/>
      <c r="BQ88" s="1151"/>
      <c r="BR88" s="1151"/>
      <c r="BS88" s="1151"/>
      <c r="BT88" s="1151"/>
      <c r="BU88" s="1151"/>
      <c r="BV88" s="1151"/>
      <c r="BW88" s="1151"/>
      <c r="BX88" s="1151"/>
      <c r="BY88" s="1151"/>
      <c r="BZ88" s="1151"/>
      <c r="CA88" s="1151"/>
      <c r="CB88" s="1151"/>
      <c r="CC88" s="1151"/>
      <c r="CD88" s="1151"/>
      <c r="CE88" s="1151"/>
      <c r="CF88" s="1151"/>
      <c r="CG88" s="1151"/>
      <c r="CH88" s="1151"/>
      <c r="CI88" s="1151"/>
      <c r="CJ88" s="1151"/>
      <c r="CK88" s="1151"/>
      <c r="CL88" s="1151"/>
      <c r="CM88" s="1151"/>
      <c r="CN88" s="1151"/>
      <c r="CO88" s="1151"/>
      <c r="CP88" s="1151"/>
      <c r="CQ88" s="1151"/>
      <c r="CR88" s="1151"/>
      <c r="CS88" s="1151"/>
      <c r="CT88" s="1151"/>
      <c r="CU88" s="1151"/>
      <c r="CV88" s="1151"/>
      <c r="CW88" s="1151"/>
      <c r="CX88" s="1151"/>
      <c r="CY88" s="1151"/>
      <c r="CZ88" s="1151"/>
      <c r="DA88" s="1151"/>
      <c r="DB88" s="1151"/>
      <c r="DC88" s="1151"/>
      <c r="DD88" s="1151"/>
      <c r="DE88" s="1151"/>
      <c r="DF88" s="1151"/>
      <c r="DG88" s="1151"/>
      <c r="DH88" s="1151"/>
      <c r="DI88" s="1151"/>
      <c r="DJ88" s="1151"/>
      <c r="DK88" s="1151"/>
      <c r="DL88" s="1151"/>
      <c r="DM88" s="1151"/>
      <c r="DN88" s="1151"/>
      <c r="DO88" s="1151"/>
      <c r="DP88" s="1151"/>
      <c r="DQ88" s="1151"/>
      <c r="DR88" s="1151"/>
      <c r="DS88" s="1151"/>
      <c r="DT88" s="1151"/>
      <c r="DU88" s="1151"/>
      <c r="DV88" s="1151"/>
      <c r="DW88" s="1151"/>
      <c r="DX88" s="1151"/>
      <c r="DY88" s="1151"/>
      <c r="DZ88" s="1151"/>
      <c r="EA88" s="1151"/>
      <c r="EB88" s="1151"/>
      <c r="EC88" s="1151"/>
      <c r="ED88" s="1151"/>
      <c r="EE88" s="1151"/>
      <c r="EF88" s="1151"/>
      <c r="EG88" s="1151"/>
      <c r="EH88" s="1151"/>
      <c r="EI88" s="1151"/>
      <c r="EJ88" s="1151"/>
      <c r="EK88" s="1151"/>
      <c r="EL88" s="1151"/>
      <c r="EM88" s="1151"/>
      <c r="EN88" s="1151"/>
      <c r="EO88" s="1151"/>
      <c r="EP88" s="1151"/>
      <c r="EQ88" s="1151"/>
      <c r="ER88" s="1151"/>
      <c r="ES88" s="1151"/>
      <c r="ET88" s="1151"/>
      <c r="EU88" s="1151"/>
      <c r="EV88" s="1151"/>
      <c r="EW88" s="1151"/>
      <c r="EX88" s="1151"/>
      <c r="EY88" s="1151"/>
      <c r="EZ88" s="1151"/>
      <c r="FA88" s="1151"/>
      <c r="FB88" s="1151"/>
      <c r="FC88" s="1151"/>
      <c r="FD88" s="1151"/>
      <c r="FE88" s="1151"/>
      <c r="FF88" s="1151"/>
      <c r="FG88" s="1151"/>
      <c r="FH88" s="1151"/>
      <c r="FI88" s="1151"/>
      <c r="FJ88" s="1151"/>
      <c r="FK88" s="1151"/>
      <c r="FL88" s="1151"/>
      <c r="FM88" s="1151"/>
      <c r="FN88" s="1151"/>
      <c r="FO88" s="1151"/>
      <c r="FP88" s="1151"/>
      <c r="FQ88" s="1151"/>
      <c r="FR88" s="1151"/>
      <c r="FS88" s="1151"/>
      <c r="FT88" s="1151"/>
      <c r="FU88" s="1151"/>
      <c r="FV88" s="1151"/>
      <c r="FW88" s="1151"/>
      <c r="FX88" s="1151"/>
      <c r="FY88" s="1151"/>
      <c r="FZ88" s="1151"/>
      <c r="GA88" s="1151"/>
      <c r="GB88" s="1151"/>
      <c r="GC88" s="1151"/>
      <c r="GD88" s="1151"/>
      <c r="GE88" s="1151"/>
      <c r="GF88" s="1151"/>
      <c r="GG88" s="1151"/>
      <c r="GH88" s="1151"/>
      <c r="GI88" s="1151"/>
      <c r="GJ88" s="1151"/>
      <c r="GK88" s="1151"/>
      <c r="GL88" s="1151"/>
      <c r="GM88" s="1151"/>
      <c r="GN88" s="1151"/>
      <c r="GO88" s="1151"/>
      <c r="GP88" s="1151"/>
      <c r="GQ88" s="1151"/>
      <c r="GR88" s="1151"/>
      <c r="GS88" s="1151"/>
      <c r="GT88" s="1151"/>
      <c r="GU88" s="1151"/>
      <c r="GV88" s="1151"/>
      <c r="GW88" s="1151"/>
      <c r="GX88" s="1151"/>
      <c r="GY88" s="1151"/>
      <c r="GZ88" s="1151"/>
      <c r="HA88" s="1151"/>
      <c r="HB88" s="1151"/>
      <c r="HC88" s="1151"/>
      <c r="HD88" s="1151"/>
      <c r="HE88" s="1151"/>
      <c r="HF88" s="1151"/>
      <c r="HG88" s="1151"/>
      <c r="HH88" s="1151"/>
      <c r="HI88" s="1151"/>
      <c r="HJ88" s="1151"/>
      <c r="HK88" s="1151"/>
      <c r="HL88" s="1151"/>
      <c r="HM88" s="1151"/>
      <c r="HN88" s="1151"/>
      <c r="HO88" s="1151"/>
      <c r="HP88" s="1151"/>
      <c r="HQ88" s="1151"/>
      <c r="HR88" s="1151"/>
      <c r="HS88" s="1151"/>
      <c r="HT88" s="1151"/>
      <c r="HU88" s="1151"/>
      <c r="HV88" s="1151"/>
      <c r="HW88" s="1151"/>
      <c r="HX88" s="1151"/>
      <c r="HY88" s="1151"/>
      <c r="HZ88" s="1151"/>
      <c r="IA88" s="1151"/>
      <c r="IB88" s="1151"/>
      <c r="IC88" s="1151"/>
      <c r="ID88" s="1151"/>
      <c r="IE88" s="1151"/>
      <c r="IF88" s="1151"/>
      <c r="IG88" s="1151"/>
      <c r="IH88" s="1151"/>
      <c r="II88" s="1151"/>
      <c r="IJ88" s="1151"/>
      <c r="IK88" s="1151"/>
      <c r="IL88" s="1151"/>
      <c r="IM88" s="1151"/>
      <c r="IN88" s="1151"/>
      <c r="IO88" s="1151"/>
      <c r="IP88" s="1151"/>
      <c r="IQ88" s="1151"/>
      <c r="IR88" s="1151"/>
      <c r="IS88" s="1151"/>
      <c r="IT88" s="1151"/>
      <c r="IU88" s="1151"/>
      <c r="IV88" s="1151"/>
    </row>
    <row r="89" spans="1:256" s="2" customFormat="1" x14ac:dyDescent="0.2">
      <c r="A89" s="1142" t="s">
        <v>1345</v>
      </c>
      <c r="B89" s="1867" t="s">
        <v>1344</v>
      </c>
      <c r="C89" s="1867"/>
      <c r="D89" s="1867"/>
      <c r="E89" s="315">
        <f>E65+E87</f>
        <v>2289649</v>
      </c>
      <c r="F89" s="315">
        <f>F65+F87</f>
        <v>2084671</v>
      </c>
      <c r="G89" s="1096"/>
      <c r="H89" s="1162"/>
      <c r="I89" s="1438"/>
      <c r="J89" s="1438"/>
      <c r="K89" s="1438"/>
      <c r="L89" s="1096"/>
      <c r="M89" s="1096"/>
      <c r="N89" s="1096"/>
      <c r="O89" s="1096"/>
      <c r="P89" s="1096"/>
      <c r="Q89" s="1096"/>
      <c r="R89" s="1096"/>
      <c r="S89" s="1096"/>
      <c r="T89" s="1096"/>
      <c r="U89" s="1096"/>
      <c r="V89" s="1096"/>
      <c r="W89" s="1096"/>
      <c r="X89" s="1096"/>
      <c r="Y89" s="1096"/>
      <c r="Z89" s="1096"/>
      <c r="AA89" s="1096"/>
      <c r="AB89" s="1096"/>
      <c r="AC89" s="1096"/>
      <c r="AD89" s="1096"/>
      <c r="AE89" s="1096"/>
      <c r="AF89" s="1096"/>
      <c r="AG89" s="1096"/>
      <c r="AH89" s="1096"/>
      <c r="AI89" s="1096"/>
      <c r="AJ89" s="1096"/>
      <c r="AK89" s="1096"/>
      <c r="AL89" s="1096"/>
      <c r="AM89" s="1096"/>
      <c r="AN89" s="1096"/>
      <c r="AO89" s="1096"/>
      <c r="AP89" s="1096"/>
      <c r="AQ89" s="1096"/>
      <c r="AR89" s="1096"/>
      <c r="AS89" s="1096"/>
      <c r="AT89" s="1096"/>
      <c r="AU89" s="1096"/>
      <c r="AV89" s="1096"/>
      <c r="AW89" s="1096"/>
      <c r="AX89" s="1096"/>
      <c r="AY89" s="1096"/>
      <c r="AZ89" s="1096"/>
      <c r="BA89" s="1096"/>
      <c r="BB89" s="1096"/>
      <c r="BC89" s="1096"/>
      <c r="BD89" s="1096"/>
      <c r="BE89" s="1096"/>
      <c r="BF89" s="1096"/>
      <c r="BG89" s="1096"/>
      <c r="BH89" s="1096"/>
      <c r="BI89" s="1096"/>
      <c r="BJ89" s="1096"/>
      <c r="BK89" s="1096"/>
      <c r="BL89" s="1096"/>
      <c r="BM89" s="1096"/>
      <c r="BN89" s="1096"/>
      <c r="BO89" s="1096"/>
      <c r="BP89" s="1096"/>
      <c r="BQ89" s="1096"/>
      <c r="BR89" s="1096"/>
      <c r="BS89" s="1096"/>
      <c r="BT89" s="1096"/>
      <c r="BU89" s="1096"/>
      <c r="BV89" s="1096"/>
      <c r="BW89" s="1096"/>
      <c r="BX89" s="1096"/>
      <c r="BY89" s="1096"/>
      <c r="BZ89" s="1096"/>
      <c r="CA89" s="1096"/>
      <c r="CB89" s="1096"/>
      <c r="CC89" s="1096"/>
      <c r="CD89" s="1096"/>
      <c r="CE89" s="1096"/>
      <c r="CF89" s="1096"/>
      <c r="CG89" s="1096"/>
      <c r="CH89" s="1096"/>
      <c r="CI89" s="1096"/>
      <c r="CJ89" s="1096"/>
      <c r="CK89" s="1096"/>
      <c r="CL89" s="1096"/>
      <c r="CM89" s="1096"/>
      <c r="CN89" s="1096"/>
      <c r="CO89" s="1096"/>
      <c r="CP89" s="1096"/>
      <c r="CQ89" s="1096"/>
      <c r="CR89" s="1096"/>
      <c r="CS89" s="1096"/>
      <c r="CT89" s="1096"/>
      <c r="CU89" s="1096"/>
      <c r="CV89" s="1096"/>
      <c r="CW89" s="1096"/>
      <c r="CX89" s="1096"/>
      <c r="CY89" s="1096"/>
      <c r="CZ89" s="1096"/>
      <c r="DA89" s="1096"/>
      <c r="DB89" s="1096"/>
      <c r="DC89" s="1096"/>
      <c r="DD89" s="1096"/>
      <c r="DE89" s="1096"/>
      <c r="DF89" s="1096"/>
      <c r="DG89" s="1096"/>
      <c r="DH89" s="1096"/>
      <c r="DI89" s="1096"/>
      <c r="DJ89" s="1096"/>
      <c r="DK89" s="1096"/>
      <c r="DL89" s="1096"/>
      <c r="DM89" s="1096"/>
      <c r="DN89" s="1096"/>
      <c r="DO89" s="1096"/>
      <c r="DP89" s="1096"/>
      <c r="DQ89" s="1096"/>
      <c r="DR89" s="1096"/>
      <c r="DS89" s="1096"/>
      <c r="DT89" s="1096"/>
      <c r="DU89" s="1096"/>
      <c r="DV89" s="1096"/>
      <c r="DW89" s="1096"/>
      <c r="DX89" s="1096"/>
      <c r="DY89" s="1096"/>
      <c r="DZ89" s="1096"/>
      <c r="EA89" s="1096"/>
      <c r="EB89" s="1096"/>
      <c r="EC89" s="1096"/>
      <c r="ED89" s="1096"/>
      <c r="EE89" s="1096"/>
      <c r="EF89" s="1096"/>
      <c r="EG89" s="1096"/>
      <c r="EH89" s="1096"/>
      <c r="EI89" s="1096"/>
      <c r="EJ89" s="1096"/>
      <c r="EK89" s="1096"/>
      <c r="EL89" s="1096"/>
      <c r="EM89" s="1096"/>
      <c r="EN89" s="1096"/>
      <c r="EO89" s="1096"/>
      <c r="EP89" s="1096"/>
      <c r="EQ89" s="1096"/>
      <c r="ER89" s="1096"/>
      <c r="ES89" s="1096"/>
      <c r="ET89" s="1096"/>
      <c r="EU89" s="1096"/>
      <c r="EV89" s="1096"/>
      <c r="EW89" s="1096"/>
      <c r="EX89" s="1096"/>
      <c r="EY89" s="1096"/>
      <c r="EZ89" s="1096"/>
      <c r="FA89" s="1096"/>
      <c r="FB89" s="1096"/>
      <c r="FC89" s="1096"/>
      <c r="FD89" s="1096"/>
      <c r="FE89" s="1096"/>
      <c r="FF89" s="1096"/>
      <c r="FG89" s="1096"/>
      <c r="FH89" s="1096"/>
      <c r="FI89" s="1096"/>
      <c r="FJ89" s="1096"/>
      <c r="FK89" s="1096"/>
      <c r="FL89" s="1096"/>
      <c r="FM89" s="1096"/>
      <c r="FN89" s="1096"/>
      <c r="FO89" s="1096"/>
      <c r="FP89" s="1096"/>
      <c r="FQ89" s="1096"/>
      <c r="FR89" s="1096"/>
      <c r="FS89" s="1096"/>
      <c r="FT89" s="1096"/>
      <c r="FU89" s="1096"/>
      <c r="FV89" s="1096"/>
      <c r="FW89" s="1096"/>
      <c r="FX89" s="1096"/>
      <c r="FY89" s="1096"/>
      <c r="FZ89" s="1096"/>
      <c r="GA89" s="1096"/>
      <c r="GB89" s="1096"/>
      <c r="GC89" s="1096"/>
      <c r="GD89" s="1096"/>
      <c r="GE89" s="1096"/>
      <c r="GF89" s="1096"/>
      <c r="GG89" s="1096"/>
      <c r="GH89" s="1096"/>
      <c r="GI89" s="1096"/>
      <c r="GJ89" s="1096"/>
      <c r="GK89" s="1096"/>
      <c r="GL89" s="1096"/>
      <c r="GM89" s="1096"/>
      <c r="GN89" s="1096"/>
      <c r="GO89" s="1096"/>
      <c r="GP89" s="1096"/>
      <c r="GQ89" s="1096"/>
      <c r="GR89" s="1096"/>
      <c r="GS89" s="1096"/>
      <c r="GT89" s="1096"/>
      <c r="GU89" s="1096"/>
      <c r="GV89" s="1096"/>
      <c r="GW89" s="1096"/>
      <c r="GX89" s="1096"/>
      <c r="GY89" s="1096"/>
      <c r="GZ89" s="1096"/>
      <c r="HA89" s="1096"/>
      <c r="HB89" s="1096"/>
      <c r="HC89" s="1096"/>
      <c r="HD89" s="1096"/>
      <c r="HE89" s="1096"/>
      <c r="HF89" s="1096"/>
      <c r="HG89" s="1096"/>
      <c r="HH89" s="1096"/>
      <c r="HI89" s="1096"/>
      <c r="HJ89" s="1096"/>
      <c r="HK89" s="1096"/>
      <c r="HL89" s="1096"/>
      <c r="HM89" s="1096"/>
      <c r="HN89" s="1096"/>
      <c r="HO89" s="1096"/>
      <c r="HP89" s="1096"/>
      <c r="HQ89" s="1096"/>
      <c r="HR89" s="1096"/>
      <c r="HS89" s="1096"/>
      <c r="HT89" s="1096"/>
      <c r="HU89" s="1096"/>
      <c r="HV89" s="1096"/>
      <c r="HW89" s="1096"/>
      <c r="HX89" s="1096"/>
      <c r="HY89" s="1096"/>
      <c r="HZ89" s="1096"/>
      <c r="IA89" s="1096"/>
      <c r="IB89" s="1096"/>
      <c r="IC89" s="1096"/>
      <c r="ID89" s="1096"/>
      <c r="IE89" s="1096"/>
      <c r="IF89" s="1096"/>
      <c r="IG89" s="1096"/>
      <c r="IH89" s="1096"/>
      <c r="II89" s="1096"/>
      <c r="IJ89" s="1096"/>
      <c r="IK89" s="1096"/>
      <c r="IL89" s="1096"/>
      <c r="IM89" s="1096"/>
      <c r="IN89" s="1096"/>
      <c r="IO89" s="1096"/>
      <c r="IP89" s="1096"/>
      <c r="IQ89" s="1096"/>
      <c r="IR89" s="1096"/>
      <c r="IS89" s="1096"/>
      <c r="IT89" s="1096"/>
      <c r="IU89" s="1096"/>
      <c r="IV89" s="1096"/>
    </row>
    <row r="90" spans="1:256" s="2" customFormat="1" x14ac:dyDescent="0.2">
      <c r="A90" s="1142" t="s">
        <v>1347</v>
      </c>
      <c r="B90" s="1872" t="s">
        <v>1346</v>
      </c>
      <c r="C90" s="1872"/>
      <c r="D90" s="1872"/>
      <c r="E90" s="1163">
        <v>2067544</v>
      </c>
      <c r="F90" s="1163"/>
      <c r="G90" s="1096"/>
      <c r="H90" s="1162"/>
      <c r="I90" s="1438"/>
      <c r="J90" s="1438"/>
      <c r="K90" s="1438"/>
      <c r="L90" s="1096"/>
      <c r="M90" s="1096"/>
      <c r="N90" s="1096"/>
      <c r="O90" s="1096"/>
      <c r="P90" s="1096"/>
      <c r="Q90" s="1096"/>
      <c r="R90" s="1096"/>
      <c r="S90" s="1096"/>
      <c r="T90" s="1096"/>
      <c r="U90" s="1096"/>
      <c r="V90" s="1096"/>
      <c r="W90" s="1096"/>
      <c r="X90" s="1096"/>
      <c r="Y90" s="1096"/>
      <c r="Z90" s="1096"/>
      <c r="AA90" s="1096"/>
      <c r="AB90" s="1096"/>
      <c r="AC90" s="1096"/>
      <c r="AD90" s="1096"/>
      <c r="AE90" s="1096"/>
      <c r="AF90" s="1096"/>
      <c r="AG90" s="1096"/>
      <c r="AH90" s="1096"/>
      <c r="AI90" s="1096"/>
      <c r="AJ90" s="1096"/>
      <c r="AK90" s="1096"/>
      <c r="AL90" s="1096"/>
      <c r="AM90" s="1096"/>
      <c r="AN90" s="1096"/>
      <c r="AO90" s="1096"/>
      <c r="AP90" s="1096"/>
      <c r="AQ90" s="1096"/>
      <c r="AR90" s="1096"/>
      <c r="AS90" s="1096"/>
      <c r="AT90" s="1096"/>
      <c r="AU90" s="1096"/>
      <c r="AV90" s="1096"/>
      <c r="AW90" s="1096"/>
      <c r="AX90" s="1096"/>
      <c r="AY90" s="1096"/>
      <c r="AZ90" s="1096"/>
      <c r="BA90" s="1096"/>
      <c r="BB90" s="1096"/>
      <c r="BC90" s="1096"/>
      <c r="BD90" s="1096"/>
      <c r="BE90" s="1096"/>
      <c r="BF90" s="1096"/>
      <c r="BG90" s="1096"/>
      <c r="BH90" s="1096"/>
      <c r="BI90" s="1096"/>
      <c r="BJ90" s="1096"/>
      <c r="BK90" s="1096"/>
      <c r="BL90" s="1096"/>
      <c r="BM90" s="1096"/>
      <c r="BN90" s="1096"/>
      <c r="BO90" s="1096"/>
      <c r="BP90" s="1096"/>
      <c r="BQ90" s="1096"/>
      <c r="BR90" s="1096"/>
      <c r="BS90" s="1096"/>
      <c r="BT90" s="1096"/>
      <c r="BU90" s="1096"/>
      <c r="BV90" s="1096"/>
      <c r="BW90" s="1096"/>
      <c r="BX90" s="1096"/>
      <c r="BY90" s="1096"/>
      <c r="BZ90" s="1096"/>
      <c r="CA90" s="1096"/>
      <c r="CB90" s="1096"/>
      <c r="CC90" s="1096"/>
      <c r="CD90" s="1096"/>
      <c r="CE90" s="1096"/>
      <c r="CF90" s="1096"/>
      <c r="CG90" s="1096"/>
      <c r="CH90" s="1096"/>
      <c r="CI90" s="1096"/>
      <c r="CJ90" s="1096"/>
      <c r="CK90" s="1096"/>
      <c r="CL90" s="1096"/>
      <c r="CM90" s="1096"/>
      <c r="CN90" s="1096"/>
      <c r="CO90" s="1096"/>
      <c r="CP90" s="1096"/>
      <c r="CQ90" s="1096"/>
      <c r="CR90" s="1096"/>
      <c r="CS90" s="1096"/>
      <c r="CT90" s="1096"/>
      <c r="CU90" s="1096"/>
      <c r="CV90" s="1096"/>
      <c r="CW90" s="1096"/>
      <c r="CX90" s="1096"/>
      <c r="CY90" s="1096"/>
      <c r="CZ90" s="1096"/>
      <c r="DA90" s="1096"/>
      <c r="DB90" s="1096"/>
      <c r="DC90" s="1096"/>
      <c r="DD90" s="1096"/>
      <c r="DE90" s="1096"/>
      <c r="DF90" s="1096"/>
      <c r="DG90" s="1096"/>
      <c r="DH90" s="1096"/>
      <c r="DI90" s="1096"/>
      <c r="DJ90" s="1096"/>
      <c r="DK90" s="1096"/>
      <c r="DL90" s="1096"/>
      <c r="DM90" s="1096"/>
      <c r="DN90" s="1096"/>
      <c r="DO90" s="1096"/>
      <c r="DP90" s="1096"/>
      <c r="DQ90" s="1096"/>
      <c r="DR90" s="1096"/>
      <c r="DS90" s="1096"/>
      <c r="DT90" s="1096"/>
      <c r="DU90" s="1096"/>
      <c r="DV90" s="1096"/>
      <c r="DW90" s="1096"/>
      <c r="DX90" s="1096"/>
      <c r="DY90" s="1096"/>
      <c r="DZ90" s="1096"/>
      <c r="EA90" s="1096"/>
      <c r="EB90" s="1096"/>
      <c r="EC90" s="1096"/>
      <c r="ED90" s="1096"/>
      <c r="EE90" s="1096"/>
      <c r="EF90" s="1096"/>
      <c r="EG90" s="1096"/>
      <c r="EH90" s="1096"/>
      <c r="EI90" s="1096"/>
      <c r="EJ90" s="1096"/>
      <c r="EK90" s="1096"/>
      <c r="EL90" s="1096"/>
      <c r="EM90" s="1096"/>
      <c r="EN90" s="1096"/>
      <c r="EO90" s="1096"/>
      <c r="EP90" s="1096"/>
      <c r="EQ90" s="1096"/>
      <c r="ER90" s="1096"/>
      <c r="ES90" s="1096"/>
      <c r="ET90" s="1096"/>
      <c r="EU90" s="1096"/>
      <c r="EV90" s="1096"/>
      <c r="EW90" s="1096"/>
      <c r="EX90" s="1096"/>
      <c r="EY90" s="1096"/>
      <c r="EZ90" s="1096"/>
      <c r="FA90" s="1096"/>
      <c r="FB90" s="1096"/>
      <c r="FC90" s="1096"/>
      <c r="FD90" s="1096"/>
      <c r="FE90" s="1096"/>
      <c r="FF90" s="1096"/>
      <c r="FG90" s="1096"/>
      <c r="FH90" s="1096"/>
      <c r="FI90" s="1096"/>
      <c r="FJ90" s="1096"/>
      <c r="FK90" s="1096"/>
      <c r="FL90" s="1096"/>
      <c r="FM90" s="1096"/>
      <c r="FN90" s="1096"/>
      <c r="FO90" s="1096"/>
      <c r="FP90" s="1096"/>
      <c r="FQ90" s="1096"/>
      <c r="FR90" s="1096"/>
      <c r="FS90" s="1096"/>
      <c r="FT90" s="1096"/>
      <c r="FU90" s="1096"/>
      <c r="FV90" s="1096"/>
      <c r="FW90" s="1096"/>
      <c r="FX90" s="1096"/>
      <c r="FY90" s="1096"/>
      <c r="FZ90" s="1096"/>
      <c r="GA90" s="1096"/>
      <c r="GB90" s="1096"/>
      <c r="GC90" s="1096"/>
      <c r="GD90" s="1096"/>
      <c r="GE90" s="1096"/>
      <c r="GF90" s="1096"/>
      <c r="GG90" s="1096"/>
      <c r="GH90" s="1096"/>
      <c r="GI90" s="1096"/>
      <c r="GJ90" s="1096"/>
      <c r="GK90" s="1096"/>
      <c r="GL90" s="1096"/>
      <c r="GM90" s="1096"/>
      <c r="GN90" s="1096"/>
      <c r="GO90" s="1096"/>
      <c r="GP90" s="1096"/>
      <c r="GQ90" s="1096"/>
      <c r="GR90" s="1096"/>
      <c r="GS90" s="1096"/>
      <c r="GT90" s="1096"/>
      <c r="GU90" s="1096"/>
      <c r="GV90" s="1096"/>
      <c r="GW90" s="1096"/>
      <c r="GX90" s="1096"/>
      <c r="GY90" s="1096"/>
      <c r="GZ90" s="1096"/>
      <c r="HA90" s="1096"/>
      <c r="HB90" s="1096"/>
      <c r="HC90" s="1096"/>
      <c r="HD90" s="1096"/>
      <c r="HE90" s="1096"/>
      <c r="HF90" s="1096"/>
      <c r="HG90" s="1096"/>
      <c r="HH90" s="1096"/>
      <c r="HI90" s="1096"/>
      <c r="HJ90" s="1096"/>
      <c r="HK90" s="1096"/>
      <c r="HL90" s="1096"/>
      <c r="HM90" s="1096"/>
      <c r="HN90" s="1096"/>
      <c r="HO90" s="1096"/>
      <c r="HP90" s="1096"/>
      <c r="HQ90" s="1096"/>
      <c r="HR90" s="1096"/>
      <c r="HS90" s="1096"/>
      <c r="HT90" s="1096"/>
      <c r="HU90" s="1096"/>
      <c r="HV90" s="1096"/>
      <c r="HW90" s="1096"/>
      <c r="HX90" s="1096"/>
      <c r="HY90" s="1096"/>
      <c r="HZ90" s="1096"/>
      <c r="IA90" s="1096"/>
      <c r="IB90" s="1096"/>
      <c r="IC90" s="1096"/>
      <c r="ID90" s="1096"/>
      <c r="IE90" s="1096"/>
      <c r="IF90" s="1096"/>
      <c r="IG90" s="1096"/>
      <c r="IH90" s="1096"/>
      <c r="II90" s="1096"/>
      <c r="IJ90" s="1096"/>
      <c r="IK90" s="1096"/>
      <c r="IL90" s="1096"/>
      <c r="IM90" s="1096"/>
      <c r="IN90" s="1096"/>
      <c r="IO90" s="1096"/>
      <c r="IP90" s="1096"/>
      <c r="IQ90" s="1096"/>
      <c r="IR90" s="1096"/>
      <c r="IS90" s="1096"/>
      <c r="IT90" s="1096"/>
      <c r="IU90" s="1096"/>
      <c r="IV90" s="1096"/>
    </row>
    <row r="91" spans="1:256" s="2" customFormat="1" x14ac:dyDescent="0.2">
      <c r="A91" s="1142" t="s">
        <v>1349</v>
      </c>
      <c r="B91" s="1872" t="s">
        <v>1348</v>
      </c>
      <c r="C91" s="1872"/>
      <c r="D91" s="1872"/>
      <c r="E91" s="1163">
        <f>E89-E90</f>
        <v>222105</v>
      </c>
      <c r="F91" s="1163"/>
      <c r="G91" s="1096"/>
      <c r="H91" s="1096"/>
      <c r="I91" s="1096"/>
      <c r="J91" s="1096"/>
      <c r="K91" s="1096"/>
      <c r="L91" s="1096"/>
      <c r="M91" s="1096"/>
      <c r="N91" s="1096"/>
      <c r="O91" s="1096"/>
      <c r="P91" s="1096"/>
      <c r="Q91" s="1096"/>
      <c r="R91" s="1096"/>
      <c r="S91" s="1096"/>
      <c r="T91" s="1096"/>
      <c r="U91" s="1096"/>
      <c r="V91" s="1096"/>
      <c r="W91" s="1096"/>
      <c r="X91" s="1096"/>
      <c r="Y91" s="1096"/>
      <c r="Z91" s="1096"/>
      <c r="AA91" s="1096"/>
      <c r="AB91" s="1096"/>
      <c r="AC91" s="1096"/>
      <c r="AD91" s="1096"/>
      <c r="AE91" s="1096"/>
      <c r="AF91" s="1096"/>
      <c r="AG91" s="1096"/>
      <c r="AH91" s="1096"/>
      <c r="AI91" s="1096"/>
      <c r="AJ91" s="1096"/>
      <c r="AK91" s="1096"/>
      <c r="AL91" s="1096"/>
      <c r="AM91" s="1096"/>
      <c r="AN91" s="1096"/>
      <c r="AO91" s="1096"/>
      <c r="AP91" s="1096"/>
      <c r="AQ91" s="1096"/>
      <c r="AR91" s="1096"/>
      <c r="AS91" s="1096"/>
      <c r="AT91" s="1096"/>
      <c r="AU91" s="1096"/>
      <c r="AV91" s="1096"/>
      <c r="AW91" s="1096"/>
      <c r="AX91" s="1096"/>
      <c r="AY91" s="1096"/>
      <c r="AZ91" s="1096"/>
      <c r="BA91" s="1096"/>
      <c r="BB91" s="1096"/>
      <c r="BC91" s="1096"/>
      <c r="BD91" s="1096"/>
      <c r="BE91" s="1096"/>
      <c r="BF91" s="1096"/>
      <c r="BG91" s="1096"/>
      <c r="BH91" s="1096"/>
      <c r="BI91" s="1096"/>
      <c r="BJ91" s="1096"/>
      <c r="BK91" s="1096"/>
      <c r="BL91" s="1096"/>
      <c r="BM91" s="1096"/>
      <c r="BN91" s="1096"/>
      <c r="BO91" s="1096"/>
      <c r="BP91" s="1096"/>
      <c r="BQ91" s="1096"/>
      <c r="BR91" s="1096"/>
      <c r="BS91" s="1096"/>
      <c r="BT91" s="1096"/>
      <c r="BU91" s="1096"/>
      <c r="BV91" s="1096"/>
      <c r="BW91" s="1096"/>
      <c r="BX91" s="1096"/>
      <c r="BY91" s="1096"/>
      <c r="BZ91" s="1096"/>
      <c r="CA91" s="1096"/>
      <c r="CB91" s="1096"/>
      <c r="CC91" s="1096"/>
      <c r="CD91" s="1096"/>
      <c r="CE91" s="1096"/>
      <c r="CF91" s="1096"/>
      <c r="CG91" s="1096"/>
      <c r="CH91" s="1096"/>
      <c r="CI91" s="1096"/>
      <c r="CJ91" s="1096"/>
      <c r="CK91" s="1096"/>
      <c r="CL91" s="1096"/>
      <c r="CM91" s="1096"/>
      <c r="CN91" s="1096"/>
      <c r="CO91" s="1096"/>
      <c r="CP91" s="1096"/>
      <c r="CQ91" s="1096"/>
      <c r="CR91" s="1096"/>
      <c r="CS91" s="1096"/>
      <c r="CT91" s="1096"/>
      <c r="CU91" s="1096"/>
      <c r="CV91" s="1096"/>
      <c r="CW91" s="1096"/>
      <c r="CX91" s="1096"/>
      <c r="CY91" s="1096"/>
      <c r="CZ91" s="1096"/>
      <c r="DA91" s="1096"/>
      <c r="DB91" s="1096"/>
      <c r="DC91" s="1096"/>
      <c r="DD91" s="1096"/>
      <c r="DE91" s="1096"/>
      <c r="DF91" s="1096"/>
      <c r="DG91" s="1096"/>
      <c r="DH91" s="1096"/>
      <c r="DI91" s="1096"/>
      <c r="DJ91" s="1096"/>
      <c r="DK91" s="1096"/>
      <c r="DL91" s="1096"/>
      <c r="DM91" s="1096"/>
      <c r="DN91" s="1096"/>
      <c r="DO91" s="1096"/>
      <c r="DP91" s="1096"/>
      <c r="DQ91" s="1096"/>
      <c r="DR91" s="1096"/>
      <c r="DS91" s="1096"/>
      <c r="DT91" s="1096"/>
      <c r="DU91" s="1096"/>
      <c r="DV91" s="1096"/>
      <c r="DW91" s="1096"/>
      <c r="DX91" s="1096"/>
      <c r="DY91" s="1096"/>
      <c r="DZ91" s="1096"/>
      <c r="EA91" s="1096"/>
      <c r="EB91" s="1096"/>
      <c r="EC91" s="1096"/>
      <c r="ED91" s="1096"/>
      <c r="EE91" s="1096"/>
      <c r="EF91" s="1096"/>
      <c r="EG91" s="1096"/>
      <c r="EH91" s="1096"/>
      <c r="EI91" s="1096"/>
      <c r="EJ91" s="1096"/>
      <c r="EK91" s="1096"/>
      <c r="EL91" s="1096"/>
      <c r="EM91" s="1096"/>
      <c r="EN91" s="1096"/>
      <c r="EO91" s="1096"/>
      <c r="EP91" s="1096"/>
      <c r="EQ91" s="1096"/>
      <c r="ER91" s="1096"/>
      <c r="ES91" s="1096"/>
      <c r="ET91" s="1096"/>
      <c r="EU91" s="1096"/>
      <c r="EV91" s="1096"/>
      <c r="EW91" s="1096"/>
      <c r="EX91" s="1096"/>
      <c r="EY91" s="1096"/>
      <c r="EZ91" s="1096"/>
      <c r="FA91" s="1096"/>
      <c r="FB91" s="1096"/>
      <c r="FC91" s="1096"/>
      <c r="FD91" s="1096"/>
      <c r="FE91" s="1096"/>
      <c r="FF91" s="1096"/>
      <c r="FG91" s="1096"/>
      <c r="FH91" s="1096"/>
      <c r="FI91" s="1096"/>
      <c r="FJ91" s="1096"/>
      <c r="FK91" s="1096"/>
      <c r="FL91" s="1096"/>
      <c r="FM91" s="1096"/>
      <c r="FN91" s="1096"/>
      <c r="FO91" s="1096"/>
      <c r="FP91" s="1096"/>
      <c r="FQ91" s="1096"/>
      <c r="FR91" s="1096"/>
      <c r="FS91" s="1096"/>
      <c r="FT91" s="1096"/>
      <c r="FU91" s="1096"/>
      <c r="FV91" s="1096"/>
      <c r="FW91" s="1096"/>
      <c r="FX91" s="1096"/>
      <c r="FY91" s="1096"/>
      <c r="FZ91" s="1096"/>
      <c r="GA91" s="1096"/>
      <c r="GB91" s="1096"/>
      <c r="GC91" s="1096"/>
      <c r="GD91" s="1096"/>
      <c r="GE91" s="1096"/>
      <c r="GF91" s="1096"/>
      <c r="GG91" s="1096"/>
      <c r="GH91" s="1096"/>
      <c r="GI91" s="1096"/>
      <c r="GJ91" s="1096"/>
      <c r="GK91" s="1096"/>
      <c r="GL91" s="1096"/>
      <c r="GM91" s="1096"/>
      <c r="GN91" s="1096"/>
      <c r="GO91" s="1096"/>
      <c r="GP91" s="1096"/>
      <c r="GQ91" s="1096"/>
      <c r="GR91" s="1096"/>
      <c r="GS91" s="1096"/>
      <c r="GT91" s="1096"/>
      <c r="GU91" s="1096"/>
      <c r="GV91" s="1096"/>
      <c r="GW91" s="1096"/>
      <c r="GX91" s="1096"/>
      <c r="GY91" s="1096"/>
      <c r="GZ91" s="1096"/>
      <c r="HA91" s="1096"/>
      <c r="HB91" s="1096"/>
      <c r="HC91" s="1096"/>
      <c r="HD91" s="1096"/>
      <c r="HE91" s="1096"/>
      <c r="HF91" s="1096"/>
      <c r="HG91" s="1096"/>
      <c r="HH91" s="1096"/>
      <c r="HI91" s="1096"/>
      <c r="HJ91" s="1096"/>
      <c r="HK91" s="1096"/>
      <c r="HL91" s="1096"/>
      <c r="HM91" s="1096"/>
      <c r="HN91" s="1096"/>
      <c r="HO91" s="1096"/>
      <c r="HP91" s="1096"/>
      <c r="HQ91" s="1096"/>
      <c r="HR91" s="1096"/>
      <c r="HS91" s="1096"/>
      <c r="HT91" s="1096"/>
      <c r="HU91" s="1096"/>
      <c r="HV91" s="1096"/>
      <c r="HW91" s="1096"/>
      <c r="HX91" s="1096"/>
      <c r="HY91" s="1096"/>
      <c r="HZ91" s="1096"/>
      <c r="IA91" s="1096"/>
      <c r="IB91" s="1096"/>
      <c r="IC91" s="1096"/>
      <c r="ID91" s="1096"/>
      <c r="IE91" s="1096"/>
      <c r="IF91" s="1096"/>
      <c r="IG91" s="1096"/>
      <c r="IH91" s="1096"/>
      <c r="II91" s="1096"/>
      <c r="IJ91" s="1096"/>
      <c r="IK91" s="1096"/>
      <c r="IL91" s="1096"/>
      <c r="IM91" s="1096"/>
      <c r="IN91" s="1096"/>
      <c r="IO91" s="1096"/>
      <c r="IP91" s="1096"/>
      <c r="IQ91" s="1096"/>
      <c r="IR91" s="1096"/>
      <c r="IS91" s="1096"/>
      <c r="IT91" s="1096"/>
      <c r="IU91" s="1096"/>
      <c r="IV91" s="1096"/>
    </row>
    <row r="92" spans="1:256" s="2" customFormat="1" ht="15.75" customHeight="1" x14ac:dyDescent="0.2">
      <c r="A92" s="1142"/>
      <c r="B92" s="1343"/>
      <c r="C92" s="1343"/>
      <c r="D92" s="1343"/>
      <c r="E92" s="1164"/>
      <c r="F92" s="1164"/>
    </row>
    <row r="93" spans="1:256" s="2" customFormat="1" ht="13.5" x14ac:dyDescent="0.25">
      <c r="A93" s="1142" t="s">
        <v>1350</v>
      </c>
      <c r="B93" s="1165" t="s">
        <v>789</v>
      </c>
      <c r="C93" s="1342"/>
      <c r="D93" s="1151"/>
      <c r="E93" s="1160"/>
      <c r="F93" s="1160"/>
    </row>
    <row r="94" spans="1:256" s="2" customFormat="1" x14ac:dyDescent="0.2">
      <c r="A94" s="1142" t="s">
        <v>1353</v>
      </c>
      <c r="B94" s="1146">
        <v>1021</v>
      </c>
      <c r="C94" s="2" t="s">
        <v>1351</v>
      </c>
      <c r="D94" s="2" t="s">
        <v>1352</v>
      </c>
      <c r="E94" s="310">
        <v>780</v>
      </c>
      <c r="F94" s="310">
        <v>486</v>
      </c>
      <c r="G94" s="310"/>
    </row>
    <row r="95" spans="1:256" s="2" customFormat="1" ht="15.75" customHeight="1" x14ac:dyDescent="0.2">
      <c r="A95" s="1142" t="s">
        <v>1355</v>
      </c>
      <c r="B95" s="1873" t="s">
        <v>1354</v>
      </c>
      <c r="C95" s="1873"/>
      <c r="D95" s="1873"/>
      <c r="E95" s="315">
        <f>E94</f>
        <v>780</v>
      </c>
      <c r="F95" s="315">
        <f>F94</f>
        <v>486</v>
      </c>
    </row>
    <row r="96" spans="1:256" s="2" customFormat="1" ht="15.75" customHeight="1" x14ac:dyDescent="0.2">
      <c r="A96" s="1142"/>
      <c r="B96" s="1344"/>
      <c r="C96" s="1344"/>
      <c r="D96" s="1344"/>
      <c r="E96" s="315"/>
      <c r="F96" s="315"/>
    </row>
    <row r="97" spans="1:6" s="2" customFormat="1" x14ac:dyDescent="0.2">
      <c r="A97" s="1142" t="s">
        <v>1612</v>
      </c>
      <c r="B97" s="1873" t="s">
        <v>1356</v>
      </c>
      <c r="C97" s="1873"/>
      <c r="D97" s="1873"/>
      <c r="E97" s="315">
        <f>E89+E95</f>
        <v>2290429</v>
      </c>
      <c r="F97" s="315">
        <f>F89+F95</f>
        <v>2085157</v>
      </c>
    </row>
    <row r="98" spans="1:6" ht="11.25" customHeight="1" x14ac:dyDescent="0.2">
      <c r="E98" s="442"/>
      <c r="F98" s="442"/>
    </row>
  </sheetData>
  <mergeCells count="17">
    <mergeCell ref="B90:D90"/>
    <mergeCell ref="B87:C87"/>
    <mergeCell ref="B91:D91"/>
    <mergeCell ref="B95:D95"/>
    <mergeCell ref="B97:D97"/>
    <mergeCell ref="B1:F1"/>
    <mergeCell ref="A2:F2"/>
    <mergeCell ref="A3:F3"/>
    <mergeCell ref="A4:F4"/>
    <mergeCell ref="A5:F5"/>
    <mergeCell ref="B66:C66"/>
    <mergeCell ref="B89:D89"/>
    <mergeCell ref="A6:F6"/>
    <mergeCell ref="A7:A8"/>
    <mergeCell ref="B9:C9"/>
    <mergeCell ref="B10:C10"/>
    <mergeCell ref="B65:C6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3"/>
  <sheetViews>
    <sheetView workbookViewId="0">
      <selection activeCell="D1" sqref="D1:G1"/>
    </sheetView>
  </sheetViews>
  <sheetFormatPr defaultRowHeight="12.75" x14ac:dyDescent="0.2"/>
  <cols>
    <col min="1" max="1" width="4" style="1439" bestFit="1" customWidth="1"/>
    <col min="2" max="2" width="13.28515625" style="1474" bestFit="1" customWidth="1"/>
    <col min="3" max="3" width="54.5703125" style="1474" bestFit="1" customWidth="1"/>
    <col min="4" max="4" width="11.42578125" style="1474" bestFit="1" customWidth="1"/>
    <col min="5" max="7" width="11.5703125" style="1474" bestFit="1" customWidth="1"/>
    <col min="8" max="8" width="11" style="1440" bestFit="1" customWidth="1"/>
    <col min="9" max="9" width="10.7109375" style="1439" bestFit="1" customWidth="1"/>
    <col min="10" max="10" width="11.42578125" style="1439" bestFit="1" customWidth="1"/>
    <col min="11" max="256" width="9.140625" style="1439"/>
    <col min="257" max="257" width="4" style="1439" bestFit="1" customWidth="1"/>
    <col min="258" max="258" width="13.28515625" style="1439" bestFit="1" customWidth="1"/>
    <col min="259" max="259" width="54.5703125" style="1439" bestFit="1" customWidth="1"/>
    <col min="260" max="260" width="11.42578125" style="1439" bestFit="1" customWidth="1"/>
    <col min="261" max="263" width="11.5703125" style="1439" bestFit="1" customWidth="1"/>
    <col min="264" max="264" width="11" style="1439" bestFit="1" customWidth="1"/>
    <col min="265" max="265" width="10.7109375" style="1439" bestFit="1" customWidth="1"/>
    <col min="266" max="266" width="11.42578125" style="1439" bestFit="1" customWidth="1"/>
    <col min="267" max="512" width="9.140625" style="1439"/>
    <col min="513" max="513" width="4" style="1439" bestFit="1" customWidth="1"/>
    <col min="514" max="514" width="13.28515625" style="1439" bestFit="1" customWidth="1"/>
    <col min="515" max="515" width="54.5703125" style="1439" bestFit="1" customWidth="1"/>
    <col min="516" max="516" width="11.42578125" style="1439" bestFit="1" customWidth="1"/>
    <col min="517" max="519" width="11.5703125" style="1439" bestFit="1" customWidth="1"/>
    <col min="520" max="520" width="11" style="1439" bestFit="1" customWidth="1"/>
    <col min="521" max="521" width="10.7109375" style="1439" bestFit="1" customWidth="1"/>
    <col min="522" max="522" width="11.42578125" style="1439" bestFit="1" customWidth="1"/>
    <col min="523" max="768" width="9.140625" style="1439"/>
    <col min="769" max="769" width="4" style="1439" bestFit="1" customWidth="1"/>
    <col min="770" max="770" width="13.28515625" style="1439" bestFit="1" customWidth="1"/>
    <col min="771" max="771" width="54.5703125" style="1439" bestFit="1" customWidth="1"/>
    <col min="772" max="772" width="11.42578125" style="1439" bestFit="1" customWidth="1"/>
    <col min="773" max="775" width="11.5703125" style="1439" bestFit="1" customWidth="1"/>
    <col min="776" max="776" width="11" style="1439" bestFit="1" customWidth="1"/>
    <col min="777" max="777" width="10.7109375" style="1439" bestFit="1" customWidth="1"/>
    <col min="778" max="778" width="11.42578125" style="1439" bestFit="1" customWidth="1"/>
    <col min="779" max="1024" width="9.140625" style="1439"/>
    <col min="1025" max="1025" width="4" style="1439" bestFit="1" customWidth="1"/>
    <col min="1026" max="1026" width="13.28515625" style="1439" bestFit="1" customWidth="1"/>
    <col min="1027" max="1027" width="54.5703125" style="1439" bestFit="1" customWidth="1"/>
    <col min="1028" max="1028" width="11.42578125" style="1439" bestFit="1" customWidth="1"/>
    <col min="1029" max="1031" width="11.5703125" style="1439" bestFit="1" customWidth="1"/>
    <col min="1032" max="1032" width="11" style="1439" bestFit="1" customWidth="1"/>
    <col min="1033" max="1033" width="10.7109375" style="1439" bestFit="1" customWidth="1"/>
    <col min="1034" max="1034" width="11.42578125" style="1439" bestFit="1" customWidth="1"/>
    <col min="1035" max="1280" width="9.140625" style="1439"/>
    <col min="1281" max="1281" width="4" style="1439" bestFit="1" customWidth="1"/>
    <col min="1282" max="1282" width="13.28515625" style="1439" bestFit="1" customWidth="1"/>
    <col min="1283" max="1283" width="54.5703125" style="1439" bestFit="1" customWidth="1"/>
    <col min="1284" max="1284" width="11.42578125" style="1439" bestFit="1" customWidth="1"/>
    <col min="1285" max="1287" width="11.5703125" style="1439" bestFit="1" customWidth="1"/>
    <col min="1288" max="1288" width="11" style="1439" bestFit="1" customWidth="1"/>
    <col min="1289" max="1289" width="10.7109375" style="1439" bestFit="1" customWidth="1"/>
    <col min="1290" max="1290" width="11.42578125" style="1439" bestFit="1" customWidth="1"/>
    <col min="1291" max="1536" width="9.140625" style="1439"/>
    <col min="1537" max="1537" width="4" style="1439" bestFit="1" customWidth="1"/>
    <col min="1538" max="1538" width="13.28515625" style="1439" bestFit="1" customWidth="1"/>
    <col min="1539" max="1539" width="54.5703125" style="1439" bestFit="1" customWidth="1"/>
    <col min="1540" max="1540" width="11.42578125" style="1439" bestFit="1" customWidth="1"/>
    <col min="1541" max="1543" width="11.5703125" style="1439" bestFit="1" customWidth="1"/>
    <col min="1544" max="1544" width="11" style="1439" bestFit="1" customWidth="1"/>
    <col min="1545" max="1545" width="10.7109375" style="1439" bestFit="1" customWidth="1"/>
    <col min="1546" max="1546" width="11.42578125" style="1439" bestFit="1" customWidth="1"/>
    <col min="1547" max="1792" width="9.140625" style="1439"/>
    <col min="1793" max="1793" width="4" style="1439" bestFit="1" customWidth="1"/>
    <col min="1794" max="1794" width="13.28515625" style="1439" bestFit="1" customWidth="1"/>
    <col min="1795" max="1795" width="54.5703125" style="1439" bestFit="1" customWidth="1"/>
    <col min="1796" max="1796" width="11.42578125" style="1439" bestFit="1" customWidth="1"/>
    <col min="1797" max="1799" width="11.5703125" style="1439" bestFit="1" customWidth="1"/>
    <col min="1800" max="1800" width="11" style="1439" bestFit="1" customWidth="1"/>
    <col min="1801" max="1801" width="10.7109375" style="1439" bestFit="1" customWidth="1"/>
    <col min="1802" max="1802" width="11.42578125" style="1439" bestFit="1" customWidth="1"/>
    <col min="1803" max="2048" width="9.140625" style="1439"/>
    <col min="2049" max="2049" width="4" style="1439" bestFit="1" customWidth="1"/>
    <col min="2050" max="2050" width="13.28515625" style="1439" bestFit="1" customWidth="1"/>
    <col min="2051" max="2051" width="54.5703125" style="1439" bestFit="1" customWidth="1"/>
    <col min="2052" max="2052" width="11.42578125" style="1439" bestFit="1" customWidth="1"/>
    <col min="2053" max="2055" width="11.5703125" style="1439" bestFit="1" customWidth="1"/>
    <col min="2056" max="2056" width="11" style="1439" bestFit="1" customWidth="1"/>
    <col min="2057" max="2057" width="10.7109375" style="1439" bestFit="1" customWidth="1"/>
    <col min="2058" max="2058" width="11.42578125" style="1439" bestFit="1" customWidth="1"/>
    <col min="2059" max="2304" width="9.140625" style="1439"/>
    <col min="2305" max="2305" width="4" style="1439" bestFit="1" customWidth="1"/>
    <col min="2306" max="2306" width="13.28515625" style="1439" bestFit="1" customWidth="1"/>
    <col min="2307" max="2307" width="54.5703125" style="1439" bestFit="1" customWidth="1"/>
    <col min="2308" max="2308" width="11.42578125" style="1439" bestFit="1" customWidth="1"/>
    <col min="2309" max="2311" width="11.5703125" style="1439" bestFit="1" customWidth="1"/>
    <col min="2312" max="2312" width="11" style="1439" bestFit="1" customWidth="1"/>
    <col min="2313" max="2313" width="10.7109375" style="1439" bestFit="1" customWidth="1"/>
    <col min="2314" max="2314" width="11.42578125" style="1439" bestFit="1" customWidth="1"/>
    <col min="2315" max="2560" width="9.140625" style="1439"/>
    <col min="2561" max="2561" width="4" style="1439" bestFit="1" customWidth="1"/>
    <col min="2562" max="2562" width="13.28515625" style="1439" bestFit="1" customWidth="1"/>
    <col min="2563" max="2563" width="54.5703125" style="1439" bestFit="1" customWidth="1"/>
    <col min="2564" max="2564" width="11.42578125" style="1439" bestFit="1" customWidth="1"/>
    <col min="2565" max="2567" width="11.5703125" style="1439" bestFit="1" customWidth="1"/>
    <col min="2568" max="2568" width="11" style="1439" bestFit="1" customWidth="1"/>
    <col min="2569" max="2569" width="10.7109375" style="1439" bestFit="1" customWidth="1"/>
    <col min="2570" max="2570" width="11.42578125" style="1439" bestFit="1" customWidth="1"/>
    <col min="2571" max="2816" width="9.140625" style="1439"/>
    <col min="2817" max="2817" width="4" style="1439" bestFit="1" customWidth="1"/>
    <col min="2818" max="2818" width="13.28515625" style="1439" bestFit="1" customWidth="1"/>
    <col min="2819" max="2819" width="54.5703125" style="1439" bestFit="1" customWidth="1"/>
    <col min="2820" max="2820" width="11.42578125" style="1439" bestFit="1" customWidth="1"/>
    <col min="2821" max="2823" width="11.5703125" style="1439" bestFit="1" customWidth="1"/>
    <col min="2824" max="2824" width="11" style="1439" bestFit="1" customWidth="1"/>
    <col min="2825" max="2825" width="10.7109375" style="1439" bestFit="1" customWidth="1"/>
    <col min="2826" max="2826" width="11.42578125" style="1439" bestFit="1" customWidth="1"/>
    <col min="2827" max="3072" width="9.140625" style="1439"/>
    <col min="3073" max="3073" width="4" style="1439" bestFit="1" customWidth="1"/>
    <col min="3074" max="3074" width="13.28515625" style="1439" bestFit="1" customWidth="1"/>
    <col min="3075" max="3075" width="54.5703125" style="1439" bestFit="1" customWidth="1"/>
    <col min="3076" max="3076" width="11.42578125" style="1439" bestFit="1" customWidth="1"/>
    <col min="3077" max="3079" width="11.5703125" style="1439" bestFit="1" customWidth="1"/>
    <col min="3080" max="3080" width="11" style="1439" bestFit="1" customWidth="1"/>
    <col min="3081" max="3081" width="10.7109375" style="1439" bestFit="1" customWidth="1"/>
    <col min="3082" max="3082" width="11.42578125" style="1439" bestFit="1" customWidth="1"/>
    <col min="3083" max="3328" width="9.140625" style="1439"/>
    <col min="3329" max="3329" width="4" style="1439" bestFit="1" customWidth="1"/>
    <col min="3330" max="3330" width="13.28515625" style="1439" bestFit="1" customWidth="1"/>
    <col min="3331" max="3331" width="54.5703125" style="1439" bestFit="1" customWidth="1"/>
    <col min="3332" max="3332" width="11.42578125" style="1439" bestFit="1" customWidth="1"/>
    <col min="3333" max="3335" width="11.5703125" style="1439" bestFit="1" customWidth="1"/>
    <col min="3336" max="3336" width="11" style="1439" bestFit="1" customWidth="1"/>
    <col min="3337" max="3337" width="10.7109375" style="1439" bestFit="1" customWidth="1"/>
    <col min="3338" max="3338" width="11.42578125" style="1439" bestFit="1" customWidth="1"/>
    <col min="3339" max="3584" width="9.140625" style="1439"/>
    <col min="3585" max="3585" width="4" style="1439" bestFit="1" customWidth="1"/>
    <col min="3586" max="3586" width="13.28515625" style="1439" bestFit="1" customWidth="1"/>
    <col min="3587" max="3587" width="54.5703125" style="1439" bestFit="1" customWidth="1"/>
    <col min="3588" max="3588" width="11.42578125" style="1439" bestFit="1" customWidth="1"/>
    <col min="3589" max="3591" width="11.5703125" style="1439" bestFit="1" customWidth="1"/>
    <col min="3592" max="3592" width="11" style="1439" bestFit="1" customWidth="1"/>
    <col min="3593" max="3593" width="10.7109375" style="1439" bestFit="1" customWidth="1"/>
    <col min="3594" max="3594" width="11.42578125" style="1439" bestFit="1" customWidth="1"/>
    <col min="3595" max="3840" width="9.140625" style="1439"/>
    <col min="3841" max="3841" width="4" style="1439" bestFit="1" customWidth="1"/>
    <col min="3842" max="3842" width="13.28515625" style="1439" bestFit="1" customWidth="1"/>
    <col min="3843" max="3843" width="54.5703125" style="1439" bestFit="1" customWidth="1"/>
    <col min="3844" max="3844" width="11.42578125" style="1439" bestFit="1" customWidth="1"/>
    <col min="3845" max="3847" width="11.5703125" style="1439" bestFit="1" customWidth="1"/>
    <col min="3848" max="3848" width="11" style="1439" bestFit="1" customWidth="1"/>
    <col min="3849" max="3849" width="10.7109375" style="1439" bestFit="1" customWidth="1"/>
    <col min="3850" max="3850" width="11.42578125" style="1439" bestFit="1" customWidth="1"/>
    <col min="3851" max="4096" width="9.140625" style="1439"/>
    <col min="4097" max="4097" width="4" style="1439" bestFit="1" customWidth="1"/>
    <col min="4098" max="4098" width="13.28515625" style="1439" bestFit="1" customWidth="1"/>
    <col min="4099" max="4099" width="54.5703125" style="1439" bestFit="1" customWidth="1"/>
    <col min="4100" max="4100" width="11.42578125" style="1439" bestFit="1" customWidth="1"/>
    <col min="4101" max="4103" width="11.5703125" style="1439" bestFit="1" customWidth="1"/>
    <col min="4104" max="4104" width="11" style="1439" bestFit="1" customWidth="1"/>
    <col min="4105" max="4105" width="10.7109375" style="1439" bestFit="1" customWidth="1"/>
    <col min="4106" max="4106" width="11.42578125" style="1439" bestFit="1" customWidth="1"/>
    <col min="4107" max="4352" width="9.140625" style="1439"/>
    <col min="4353" max="4353" width="4" style="1439" bestFit="1" customWidth="1"/>
    <col min="4354" max="4354" width="13.28515625" style="1439" bestFit="1" customWidth="1"/>
    <col min="4355" max="4355" width="54.5703125" style="1439" bestFit="1" customWidth="1"/>
    <col min="4356" max="4356" width="11.42578125" style="1439" bestFit="1" customWidth="1"/>
    <col min="4357" max="4359" width="11.5703125" style="1439" bestFit="1" customWidth="1"/>
    <col min="4360" max="4360" width="11" style="1439" bestFit="1" customWidth="1"/>
    <col min="4361" max="4361" width="10.7109375" style="1439" bestFit="1" customWidth="1"/>
    <col min="4362" max="4362" width="11.42578125" style="1439" bestFit="1" customWidth="1"/>
    <col min="4363" max="4608" width="9.140625" style="1439"/>
    <col min="4609" max="4609" width="4" style="1439" bestFit="1" customWidth="1"/>
    <col min="4610" max="4610" width="13.28515625" style="1439" bestFit="1" customWidth="1"/>
    <col min="4611" max="4611" width="54.5703125" style="1439" bestFit="1" customWidth="1"/>
    <col min="4612" max="4612" width="11.42578125" style="1439" bestFit="1" customWidth="1"/>
    <col min="4613" max="4615" width="11.5703125" style="1439" bestFit="1" customWidth="1"/>
    <col min="4616" max="4616" width="11" style="1439" bestFit="1" customWidth="1"/>
    <col min="4617" max="4617" width="10.7109375" style="1439" bestFit="1" customWidth="1"/>
    <col min="4618" max="4618" width="11.42578125" style="1439" bestFit="1" customWidth="1"/>
    <col min="4619" max="4864" width="9.140625" style="1439"/>
    <col min="4865" max="4865" width="4" style="1439" bestFit="1" customWidth="1"/>
    <col min="4866" max="4866" width="13.28515625" style="1439" bestFit="1" customWidth="1"/>
    <col min="4867" max="4867" width="54.5703125" style="1439" bestFit="1" customWidth="1"/>
    <col min="4868" max="4868" width="11.42578125" style="1439" bestFit="1" customWidth="1"/>
    <col min="4869" max="4871" width="11.5703125" style="1439" bestFit="1" customWidth="1"/>
    <col min="4872" max="4872" width="11" style="1439" bestFit="1" customWidth="1"/>
    <col min="4873" max="4873" width="10.7109375" style="1439" bestFit="1" customWidth="1"/>
    <col min="4874" max="4874" width="11.42578125" style="1439" bestFit="1" customWidth="1"/>
    <col min="4875" max="5120" width="9.140625" style="1439"/>
    <col min="5121" max="5121" width="4" style="1439" bestFit="1" customWidth="1"/>
    <col min="5122" max="5122" width="13.28515625" style="1439" bestFit="1" customWidth="1"/>
    <col min="5123" max="5123" width="54.5703125" style="1439" bestFit="1" customWidth="1"/>
    <col min="5124" max="5124" width="11.42578125" style="1439" bestFit="1" customWidth="1"/>
    <col min="5125" max="5127" width="11.5703125" style="1439" bestFit="1" customWidth="1"/>
    <col min="5128" max="5128" width="11" style="1439" bestFit="1" customWidth="1"/>
    <col min="5129" max="5129" width="10.7109375" style="1439" bestFit="1" customWidth="1"/>
    <col min="5130" max="5130" width="11.42578125" style="1439" bestFit="1" customWidth="1"/>
    <col min="5131" max="5376" width="9.140625" style="1439"/>
    <col min="5377" max="5377" width="4" style="1439" bestFit="1" customWidth="1"/>
    <col min="5378" max="5378" width="13.28515625" style="1439" bestFit="1" customWidth="1"/>
    <col min="5379" max="5379" width="54.5703125" style="1439" bestFit="1" customWidth="1"/>
    <col min="5380" max="5380" width="11.42578125" style="1439" bestFit="1" customWidth="1"/>
    <col min="5381" max="5383" width="11.5703125" style="1439" bestFit="1" customWidth="1"/>
    <col min="5384" max="5384" width="11" style="1439" bestFit="1" customWidth="1"/>
    <col min="5385" max="5385" width="10.7109375" style="1439" bestFit="1" customWidth="1"/>
    <col min="5386" max="5386" width="11.42578125" style="1439" bestFit="1" customWidth="1"/>
    <col min="5387" max="5632" width="9.140625" style="1439"/>
    <col min="5633" max="5633" width="4" style="1439" bestFit="1" customWidth="1"/>
    <col min="5634" max="5634" width="13.28515625" style="1439" bestFit="1" customWidth="1"/>
    <col min="5635" max="5635" width="54.5703125" style="1439" bestFit="1" customWidth="1"/>
    <col min="5636" max="5636" width="11.42578125" style="1439" bestFit="1" customWidth="1"/>
    <col min="5637" max="5639" width="11.5703125" style="1439" bestFit="1" customWidth="1"/>
    <col min="5640" max="5640" width="11" style="1439" bestFit="1" customWidth="1"/>
    <col min="5641" max="5641" width="10.7109375" style="1439" bestFit="1" customWidth="1"/>
    <col min="5642" max="5642" width="11.42578125" style="1439" bestFit="1" customWidth="1"/>
    <col min="5643" max="5888" width="9.140625" style="1439"/>
    <col min="5889" max="5889" width="4" style="1439" bestFit="1" customWidth="1"/>
    <col min="5890" max="5890" width="13.28515625" style="1439" bestFit="1" customWidth="1"/>
    <col min="5891" max="5891" width="54.5703125" style="1439" bestFit="1" customWidth="1"/>
    <col min="5892" max="5892" width="11.42578125" style="1439" bestFit="1" customWidth="1"/>
    <col min="5893" max="5895" width="11.5703125" style="1439" bestFit="1" customWidth="1"/>
    <col min="5896" max="5896" width="11" style="1439" bestFit="1" customWidth="1"/>
    <col min="5897" max="5897" width="10.7109375" style="1439" bestFit="1" customWidth="1"/>
    <col min="5898" max="5898" width="11.42578125" style="1439" bestFit="1" customWidth="1"/>
    <col min="5899" max="6144" width="9.140625" style="1439"/>
    <col min="6145" max="6145" width="4" style="1439" bestFit="1" customWidth="1"/>
    <col min="6146" max="6146" width="13.28515625" style="1439" bestFit="1" customWidth="1"/>
    <col min="6147" max="6147" width="54.5703125" style="1439" bestFit="1" customWidth="1"/>
    <col min="6148" max="6148" width="11.42578125" style="1439" bestFit="1" customWidth="1"/>
    <col min="6149" max="6151" width="11.5703125" style="1439" bestFit="1" customWidth="1"/>
    <col min="6152" max="6152" width="11" style="1439" bestFit="1" customWidth="1"/>
    <col min="6153" max="6153" width="10.7109375" style="1439" bestFit="1" customWidth="1"/>
    <col min="6154" max="6154" width="11.42578125" style="1439" bestFit="1" customWidth="1"/>
    <col min="6155" max="6400" width="9.140625" style="1439"/>
    <col min="6401" max="6401" width="4" style="1439" bestFit="1" customWidth="1"/>
    <col min="6402" max="6402" width="13.28515625" style="1439" bestFit="1" customWidth="1"/>
    <col min="6403" max="6403" width="54.5703125" style="1439" bestFit="1" customWidth="1"/>
    <col min="6404" max="6404" width="11.42578125" style="1439" bestFit="1" customWidth="1"/>
    <col min="6405" max="6407" width="11.5703125" style="1439" bestFit="1" customWidth="1"/>
    <col min="6408" max="6408" width="11" style="1439" bestFit="1" customWidth="1"/>
    <col min="6409" max="6409" width="10.7109375" style="1439" bestFit="1" customWidth="1"/>
    <col min="6410" max="6410" width="11.42578125" style="1439" bestFit="1" customWidth="1"/>
    <col min="6411" max="6656" width="9.140625" style="1439"/>
    <col min="6657" max="6657" width="4" style="1439" bestFit="1" customWidth="1"/>
    <col min="6658" max="6658" width="13.28515625" style="1439" bestFit="1" customWidth="1"/>
    <col min="6659" max="6659" width="54.5703125" style="1439" bestFit="1" customWidth="1"/>
    <col min="6660" max="6660" width="11.42578125" style="1439" bestFit="1" customWidth="1"/>
    <col min="6661" max="6663" width="11.5703125" style="1439" bestFit="1" customWidth="1"/>
    <col min="6664" max="6664" width="11" style="1439" bestFit="1" customWidth="1"/>
    <col min="6665" max="6665" width="10.7109375" style="1439" bestFit="1" customWidth="1"/>
    <col min="6666" max="6666" width="11.42578125" style="1439" bestFit="1" customWidth="1"/>
    <col min="6667" max="6912" width="9.140625" style="1439"/>
    <col min="6913" max="6913" width="4" style="1439" bestFit="1" customWidth="1"/>
    <col min="6914" max="6914" width="13.28515625" style="1439" bestFit="1" customWidth="1"/>
    <col min="6915" max="6915" width="54.5703125" style="1439" bestFit="1" customWidth="1"/>
    <col min="6916" max="6916" width="11.42578125" style="1439" bestFit="1" customWidth="1"/>
    <col min="6917" max="6919" width="11.5703125" style="1439" bestFit="1" customWidth="1"/>
    <col min="6920" max="6920" width="11" style="1439" bestFit="1" customWidth="1"/>
    <col min="6921" max="6921" width="10.7109375" style="1439" bestFit="1" customWidth="1"/>
    <col min="6922" max="6922" width="11.42578125" style="1439" bestFit="1" customWidth="1"/>
    <col min="6923" max="7168" width="9.140625" style="1439"/>
    <col min="7169" max="7169" width="4" style="1439" bestFit="1" customWidth="1"/>
    <col min="7170" max="7170" width="13.28515625" style="1439" bestFit="1" customWidth="1"/>
    <col min="7171" max="7171" width="54.5703125" style="1439" bestFit="1" customWidth="1"/>
    <col min="7172" max="7172" width="11.42578125" style="1439" bestFit="1" customWidth="1"/>
    <col min="7173" max="7175" width="11.5703125" style="1439" bestFit="1" customWidth="1"/>
    <col min="7176" max="7176" width="11" style="1439" bestFit="1" customWidth="1"/>
    <col min="7177" max="7177" width="10.7109375" style="1439" bestFit="1" customWidth="1"/>
    <col min="7178" max="7178" width="11.42578125" style="1439" bestFit="1" customWidth="1"/>
    <col min="7179" max="7424" width="9.140625" style="1439"/>
    <col min="7425" max="7425" width="4" style="1439" bestFit="1" customWidth="1"/>
    <col min="7426" max="7426" width="13.28515625" style="1439" bestFit="1" customWidth="1"/>
    <col min="7427" max="7427" width="54.5703125" style="1439" bestFit="1" customWidth="1"/>
    <col min="7428" max="7428" width="11.42578125" style="1439" bestFit="1" customWidth="1"/>
    <col min="7429" max="7431" width="11.5703125" style="1439" bestFit="1" customWidth="1"/>
    <col min="7432" max="7432" width="11" style="1439" bestFit="1" customWidth="1"/>
    <col min="7433" max="7433" width="10.7109375" style="1439" bestFit="1" customWidth="1"/>
    <col min="7434" max="7434" width="11.42578125" style="1439" bestFit="1" customWidth="1"/>
    <col min="7435" max="7680" width="9.140625" style="1439"/>
    <col min="7681" max="7681" width="4" style="1439" bestFit="1" customWidth="1"/>
    <col min="7682" max="7682" width="13.28515625" style="1439" bestFit="1" customWidth="1"/>
    <col min="7683" max="7683" width="54.5703125" style="1439" bestFit="1" customWidth="1"/>
    <col min="7684" max="7684" width="11.42578125" style="1439" bestFit="1" customWidth="1"/>
    <col min="7685" max="7687" width="11.5703125" style="1439" bestFit="1" customWidth="1"/>
    <col min="7688" max="7688" width="11" style="1439" bestFit="1" customWidth="1"/>
    <col min="7689" max="7689" width="10.7109375" style="1439" bestFit="1" customWidth="1"/>
    <col min="7690" max="7690" width="11.42578125" style="1439" bestFit="1" customWidth="1"/>
    <col min="7691" max="7936" width="9.140625" style="1439"/>
    <col min="7937" max="7937" width="4" style="1439" bestFit="1" customWidth="1"/>
    <col min="7938" max="7938" width="13.28515625" style="1439" bestFit="1" customWidth="1"/>
    <col min="7939" max="7939" width="54.5703125" style="1439" bestFit="1" customWidth="1"/>
    <col min="7940" max="7940" width="11.42578125" style="1439" bestFit="1" customWidth="1"/>
    <col min="7941" max="7943" width="11.5703125" style="1439" bestFit="1" customWidth="1"/>
    <col min="7944" max="7944" width="11" style="1439" bestFit="1" customWidth="1"/>
    <col min="7945" max="7945" width="10.7109375" style="1439" bestFit="1" customWidth="1"/>
    <col min="7946" max="7946" width="11.42578125" style="1439" bestFit="1" customWidth="1"/>
    <col min="7947" max="8192" width="9.140625" style="1439"/>
    <col min="8193" max="8193" width="4" style="1439" bestFit="1" customWidth="1"/>
    <col min="8194" max="8194" width="13.28515625" style="1439" bestFit="1" customWidth="1"/>
    <col min="8195" max="8195" width="54.5703125" style="1439" bestFit="1" customWidth="1"/>
    <col min="8196" max="8196" width="11.42578125" style="1439" bestFit="1" customWidth="1"/>
    <col min="8197" max="8199" width="11.5703125" style="1439" bestFit="1" customWidth="1"/>
    <col min="8200" max="8200" width="11" style="1439" bestFit="1" customWidth="1"/>
    <col min="8201" max="8201" width="10.7109375" style="1439" bestFit="1" customWidth="1"/>
    <col min="8202" max="8202" width="11.42578125" style="1439" bestFit="1" customWidth="1"/>
    <col min="8203" max="8448" width="9.140625" style="1439"/>
    <col min="8449" max="8449" width="4" style="1439" bestFit="1" customWidth="1"/>
    <col min="8450" max="8450" width="13.28515625" style="1439" bestFit="1" customWidth="1"/>
    <col min="8451" max="8451" width="54.5703125" style="1439" bestFit="1" customWidth="1"/>
    <col min="8452" max="8452" width="11.42578125" style="1439" bestFit="1" customWidth="1"/>
    <col min="8453" max="8455" width="11.5703125" style="1439" bestFit="1" customWidth="1"/>
    <col min="8456" max="8456" width="11" style="1439" bestFit="1" customWidth="1"/>
    <col min="8457" max="8457" width="10.7109375" style="1439" bestFit="1" customWidth="1"/>
    <col min="8458" max="8458" width="11.42578125" style="1439" bestFit="1" customWidth="1"/>
    <col min="8459" max="8704" width="9.140625" style="1439"/>
    <col min="8705" max="8705" width="4" style="1439" bestFit="1" customWidth="1"/>
    <col min="8706" max="8706" width="13.28515625" style="1439" bestFit="1" customWidth="1"/>
    <col min="8707" max="8707" width="54.5703125" style="1439" bestFit="1" customWidth="1"/>
    <col min="8708" max="8708" width="11.42578125" style="1439" bestFit="1" customWidth="1"/>
    <col min="8709" max="8711" width="11.5703125" style="1439" bestFit="1" customWidth="1"/>
    <col min="8712" max="8712" width="11" style="1439" bestFit="1" customWidth="1"/>
    <col min="8713" max="8713" width="10.7109375" style="1439" bestFit="1" customWidth="1"/>
    <col min="8714" max="8714" width="11.42578125" style="1439" bestFit="1" customWidth="1"/>
    <col min="8715" max="8960" width="9.140625" style="1439"/>
    <col min="8961" max="8961" width="4" style="1439" bestFit="1" customWidth="1"/>
    <col min="8962" max="8962" width="13.28515625" style="1439" bestFit="1" customWidth="1"/>
    <col min="8963" max="8963" width="54.5703125" style="1439" bestFit="1" customWidth="1"/>
    <col min="8964" max="8964" width="11.42578125" style="1439" bestFit="1" customWidth="1"/>
    <col min="8965" max="8967" width="11.5703125" style="1439" bestFit="1" customWidth="1"/>
    <col min="8968" max="8968" width="11" style="1439" bestFit="1" customWidth="1"/>
    <col min="8969" max="8969" width="10.7109375" style="1439" bestFit="1" customWidth="1"/>
    <col min="8970" max="8970" width="11.42578125" style="1439" bestFit="1" customWidth="1"/>
    <col min="8971" max="9216" width="9.140625" style="1439"/>
    <col min="9217" max="9217" width="4" style="1439" bestFit="1" customWidth="1"/>
    <col min="9218" max="9218" width="13.28515625" style="1439" bestFit="1" customWidth="1"/>
    <col min="9219" max="9219" width="54.5703125" style="1439" bestFit="1" customWidth="1"/>
    <col min="9220" max="9220" width="11.42578125" style="1439" bestFit="1" customWidth="1"/>
    <col min="9221" max="9223" width="11.5703125" style="1439" bestFit="1" customWidth="1"/>
    <col min="9224" max="9224" width="11" style="1439" bestFit="1" customWidth="1"/>
    <col min="9225" max="9225" width="10.7109375" style="1439" bestFit="1" customWidth="1"/>
    <col min="9226" max="9226" width="11.42578125" style="1439" bestFit="1" customWidth="1"/>
    <col min="9227" max="9472" width="9.140625" style="1439"/>
    <col min="9473" max="9473" width="4" style="1439" bestFit="1" customWidth="1"/>
    <col min="9474" max="9474" width="13.28515625" style="1439" bestFit="1" customWidth="1"/>
    <col min="9475" max="9475" width="54.5703125" style="1439" bestFit="1" customWidth="1"/>
    <col min="9476" max="9476" width="11.42578125" style="1439" bestFit="1" customWidth="1"/>
    <col min="9477" max="9479" width="11.5703125" style="1439" bestFit="1" customWidth="1"/>
    <col min="9480" max="9480" width="11" style="1439" bestFit="1" customWidth="1"/>
    <col min="9481" max="9481" width="10.7109375" style="1439" bestFit="1" customWidth="1"/>
    <col min="9482" max="9482" width="11.42578125" style="1439" bestFit="1" customWidth="1"/>
    <col min="9483" max="9728" width="9.140625" style="1439"/>
    <col min="9729" max="9729" width="4" style="1439" bestFit="1" customWidth="1"/>
    <col min="9730" max="9730" width="13.28515625" style="1439" bestFit="1" customWidth="1"/>
    <col min="9731" max="9731" width="54.5703125" style="1439" bestFit="1" customWidth="1"/>
    <col min="9732" max="9732" width="11.42578125" style="1439" bestFit="1" customWidth="1"/>
    <col min="9733" max="9735" width="11.5703125" style="1439" bestFit="1" customWidth="1"/>
    <col min="9736" max="9736" width="11" style="1439" bestFit="1" customWidth="1"/>
    <col min="9737" max="9737" width="10.7109375" style="1439" bestFit="1" customWidth="1"/>
    <col min="9738" max="9738" width="11.42578125" style="1439" bestFit="1" customWidth="1"/>
    <col min="9739" max="9984" width="9.140625" style="1439"/>
    <col min="9985" max="9985" width="4" style="1439" bestFit="1" customWidth="1"/>
    <col min="9986" max="9986" width="13.28515625" style="1439" bestFit="1" customWidth="1"/>
    <col min="9987" max="9987" width="54.5703125" style="1439" bestFit="1" customWidth="1"/>
    <col min="9988" max="9988" width="11.42578125" style="1439" bestFit="1" customWidth="1"/>
    <col min="9989" max="9991" width="11.5703125" style="1439" bestFit="1" customWidth="1"/>
    <col min="9992" max="9992" width="11" style="1439" bestFit="1" customWidth="1"/>
    <col min="9993" max="9993" width="10.7109375" style="1439" bestFit="1" customWidth="1"/>
    <col min="9994" max="9994" width="11.42578125" style="1439" bestFit="1" customWidth="1"/>
    <col min="9995" max="10240" width="9.140625" style="1439"/>
    <col min="10241" max="10241" width="4" style="1439" bestFit="1" customWidth="1"/>
    <col min="10242" max="10242" width="13.28515625" style="1439" bestFit="1" customWidth="1"/>
    <col min="10243" max="10243" width="54.5703125" style="1439" bestFit="1" customWidth="1"/>
    <col min="10244" max="10244" width="11.42578125" style="1439" bestFit="1" customWidth="1"/>
    <col min="10245" max="10247" width="11.5703125" style="1439" bestFit="1" customWidth="1"/>
    <col min="10248" max="10248" width="11" style="1439" bestFit="1" customWidth="1"/>
    <col min="10249" max="10249" width="10.7109375" style="1439" bestFit="1" customWidth="1"/>
    <col min="10250" max="10250" width="11.42578125" style="1439" bestFit="1" customWidth="1"/>
    <col min="10251" max="10496" width="9.140625" style="1439"/>
    <col min="10497" max="10497" width="4" style="1439" bestFit="1" customWidth="1"/>
    <col min="10498" max="10498" width="13.28515625" style="1439" bestFit="1" customWidth="1"/>
    <col min="10499" max="10499" width="54.5703125" style="1439" bestFit="1" customWidth="1"/>
    <col min="10500" max="10500" width="11.42578125" style="1439" bestFit="1" customWidth="1"/>
    <col min="10501" max="10503" width="11.5703125" style="1439" bestFit="1" customWidth="1"/>
    <col min="10504" max="10504" width="11" style="1439" bestFit="1" customWidth="1"/>
    <col min="10505" max="10505" width="10.7109375" style="1439" bestFit="1" customWidth="1"/>
    <col min="10506" max="10506" width="11.42578125" style="1439" bestFit="1" customWidth="1"/>
    <col min="10507" max="10752" width="9.140625" style="1439"/>
    <col min="10753" max="10753" width="4" style="1439" bestFit="1" customWidth="1"/>
    <col min="10754" max="10754" width="13.28515625" style="1439" bestFit="1" customWidth="1"/>
    <col min="10755" max="10755" width="54.5703125" style="1439" bestFit="1" customWidth="1"/>
    <col min="10756" max="10756" width="11.42578125" style="1439" bestFit="1" customWidth="1"/>
    <col min="10757" max="10759" width="11.5703125" style="1439" bestFit="1" customWidth="1"/>
    <col min="10760" max="10760" width="11" style="1439" bestFit="1" customWidth="1"/>
    <col min="10761" max="10761" width="10.7109375" style="1439" bestFit="1" customWidth="1"/>
    <col min="10762" max="10762" width="11.42578125" style="1439" bestFit="1" customWidth="1"/>
    <col min="10763" max="11008" width="9.140625" style="1439"/>
    <col min="11009" max="11009" width="4" style="1439" bestFit="1" customWidth="1"/>
    <col min="11010" max="11010" width="13.28515625" style="1439" bestFit="1" customWidth="1"/>
    <col min="11011" max="11011" width="54.5703125" style="1439" bestFit="1" customWidth="1"/>
    <col min="11012" max="11012" width="11.42578125" style="1439" bestFit="1" customWidth="1"/>
    <col min="11013" max="11015" width="11.5703125" style="1439" bestFit="1" customWidth="1"/>
    <col min="11016" max="11016" width="11" style="1439" bestFit="1" customWidth="1"/>
    <col min="11017" max="11017" width="10.7109375" style="1439" bestFit="1" customWidth="1"/>
    <col min="11018" max="11018" width="11.42578125" style="1439" bestFit="1" customWidth="1"/>
    <col min="11019" max="11264" width="9.140625" style="1439"/>
    <col min="11265" max="11265" width="4" style="1439" bestFit="1" customWidth="1"/>
    <col min="11266" max="11266" width="13.28515625" style="1439" bestFit="1" customWidth="1"/>
    <col min="11267" max="11267" width="54.5703125" style="1439" bestFit="1" customWidth="1"/>
    <col min="11268" max="11268" width="11.42578125" style="1439" bestFit="1" customWidth="1"/>
    <col min="11269" max="11271" width="11.5703125" style="1439" bestFit="1" customWidth="1"/>
    <col min="11272" max="11272" width="11" style="1439" bestFit="1" customWidth="1"/>
    <col min="11273" max="11273" width="10.7109375" style="1439" bestFit="1" customWidth="1"/>
    <col min="11274" max="11274" width="11.42578125" style="1439" bestFit="1" customWidth="1"/>
    <col min="11275" max="11520" width="9.140625" style="1439"/>
    <col min="11521" max="11521" width="4" style="1439" bestFit="1" customWidth="1"/>
    <col min="11522" max="11522" width="13.28515625" style="1439" bestFit="1" customWidth="1"/>
    <col min="11523" max="11523" width="54.5703125" style="1439" bestFit="1" customWidth="1"/>
    <col min="11524" max="11524" width="11.42578125" style="1439" bestFit="1" customWidth="1"/>
    <col min="11525" max="11527" width="11.5703125" style="1439" bestFit="1" customWidth="1"/>
    <col min="11528" max="11528" width="11" style="1439" bestFit="1" customWidth="1"/>
    <col min="11529" max="11529" width="10.7109375" style="1439" bestFit="1" customWidth="1"/>
    <col min="11530" max="11530" width="11.42578125" style="1439" bestFit="1" customWidth="1"/>
    <col min="11531" max="11776" width="9.140625" style="1439"/>
    <col min="11777" max="11777" width="4" style="1439" bestFit="1" customWidth="1"/>
    <col min="11778" max="11778" width="13.28515625" style="1439" bestFit="1" customWidth="1"/>
    <col min="11779" max="11779" width="54.5703125" style="1439" bestFit="1" customWidth="1"/>
    <col min="11780" max="11780" width="11.42578125" style="1439" bestFit="1" customWidth="1"/>
    <col min="11781" max="11783" width="11.5703125" style="1439" bestFit="1" customWidth="1"/>
    <col min="11784" max="11784" width="11" style="1439" bestFit="1" customWidth="1"/>
    <col min="11785" max="11785" width="10.7109375" style="1439" bestFit="1" customWidth="1"/>
    <col min="11786" max="11786" width="11.42578125" style="1439" bestFit="1" customWidth="1"/>
    <col min="11787" max="12032" width="9.140625" style="1439"/>
    <col min="12033" max="12033" width="4" style="1439" bestFit="1" customWidth="1"/>
    <col min="12034" max="12034" width="13.28515625" style="1439" bestFit="1" customWidth="1"/>
    <col min="12035" max="12035" width="54.5703125" style="1439" bestFit="1" customWidth="1"/>
    <col min="12036" max="12036" width="11.42578125" style="1439" bestFit="1" customWidth="1"/>
    <col min="12037" max="12039" width="11.5703125" style="1439" bestFit="1" customWidth="1"/>
    <col min="12040" max="12040" width="11" style="1439" bestFit="1" customWidth="1"/>
    <col min="12041" max="12041" width="10.7109375" style="1439" bestFit="1" customWidth="1"/>
    <col min="12042" max="12042" width="11.42578125" style="1439" bestFit="1" customWidth="1"/>
    <col min="12043" max="12288" width="9.140625" style="1439"/>
    <col min="12289" max="12289" width="4" style="1439" bestFit="1" customWidth="1"/>
    <col min="12290" max="12290" width="13.28515625" style="1439" bestFit="1" customWidth="1"/>
    <col min="12291" max="12291" width="54.5703125" style="1439" bestFit="1" customWidth="1"/>
    <col min="12292" max="12292" width="11.42578125" style="1439" bestFit="1" customWidth="1"/>
    <col min="12293" max="12295" width="11.5703125" style="1439" bestFit="1" customWidth="1"/>
    <col min="12296" max="12296" width="11" style="1439" bestFit="1" customWidth="1"/>
    <col min="12297" max="12297" width="10.7109375" style="1439" bestFit="1" customWidth="1"/>
    <col min="12298" max="12298" width="11.42578125" style="1439" bestFit="1" customWidth="1"/>
    <col min="12299" max="12544" width="9.140625" style="1439"/>
    <col min="12545" max="12545" width="4" style="1439" bestFit="1" customWidth="1"/>
    <col min="12546" max="12546" width="13.28515625" style="1439" bestFit="1" customWidth="1"/>
    <col min="12547" max="12547" width="54.5703125" style="1439" bestFit="1" customWidth="1"/>
    <col min="12548" max="12548" width="11.42578125" style="1439" bestFit="1" customWidth="1"/>
    <col min="12549" max="12551" width="11.5703125" style="1439" bestFit="1" customWidth="1"/>
    <col min="12552" max="12552" width="11" style="1439" bestFit="1" customWidth="1"/>
    <col min="12553" max="12553" width="10.7109375" style="1439" bestFit="1" customWidth="1"/>
    <col min="12554" max="12554" width="11.42578125" style="1439" bestFit="1" customWidth="1"/>
    <col min="12555" max="12800" width="9.140625" style="1439"/>
    <col min="12801" max="12801" width="4" style="1439" bestFit="1" customWidth="1"/>
    <col min="12802" max="12802" width="13.28515625" style="1439" bestFit="1" customWidth="1"/>
    <col min="12803" max="12803" width="54.5703125" style="1439" bestFit="1" customWidth="1"/>
    <col min="12804" max="12804" width="11.42578125" style="1439" bestFit="1" customWidth="1"/>
    <col min="12805" max="12807" width="11.5703125" style="1439" bestFit="1" customWidth="1"/>
    <col min="12808" max="12808" width="11" style="1439" bestFit="1" customWidth="1"/>
    <col min="12809" max="12809" width="10.7109375" style="1439" bestFit="1" customWidth="1"/>
    <col min="12810" max="12810" width="11.42578125" style="1439" bestFit="1" customWidth="1"/>
    <col min="12811" max="13056" width="9.140625" style="1439"/>
    <col min="13057" max="13057" width="4" style="1439" bestFit="1" customWidth="1"/>
    <col min="13058" max="13058" width="13.28515625" style="1439" bestFit="1" customWidth="1"/>
    <col min="13059" max="13059" width="54.5703125" style="1439" bestFit="1" customWidth="1"/>
    <col min="13060" max="13060" width="11.42578125" style="1439" bestFit="1" customWidth="1"/>
    <col min="13061" max="13063" width="11.5703125" style="1439" bestFit="1" customWidth="1"/>
    <col min="13064" max="13064" width="11" style="1439" bestFit="1" customWidth="1"/>
    <col min="13065" max="13065" width="10.7109375" style="1439" bestFit="1" customWidth="1"/>
    <col min="13066" max="13066" width="11.42578125" style="1439" bestFit="1" customWidth="1"/>
    <col min="13067" max="13312" width="9.140625" style="1439"/>
    <col min="13313" max="13313" width="4" style="1439" bestFit="1" customWidth="1"/>
    <col min="13314" max="13314" width="13.28515625" style="1439" bestFit="1" customWidth="1"/>
    <col min="13315" max="13315" width="54.5703125" style="1439" bestFit="1" customWidth="1"/>
    <col min="13316" max="13316" width="11.42578125" style="1439" bestFit="1" customWidth="1"/>
    <col min="13317" max="13319" width="11.5703125" style="1439" bestFit="1" customWidth="1"/>
    <col min="13320" max="13320" width="11" style="1439" bestFit="1" customWidth="1"/>
    <col min="13321" max="13321" width="10.7109375" style="1439" bestFit="1" customWidth="1"/>
    <col min="13322" max="13322" width="11.42578125" style="1439" bestFit="1" customWidth="1"/>
    <col min="13323" max="13568" width="9.140625" style="1439"/>
    <col min="13569" max="13569" width="4" style="1439" bestFit="1" customWidth="1"/>
    <col min="13570" max="13570" width="13.28515625" style="1439" bestFit="1" customWidth="1"/>
    <col min="13571" max="13571" width="54.5703125" style="1439" bestFit="1" customWidth="1"/>
    <col min="13572" max="13572" width="11.42578125" style="1439" bestFit="1" customWidth="1"/>
    <col min="13573" max="13575" width="11.5703125" style="1439" bestFit="1" customWidth="1"/>
    <col min="13576" max="13576" width="11" style="1439" bestFit="1" customWidth="1"/>
    <col min="13577" max="13577" width="10.7109375" style="1439" bestFit="1" customWidth="1"/>
    <col min="13578" max="13578" width="11.42578125" style="1439" bestFit="1" customWidth="1"/>
    <col min="13579" max="13824" width="9.140625" style="1439"/>
    <col min="13825" max="13825" width="4" style="1439" bestFit="1" customWidth="1"/>
    <col min="13826" max="13826" width="13.28515625" style="1439" bestFit="1" customWidth="1"/>
    <col min="13827" max="13827" width="54.5703125" style="1439" bestFit="1" customWidth="1"/>
    <col min="13828" max="13828" width="11.42578125" style="1439" bestFit="1" customWidth="1"/>
    <col min="13829" max="13831" width="11.5703125" style="1439" bestFit="1" customWidth="1"/>
    <col min="13832" max="13832" width="11" style="1439" bestFit="1" customWidth="1"/>
    <col min="13833" max="13833" width="10.7109375" style="1439" bestFit="1" customWidth="1"/>
    <col min="13834" max="13834" width="11.42578125" style="1439" bestFit="1" customWidth="1"/>
    <col min="13835" max="14080" width="9.140625" style="1439"/>
    <col min="14081" max="14081" width="4" style="1439" bestFit="1" customWidth="1"/>
    <col min="14082" max="14082" width="13.28515625" style="1439" bestFit="1" customWidth="1"/>
    <col min="14083" max="14083" width="54.5703125" style="1439" bestFit="1" customWidth="1"/>
    <col min="14084" max="14084" width="11.42578125" style="1439" bestFit="1" customWidth="1"/>
    <col min="14085" max="14087" width="11.5703125" style="1439" bestFit="1" customWidth="1"/>
    <col min="14088" max="14088" width="11" style="1439" bestFit="1" customWidth="1"/>
    <col min="14089" max="14089" width="10.7109375" style="1439" bestFit="1" customWidth="1"/>
    <col min="14090" max="14090" width="11.42578125" style="1439" bestFit="1" customWidth="1"/>
    <col min="14091" max="14336" width="9.140625" style="1439"/>
    <col min="14337" max="14337" width="4" style="1439" bestFit="1" customWidth="1"/>
    <col min="14338" max="14338" width="13.28515625" style="1439" bestFit="1" customWidth="1"/>
    <col min="14339" max="14339" width="54.5703125" style="1439" bestFit="1" customWidth="1"/>
    <col min="14340" max="14340" width="11.42578125" style="1439" bestFit="1" customWidth="1"/>
    <col min="14341" max="14343" width="11.5703125" style="1439" bestFit="1" customWidth="1"/>
    <col min="14344" max="14344" width="11" style="1439" bestFit="1" customWidth="1"/>
    <col min="14345" max="14345" width="10.7109375" style="1439" bestFit="1" customWidth="1"/>
    <col min="14346" max="14346" width="11.42578125" style="1439" bestFit="1" customWidth="1"/>
    <col min="14347" max="14592" width="9.140625" style="1439"/>
    <col min="14593" max="14593" width="4" style="1439" bestFit="1" customWidth="1"/>
    <col min="14594" max="14594" width="13.28515625" style="1439" bestFit="1" customWidth="1"/>
    <col min="14595" max="14595" width="54.5703125" style="1439" bestFit="1" customWidth="1"/>
    <col min="14596" max="14596" width="11.42578125" style="1439" bestFit="1" customWidth="1"/>
    <col min="14597" max="14599" width="11.5703125" style="1439" bestFit="1" customWidth="1"/>
    <col min="14600" max="14600" width="11" style="1439" bestFit="1" customWidth="1"/>
    <col min="14601" max="14601" width="10.7109375" style="1439" bestFit="1" customWidth="1"/>
    <col min="14602" max="14602" width="11.42578125" style="1439" bestFit="1" customWidth="1"/>
    <col min="14603" max="14848" width="9.140625" style="1439"/>
    <col min="14849" max="14849" width="4" style="1439" bestFit="1" customWidth="1"/>
    <col min="14850" max="14850" width="13.28515625" style="1439" bestFit="1" customWidth="1"/>
    <col min="14851" max="14851" width="54.5703125" style="1439" bestFit="1" customWidth="1"/>
    <col min="14852" max="14852" width="11.42578125" style="1439" bestFit="1" customWidth="1"/>
    <col min="14853" max="14855" width="11.5703125" style="1439" bestFit="1" customWidth="1"/>
    <col min="14856" max="14856" width="11" style="1439" bestFit="1" customWidth="1"/>
    <col min="14857" max="14857" width="10.7109375" style="1439" bestFit="1" customWidth="1"/>
    <col min="14858" max="14858" width="11.42578125" style="1439" bestFit="1" customWidth="1"/>
    <col min="14859" max="15104" width="9.140625" style="1439"/>
    <col min="15105" max="15105" width="4" style="1439" bestFit="1" customWidth="1"/>
    <col min="15106" max="15106" width="13.28515625" style="1439" bestFit="1" customWidth="1"/>
    <col min="15107" max="15107" width="54.5703125" style="1439" bestFit="1" customWidth="1"/>
    <col min="15108" max="15108" width="11.42578125" style="1439" bestFit="1" customWidth="1"/>
    <col min="15109" max="15111" width="11.5703125" style="1439" bestFit="1" customWidth="1"/>
    <col min="15112" max="15112" width="11" style="1439" bestFit="1" customWidth="1"/>
    <col min="15113" max="15113" width="10.7109375" style="1439" bestFit="1" customWidth="1"/>
    <col min="15114" max="15114" width="11.42578125" style="1439" bestFit="1" customWidth="1"/>
    <col min="15115" max="15360" width="9.140625" style="1439"/>
    <col min="15361" max="15361" width="4" style="1439" bestFit="1" customWidth="1"/>
    <col min="15362" max="15362" width="13.28515625" style="1439" bestFit="1" customWidth="1"/>
    <col min="15363" max="15363" width="54.5703125" style="1439" bestFit="1" customWidth="1"/>
    <col min="15364" max="15364" width="11.42578125" style="1439" bestFit="1" customWidth="1"/>
    <col min="15365" max="15367" width="11.5703125" style="1439" bestFit="1" customWidth="1"/>
    <col min="15368" max="15368" width="11" style="1439" bestFit="1" customWidth="1"/>
    <col min="15369" max="15369" width="10.7109375" style="1439" bestFit="1" customWidth="1"/>
    <col min="15370" max="15370" width="11.42578125" style="1439" bestFit="1" customWidth="1"/>
    <col min="15371" max="15616" width="9.140625" style="1439"/>
    <col min="15617" max="15617" width="4" style="1439" bestFit="1" customWidth="1"/>
    <col min="15618" max="15618" width="13.28515625" style="1439" bestFit="1" customWidth="1"/>
    <col min="15619" max="15619" width="54.5703125" style="1439" bestFit="1" customWidth="1"/>
    <col min="15620" max="15620" width="11.42578125" style="1439" bestFit="1" customWidth="1"/>
    <col min="15621" max="15623" width="11.5703125" style="1439" bestFit="1" customWidth="1"/>
    <col min="15624" max="15624" width="11" style="1439" bestFit="1" customWidth="1"/>
    <col min="15625" max="15625" width="10.7109375" style="1439" bestFit="1" customWidth="1"/>
    <col min="15626" max="15626" width="11.42578125" style="1439" bestFit="1" customWidth="1"/>
    <col min="15627" max="15872" width="9.140625" style="1439"/>
    <col min="15873" max="15873" width="4" style="1439" bestFit="1" customWidth="1"/>
    <col min="15874" max="15874" width="13.28515625" style="1439" bestFit="1" customWidth="1"/>
    <col min="15875" max="15875" width="54.5703125" style="1439" bestFit="1" customWidth="1"/>
    <col min="15876" max="15876" width="11.42578125" style="1439" bestFit="1" customWidth="1"/>
    <col min="15877" max="15879" width="11.5703125" style="1439" bestFit="1" customWidth="1"/>
    <col min="15880" max="15880" width="11" style="1439" bestFit="1" customWidth="1"/>
    <col min="15881" max="15881" width="10.7109375" style="1439" bestFit="1" customWidth="1"/>
    <col min="15882" max="15882" width="11.42578125" style="1439" bestFit="1" customWidth="1"/>
    <col min="15883" max="16128" width="9.140625" style="1439"/>
    <col min="16129" max="16129" width="4" style="1439" bestFit="1" customWidth="1"/>
    <col min="16130" max="16130" width="13.28515625" style="1439" bestFit="1" customWidth="1"/>
    <col min="16131" max="16131" width="54.5703125" style="1439" bestFit="1" customWidth="1"/>
    <col min="16132" max="16132" width="11.42578125" style="1439" bestFit="1" customWidth="1"/>
    <col min="16133" max="16135" width="11.5703125" style="1439" bestFit="1" customWidth="1"/>
    <col min="16136" max="16136" width="11" style="1439" bestFit="1" customWidth="1"/>
    <col min="16137" max="16137" width="10.7109375" style="1439" bestFit="1" customWidth="1"/>
    <col min="16138" max="16138" width="11.42578125" style="1439" bestFit="1" customWidth="1"/>
    <col min="16139" max="16384" width="9.140625" style="1439"/>
  </cols>
  <sheetData>
    <row r="1" spans="1:9" x14ac:dyDescent="0.2">
      <c r="B1" s="1439"/>
      <c r="C1" s="1439"/>
      <c r="D1" s="1877" t="s">
        <v>2414</v>
      </c>
      <c r="E1" s="1877"/>
      <c r="F1" s="1877"/>
      <c r="G1" s="1877"/>
    </row>
    <row r="2" spans="1:9" x14ac:dyDescent="0.2">
      <c r="B2" s="1878" t="s">
        <v>80</v>
      </c>
      <c r="C2" s="1878"/>
      <c r="D2" s="1878"/>
      <c r="E2" s="1878"/>
      <c r="F2" s="1878"/>
      <c r="G2" s="1878"/>
    </row>
    <row r="3" spans="1:9" ht="15.75" x14ac:dyDescent="0.25">
      <c r="B3" s="1879" t="s">
        <v>1183</v>
      </c>
      <c r="C3" s="1879"/>
      <c r="D3" s="1879"/>
      <c r="E3" s="1879"/>
      <c r="F3" s="1879"/>
      <c r="G3" s="1879"/>
      <c r="H3" s="1441"/>
    </row>
    <row r="4" spans="1:9" x14ac:dyDescent="0.2">
      <c r="B4" s="1878" t="s">
        <v>1721</v>
      </c>
      <c r="C4" s="1878"/>
      <c r="D4" s="1878"/>
      <c r="E4" s="1878"/>
      <c r="F4" s="1878"/>
      <c r="G4" s="1878"/>
    </row>
    <row r="5" spans="1:9" x14ac:dyDescent="0.2">
      <c r="B5" s="1878" t="s">
        <v>1184</v>
      </c>
      <c r="C5" s="1878"/>
      <c r="D5" s="1878"/>
      <c r="E5" s="1878"/>
      <c r="F5" s="1878"/>
      <c r="G5" s="1878"/>
    </row>
    <row r="6" spans="1:9" x14ac:dyDescent="0.2">
      <c r="B6" s="1878" t="s">
        <v>1722</v>
      </c>
      <c r="C6" s="1878"/>
      <c r="D6" s="1878"/>
      <c r="E6" s="1878"/>
      <c r="F6" s="1878"/>
      <c r="G6" s="1878"/>
    </row>
    <row r="7" spans="1:9" x14ac:dyDescent="0.2">
      <c r="B7" s="1442"/>
      <c r="C7" s="1442"/>
      <c r="D7" s="1442"/>
      <c r="E7" s="1442"/>
      <c r="F7" s="1442"/>
      <c r="G7" s="1442"/>
    </row>
    <row r="8" spans="1:9" x14ac:dyDescent="0.2">
      <c r="A8" s="1874" t="s">
        <v>1723</v>
      </c>
      <c r="B8" s="1443" t="s">
        <v>57</v>
      </c>
      <c r="C8" s="1443" t="s">
        <v>58</v>
      </c>
      <c r="D8" s="1444" t="s">
        <v>59</v>
      </c>
      <c r="E8" s="1444" t="s">
        <v>60</v>
      </c>
      <c r="F8" s="1444" t="s">
        <v>563</v>
      </c>
      <c r="G8" s="1444" t="s">
        <v>564</v>
      </c>
    </row>
    <row r="9" spans="1:9" s="1442" customFormat="1" x14ac:dyDescent="0.2">
      <c r="A9" s="1875"/>
      <c r="B9" s="1445" t="s">
        <v>1724</v>
      </c>
      <c r="C9" s="1445" t="s">
        <v>88</v>
      </c>
      <c r="D9" s="1445" t="s">
        <v>1725</v>
      </c>
      <c r="E9" s="1445" t="s">
        <v>1726</v>
      </c>
      <c r="F9" s="1445" t="s">
        <v>1727</v>
      </c>
      <c r="G9" s="1446" t="s">
        <v>1728</v>
      </c>
      <c r="H9" s="1447"/>
    </row>
    <row r="10" spans="1:9" s="1442" customFormat="1" ht="12.75" customHeight="1" x14ac:dyDescent="0.2">
      <c r="A10" s="1448"/>
      <c r="B10" s="1449"/>
      <c r="C10" s="1449"/>
      <c r="D10" s="1449"/>
      <c r="E10" s="1449"/>
      <c r="F10" s="1449"/>
      <c r="G10" s="1449"/>
      <c r="H10" s="1447"/>
    </row>
    <row r="11" spans="1:9" s="1442" customFormat="1" ht="12.75" customHeight="1" x14ac:dyDescent="0.2">
      <c r="A11" s="1450" t="s">
        <v>572</v>
      </c>
      <c r="B11" s="1449"/>
      <c r="C11" s="1451" t="s">
        <v>1729</v>
      </c>
      <c r="D11" s="1449"/>
      <c r="E11" s="1449"/>
      <c r="F11" s="1449"/>
      <c r="G11" s="1449"/>
      <c r="H11" s="1447"/>
    </row>
    <row r="12" spans="1:9" s="1442" customFormat="1" ht="12.75" customHeight="1" x14ac:dyDescent="0.2">
      <c r="A12" s="1448"/>
      <c r="B12" s="1449"/>
      <c r="C12" s="1451"/>
      <c r="D12" s="1449"/>
      <c r="E12" s="1449"/>
      <c r="F12" s="1449"/>
      <c r="G12" s="1449"/>
      <c r="H12" s="1447"/>
    </row>
    <row r="13" spans="1:9" ht="12.75" customHeight="1" x14ac:dyDescent="0.2">
      <c r="A13" s="1450" t="s">
        <v>580</v>
      </c>
      <c r="B13" s="1452"/>
      <c r="C13" s="1453" t="s">
        <v>1730</v>
      </c>
      <c r="D13" s="1454"/>
      <c r="E13" s="1454"/>
      <c r="F13" s="1454"/>
      <c r="G13" s="1454"/>
      <c r="H13" s="1455"/>
    </row>
    <row r="14" spans="1:9" ht="12.75" customHeight="1" x14ac:dyDescent="0.2">
      <c r="A14" s="1450" t="s">
        <v>581</v>
      </c>
      <c r="B14" s="1876" t="s">
        <v>1731</v>
      </c>
      <c r="C14" s="1876"/>
      <c r="D14" s="1454"/>
      <c r="E14" s="1454"/>
      <c r="F14" s="1454"/>
      <c r="G14" s="1454"/>
      <c r="H14" s="1455"/>
    </row>
    <row r="15" spans="1:9" ht="12.75" customHeight="1" x14ac:dyDescent="0.2">
      <c r="A15" s="1450" t="s">
        <v>582</v>
      </c>
      <c r="B15" s="1456" t="s">
        <v>1732</v>
      </c>
      <c r="C15" s="1457" t="s">
        <v>1733</v>
      </c>
      <c r="D15" s="1439">
        <v>1517738</v>
      </c>
      <c r="E15" s="1439"/>
      <c r="F15" s="1439"/>
      <c r="G15" s="1439">
        <f t="shared" ref="G15:G71" si="0">D15+E15-F15</f>
        <v>1517738</v>
      </c>
      <c r="I15" s="1458"/>
    </row>
    <row r="16" spans="1:9" ht="12.75" customHeight="1" x14ac:dyDescent="0.2">
      <c r="A16" s="1450" t="s">
        <v>583</v>
      </c>
      <c r="B16" s="1456" t="s">
        <v>1734</v>
      </c>
      <c r="C16" s="1457" t="s">
        <v>1735</v>
      </c>
      <c r="D16" s="1439">
        <v>11750390</v>
      </c>
      <c r="E16" s="1439"/>
      <c r="F16" s="1439"/>
      <c r="G16" s="1439">
        <f t="shared" si="0"/>
        <v>11750390</v>
      </c>
      <c r="I16" s="1458"/>
    </row>
    <row r="17" spans="1:10" ht="12.75" customHeight="1" x14ac:dyDescent="0.2">
      <c r="A17" s="1450" t="s">
        <v>584</v>
      </c>
      <c r="B17" s="1456" t="s">
        <v>1736</v>
      </c>
      <c r="C17" s="1457" t="s">
        <v>1737</v>
      </c>
      <c r="D17" s="1439">
        <v>500000</v>
      </c>
      <c r="E17" s="1439"/>
      <c r="F17" s="1439"/>
      <c r="G17" s="1439">
        <f t="shared" si="0"/>
        <v>500000</v>
      </c>
      <c r="H17" s="1439"/>
    </row>
    <row r="18" spans="1:10" ht="12.75" customHeight="1" x14ac:dyDescent="0.2">
      <c r="A18" s="1450" t="s">
        <v>585</v>
      </c>
      <c r="B18" s="1456" t="s">
        <v>1738</v>
      </c>
      <c r="C18" s="1457" t="s">
        <v>1739</v>
      </c>
      <c r="D18" s="1439">
        <v>2497400</v>
      </c>
      <c r="E18" s="1439"/>
      <c r="F18" s="1439"/>
      <c r="G18" s="1439">
        <f t="shared" si="0"/>
        <v>2497400</v>
      </c>
      <c r="H18" s="1439"/>
    </row>
    <row r="19" spans="1:10" ht="12.75" customHeight="1" x14ac:dyDescent="0.2">
      <c r="A19" s="1450" t="s">
        <v>586</v>
      </c>
      <c r="B19" s="1456" t="s">
        <v>1740</v>
      </c>
      <c r="C19" s="1457" t="s">
        <v>1741</v>
      </c>
      <c r="D19" s="1439">
        <v>1828000</v>
      </c>
      <c r="E19" s="1439"/>
      <c r="F19" s="1439"/>
      <c r="G19" s="1439">
        <f t="shared" si="0"/>
        <v>1828000</v>
      </c>
      <c r="H19" s="1439"/>
    </row>
    <row r="20" spans="1:10" ht="12.75" customHeight="1" x14ac:dyDescent="0.2">
      <c r="A20" s="1450" t="s">
        <v>587</v>
      </c>
      <c r="B20" s="1456" t="s">
        <v>1742</v>
      </c>
      <c r="C20" s="1457" t="s">
        <v>1743</v>
      </c>
      <c r="D20" s="1439">
        <v>456000</v>
      </c>
      <c r="E20" s="1439"/>
      <c r="F20" s="1439"/>
      <c r="G20" s="1439">
        <f t="shared" si="0"/>
        <v>456000</v>
      </c>
      <c r="H20" s="1439"/>
    </row>
    <row r="21" spans="1:10" ht="12.75" customHeight="1" x14ac:dyDescent="0.2">
      <c r="A21" s="1450" t="s">
        <v>629</v>
      </c>
      <c r="B21" s="1456" t="s">
        <v>1744</v>
      </c>
      <c r="C21" s="1457" t="s">
        <v>1745</v>
      </c>
      <c r="D21" s="1439">
        <v>5019479</v>
      </c>
      <c r="E21" s="1439"/>
      <c r="F21" s="1439"/>
      <c r="G21" s="1439">
        <f t="shared" si="0"/>
        <v>5019479</v>
      </c>
    </row>
    <row r="22" spans="1:10" ht="12.75" customHeight="1" x14ac:dyDescent="0.2">
      <c r="A22" s="1450" t="s">
        <v>630</v>
      </c>
      <c r="B22" s="1456" t="s">
        <v>1746</v>
      </c>
      <c r="C22" s="1457" t="s">
        <v>1747</v>
      </c>
      <c r="D22" s="1439">
        <v>325370</v>
      </c>
      <c r="E22" s="1439"/>
      <c r="F22" s="1439"/>
      <c r="G22" s="1439">
        <f t="shared" si="0"/>
        <v>325370</v>
      </c>
      <c r="I22" s="1458"/>
      <c r="J22" s="1458"/>
    </row>
    <row r="23" spans="1:10" ht="12.75" customHeight="1" x14ac:dyDescent="0.2">
      <c r="A23" s="1450" t="s">
        <v>631</v>
      </c>
      <c r="B23" s="1456" t="s">
        <v>1748</v>
      </c>
      <c r="C23" s="1457" t="s">
        <v>1749</v>
      </c>
      <c r="D23" s="1439">
        <v>314600</v>
      </c>
      <c r="E23" s="1439"/>
      <c r="F23" s="1439"/>
      <c r="G23" s="1439">
        <f t="shared" si="0"/>
        <v>314600</v>
      </c>
    </row>
    <row r="24" spans="1:10" ht="12.75" customHeight="1" x14ac:dyDescent="0.2">
      <c r="A24" s="1450" t="s">
        <v>632</v>
      </c>
      <c r="B24" s="1456" t="s">
        <v>1750</v>
      </c>
      <c r="C24" s="1457" t="s">
        <v>1751</v>
      </c>
      <c r="D24" s="1439">
        <v>45000</v>
      </c>
      <c r="E24" s="1439"/>
      <c r="F24" s="1439"/>
      <c r="G24" s="1439">
        <f t="shared" si="0"/>
        <v>45000</v>
      </c>
    </row>
    <row r="25" spans="1:10" ht="12.75" customHeight="1" x14ac:dyDescent="0.2">
      <c r="A25" s="1450" t="s">
        <v>633</v>
      </c>
      <c r="B25" s="1456" t="s">
        <v>1752</v>
      </c>
      <c r="C25" s="1457" t="s">
        <v>1753</v>
      </c>
      <c r="D25" s="1439">
        <v>800000</v>
      </c>
      <c r="E25" s="1439"/>
      <c r="F25" s="1439"/>
      <c r="G25" s="1439">
        <f t="shared" si="0"/>
        <v>800000</v>
      </c>
      <c r="H25" s="1439"/>
    </row>
    <row r="26" spans="1:10" ht="12.75" customHeight="1" x14ac:dyDescent="0.2">
      <c r="A26" s="1450" t="s">
        <v>634</v>
      </c>
      <c r="B26" s="1456" t="s">
        <v>1754</v>
      </c>
      <c r="C26" s="1457" t="s">
        <v>1755</v>
      </c>
      <c r="D26" s="1439">
        <v>9527000</v>
      </c>
      <c r="E26" s="1439"/>
      <c r="F26" s="1439"/>
      <c r="G26" s="1439">
        <f t="shared" si="0"/>
        <v>9527000</v>
      </c>
      <c r="H26" s="1439"/>
    </row>
    <row r="27" spans="1:10" s="1459" customFormat="1" ht="12.75" customHeight="1" x14ac:dyDescent="0.2">
      <c r="A27" s="1450" t="s">
        <v>635</v>
      </c>
      <c r="B27" s="1456" t="s">
        <v>1756</v>
      </c>
      <c r="C27" s="1457" t="s">
        <v>1757</v>
      </c>
      <c r="D27" s="1440">
        <v>2522100</v>
      </c>
      <c r="E27" s="1439"/>
      <c r="F27" s="1440"/>
      <c r="G27" s="1439">
        <f t="shared" si="0"/>
        <v>2522100</v>
      </c>
      <c r="H27" s="1455"/>
    </row>
    <row r="28" spans="1:10" ht="12.75" customHeight="1" x14ac:dyDescent="0.2">
      <c r="A28" s="1450" t="s">
        <v>636</v>
      </c>
      <c r="B28" s="1456" t="s">
        <v>1758</v>
      </c>
      <c r="C28" s="1457" t="s">
        <v>1759</v>
      </c>
      <c r="D28" s="1440">
        <v>417000</v>
      </c>
      <c r="E28" s="1439"/>
      <c r="F28" s="1440"/>
      <c r="G28" s="1439">
        <f t="shared" si="0"/>
        <v>417000</v>
      </c>
    </row>
    <row r="29" spans="1:10" ht="12.75" customHeight="1" x14ac:dyDescent="0.2">
      <c r="A29" s="1450" t="s">
        <v>638</v>
      </c>
      <c r="B29" s="1456" t="s">
        <v>1760</v>
      </c>
      <c r="C29" s="1457" t="s">
        <v>1761</v>
      </c>
      <c r="D29" s="1439">
        <v>2012916</v>
      </c>
      <c r="E29" s="1439"/>
      <c r="F29" s="1439"/>
      <c r="G29" s="1439">
        <f t="shared" si="0"/>
        <v>2012916</v>
      </c>
      <c r="I29" s="1458"/>
    </row>
    <row r="30" spans="1:10" ht="12.75" customHeight="1" x14ac:dyDescent="0.2">
      <c r="A30" s="1450" t="s">
        <v>639</v>
      </c>
      <c r="B30" s="1456" t="s">
        <v>1762</v>
      </c>
      <c r="C30" s="1457" t="s">
        <v>1763</v>
      </c>
      <c r="D30" s="1439">
        <v>2725000</v>
      </c>
      <c r="E30" s="1439"/>
      <c r="F30" s="1439"/>
      <c r="G30" s="1439">
        <f t="shared" si="0"/>
        <v>2725000</v>
      </c>
      <c r="I30" s="1458"/>
    </row>
    <row r="31" spans="1:10" ht="12.75" customHeight="1" x14ac:dyDescent="0.2">
      <c r="A31" s="1450" t="s">
        <v>640</v>
      </c>
      <c r="B31" s="1456" t="s">
        <v>1764</v>
      </c>
      <c r="C31" s="1457" t="s">
        <v>1765</v>
      </c>
      <c r="D31" s="1439">
        <v>450000</v>
      </c>
      <c r="E31" s="1439"/>
      <c r="F31" s="1439"/>
      <c r="G31" s="1439">
        <f t="shared" si="0"/>
        <v>450000</v>
      </c>
      <c r="I31" s="1458"/>
    </row>
    <row r="32" spans="1:10" ht="12.75" customHeight="1" x14ac:dyDescent="0.2">
      <c r="A32" s="1450" t="s">
        <v>641</v>
      </c>
      <c r="B32" s="1456" t="s">
        <v>1766</v>
      </c>
      <c r="C32" s="1457" t="s">
        <v>1767</v>
      </c>
      <c r="D32" s="1439">
        <v>115000</v>
      </c>
      <c r="E32" s="1439"/>
      <c r="F32" s="1439"/>
      <c r="G32" s="1439">
        <f t="shared" si="0"/>
        <v>115000</v>
      </c>
      <c r="I32" s="1458"/>
    </row>
    <row r="33" spans="1:9" ht="12.75" customHeight="1" x14ac:dyDescent="0.2">
      <c r="A33" s="1450" t="s">
        <v>642</v>
      </c>
      <c r="B33" s="1456" t="s">
        <v>1768</v>
      </c>
      <c r="C33" s="1457" t="s">
        <v>1769</v>
      </c>
      <c r="D33" s="1439">
        <v>897100</v>
      </c>
      <c r="E33" s="1439"/>
      <c r="F33" s="1439"/>
      <c r="G33" s="1439">
        <f t="shared" si="0"/>
        <v>897100</v>
      </c>
      <c r="I33" s="1458"/>
    </row>
    <row r="34" spans="1:9" ht="12.75" customHeight="1" x14ac:dyDescent="0.2">
      <c r="A34" s="1450" t="s">
        <v>643</v>
      </c>
      <c r="B34" s="1456" t="s">
        <v>1770</v>
      </c>
      <c r="C34" s="1457" t="s">
        <v>1771</v>
      </c>
      <c r="D34" s="1439">
        <v>5036000</v>
      </c>
      <c r="E34" s="1439"/>
      <c r="F34" s="1439"/>
      <c r="G34" s="1439">
        <f t="shared" si="0"/>
        <v>5036000</v>
      </c>
      <c r="I34" s="1458"/>
    </row>
    <row r="35" spans="1:9" ht="12.75" customHeight="1" x14ac:dyDescent="0.2">
      <c r="A35" s="1450" t="s">
        <v>644</v>
      </c>
      <c r="B35" s="1456" t="s">
        <v>1772</v>
      </c>
      <c r="C35" s="1457" t="s">
        <v>1773</v>
      </c>
      <c r="D35" s="1439">
        <v>393600</v>
      </c>
      <c r="E35" s="1440"/>
      <c r="F35" s="1440"/>
      <c r="G35" s="1439">
        <f t="shared" si="0"/>
        <v>393600</v>
      </c>
      <c r="I35" s="1458"/>
    </row>
    <row r="36" spans="1:9" ht="12.75" customHeight="1" x14ac:dyDescent="0.25">
      <c r="A36" s="1450" t="s">
        <v>645</v>
      </c>
      <c r="B36" s="1456" t="s">
        <v>1774</v>
      </c>
      <c r="C36" s="1457" t="s">
        <v>1775</v>
      </c>
      <c r="D36" s="1440">
        <v>547000</v>
      </c>
      <c r="E36" s="1440"/>
      <c r="F36" s="1440"/>
      <c r="G36" s="1439">
        <f t="shared" si="0"/>
        <v>547000</v>
      </c>
      <c r="I36" s="1460"/>
    </row>
    <row r="37" spans="1:9" ht="12.75" customHeight="1" x14ac:dyDescent="0.2">
      <c r="A37" s="1450" t="s">
        <v>682</v>
      </c>
      <c r="B37" s="1456" t="s">
        <v>1776</v>
      </c>
      <c r="C37" s="1457" t="s">
        <v>1777</v>
      </c>
      <c r="D37" s="1440">
        <v>159374</v>
      </c>
      <c r="E37" s="1439"/>
      <c r="F37" s="1440"/>
      <c r="G37" s="1439">
        <f t="shared" si="0"/>
        <v>159374</v>
      </c>
      <c r="I37" s="1458"/>
    </row>
    <row r="38" spans="1:9" ht="12.75" customHeight="1" x14ac:dyDescent="0.2">
      <c r="A38" s="1450" t="s">
        <v>683</v>
      </c>
      <c r="B38" s="1456" t="s">
        <v>1778</v>
      </c>
      <c r="C38" s="1457" t="s">
        <v>1779</v>
      </c>
      <c r="D38" s="1440">
        <v>159374</v>
      </c>
      <c r="E38" s="1440"/>
      <c r="F38" s="1440"/>
      <c r="G38" s="1439">
        <f t="shared" si="0"/>
        <v>159374</v>
      </c>
      <c r="I38" s="1458"/>
    </row>
    <row r="39" spans="1:9" ht="12.75" customHeight="1" x14ac:dyDescent="0.2">
      <c r="A39" s="1450" t="s">
        <v>684</v>
      </c>
      <c r="B39" s="1456" t="s">
        <v>1780</v>
      </c>
      <c r="C39" s="1457" t="s">
        <v>1781</v>
      </c>
      <c r="D39" s="1440">
        <v>159373</v>
      </c>
      <c r="E39" s="1440"/>
      <c r="F39" s="1440"/>
      <c r="G39" s="1439">
        <f t="shared" si="0"/>
        <v>159373</v>
      </c>
      <c r="I39" s="1458"/>
    </row>
    <row r="40" spans="1:9" ht="12.75" customHeight="1" x14ac:dyDescent="0.2">
      <c r="A40" s="1450" t="s">
        <v>685</v>
      </c>
      <c r="B40" s="1456" t="s">
        <v>1782</v>
      </c>
      <c r="C40" s="1457" t="s">
        <v>1783</v>
      </c>
      <c r="D40" s="1440">
        <v>159374</v>
      </c>
      <c r="E40" s="1440"/>
      <c r="F40" s="1440"/>
      <c r="G40" s="1439">
        <f t="shared" si="0"/>
        <v>159374</v>
      </c>
      <c r="I40" s="1458"/>
    </row>
    <row r="41" spans="1:9" ht="12.75" customHeight="1" x14ac:dyDescent="0.2">
      <c r="A41" s="1450" t="s">
        <v>686</v>
      </c>
      <c r="B41" s="1456" t="s">
        <v>1784</v>
      </c>
      <c r="C41" s="1457" t="s">
        <v>1785</v>
      </c>
      <c r="D41" s="1440">
        <v>151654</v>
      </c>
      <c r="E41" s="1440"/>
      <c r="F41" s="1439"/>
      <c r="G41" s="1439">
        <f t="shared" si="0"/>
        <v>151654</v>
      </c>
      <c r="H41" s="1439"/>
    </row>
    <row r="42" spans="1:9" ht="12.75" customHeight="1" x14ac:dyDescent="0.2">
      <c r="A42" s="1450" t="s">
        <v>687</v>
      </c>
      <c r="B42" s="1456" t="s">
        <v>1786</v>
      </c>
      <c r="C42" s="1457" t="s">
        <v>1787</v>
      </c>
      <c r="D42" s="1440">
        <v>164279</v>
      </c>
      <c r="E42" s="1440"/>
      <c r="F42" s="1439"/>
      <c r="G42" s="1439">
        <f t="shared" si="0"/>
        <v>164279</v>
      </c>
      <c r="H42" s="1439"/>
    </row>
    <row r="43" spans="1:9" ht="12.75" customHeight="1" x14ac:dyDescent="0.2">
      <c r="A43" s="1450" t="s">
        <v>688</v>
      </c>
      <c r="B43" s="1456" t="s">
        <v>1788</v>
      </c>
      <c r="C43" s="1457" t="s">
        <v>1789</v>
      </c>
      <c r="D43" s="1440">
        <v>616944</v>
      </c>
      <c r="E43" s="1440"/>
      <c r="F43" s="1439"/>
      <c r="G43" s="1439">
        <f t="shared" si="0"/>
        <v>616944</v>
      </c>
      <c r="H43" s="1439"/>
    </row>
    <row r="44" spans="1:9" ht="12.75" customHeight="1" x14ac:dyDescent="0.2">
      <c r="A44" s="1450" t="s">
        <v>690</v>
      </c>
      <c r="B44" s="1456" t="s">
        <v>1790</v>
      </c>
      <c r="C44" s="1457" t="s">
        <v>1791</v>
      </c>
      <c r="D44" s="1440">
        <v>1031346</v>
      </c>
      <c r="E44" s="1440"/>
      <c r="F44" s="1439"/>
      <c r="G44" s="1439">
        <f t="shared" si="0"/>
        <v>1031346</v>
      </c>
      <c r="H44" s="1439"/>
    </row>
    <row r="45" spans="1:9" ht="12.75" customHeight="1" x14ac:dyDescent="0.2">
      <c r="A45" s="1450" t="s">
        <v>691</v>
      </c>
      <c r="B45" s="1456" t="s">
        <v>1792</v>
      </c>
      <c r="C45" s="1457" t="s">
        <v>1793</v>
      </c>
      <c r="D45" s="1440">
        <v>773789</v>
      </c>
      <c r="E45" s="1440"/>
      <c r="F45" s="1439"/>
      <c r="G45" s="1439">
        <f t="shared" si="0"/>
        <v>773789</v>
      </c>
      <c r="H45" s="1439"/>
    </row>
    <row r="46" spans="1:9" ht="12.75" customHeight="1" x14ac:dyDescent="0.2">
      <c r="A46" s="1450" t="s">
        <v>743</v>
      </c>
      <c r="B46" s="1456" t="s">
        <v>1794</v>
      </c>
      <c r="C46" s="1457" t="s">
        <v>1795</v>
      </c>
      <c r="D46" s="1440">
        <v>194005</v>
      </c>
      <c r="E46" s="1440"/>
      <c r="F46" s="1439"/>
      <c r="G46" s="1439">
        <f t="shared" si="0"/>
        <v>194005</v>
      </c>
      <c r="H46" s="1439"/>
    </row>
    <row r="47" spans="1:9" ht="12.75" customHeight="1" x14ac:dyDescent="0.2">
      <c r="A47" s="1450" t="s">
        <v>744</v>
      </c>
      <c r="B47" s="1456" t="s">
        <v>1796</v>
      </c>
      <c r="C47" s="1457" t="s">
        <v>1797</v>
      </c>
      <c r="D47" s="1440">
        <v>409194</v>
      </c>
      <c r="E47" s="1440"/>
      <c r="F47" s="1439"/>
      <c r="G47" s="1439">
        <f t="shared" si="0"/>
        <v>409194</v>
      </c>
      <c r="H47" s="1439"/>
    </row>
    <row r="48" spans="1:9" ht="12.75" customHeight="1" x14ac:dyDescent="0.2">
      <c r="A48" s="1450" t="s">
        <v>745</v>
      </c>
      <c r="B48" s="1456" t="s">
        <v>1798</v>
      </c>
      <c r="C48" s="1457" t="s">
        <v>1799</v>
      </c>
      <c r="D48" s="1440">
        <v>307600</v>
      </c>
      <c r="E48" s="1439"/>
      <c r="F48" s="1440"/>
      <c r="G48" s="1439">
        <f t="shared" si="0"/>
        <v>307600</v>
      </c>
      <c r="H48" s="1439"/>
    </row>
    <row r="49" spans="1:10" ht="12.75" customHeight="1" x14ac:dyDescent="0.2">
      <c r="A49" s="1450" t="s">
        <v>746</v>
      </c>
      <c r="B49" s="1456" t="s">
        <v>1800</v>
      </c>
      <c r="C49" s="1457" t="s">
        <v>1801</v>
      </c>
      <c r="D49" s="1439">
        <v>343000</v>
      </c>
      <c r="E49" s="1439"/>
      <c r="F49" s="1440"/>
      <c r="G49" s="1439">
        <f t="shared" si="0"/>
        <v>343000</v>
      </c>
      <c r="H49" s="1439"/>
    </row>
    <row r="50" spans="1:10" ht="12.75" customHeight="1" x14ac:dyDescent="0.2">
      <c r="A50" s="1450" t="s">
        <v>124</v>
      </c>
      <c r="B50" s="1456" t="s">
        <v>1802</v>
      </c>
      <c r="C50" s="1457" t="s">
        <v>1803</v>
      </c>
      <c r="D50" s="1439">
        <v>420000</v>
      </c>
      <c r="E50" s="1439"/>
      <c r="F50" s="1440"/>
      <c r="G50" s="1439">
        <f t="shared" si="0"/>
        <v>420000</v>
      </c>
      <c r="H50" s="1439"/>
    </row>
    <row r="51" spans="1:10" ht="12.75" customHeight="1" x14ac:dyDescent="0.2">
      <c r="A51" s="1450" t="s">
        <v>772</v>
      </c>
      <c r="B51" s="1456" t="s">
        <v>1804</v>
      </c>
      <c r="C51" s="1457" t="s">
        <v>1805</v>
      </c>
      <c r="D51" s="1439">
        <v>540000</v>
      </c>
      <c r="E51" s="1439"/>
      <c r="F51" s="1440"/>
      <c r="G51" s="1439">
        <f t="shared" si="0"/>
        <v>540000</v>
      </c>
      <c r="H51" s="1439"/>
    </row>
    <row r="52" spans="1:10" ht="12.75" customHeight="1" x14ac:dyDescent="0.2">
      <c r="A52" s="1450" t="s">
        <v>773</v>
      </c>
      <c r="B52" s="1456" t="s">
        <v>1806</v>
      </c>
      <c r="C52" s="1457" t="s">
        <v>1807</v>
      </c>
      <c r="D52" s="1439">
        <v>2180100</v>
      </c>
      <c r="E52" s="1439"/>
      <c r="F52" s="1440"/>
      <c r="G52" s="1439">
        <f t="shared" si="0"/>
        <v>2180100</v>
      </c>
      <c r="H52" s="1439"/>
    </row>
    <row r="53" spans="1:10" ht="12.75" customHeight="1" x14ac:dyDescent="0.2">
      <c r="A53" s="1450" t="s">
        <v>127</v>
      </c>
      <c r="B53" s="1456" t="s">
        <v>1808</v>
      </c>
      <c r="C53" s="1457" t="s">
        <v>1809</v>
      </c>
      <c r="D53" s="1439">
        <v>1728000</v>
      </c>
      <c r="E53" s="1439"/>
      <c r="F53" s="1440"/>
      <c r="G53" s="1439">
        <f t="shared" si="0"/>
        <v>1728000</v>
      </c>
      <c r="H53" s="1439"/>
    </row>
    <row r="54" spans="1:10" ht="12.75" customHeight="1" x14ac:dyDescent="0.2">
      <c r="A54" s="1450" t="s">
        <v>128</v>
      </c>
      <c r="B54" s="1456" t="s">
        <v>1810</v>
      </c>
      <c r="C54" s="1457" t="s">
        <v>1811</v>
      </c>
      <c r="D54" s="1439">
        <v>1270</v>
      </c>
      <c r="E54" s="1439"/>
      <c r="F54" s="1440"/>
      <c r="G54" s="1439">
        <f t="shared" si="0"/>
        <v>1270</v>
      </c>
      <c r="H54" s="1439"/>
    </row>
    <row r="55" spans="1:10" ht="12.75" customHeight="1" x14ac:dyDescent="0.2">
      <c r="A55" s="1450" t="s">
        <v>129</v>
      </c>
      <c r="B55" s="1456" t="s">
        <v>1812</v>
      </c>
      <c r="C55" s="1457" t="s">
        <v>1813</v>
      </c>
      <c r="D55" s="1439">
        <v>39756</v>
      </c>
      <c r="E55" s="1439"/>
      <c r="F55" s="1440"/>
      <c r="G55" s="1439">
        <f t="shared" si="0"/>
        <v>39756</v>
      </c>
      <c r="H55" s="1439"/>
    </row>
    <row r="56" spans="1:10" ht="12.75" customHeight="1" x14ac:dyDescent="0.2">
      <c r="A56" s="1450" t="s">
        <v>132</v>
      </c>
      <c r="B56" s="1456" t="s">
        <v>1814</v>
      </c>
      <c r="C56" s="1457" t="s">
        <v>1815</v>
      </c>
      <c r="D56" s="1439">
        <v>39756</v>
      </c>
      <c r="E56" s="1439"/>
      <c r="F56" s="1440"/>
      <c r="G56" s="1439">
        <f t="shared" si="0"/>
        <v>39756</v>
      </c>
      <c r="H56" s="1439"/>
    </row>
    <row r="57" spans="1:10" ht="12.75" customHeight="1" x14ac:dyDescent="0.2">
      <c r="A57" s="1450" t="s">
        <v>135</v>
      </c>
      <c r="B57" s="1456" t="s">
        <v>1816</v>
      </c>
      <c r="C57" s="1457" t="s">
        <v>1817</v>
      </c>
      <c r="D57" s="1439">
        <v>39756</v>
      </c>
      <c r="E57" s="1439"/>
      <c r="F57" s="1440"/>
      <c r="G57" s="1439">
        <f t="shared" si="0"/>
        <v>39756</v>
      </c>
      <c r="H57" s="1439"/>
    </row>
    <row r="58" spans="1:10" ht="12.75" customHeight="1" x14ac:dyDescent="0.2">
      <c r="A58" s="1450" t="s">
        <v>136</v>
      </c>
      <c r="B58" s="1456" t="s">
        <v>1818</v>
      </c>
      <c r="C58" s="1457" t="s">
        <v>1819</v>
      </c>
      <c r="D58" s="1439">
        <v>9756</v>
      </c>
      <c r="E58" s="1439"/>
      <c r="F58" s="1440"/>
      <c r="G58" s="1439">
        <f t="shared" si="0"/>
        <v>9756</v>
      </c>
      <c r="H58" s="1439"/>
    </row>
    <row r="59" spans="1:10" ht="12.75" customHeight="1" x14ac:dyDescent="0.2">
      <c r="A59" s="1450" t="s">
        <v>137</v>
      </c>
      <c r="B59" s="1456" t="s">
        <v>1820</v>
      </c>
      <c r="C59" s="1457" t="s">
        <v>1821</v>
      </c>
      <c r="D59" s="1439">
        <v>9756</v>
      </c>
      <c r="E59" s="1439"/>
      <c r="F59" s="1440"/>
      <c r="G59" s="1439">
        <f t="shared" si="0"/>
        <v>9756</v>
      </c>
      <c r="H59" s="1439"/>
    </row>
    <row r="60" spans="1:10" ht="12.75" customHeight="1" x14ac:dyDescent="0.2">
      <c r="A60" s="1450" t="s">
        <v>138</v>
      </c>
      <c r="B60" s="1456" t="s">
        <v>1822</v>
      </c>
      <c r="C60" s="1457" t="s">
        <v>1823</v>
      </c>
      <c r="D60" s="1439">
        <v>970028</v>
      </c>
      <c r="E60" s="1439"/>
      <c r="F60" s="1440"/>
      <c r="G60" s="1439">
        <f t="shared" si="0"/>
        <v>970028</v>
      </c>
      <c r="H60" s="1439"/>
    </row>
    <row r="61" spans="1:10" ht="12.75" customHeight="1" x14ac:dyDescent="0.2">
      <c r="A61" s="1450" t="s">
        <v>141</v>
      </c>
      <c r="B61" s="1456" t="s">
        <v>1824</v>
      </c>
      <c r="C61" s="1457" t="s">
        <v>1825</v>
      </c>
      <c r="D61" s="1439">
        <v>6600</v>
      </c>
      <c r="E61" s="1439"/>
      <c r="F61" s="1440"/>
      <c r="G61" s="1439">
        <f t="shared" si="0"/>
        <v>6600</v>
      </c>
      <c r="H61" s="1439"/>
    </row>
    <row r="62" spans="1:10" ht="12.75" customHeight="1" x14ac:dyDescent="0.2">
      <c r="A62" s="1450" t="s">
        <v>144</v>
      </c>
      <c r="B62" s="1456" t="s">
        <v>1826</v>
      </c>
      <c r="C62" s="1457" t="s">
        <v>1827</v>
      </c>
      <c r="D62" s="1439">
        <v>675000</v>
      </c>
      <c r="E62" s="1439"/>
      <c r="F62" s="1440"/>
      <c r="G62" s="1439">
        <f t="shared" si="0"/>
        <v>675000</v>
      </c>
      <c r="H62" s="1439"/>
    </row>
    <row r="63" spans="1:10" ht="12.75" customHeight="1" x14ac:dyDescent="0.2">
      <c r="A63" s="1450" t="s">
        <v>147</v>
      </c>
      <c r="B63" s="1456" t="s">
        <v>1828</v>
      </c>
      <c r="C63" s="1457" t="s">
        <v>1829</v>
      </c>
      <c r="D63" s="1439">
        <v>5028475</v>
      </c>
      <c r="E63" s="1439"/>
      <c r="F63" s="1440"/>
      <c r="G63" s="1439">
        <f t="shared" si="0"/>
        <v>5028475</v>
      </c>
      <c r="H63" s="1439"/>
    </row>
    <row r="64" spans="1:10" ht="12.75" customHeight="1" x14ac:dyDescent="0.2">
      <c r="A64" s="1450" t="s">
        <v>148</v>
      </c>
      <c r="B64" s="1456" t="s">
        <v>1740</v>
      </c>
      <c r="C64" s="1457" t="s">
        <v>1830</v>
      </c>
      <c r="D64" s="1439">
        <v>255000</v>
      </c>
      <c r="E64" s="1439"/>
      <c r="F64" s="1439"/>
      <c r="G64" s="1439">
        <f t="shared" si="0"/>
        <v>255000</v>
      </c>
      <c r="J64" s="1458"/>
    </row>
    <row r="65" spans="1:9" ht="12.75" customHeight="1" x14ac:dyDescent="0.2">
      <c r="A65" s="1450" t="s">
        <v>151</v>
      </c>
      <c r="B65" s="1456" t="s">
        <v>1748</v>
      </c>
      <c r="C65" s="1457" t="s">
        <v>1831</v>
      </c>
      <c r="D65" s="1439">
        <v>26500</v>
      </c>
      <c r="E65" s="1439"/>
      <c r="F65" s="1440"/>
      <c r="G65" s="1439">
        <f t="shared" si="0"/>
        <v>26500</v>
      </c>
      <c r="H65" s="1439"/>
    </row>
    <row r="66" spans="1:9" ht="12.75" customHeight="1" x14ac:dyDescent="0.2">
      <c r="A66" s="1450" t="s">
        <v>152</v>
      </c>
      <c r="B66" s="1456" t="s">
        <v>1832</v>
      </c>
      <c r="C66" s="1457" t="s">
        <v>1833</v>
      </c>
      <c r="D66" s="1439">
        <v>3709100</v>
      </c>
      <c r="E66" s="1439"/>
      <c r="F66" s="1440"/>
      <c r="G66" s="1439">
        <f t="shared" si="0"/>
        <v>3709100</v>
      </c>
      <c r="H66" s="1439"/>
    </row>
    <row r="67" spans="1:9" ht="12.75" customHeight="1" x14ac:dyDescent="0.2">
      <c r="A67" s="1450" t="s">
        <v>153</v>
      </c>
      <c r="B67" s="1456" t="s">
        <v>1834</v>
      </c>
      <c r="C67" s="1457" t="s">
        <v>1835</v>
      </c>
      <c r="D67" s="1439">
        <v>2477500</v>
      </c>
      <c r="E67" s="1439"/>
      <c r="F67" s="1439"/>
      <c r="G67" s="1439">
        <f t="shared" si="0"/>
        <v>2477500</v>
      </c>
    </row>
    <row r="68" spans="1:9" ht="12.75" customHeight="1" x14ac:dyDescent="0.2">
      <c r="A68" s="1450" t="s">
        <v>154</v>
      </c>
      <c r="B68" s="1456" t="s">
        <v>1762</v>
      </c>
      <c r="C68" s="1457" t="s">
        <v>1836</v>
      </c>
      <c r="D68" s="1439">
        <v>300000</v>
      </c>
      <c r="E68" s="1439"/>
      <c r="F68" s="1439"/>
      <c r="G68" s="1439">
        <f t="shared" si="0"/>
        <v>300000</v>
      </c>
    </row>
    <row r="69" spans="1:9" ht="12.75" customHeight="1" x14ac:dyDescent="0.2">
      <c r="A69" s="1450" t="s">
        <v>155</v>
      </c>
      <c r="B69" s="1456" t="s">
        <v>1738</v>
      </c>
      <c r="C69" s="1457" t="s">
        <v>1837</v>
      </c>
      <c r="D69" s="1439">
        <v>1028700</v>
      </c>
      <c r="E69" s="1439"/>
      <c r="F69" s="1439"/>
      <c r="G69" s="1439">
        <f t="shared" si="0"/>
        <v>1028700</v>
      </c>
      <c r="H69" s="1439"/>
    </row>
    <row r="70" spans="1:9" ht="12.75" customHeight="1" x14ac:dyDescent="0.2">
      <c r="A70" s="1450" t="s">
        <v>157</v>
      </c>
      <c r="B70" s="1456" t="s">
        <v>1838</v>
      </c>
      <c r="C70" s="1457" t="s">
        <v>1839</v>
      </c>
      <c r="D70" s="1439">
        <v>2057400</v>
      </c>
      <c r="E70" s="1439"/>
      <c r="F70" s="1440"/>
      <c r="G70" s="1439">
        <f t="shared" si="0"/>
        <v>2057400</v>
      </c>
      <c r="H70" s="1439"/>
    </row>
    <row r="71" spans="1:9" ht="12.75" customHeight="1" x14ac:dyDescent="0.2">
      <c r="A71" s="1450" t="s">
        <v>160</v>
      </c>
      <c r="B71" s="1456" t="s">
        <v>1752</v>
      </c>
      <c r="C71" s="1457" t="s">
        <v>1840</v>
      </c>
      <c r="D71" s="1439">
        <v>177800</v>
      </c>
      <c r="E71" s="1439"/>
      <c r="F71" s="1440"/>
      <c r="G71" s="1439">
        <f t="shared" si="0"/>
        <v>177800</v>
      </c>
      <c r="H71" s="1439"/>
    </row>
    <row r="72" spans="1:9" ht="12.75" customHeight="1" x14ac:dyDescent="0.2">
      <c r="A72" s="1450" t="s">
        <v>162</v>
      </c>
      <c r="B72" s="1456" t="s">
        <v>1758</v>
      </c>
      <c r="C72" s="1457" t="s">
        <v>1841</v>
      </c>
      <c r="D72" s="1439">
        <v>9250885</v>
      </c>
      <c r="E72" s="1439"/>
      <c r="F72" s="1440"/>
      <c r="G72" s="1439">
        <f>D72+E72-F72</f>
        <v>9250885</v>
      </c>
      <c r="H72" s="1439"/>
    </row>
    <row r="73" spans="1:9" ht="12.75" customHeight="1" x14ac:dyDescent="0.2">
      <c r="A73" s="1450" t="s">
        <v>163</v>
      </c>
      <c r="B73" s="1456" t="s">
        <v>1768</v>
      </c>
      <c r="C73" s="1457" t="s">
        <v>1842</v>
      </c>
      <c r="D73" s="1439">
        <v>177800</v>
      </c>
      <c r="E73" s="1439"/>
      <c r="F73" s="1440"/>
      <c r="G73" s="1439">
        <f t="shared" ref="G73:G79" si="1">D73+E73-F73</f>
        <v>177800</v>
      </c>
      <c r="H73" s="1439"/>
    </row>
    <row r="74" spans="1:9" ht="12.75" customHeight="1" x14ac:dyDescent="0.2">
      <c r="A74" s="1450" t="s">
        <v>164</v>
      </c>
      <c r="B74" s="1456" t="s">
        <v>1828</v>
      </c>
      <c r="C74" s="1457" t="s">
        <v>1843</v>
      </c>
      <c r="D74" s="1440">
        <v>1160050</v>
      </c>
      <c r="E74" s="1439"/>
      <c r="F74" s="1440"/>
      <c r="G74" s="1439">
        <f t="shared" si="1"/>
        <v>1160050</v>
      </c>
    </row>
    <row r="75" spans="1:9" ht="12.75" customHeight="1" x14ac:dyDescent="0.2">
      <c r="A75" s="1450" t="s">
        <v>1120</v>
      </c>
      <c r="B75" s="1456" t="s">
        <v>1736</v>
      </c>
      <c r="C75" s="1457" t="s">
        <v>1844</v>
      </c>
      <c r="D75" s="1439">
        <v>1380600</v>
      </c>
      <c r="E75" s="1439"/>
      <c r="F75" s="1440"/>
      <c r="G75" s="1439">
        <f t="shared" si="1"/>
        <v>1380600</v>
      </c>
      <c r="H75" s="1439"/>
    </row>
    <row r="76" spans="1:9" ht="12.75" customHeight="1" x14ac:dyDescent="0.2">
      <c r="A76" s="1450" t="s">
        <v>1121</v>
      </c>
      <c r="B76" s="1456" t="s">
        <v>1738</v>
      </c>
      <c r="C76" s="1457" t="s">
        <v>1845</v>
      </c>
      <c r="D76" s="1439">
        <v>1206500</v>
      </c>
      <c r="E76" s="1439"/>
      <c r="F76" s="1440"/>
      <c r="G76" s="1439">
        <f t="shared" si="1"/>
        <v>1206500</v>
      </c>
      <c r="H76" s="1439"/>
    </row>
    <row r="77" spans="1:9" ht="12.75" customHeight="1" x14ac:dyDescent="0.2">
      <c r="A77" s="1450" t="s">
        <v>1301</v>
      </c>
      <c r="B77" s="1456" t="s">
        <v>1744</v>
      </c>
      <c r="C77" s="1457" t="s">
        <v>1846</v>
      </c>
      <c r="D77" s="1439">
        <v>6023800</v>
      </c>
      <c r="E77" s="1439"/>
      <c r="F77" s="1440"/>
      <c r="G77" s="1439">
        <f t="shared" si="1"/>
        <v>6023800</v>
      </c>
      <c r="H77" s="1439"/>
    </row>
    <row r="78" spans="1:9" ht="12.75" customHeight="1" x14ac:dyDescent="0.2">
      <c r="A78" s="1450" t="s">
        <v>1304</v>
      </c>
      <c r="B78" s="1456" t="s">
        <v>1748</v>
      </c>
      <c r="C78" s="1457" t="s">
        <v>1847</v>
      </c>
      <c r="D78" s="1439">
        <v>1647600</v>
      </c>
      <c r="E78" s="1439"/>
      <c r="F78" s="1440"/>
      <c r="G78" s="1439">
        <f t="shared" si="1"/>
        <v>1647600</v>
      </c>
      <c r="H78" s="1439"/>
    </row>
    <row r="79" spans="1:9" ht="12.75" customHeight="1" x14ac:dyDescent="0.2">
      <c r="A79" s="1450" t="s">
        <v>1308</v>
      </c>
      <c r="B79" s="1456" t="s">
        <v>1750</v>
      </c>
      <c r="C79" s="1457" t="s">
        <v>1848</v>
      </c>
      <c r="D79" s="1439">
        <v>4318000</v>
      </c>
      <c r="E79" s="1439"/>
      <c r="F79" s="1440"/>
      <c r="G79" s="1439">
        <f t="shared" si="1"/>
        <v>4318000</v>
      </c>
      <c r="H79" s="1439"/>
    </row>
    <row r="80" spans="1:9" s="1459" customFormat="1" ht="12.75" customHeight="1" x14ac:dyDescent="0.2">
      <c r="A80" s="1450" t="s">
        <v>1311</v>
      </c>
      <c r="B80" s="1456" t="s">
        <v>1754</v>
      </c>
      <c r="C80" s="1457" t="s">
        <v>1849</v>
      </c>
      <c r="D80" s="1439">
        <v>635000</v>
      </c>
      <c r="E80" s="1439"/>
      <c r="F80" s="1439"/>
      <c r="G80" s="1439">
        <f>D80+E80+F80</f>
        <v>635000</v>
      </c>
      <c r="H80" s="1455"/>
      <c r="I80" s="1458"/>
    </row>
    <row r="81" spans="1:9" ht="12.75" customHeight="1" x14ac:dyDescent="0.2">
      <c r="A81" s="1450" t="s">
        <v>1313</v>
      </c>
      <c r="B81" s="1456" t="s">
        <v>1850</v>
      </c>
      <c r="C81" s="1457" t="s">
        <v>1851</v>
      </c>
      <c r="D81" s="1439">
        <v>2451100</v>
      </c>
      <c r="E81" s="1439"/>
      <c r="F81" s="1440"/>
      <c r="G81" s="1439">
        <f>D81+E81-F81</f>
        <v>2451100</v>
      </c>
      <c r="H81" s="1439"/>
    </row>
    <row r="82" spans="1:9" ht="12.75" customHeight="1" x14ac:dyDescent="0.2">
      <c r="A82" s="1450" t="s">
        <v>1315</v>
      </c>
      <c r="B82" s="1456" t="s">
        <v>1852</v>
      </c>
      <c r="C82" s="1457" t="s">
        <v>1853</v>
      </c>
      <c r="D82" s="1439">
        <v>228600</v>
      </c>
      <c r="E82" s="1439"/>
      <c r="F82" s="1440"/>
      <c r="G82" s="1439">
        <f>D82+E82-F82</f>
        <v>228600</v>
      </c>
      <c r="H82" s="1439"/>
    </row>
    <row r="83" spans="1:9" ht="12.75" customHeight="1" x14ac:dyDescent="0.2">
      <c r="A83" s="1450" t="s">
        <v>1319</v>
      </c>
      <c r="B83" s="1456" t="s">
        <v>1854</v>
      </c>
      <c r="C83" s="1457" t="s">
        <v>1855</v>
      </c>
      <c r="D83" s="1439">
        <v>228600</v>
      </c>
      <c r="E83" s="1439"/>
      <c r="F83" s="1440"/>
      <c r="G83" s="1439">
        <f>D83+E83-F83</f>
        <v>228600</v>
      </c>
      <c r="H83" s="1439"/>
    </row>
    <row r="84" spans="1:9" ht="12.75" customHeight="1" x14ac:dyDescent="0.2">
      <c r="A84" s="1450" t="s">
        <v>1322</v>
      </c>
      <c r="B84" s="1456" t="s">
        <v>1760</v>
      </c>
      <c r="C84" s="1457" t="s">
        <v>1856</v>
      </c>
      <c r="D84" s="1439">
        <v>393700</v>
      </c>
      <c r="E84" s="1439"/>
      <c r="F84" s="1440"/>
      <c r="G84" s="1439">
        <f>D84+E84-F84</f>
        <v>393700</v>
      </c>
      <c r="H84" s="1439"/>
    </row>
    <row r="85" spans="1:9" ht="12.75" customHeight="1" x14ac:dyDescent="0.2">
      <c r="A85" s="1450" t="s">
        <v>1326</v>
      </c>
      <c r="B85" s="1456" t="s">
        <v>1762</v>
      </c>
      <c r="C85" s="1457" t="s">
        <v>1857</v>
      </c>
      <c r="D85" s="1439">
        <v>698500</v>
      </c>
      <c r="E85" s="1439"/>
      <c r="F85" s="1440"/>
      <c r="G85" s="1439">
        <f>D85+E85-F85</f>
        <v>698500</v>
      </c>
      <c r="H85" s="1439"/>
    </row>
    <row r="86" spans="1:9" s="1459" customFormat="1" ht="12.75" customHeight="1" x14ac:dyDescent="0.2">
      <c r="A86" s="1450" t="s">
        <v>1329</v>
      </c>
      <c r="B86" s="1456" t="s">
        <v>1828</v>
      </c>
      <c r="C86" s="1457" t="s">
        <v>1858</v>
      </c>
      <c r="D86" s="1439">
        <v>1300000</v>
      </c>
      <c r="E86" s="1439"/>
      <c r="F86" s="1439"/>
      <c r="G86" s="1439">
        <f>D86+E86+F86</f>
        <v>1300000</v>
      </c>
      <c r="H86" s="1455"/>
      <c r="I86" s="1458"/>
    </row>
    <row r="87" spans="1:9" s="1459" customFormat="1" ht="12.75" customHeight="1" x14ac:dyDescent="0.2">
      <c r="A87" s="1450" t="s">
        <v>1333</v>
      </c>
      <c r="B87" s="1456" t="s">
        <v>1744</v>
      </c>
      <c r="C87" s="1457" t="s">
        <v>1859</v>
      </c>
      <c r="D87" s="1439">
        <v>1950000</v>
      </c>
      <c r="E87" s="1439"/>
      <c r="F87" s="1439"/>
      <c r="G87" s="1439">
        <f t="shared" ref="G87:G89" si="2">D87+E87-F87</f>
        <v>1950000</v>
      </c>
      <c r="H87" s="1455"/>
      <c r="I87" s="1458"/>
    </row>
    <row r="88" spans="1:9" s="1459" customFormat="1" ht="12.75" customHeight="1" x14ac:dyDescent="0.2">
      <c r="A88" s="1450" t="s">
        <v>1337</v>
      </c>
      <c r="B88" s="1456" t="s">
        <v>1748</v>
      </c>
      <c r="C88" s="1457" t="s">
        <v>1860</v>
      </c>
      <c r="D88" s="1439">
        <v>700000</v>
      </c>
      <c r="E88" s="1439"/>
      <c r="F88" s="1439"/>
      <c r="G88" s="1439">
        <f t="shared" si="2"/>
        <v>700000</v>
      </c>
      <c r="H88" s="1455"/>
      <c r="I88" s="1458"/>
    </row>
    <row r="89" spans="1:9" s="1459" customFormat="1" ht="12.75" customHeight="1" x14ac:dyDescent="0.2">
      <c r="A89" s="1450" t="s">
        <v>1341</v>
      </c>
      <c r="B89" s="1456" t="s">
        <v>1750</v>
      </c>
      <c r="C89" s="1457" t="s">
        <v>1861</v>
      </c>
      <c r="D89" s="1439">
        <v>1780000</v>
      </c>
      <c r="E89" s="1439"/>
      <c r="F89" s="1439"/>
      <c r="G89" s="1439">
        <f t="shared" si="2"/>
        <v>1780000</v>
      </c>
      <c r="H89" s="1455"/>
      <c r="I89" s="1458"/>
    </row>
    <row r="90" spans="1:9" s="1459" customFormat="1" ht="12.75" customHeight="1" x14ac:dyDescent="0.2">
      <c r="A90" s="1450" t="s">
        <v>1343</v>
      </c>
      <c r="B90" s="1456" t="s">
        <v>1734</v>
      </c>
      <c r="C90" s="1457" t="s">
        <v>1862</v>
      </c>
      <c r="D90" s="1439">
        <v>760000</v>
      </c>
      <c r="E90" s="1439"/>
      <c r="F90" s="1439"/>
      <c r="G90" s="1439">
        <f>D90+E90-F90</f>
        <v>760000</v>
      </c>
      <c r="H90" s="1455"/>
      <c r="I90" s="1458"/>
    </row>
    <row r="91" spans="1:9" s="1459" customFormat="1" ht="12.75" customHeight="1" x14ac:dyDescent="0.2">
      <c r="A91" s="1450" t="s">
        <v>1345</v>
      </c>
      <c r="B91" s="1456" t="s">
        <v>1828</v>
      </c>
      <c r="C91" s="1457" t="s">
        <v>1863</v>
      </c>
      <c r="D91" s="1439">
        <v>9438340</v>
      </c>
      <c r="E91" s="1439"/>
      <c r="F91" s="1439">
        <v>9438340</v>
      </c>
      <c r="G91" s="1439">
        <f>D91+E91-F91</f>
        <v>0</v>
      </c>
      <c r="H91" s="1455"/>
      <c r="I91" s="1458"/>
    </row>
    <row r="92" spans="1:9" s="1459" customFormat="1" ht="12.75" customHeight="1" x14ac:dyDescent="0.2">
      <c r="A92" s="1450" t="s">
        <v>1347</v>
      </c>
      <c r="B92" s="1456" t="s">
        <v>1736</v>
      </c>
      <c r="C92" s="1457" t="s">
        <v>1864</v>
      </c>
      <c r="D92" s="1439">
        <v>2468417</v>
      </c>
      <c r="E92" s="1439"/>
      <c r="F92" s="1439">
        <v>2468417</v>
      </c>
      <c r="G92" s="1439">
        <f>D92+E92-F92</f>
        <v>0</v>
      </c>
      <c r="H92" s="1455"/>
      <c r="I92" s="1458"/>
    </row>
    <row r="93" spans="1:9" s="1459" customFormat="1" ht="12.75" customHeight="1" x14ac:dyDescent="0.2">
      <c r="A93" s="1450" t="s">
        <v>1349</v>
      </c>
      <c r="B93" s="1456" t="s">
        <v>1740</v>
      </c>
      <c r="C93" s="1457" t="s">
        <v>1865</v>
      </c>
      <c r="D93" s="1439">
        <v>385000</v>
      </c>
      <c r="E93" s="1439"/>
      <c r="F93" s="1439">
        <v>385000</v>
      </c>
      <c r="G93" s="1439">
        <f>D93+E93-F93</f>
        <v>0</v>
      </c>
      <c r="H93" s="1455"/>
      <c r="I93" s="1458"/>
    </row>
    <row r="94" spans="1:9" s="1459" customFormat="1" ht="12.75" customHeight="1" x14ac:dyDescent="0.2">
      <c r="A94" s="1450" t="s">
        <v>1350</v>
      </c>
      <c r="B94" s="1456" t="s">
        <v>1742</v>
      </c>
      <c r="C94" s="1457" t="s">
        <v>1866</v>
      </c>
      <c r="D94" s="1439">
        <v>4250000</v>
      </c>
      <c r="E94" s="1439"/>
      <c r="F94" s="1439"/>
      <c r="G94" s="1439">
        <f>D94+E94-F94</f>
        <v>4250000</v>
      </c>
      <c r="H94" s="1455"/>
      <c r="I94" s="1458"/>
    </row>
    <row r="95" spans="1:9" s="1459" customFormat="1" ht="12.75" customHeight="1" x14ac:dyDescent="0.2">
      <c r="A95" s="1450" t="s">
        <v>1353</v>
      </c>
      <c r="B95" s="1461" t="s">
        <v>1867</v>
      </c>
      <c r="C95" s="1457"/>
      <c r="D95" s="1439"/>
      <c r="E95" s="1439"/>
      <c r="F95" s="1439"/>
      <c r="G95" s="1439"/>
      <c r="H95" s="1455"/>
      <c r="I95" s="1458"/>
    </row>
    <row r="96" spans="1:9" s="1459" customFormat="1" ht="12.75" customHeight="1" x14ac:dyDescent="0.2">
      <c r="A96" s="1450" t="s">
        <v>1355</v>
      </c>
      <c r="B96" s="1456" t="s">
        <v>1826</v>
      </c>
      <c r="C96" s="1439" t="s">
        <v>1868</v>
      </c>
      <c r="D96" s="1439"/>
      <c r="E96" s="1439">
        <v>9380863</v>
      </c>
      <c r="F96" s="1439">
        <v>9380863</v>
      </c>
      <c r="G96" s="1439">
        <f t="shared" ref="G96:G109" si="3">D96+E96-F96</f>
        <v>0</v>
      </c>
      <c r="H96" s="1455"/>
      <c r="I96" s="1458"/>
    </row>
    <row r="97" spans="1:9" s="1459" customFormat="1" ht="12.75" customHeight="1" x14ac:dyDescent="0.2">
      <c r="A97" s="1450" t="s">
        <v>1612</v>
      </c>
      <c r="B97" s="1456" t="s">
        <v>1828</v>
      </c>
      <c r="C97" s="1439" t="s">
        <v>1869</v>
      </c>
      <c r="D97" s="1439"/>
      <c r="E97" s="1439">
        <v>392960</v>
      </c>
      <c r="F97" s="1439">
        <v>392960</v>
      </c>
      <c r="G97" s="1439">
        <f t="shared" si="3"/>
        <v>0</v>
      </c>
      <c r="H97" s="1455"/>
      <c r="I97" s="1458"/>
    </row>
    <row r="98" spans="1:9" s="1459" customFormat="1" ht="12.75" customHeight="1" x14ac:dyDescent="0.2">
      <c r="A98" s="1450" t="s">
        <v>1614</v>
      </c>
      <c r="B98" s="1456" t="s">
        <v>1734</v>
      </c>
      <c r="C98" s="1457" t="s">
        <v>1870</v>
      </c>
      <c r="D98" s="1439"/>
      <c r="E98" s="1439">
        <v>275590</v>
      </c>
      <c r="F98" s="1439"/>
      <c r="G98" s="1439">
        <f t="shared" si="3"/>
        <v>275590</v>
      </c>
      <c r="H98" s="1455"/>
      <c r="I98" s="1458"/>
    </row>
    <row r="99" spans="1:9" s="1459" customFormat="1" ht="12.75" customHeight="1" x14ac:dyDescent="0.2">
      <c r="A99" s="1450" t="s">
        <v>1616</v>
      </c>
      <c r="B99" s="1456" t="s">
        <v>1826</v>
      </c>
      <c r="C99" s="1457" t="s">
        <v>1871</v>
      </c>
      <c r="D99" s="1439"/>
      <c r="E99" s="1439">
        <v>17500000</v>
      </c>
      <c r="F99" s="1439"/>
      <c r="G99" s="1439">
        <f t="shared" si="3"/>
        <v>17500000</v>
      </c>
      <c r="H99" s="1455"/>
      <c r="I99" s="1458"/>
    </row>
    <row r="100" spans="1:9" s="1459" customFormat="1" ht="12.75" customHeight="1" x14ac:dyDescent="0.2">
      <c r="A100" s="1450" t="s">
        <v>1618</v>
      </c>
      <c r="B100" s="1456" t="s">
        <v>1828</v>
      </c>
      <c r="C100" s="1457" t="s">
        <v>1872</v>
      </c>
      <c r="D100" s="1439"/>
      <c r="E100" s="1439">
        <v>11000000</v>
      </c>
      <c r="F100" s="1439"/>
      <c r="G100" s="1439">
        <f t="shared" si="3"/>
        <v>11000000</v>
      </c>
      <c r="H100" s="1455"/>
      <c r="I100" s="1458"/>
    </row>
    <row r="101" spans="1:9" s="1459" customFormat="1" ht="12.75" customHeight="1" x14ac:dyDescent="0.2">
      <c r="A101" s="1450" t="s">
        <v>1620</v>
      </c>
      <c r="B101" s="1456" t="s">
        <v>1732</v>
      </c>
      <c r="C101" s="1457" t="s">
        <v>1873</v>
      </c>
      <c r="D101" s="1439"/>
      <c r="E101" s="1439">
        <v>1500000</v>
      </c>
      <c r="F101" s="1439"/>
      <c r="G101" s="1439">
        <f>D101+E101-F101</f>
        <v>1500000</v>
      </c>
      <c r="H101" s="1455"/>
      <c r="I101" s="1458"/>
    </row>
    <row r="102" spans="1:9" s="1459" customFormat="1" ht="12.75" customHeight="1" x14ac:dyDescent="0.2">
      <c r="A102" s="1450" t="s">
        <v>1622</v>
      </c>
      <c r="B102" s="1456" t="s">
        <v>1734</v>
      </c>
      <c r="C102" s="1457" t="s">
        <v>673</v>
      </c>
      <c r="D102" s="1439"/>
      <c r="E102" s="1439">
        <v>53321520</v>
      </c>
      <c r="F102" s="1439">
        <v>53321520</v>
      </c>
      <c r="G102" s="1439">
        <f t="shared" si="3"/>
        <v>0</v>
      </c>
      <c r="H102" s="1455"/>
      <c r="I102" s="1458"/>
    </row>
    <row r="103" spans="1:9" s="1459" customFormat="1" ht="12.75" customHeight="1" x14ac:dyDescent="0.2">
      <c r="A103" s="1450" t="s">
        <v>1624</v>
      </c>
      <c r="B103" s="1456" t="s">
        <v>1736</v>
      </c>
      <c r="C103" s="1457" t="s">
        <v>1874</v>
      </c>
      <c r="D103" s="1439"/>
      <c r="E103" s="1439">
        <v>40962789</v>
      </c>
      <c r="F103" s="1439">
        <v>40962789</v>
      </c>
      <c r="G103" s="1439">
        <f t="shared" si="3"/>
        <v>0</v>
      </c>
      <c r="H103" s="1455"/>
      <c r="I103" s="1458"/>
    </row>
    <row r="104" spans="1:9" s="1459" customFormat="1" ht="12.75" customHeight="1" x14ac:dyDescent="0.2">
      <c r="A104" s="1450" t="s">
        <v>1626</v>
      </c>
      <c r="B104" s="1456" t="s">
        <v>1742</v>
      </c>
      <c r="C104" s="1457" t="s">
        <v>1875</v>
      </c>
      <c r="D104" s="1439"/>
      <c r="E104" s="1439">
        <v>2300000</v>
      </c>
      <c r="F104" s="1439"/>
      <c r="G104" s="1439">
        <f t="shared" si="3"/>
        <v>2300000</v>
      </c>
      <c r="H104" s="1455"/>
      <c r="I104" s="1458"/>
    </row>
    <row r="105" spans="1:9" s="1459" customFormat="1" ht="12.75" customHeight="1" x14ac:dyDescent="0.2">
      <c r="A105" s="1450" t="s">
        <v>1628</v>
      </c>
      <c r="B105" s="1456" t="s">
        <v>1744</v>
      </c>
      <c r="C105" s="1457" t="s">
        <v>1876</v>
      </c>
      <c r="D105" s="1439"/>
      <c r="E105" s="1439">
        <v>70000</v>
      </c>
      <c r="F105" s="1439"/>
      <c r="G105" s="1439">
        <f t="shared" si="3"/>
        <v>70000</v>
      </c>
      <c r="H105" s="1455"/>
      <c r="I105" s="1458"/>
    </row>
    <row r="106" spans="1:9" s="1459" customFormat="1" ht="12.75" customHeight="1" x14ac:dyDescent="0.2">
      <c r="A106" s="1450" t="s">
        <v>1630</v>
      </c>
      <c r="B106" s="1456" t="s">
        <v>1746</v>
      </c>
      <c r="C106" s="1457" t="s">
        <v>1877</v>
      </c>
      <c r="D106" s="1439"/>
      <c r="E106" s="1439">
        <v>9840000</v>
      </c>
      <c r="F106" s="1439"/>
      <c r="G106" s="1439">
        <f t="shared" si="3"/>
        <v>9840000</v>
      </c>
      <c r="H106" s="1455"/>
      <c r="I106" s="1458"/>
    </row>
    <row r="107" spans="1:9" s="1459" customFormat="1" ht="12.75" customHeight="1" x14ac:dyDescent="0.2">
      <c r="A107" s="1450" t="s">
        <v>1632</v>
      </c>
      <c r="B107" s="1456" t="s">
        <v>1748</v>
      </c>
      <c r="C107" s="1457" t="s">
        <v>1878</v>
      </c>
      <c r="D107" s="1439"/>
      <c r="E107" s="1439">
        <v>3000000</v>
      </c>
      <c r="F107" s="1439"/>
      <c r="G107" s="1439">
        <f t="shared" si="3"/>
        <v>3000000</v>
      </c>
      <c r="H107" s="1455"/>
      <c r="I107" s="1458"/>
    </row>
    <row r="108" spans="1:9" s="1459" customFormat="1" ht="12.75" customHeight="1" x14ac:dyDescent="0.2">
      <c r="A108" s="1450" t="s">
        <v>1634</v>
      </c>
      <c r="B108" s="1456" t="s">
        <v>1750</v>
      </c>
      <c r="C108" s="1457" t="s">
        <v>1879</v>
      </c>
      <c r="D108" s="1439"/>
      <c r="E108" s="1439">
        <v>686000</v>
      </c>
      <c r="F108" s="1439"/>
      <c r="G108" s="1439">
        <f t="shared" si="3"/>
        <v>686000</v>
      </c>
      <c r="H108" s="1455"/>
      <c r="I108" s="1458"/>
    </row>
    <row r="109" spans="1:9" s="1459" customFormat="1" ht="12.75" customHeight="1" x14ac:dyDescent="0.2">
      <c r="A109" s="1450" t="s">
        <v>1636</v>
      </c>
      <c r="B109" s="1456" t="s">
        <v>1880</v>
      </c>
      <c r="C109" s="1457" t="s">
        <v>1881</v>
      </c>
      <c r="D109" s="1439"/>
      <c r="E109" s="1439">
        <v>1934627</v>
      </c>
      <c r="F109" s="1439">
        <v>1934627</v>
      </c>
      <c r="G109" s="1439">
        <f t="shared" si="3"/>
        <v>0</v>
      </c>
      <c r="H109" s="1455"/>
      <c r="I109" s="1458"/>
    </row>
    <row r="110" spans="1:9" ht="12.75" customHeight="1" x14ac:dyDescent="0.25">
      <c r="A110" s="1450" t="s">
        <v>1638</v>
      </c>
      <c r="B110" s="1462"/>
      <c r="C110" s="1463" t="s">
        <v>1882</v>
      </c>
      <c r="D110" s="1460">
        <f>SUM(D15:D109)</f>
        <v>128878744</v>
      </c>
      <c r="E110" s="1460">
        <f t="shared" ref="E110:G110" si="4">SUM(E15:E109)</f>
        <v>152164349</v>
      </c>
      <c r="F110" s="1460">
        <f t="shared" si="4"/>
        <v>118284516</v>
      </c>
      <c r="G110" s="1460">
        <f t="shared" si="4"/>
        <v>162758577</v>
      </c>
    </row>
    <row r="111" spans="1:9" ht="12.75" customHeight="1" x14ac:dyDescent="0.2">
      <c r="A111" s="1450"/>
      <c r="B111" s="1456"/>
      <c r="C111" s="1457"/>
      <c r="D111" s="1439"/>
      <c r="E111" s="1439"/>
      <c r="F111" s="1439"/>
      <c r="G111" s="1439"/>
    </row>
    <row r="112" spans="1:9" ht="12.75" customHeight="1" x14ac:dyDescent="0.2">
      <c r="A112" s="1450" t="s">
        <v>1640</v>
      </c>
      <c r="B112" s="1456"/>
      <c r="C112" s="1453" t="s">
        <v>1883</v>
      </c>
      <c r="D112" s="1439"/>
      <c r="E112" s="1439"/>
      <c r="F112" s="1439"/>
      <c r="G112" s="1439"/>
    </row>
    <row r="113" spans="1:8" ht="12.75" customHeight="1" x14ac:dyDescent="0.2">
      <c r="A113" s="1450" t="s">
        <v>1642</v>
      </c>
      <c r="B113" s="1876" t="s">
        <v>1731</v>
      </c>
      <c r="C113" s="1876"/>
      <c r="D113" s="1439"/>
      <c r="E113" s="1439"/>
      <c r="F113" s="1439"/>
      <c r="G113" s="1439"/>
    </row>
    <row r="114" spans="1:8" ht="12.75" customHeight="1" x14ac:dyDescent="0.2">
      <c r="A114" s="1450" t="s">
        <v>1644</v>
      </c>
      <c r="B114" s="1456" t="s">
        <v>1884</v>
      </c>
      <c r="C114" s="1457" t="s">
        <v>1885</v>
      </c>
      <c r="D114" s="1439">
        <v>531320</v>
      </c>
      <c r="E114" s="1439"/>
      <c r="F114" s="1439">
        <v>531320</v>
      </c>
      <c r="G114" s="1439">
        <f>D114+E114-F114</f>
        <v>0</v>
      </c>
    </row>
    <row r="115" spans="1:8" ht="12.75" customHeight="1" x14ac:dyDescent="0.2">
      <c r="A115" s="1450" t="s">
        <v>1646</v>
      </c>
      <c r="B115" s="1461" t="s">
        <v>1867</v>
      </c>
      <c r="C115" s="1457"/>
      <c r="D115" s="1439"/>
      <c r="E115" s="1439"/>
      <c r="F115" s="1439"/>
      <c r="G115" s="1439"/>
    </row>
    <row r="116" spans="1:8" ht="12.75" customHeight="1" x14ac:dyDescent="0.2">
      <c r="A116" s="1450" t="s">
        <v>1648</v>
      </c>
      <c r="B116" s="1456" t="s">
        <v>1886</v>
      </c>
      <c r="C116" s="1457" t="s">
        <v>1887</v>
      </c>
      <c r="D116" s="1439"/>
      <c r="E116" s="1439">
        <v>1925000</v>
      </c>
      <c r="F116" s="1439"/>
      <c r="G116" s="1439">
        <f t="shared" ref="G116:G118" si="5">D116+E116-F116</f>
        <v>1925000</v>
      </c>
    </row>
    <row r="117" spans="1:8" ht="12.75" customHeight="1" x14ac:dyDescent="0.2">
      <c r="A117" s="1450" t="s">
        <v>1650</v>
      </c>
      <c r="B117" s="1456" t="s">
        <v>1886</v>
      </c>
      <c r="C117" s="1457" t="s">
        <v>1888</v>
      </c>
      <c r="D117" s="1439"/>
      <c r="E117" s="1439">
        <v>431518</v>
      </c>
      <c r="F117" s="1439">
        <v>431518</v>
      </c>
      <c r="G117" s="1439">
        <f t="shared" si="5"/>
        <v>0</v>
      </c>
    </row>
    <row r="118" spans="1:8" ht="12.75" customHeight="1" x14ac:dyDescent="0.2">
      <c r="A118" s="1450" t="s">
        <v>1652</v>
      </c>
      <c r="B118" s="1456" t="s">
        <v>1889</v>
      </c>
      <c r="C118" s="1457" t="s">
        <v>1890</v>
      </c>
      <c r="D118" s="1439"/>
      <c r="E118" s="1439">
        <v>162700</v>
      </c>
      <c r="F118" s="1439">
        <v>162700</v>
      </c>
      <c r="G118" s="1439">
        <f t="shared" si="5"/>
        <v>0</v>
      </c>
    </row>
    <row r="119" spans="1:8" ht="12.75" customHeight="1" x14ac:dyDescent="0.25">
      <c r="A119" s="1450" t="s">
        <v>1654</v>
      </c>
      <c r="B119" s="1456"/>
      <c r="C119" s="1463" t="s">
        <v>1891</v>
      </c>
      <c r="D119" s="1460">
        <f>SUM(D114:D118)</f>
        <v>531320</v>
      </c>
      <c r="E119" s="1460">
        <f t="shared" ref="E119:G119" si="6">SUM(E114:E118)</f>
        <v>2519218</v>
      </c>
      <c r="F119" s="1460">
        <f t="shared" si="6"/>
        <v>1125538</v>
      </c>
      <c r="G119" s="1460">
        <f t="shared" si="6"/>
        <v>1925000</v>
      </c>
    </row>
    <row r="120" spans="1:8" ht="12.75" customHeight="1" x14ac:dyDescent="0.25">
      <c r="A120" s="1450"/>
      <c r="B120" s="1456"/>
      <c r="C120" s="1463"/>
      <c r="D120" s="1460"/>
      <c r="E120" s="1460"/>
      <c r="F120" s="1460"/>
      <c r="G120" s="1460"/>
    </row>
    <row r="121" spans="1:8" ht="12.75" customHeight="1" x14ac:dyDescent="0.2">
      <c r="A121" s="1450" t="s">
        <v>1656</v>
      </c>
      <c r="B121" s="1456"/>
      <c r="C121" s="1453" t="s">
        <v>1892</v>
      </c>
      <c r="D121" s="1439"/>
      <c r="E121" s="1439"/>
      <c r="F121" s="1439"/>
      <c r="G121" s="1439"/>
    </row>
    <row r="122" spans="1:8" ht="12.75" customHeight="1" x14ac:dyDescent="0.2">
      <c r="A122" s="1450" t="s">
        <v>1658</v>
      </c>
      <c r="B122" s="1876" t="s">
        <v>1731</v>
      </c>
      <c r="C122" s="1876"/>
      <c r="D122" s="1454"/>
      <c r="E122" s="1454"/>
      <c r="F122" s="1454"/>
      <c r="G122" s="1454"/>
      <c r="H122" s="1455"/>
    </row>
    <row r="123" spans="1:8" ht="12.75" customHeight="1" x14ac:dyDescent="0.2">
      <c r="A123" s="1450" t="s">
        <v>1660</v>
      </c>
      <c r="B123" s="1456" t="s">
        <v>1893</v>
      </c>
      <c r="C123" s="1464" t="s">
        <v>1894</v>
      </c>
      <c r="D123" s="1454">
        <v>1009500</v>
      </c>
      <c r="E123" s="1454"/>
      <c r="F123" s="1454"/>
      <c r="G123" s="1439">
        <f t="shared" ref="G123:G124" si="7">D123+E123-F123</f>
        <v>1009500</v>
      </c>
      <c r="H123" s="1455"/>
    </row>
    <row r="124" spans="1:8" ht="12.75" customHeight="1" x14ac:dyDescent="0.2">
      <c r="A124" s="1450" t="s">
        <v>1662</v>
      </c>
      <c r="B124" s="1456" t="s">
        <v>1895</v>
      </c>
      <c r="C124" s="1464" t="s">
        <v>1896</v>
      </c>
      <c r="D124" s="1454">
        <v>350000</v>
      </c>
      <c r="E124" s="1454"/>
      <c r="F124" s="1454"/>
      <c r="G124" s="1439">
        <f t="shared" si="7"/>
        <v>350000</v>
      </c>
      <c r="H124" s="1455"/>
    </row>
    <row r="125" spans="1:8" ht="12.75" customHeight="1" x14ac:dyDescent="0.2">
      <c r="A125" s="1450" t="s">
        <v>1664</v>
      </c>
      <c r="B125" s="1456" t="s">
        <v>1897</v>
      </c>
      <c r="C125" s="1457" t="s">
        <v>1898</v>
      </c>
      <c r="D125" s="1439">
        <v>168500</v>
      </c>
      <c r="E125" s="1439"/>
      <c r="F125" s="1439"/>
      <c r="G125" s="1439">
        <f>D125+E125-F125</f>
        <v>168500</v>
      </c>
    </row>
    <row r="126" spans="1:8" ht="12.75" customHeight="1" x14ac:dyDescent="0.25">
      <c r="A126" s="1450" t="s">
        <v>1666</v>
      </c>
      <c r="B126" s="1456"/>
      <c r="C126" s="1463" t="s">
        <v>1899</v>
      </c>
      <c r="D126" s="1460">
        <f>SUM(D123:D125)</f>
        <v>1528000</v>
      </c>
      <c r="E126" s="1460">
        <f t="shared" ref="E126:G126" si="8">SUM(E123:E125)</f>
        <v>0</v>
      </c>
      <c r="F126" s="1460">
        <f t="shared" si="8"/>
        <v>0</v>
      </c>
      <c r="G126" s="1460">
        <f t="shared" si="8"/>
        <v>1528000</v>
      </c>
      <c r="H126" s="1459"/>
    </row>
    <row r="127" spans="1:8" ht="12.75" customHeight="1" x14ac:dyDescent="0.25">
      <c r="A127" s="1450"/>
      <c r="B127" s="1456"/>
      <c r="C127" s="1463"/>
      <c r="D127" s="1460"/>
      <c r="E127" s="1460"/>
      <c r="F127" s="1460"/>
      <c r="G127" s="1460"/>
      <c r="H127" s="1459"/>
    </row>
    <row r="128" spans="1:8" ht="12.75" customHeight="1" x14ac:dyDescent="0.25">
      <c r="A128" s="1450" t="s">
        <v>1668</v>
      </c>
      <c r="B128" s="1456"/>
      <c r="C128" s="1453" t="s">
        <v>1900</v>
      </c>
      <c r="D128" s="1460"/>
      <c r="E128" s="1460"/>
      <c r="F128" s="1460"/>
      <c r="G128" s="1460"/>
      <c r="H128" s="1459"/>
    </row>
    <row r="129" spans="1:9" ht="12.75" customHeight="1" x14ac:dyDescent="0.25">
      <c r="A129" s="1450" t="s">
        <v>1670</v>
      </c>
      <c r="B129" s="1465" t="s">
        <v>1867</v>
      </c>
      <c r="C129" s="1453"/>
      <c r="D129" s="1460"/>
      <c r="E129" s="1460"/>
      <c r="F129" s="1460"/>
      <c r="G129" s="1460"/>
      <c r="H129" s="1459"/>
    </row>
    <row r="130" spans="1:9" ht="12.75" customHeight="1" x14ac:dyDescent="0.25">
      <c r="A130" s="1450" t="s">
        <v>1672</v>
      </c>
      <c r="B130" s="1456" t="s">
        <v>1901</v>
      </c>
      <c r="C130" s="1457" t="s">
        <v>1902</v>
      </c>
      <c r="D130" s="1460"/>
      <c r="E130" s="1439">
        <v>2349586</v>
      </c>
      <c r="F130" s="1439">
        <v>2349586</v>
      </c>
      <c r="G130" s="1439">
        <f>D130+E130-F130</f>
        <v>0</v>
      </c>
      <c r="H130" s="1459"/>
    </row>
    <row r="131" spans="1:9" ht="12.75" customHeight="1" x14ac:dyDescent="0.25">
      <c r="A131" s="1450" t="s">
        <v>1674</v>
      </c>
      <c r="B131" s="1456" t="s">
        <v>1903</v>
      </c>
      <c r="C131" s="1457" t="s">
        <v>1904</v>
      </c>
      <c r="D131" s="1460"/>
      <c r="E131" s="1439">
        <v>986301</v>
      </c>
      <c r="F131" s="1439">
        <v>986301</v>
      </c>
      <c r="G131" s="1439">
        <f t="shared" ref="G131:G134" si="9">D131+E131-F131</f>
        <v>0</v>
      </c>
      <c r="H131" s="1459"/>
    </row>
    <row r="132" spans="1:9" s="1459" customFormat="1" ht="12.75" customHeight="1" x14ac:dyDescent="0.2">
      <c r="A132" s="1450" t="s">
        <v>1676</v>
      </c>
      <c r="B132" s="1456" t="s">
        <v>1905</v>
      </c>
      <c r="C132" s="1457" t="s">
        <v>1906</v>
      </c>
      <c r="D132" s="1439"/>
      <c r="E132" s="1439">
        <v>7265296</v>
      </c>
      <c r="F132" s="1439">
        <v>7265296</v>
      </c>
      <c r="G132" s="1439">
        <f t="shared" si="9"/>
        <v>0</v>
      </c>
      <c r="H132" s="1455"/>
      <c r="I132" s="1458"/>
    </row>
    <row r="133" spans="1:9" s="1459" customFormat="1" ht="12.75" customHeight="1" x14ac:dyDescent="0.2">
      <c r="A133" s="1450" t="s">
        <v>1678</v>
      </c>
      <c r="B133" s="1456" t="s">
        <v>1907</v>
      </c>
      <c r="C133" s="1457" t="s">
        <v>1908</v>
      </c>
      <c r="D133" s="1439"/>
      <c r="E133" s="1439">
        <v>9119234</v>
      </c>
      <c r="F133" s="1439">
        <v>9119234</v>
      </c>
      <c r="G133" s="1439">
        <f t="shared" si="9"/>
        <v>0</v>
      </c>
      <c r="H133" s="1455"/>
      <c r="I133" s="1458"/>
    </row>
    <row r="134" spans="1:9" s="1459" customFormat="1" ht="12.75" customHeight="1" x14ac:dyDescent="0.2">
      <c r="A134" s="1450" t="s">
        <v>1680</v>
      </c>
      <c r="B134" s="1456" t="s">
        <v>1909</v>
      </c>
      <c r="C134" s="1457" t="s">
        <v>1910</v>
      </c>
      <c r="D134" s="1439"/>
      <c r="E134" s="1439">
        <v>717057</v>
      </c>
      <c r="F134" s="1439">
        <v>717057</v>
      </c>
      <c r="G134" s="1439">
        <f t="shared" si="9"/>
        <v>0</v>
      </c>
      <c r="H134" s="1455"/>
      <c r="I134" s="1458"/>
    </row>
    <row r="135" spans="1:9" s="1459" customFormat="1" ht="12.75" customHeight="1" x14ac:dyDescent="0.25">
      <c r="A135" s="1450" t="s">
        <v>1682</v>
      </c>
      <c r="B135" s="1456"/>
      <c r="C135" s="1463" t="s">
        <v>1911</v>
      </c>
      <c r="D135" s="1460">
        <f>SUM(D130:D134)</f>
        <v>0</v>
      </c>
      <c r="E135" s="1460">
        <f t="shared" ref="E135:F135" si="10">SUM(E130:E134)</f>
        <v>20437474</v>
      </c>
      <c r="F135" s="1460">
        <f t="shared" si="10"/>
        <v>20437474</v>
      </c>
      <c r="G135" s="1460">
        <f>SUM(G130:G134)</f>
        <v>0</v>
      </c>
      <c r="H135" s="1455"/>
      <c r="I135" s="1458"/>
    </row>
    <row r="136" spans="1:9" ht="12.75" customHeight="1" x14ac:dyDescent="0.25">
      <c r="A136" s="1450"/>
      <c r="B136" s="1456"/>
      <c r="C136" s="1463"/>
      <c r="D136" s="1460"/>
      <c r="E136" s="1460"/>
      <c r="F136" s="1460"/>
      <c r="G136" s="1460"/>
      <c r="H136" s="1459"/>
    </row>
    <row r="137" spans="1:9" ht="12.75" customHeight="1" x14ac:dyDescent="0.2">
      <c r="A137" s="1466" t="s">
        <v>1684</v>
      </c>
      <c r="B137" s="1467"/>
      <c r="C137" s="1468" t="s">
        <v>1912</v>
      </c>
      <c r="D137" s="1469">
        <f>D110+D119+D126+D135</f>
        <v>130938064</v>
      </c>
      <c r="E137" s="1469">
        <f t="shared" ref="E137:G137" si="11">E110+E119+E126+E135</f>
        <v>175121041</v>
      </c>
      <c r="F137" s="1469">
        <f t="shared" si="11"/>
        <v>139847528</v>
      </c>
      <c r="G137" s="1469">
        <f t="shared" si="11"/>
        <v>166211577</v>
      </c>
    </row>
    <row r="138" spans="1:9" ht="12.75" customHeight="1" x14ac:dyDescent="0.2">
      <c r="A138" s="1466"/>
      <c r="B138" s="1457"/>
      <c r="C138" s="1457"/>
      <c r="D138" s="1439"/>
      <c r="E138" s="1439"/>
      <c r="F138" s="1439"/>
      <c r="G138" s="1439"/>
    </row>
    <row r="139" spans="1:9" s="1460" customFormat="1" ht="12.75" customHeight="1" x14ac:dyDescent="0.25">
      <c r="A139" s="1466" t="s">
        <v>1686</v>
      </c>
      <c r="B139" s="1457"/>
      <c r="C139" s="1470" t="s">
        <v>1913</v>
      </c>
      <c r="D139" s="1439"/>
      <c r="E139" s="1439"/>
      <c r="F139" s="1439"/>
      <c r="G139" s="1439"/>
      <c r="H139" s="1471"/>
    </row>
    <row r="140" spans="1:9" s="1460" customFormat="1" ht="12.75" customHeight="1" x14ac:dyDescent="0.25">
      <c r="A140" s="1466"/>
      <c r="B140" s="1457"/>
      <c r="C140" s="1470"/>
      <c r="D140" s="1439"/>
      <c r="E140" s="1439"/>
      <c r="F140" s="1439"/>
      <c r="G140" s="1439"/>
      <c r="H140" s="1471"/>
    </row>
    <row r="141" spans="1:9" s="1460" customFormat="1" ht="12.75" customHeight="1" x14ac:dyDescent="0.25">
      <c r="A141" s="1466" t="s">
        <v>1688</v>
      </c>
      <c r="B141" s="1457"/>
      <c r="C141" s="1453" t="s">
        <v>1730</v>
      </c>
      <c r="D141" s="1439"/>
      <c r="E141" s="1439"/>
      <c r="F141" s="1439"/>
      <c r="G141" s="1439"/>
      <c r="H141" s="1471"/>
    </row>
    <row r="142" spans="1:9" s="1469" customFormat="1" ht="12.75" customHeight="1" x14ac:dyDescent="0.2">
      <c r="A142" s="1466" t="s">
        <v>1690</v>
      </c>
      <c r="B142" s="1465" t="s">
        <v>1914</v>
      </c>
      <c r="C142" s="1472"/>
      <c r="D142" s="1439"/>
      <c r="E142" s="1439"/>
      <c r="F142" s="1439"/>
      <c r="G142" s="1439"/>
      <c r="H142" s="1447"/>
    </row>
    <row r="143" spans="1:9" ht="12.75" customHeight="1" x14ac:dyDescent="0.2">
      <c r="A143" s="1466" t="s">
        <v>1692</v>
      </c>
      <c r="B143" s="1440" t="s">
        <v>1772</v>
      </c>
      <c r="C143" s="1439" t="s">
        <v>1868</v>
      </c>
      <c r="D143" s="1439">
        <v>9380863</v>
      </c>
      <c r="E143" s="1439"/>
      <c r="F143" s="1439">
        <v>9380863</v>
      </c>
      <c r="G143" s="1439">
        <f>D143+E143-F143</f>
        <v>0</v>
      </c>
    </row>
    <row r="144" spans="1:9" ht="12.75" customHeight="1" x14ac:dyDescent="0.25">
      <c r="A144" s="1466" t="s">
        <v>1694</v>
      </c>
      <c r="B144" s="1471"/>
      <c r="C144" s="1460" t="s">
        <v>1882</v>
      </c>
      <c r="D144" s="1460">
        <f>SUM(D143)</f>
        <v>9380863</v>
      </c>
      <c r="E144" s="1460">
        <f t="shared" ref="E144:G144" si="12">SUM(E143)</f>
        <v>0</v>
      </c>
      <c r="F144" s="1460">
        <f t="shared" si="12"/>
        <v>9380863</v>
      </c>
      <c r="G144" s="1460">
        <f t="shared" si="12"/>
        <v>0</v>
      </c>
    </row>
    <row r="145" spans="1:9" s="1474" customFormat="1" ht="12.75" customHeight="1" x14ac:dyDescent="0.2">
      <c r="A145" s="1466"/>
      <c r="B145" s="1447"/>
      <c r="C145" s="1473"/>
      <c r="D145" s="1469"/>
      <c r="E145" s="1469"/>
      <c r="F145" s="1469"/>
      <c r="G145" s="1469"/>
      <c r="H145" s="1440"/>
      <c r="I145" s="1439"/>
    </row>
    <row r="146" spans="1:9" s="1474" customFormat="1" ht="12.75" customHeight="1" x14ac:dyDescent="0.2">
      <c r="A146" s="1439" t="s">
        <v>1696</v>
      </c>
      <c r="B146" s="1439"/>
      <c r="C146" s="1472" t="s">
        <v>1883</v>
      </c>
      <c r="D146" s="1439"/>
      <c r="E146" s="1439"/>
      <c r="F146" s="1439"/>
      <c r="G146" s="1439"/>
      <c r="H146" s="1440"/>
      <c r="I146" s="1439"/>
    </row>
    <row r="147" spans="1:9" ht="12.75" customHeight="1" x14ac:dyDescent="0.2">
      <c r="A147" s="1439" t="s">
        <v>1698</v>
      </c>
      <c r="B147" s="1459" t="s">
        <v>1914</v>
      </c>
      <c r="C147" s="1439"/>
      <c r="D147" s="1439"/>
      <c r="E147" s="1439"/>
      <c r="F147" s="1439"/>
      <c r="G147" s="1439"/>
    </row>
    <row r="148" spans="1:9" ht="12.75" customHeight="1" x14ac:dyDescent="0.2">
      <c r="A148" s="1439" t="s">
        <v>1700</v>
      </c>
      <c r="B148" s="1440" t="s">
        <v>1915</v>
      </c>
      <c r="C148" s="1439" t="s">
        <v>1916</v>
      </c>
      <c r="D148" s="1439">
        <v>5282502</v>
      </c>
      <c r="E148" s="1439"/>
      <c r="F148" s="1439">
        <v>5282502</v>
      </c>
      <c r="G148" s="1439">
        <f>D148+E148-F148</f>
        <v>0</v>
      </c>
    </row>
    <row r="149" spans="1:9" ht="12.75" customHeight="1" x14ac:dyDescent="0.25">
      <c r="A149" s="1439" t="s">
        <v>1702</v>
      </c>
      <c r="B149" s="1439"/>
      <c r="C149" s="1460" t="s">
        <v>1917</v>
      </c>
      <c r="D149" s="1460">
        <f>SUM(D148)</f>
        <v>5282502</v>
      </c>
      <c r="E149" s="1460">
        <f t="shared" ref="E149:G149" si="13">SUM(E148)</f>
        <v>0</v>
      </c>
      <c r="F149" s="1460">
        <f t="shared" si="13"/>
        <v>5282502</v>
      </c>
      <c r="G149" s="1460">
        <f t="shared" si="13"/>
        <v>0</v>
      </c>
    </row>
    <row r="150" spans="1:9" ht="12.75" customHeight="1" x14ac:dyDescent="0.2">
      <c r="B150" s="1439"/>
      <c r="C150" s="1439"/>
      <c r="D150" s="1439"/>
      <c r="E150" s="1469"/>
      <c r="F150" s="1469"/>
      <c r="G150" s="1469"/>
    </row>
    <row r="151" spans="1:9" ht="12.75" customHeight="1" x14ac:dyDescent="0.2">
      <c r="A151" s="1439" t="s">
        <v>1704</v>
      </c>
      <c r="B151" s="1439"/>
      <c r="C151" s="1469" t="s">
        <v>1918</v>
      </c>
      <c r="D151" s="1469">
        <f>D144+D149</f>
        <v>14663365</v>
      </c>
      <c r="E151" s="1469">
        <f t="shared" ref="E151:G151" si="14">E144+E149</f>
        <v>0</v>
      </c>
      <c r="F151" s="1469">
        <f t="shared" si="14"/>
        <v>14663365</v>
      </c>
      <c r="G151" s="1469">
        <f t="shared" si="14"/>
        <v>0</v>
      </c>
    </row>
    <row r="152" spans="1:9" x14ac:dyDescent="0.2">
      <c r="B152" s="1475"/>
      <c r="C152" s="1475"/>
      <c r="D152" s="1475"/>
      <c r="E152" s="1476"/>
      <c r="F152" s="1476"/>
      <c r="G152" s="1476"/>
    </row>
    <row r="153" spans="1:9" x14ac:dyDescent="0.2">
      <c r="B153" s="1475"/>
      <c r="C153" s="1475"/>
      <c r="D153" s="1475"/>
      <c r="E153" s="1475"/>
      <c r="F153" s="1475"/>
      <c r="G153" s="1475"/>
    </row>
  </sheetData>
  <mergeCells count="10">
    <mergeCell ref="A8:A9"/>
    <mergeCell ref="B14:C14"/>
    <mergeCell ref="B113:C113"/>
    <mergeCell ref="B122:C122"/>
    <mergeCell ref="D1:G1"/>
    <mergeCell ref="B2:G2"/>
    <mergeCell ref="B3:G3"/>
    <mergeCell ref="B4:G4"/>
    <mergeCell ref="B5:G5"/>
    <mergeCell ref="B6:G6"/>
  </mergeCells>
  <hyperlinks>
    <hyperlink ref="B4" r:id="rId1" display="mailto:heviz_ph@t-online.hu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9"/>
  <sheetViews>
    <sheetView workbookViewId="0">
      <selection activeCell="B1" sqref="B1:D1"/>
    </sheetView>
  </sheetViews>
  <sheetFormatPr defaultColWidth="4.85546875" defaultRowHeight="15.75" x14ac:dyDescent="0.25"/>
  <cols>
    <col min="1" max="1" width="3.85546875" style="30" bestFit="1" customWidth="1"/>
    <col min="2" max="2" width="64.140625" style="30" bestFit="1" customWidth="1"/>
    <col min="3" max="3" width="9.85546875" style="30" customWidth="1"/>
    <col min="4" max="4" width="13.5703125" style="30" customWidth="1"/>
    <col min="5" max="5" width="12.42578125" style="30" bestFit="1" customWidth="1"/>
    <col min="6" max="256" width="4.85546875" style="30"/>
    <col min="257" max="257" width="3.85546875" style="30" bestFit="1" customWidth="1"/>
    <col min="258" max="258" width="64.140625" style="30" bestFit="1" customWidth="1"/>
    <col min="259" max="259" width="9.85546875" style="30" customWidth="1"/>
    <col min="260" max="260" width="13.5703125" style="30" customWidth="1"/>
    <col min="261" max="261" width="12.42578125" style="30" bestFit="1" customWidth="1"/>
    <col min="262" max="512" width="4.85546875" style="30"/>
    <col min="513" max="513" width="3.85546875" style="30" bestFit="1" customWidth="1"/>
    <col min="514" max="514" width="64.140625" style="30" bestFit="1" customWidth="1"/>
    <col min="515" max="515" width="9.85546875" style="30" customWidth="1"/>
    <col min="516" max="516" width="13.5703125" style="30" customWidth="1"/>
    <col min="517" max="517" width="12.42578125" style="30" bestFit="1" customWidth="1"/>
    <col min="518" max="768" width="4.85546875" style="30"/>
    <col min="769" max="769" width="3.85546875" style="30" bestFit="1" customWidth="1"/>
    <col min="770" max="770" width="64.140625" style="30" bestFit="1" customWidth="1"/>
    <col min="771" max="771" width="9.85546875" style="30" customWidth="1"/>
    <col min="772" max="772" width="13.5703125" style="30" customWidth="1"/>
    <col min="773" max="773" width="12.42578125" style="30" bestFit="1" customWidth="1"/>
    <col min="774" max="1024" width="4.85546875" style="30"/>
    <col min="1025" max="1025" width="3.85546875" style="30" bestFit="1" customWidth="1"/>
    <col min="1026" max="1026" width="64.140625" style="30" bestFit="1" customWidth="1"/>
    <col min="1027" max="1027" width="9.85546875" style="30" customWidth="1"/>
    <col min="1028" max="1028" width="13.5703125" style="30" customWidth="1"/>
    <col min="1029" max="1029" width="12.42578125" style="30" bestFit="1" customWidth="1"/>
    <col min="1030" max="1280" width="4.85546875" style="30"/>
    <col min="1281" max="1281" width="3.85546875" style="30" bestFit="1" customWidth="1"/>
    <col min="1282" max="1282" width="64.140625" style="30" bestFit="1" customWidth="1"/>
    <col min="1283" max="1283" width="9.85546875" style="30" customWidth="1"/>
    <col min="1284" max="1284" width="13.5703125" style="30" customWidth="1"/>
    <col min="1285" max="1285" width="12.42578125" style="30" bestFit="1" customWidth="1"/>
    <col min="1286" max="1536" width="4.85546875" style="30"/>
    <col min="1537" max="1537" width="3.85546875" style="30" bestFit="1" customWidth="1"/>
    <col min="1538" max="1538" width="64.140625" style="30" bestFit="1" customWidth="1"/>
    <col min="1539" max="1539" width="9.85546875" style="30" customWidth="1"/>
    <col min="1540" max="1540" width="13.5703125" style="30" customWidth="1"/>
    <col min="1541" max="1541" width="12.42578125" style="30" bestFit="1" customWidth="1"/>
    <col min="1542" max="1792" width="4.85546875" style="30"/>
    <col min="1793" max="1793" width="3.85546875" style="30" bestFit="1" customWidth="1"/>
    <col min="1794" max="1794" width="64.140625" style="30" bestFit="1" customWidth="1"/>
    <col min="1795" max="1795" width="9.85546875" style="30" customWidth="1"/>
    <col min="1796" max="1796" width="13.5703125" style="30" customWidth="1"/>
    <col min="1797" max="1797" width="12.42578125" style="30" bestFit="1" customWidth="1"/>
    <col min="1798" max="2048" width="4.85546875" style="30"/>
    <col min="2049" max="2049" width="3.85546875" style="30" bestFit="1" customWidth="1"/>
    <col min="2050" max="2050" width="64.140625" style="30" bestFit="1" customWidth="1"/>
    <col min="2051" max="2051" width="9.85546875" style="30" customWidth="1"/>
    <col min="2052" max="2052" width="13.5703125" style="30" customWidth="1"/>
    <col min="2053" max="2053" width="12.42578125" style="30" bestFit="1" customWidth="1"/>
    <col min="2054" max="2304" width="4.85546875" style="30"/>
    <col min="2305" max="2305" width="3.85546875" style="30" bestFit="1" customWidth="1"/>
    <col min="2306" max="2306" width="64.140625" style="30" bestFit="1" customWidth="1"/>
    <col min="2307" max="2307" width="9.85546875" style="30" customWidth="1"/>
    <col min="2308" max="2308" width="13.5703125" style="30" customWidth="1"/>
    <col min="2309" max="2309" width="12.42578125" style="30" bestFit="1" customWidth="1"/>
    <col min="2310" max="2560" width="4.85546875" style="30"/>
    <col min="2561" max="2561" width="3.85546875" style="30" bestFit="1" customWidth="1"/>
    <col min="2562" max="2562" width="64.140625" style="30" bestFit="1" customWidth="1"/>
    <col min="2563" max="2563" width="9.85546875" style="30" customWidth="1"/>
    <col min="2564" max="2564" width="13.5703125" style="30" customWidth="1"/>
    <col min="2565" max="2565" width="12.42578125" style="30" bestFit="1" customWidth="1"/>
    <col min="2566" max="2816" width="4.85546875" style="30"/>
    <col min="2817" max="2817" width="3.85546875" style="30" bestFit="1" customWidth="1"/>
    <col min="2818" max="2818" width="64.140625" style="30" bestFit="1" customWidth="1"/>
    <col min="2819" max="2819" width="9.85546875" style="30" customWidth="1"/>
    <col min="2820" max="2820" width="13.5703125" style="30" customWidth="1"/>
    <col min="2821" max="2821" width="12.42578125" style="30" bestFit="1" customWidth="1"/>
    <col min="2822" max="3072" width="4.85546875" style="30"/>
    <col min="3073" max="3073" width="3.85546875" style="30" bestFit="1" customWidth="1"/>
    <col min="3074" max="3074" width="64.140625" style="30" bestFit="1" customWidth="1"/>
    <col min="3075" max="3075" width="9.85546875" style="30" customWidth="1"/>
    <col min="3076" max="3076" width="13.5703125" style="30" customWidth="1"/>
    <col min="3077" max="3077" width="12.42578125" style="30" bestFit="1" customWidth="1"/>
    <col min="3078" max="3328" width="4.85546875" style="30"/>
    <col min="3329" max="3329" width="3.85546875" style="30" bestFit="1" customWidth="1"/>
    <col min="3330" max="3330" width="64.140625" style="30" bestFit="1" customWidth="1"/>
    <col min="3331" max="3331" width="9.85546875" style="30" customWidth="1"/>
    <col min="3332" max="3332" width="13.5703125" style="30" customWidth="1"/>
    <col min="3333" max="3333" width="12.42578125" style="30" bestFit="1" customWidth="1"/>
    <col min="3334" max="3584" width="4.85546875" style="30"/>
    <col min="3585" max="3585" width="3.85546875" style="30" bestFit="1" customWidth="1"/>
    <col min="3586" max="3586" width="64.140625" style="30" bestFit="1" customWidth="1"/>
    <col min="3587" max="3587" width="9.85546875" style="30" customWidth="1"/>
    <col min="3588" max="3588" width="13.5703125" style="30" customWidth="1"/>
    <col min="3589" max="3589" width="12.42578125" style="30" bestFit="1" customWidth="1"/>
    <col min="3590" max="3840" width="4.85546875" style="30"/>
    <col min="3841" max="3841" width="3.85546875" style="30" bestFit="1" customWidth="1"/>
    <col min="3842" max="3842" width="64.140625" style="30" bestFit="1" customWidth="1"/>
    <col min="3843" max="3843" width="9.85546875" style="30" customWidth="1"/>
    <col min="3844" max="3844" width="13.5703125" style="30" customWidth="1"/>
    <col min="3845" max="3845" width="12.42578125" style="30" bestFit="1" customWidth="1"/>
    <col min="3846" max="4096" width="4.85546875" style="30"/>
    <col min="4097" max="4097" width="3.85546875" style="30" bestFit="1" customWidth="1"/>
    <col min="4098" max="4098" width="64.140625" style="30" bestFit="1" customWidth="1"/>
    <col min="4099" max="4099" width="9.85546875" style="30" customWidth="1"/>
    <col min="4100" max="4100" width="13.5703125" style="30" customWidth="1"/>
    <col min="4101" max="4101" width="12.42578125" style="30" bestFit="1" customWidth="1"/>
    <col min="4102" max="4352" width="4.85546875" style="30"/>
    <col min="4353" max="4353" width="3.85546875" style="30" bestFit="1" customWidth="1"/>
    <col min="4354" max="4354" width="64.140625" style="30" bestFit="1" customWidth="1"/>
    <col min="4355" max="4355" width="9.85546875" style="30" customWidth="1"/>
    <col min="4356" max="4356" width="13.5703125" style="30" customWidth="1"/>
    <col min="4357" max="4357" width="12.42578125" style="30" bestFit="1" customWidth="1"/>
    <col min="4358" max="4608" width="4.85546875" style="30"/>
    <col min="4609" max="4609" width="3.85546875" style="30" bestFit="1" customWidth="1"/>
    <col min="4610" max="4610" width="64.140625" style="30" bestFit="1" customWidth="1"/>
    <col min="4611" max="4611" width="9.85546875" style="30" customWidth="1"/>
    <col min="4612" max="4612" width="13.5703125" style="30" customWidth="1"/>
    <col min="4613" max="4613" width="12.42578125" style="30" bestFit="1" customWidth="1"/>
    <col min="4614" max="4864" width="4.85546875" style="30"/>
    <col min="4865" max="4865" width="3.85546875" style="30" bestFit="1" customWidth="1"/>
    <col min="4866" max="4866" width="64.140625" style="30" bestFit="1" customWidth="1"/>
    <col min="4867" max="4867" width="9.85546875" style="30" customWidth="1"/>
    <col min="4868" max="4868" width="13.5703125" style="30" customWidth="1"/>
    <col min="4869" max="4869" width="12.42578125" style="30" bestFit="1" customWidth="1"/>
    <col min="4870" max="5120" width="4.85546875" style="30"/>
    <col min="5121" max="5121" width="3.85546875" style="30" bestFit="1" customWidth="1"/>
    <col min="5122" max="5122" width="64.140625" style="30" bestFit="1" customWidth="1"/>
    <col min="5123" max="5123" width="9.85546875" style="30" customWidth="1"/>
    <col min="5124" max="5124" width="13.5703125" style="30" customWidth="1"/>
    <col min="5125" max="5125" width="12.42578125" style="30" bestFit="1" customWidth="1"/>
    <col min="5126" max="5376" width="4.85546875" style="30"/>
    <col min="5377" max="5377" width="3.85546875" style="30" bestFit="1" customWidth="1"/>
    <col min="5378" max="5378" width="64.140625" style="30" bestFit="1" customWidth="1"/>
    <col min="5379" max="5379" width="9.85546875" style="30" customWidth="1"/>
    <col min="5380" max="5380" width="13.5703125" style="30" customWidth="1"/>
    <col min="5381" max="5381" width="12.42578125" style="30" bestFit="1" customWidth="1"/>
    <col min="5382" max="5632" width="4.85546875" style="30"/>
    <col min="5633" max="5633" width="3.85546875" style="30" bestFit="1" customWidth="1"/>
    <col min="5634" max="5634" width="64.140625" style="30" bestFit="1" customWidth="1"/>
    <col min="5635" max="5635" width="9.85546875" style="30" customWidth="1"/>
    <col min="5636" max="5636" width="13.5703125" style="30" customWidth="1"/>
    <col min="5637" max="5637" width="12.42578125" style="30" bestFit="1" customWidth="1"/>
    <col min="5638" max="5888" width="4.85546875" style="30"/>
    <col min="5889" max="5889" width="3.85546875" style="30" bestFit="1" customWidth="1"/>
    <col min="5890" max="5890" width="64.140625" style="30" bestFit="1" customWidth="1"/>
    <col min="5891" max="5891" width="9.85546875" style="30" customWidth="1"/>
    <col min="5892" max="5892" width="13.5703125" style="30" customWidth="1"/>
    <col min="5893" max="5893" width="12.42578125" style="30" bestFit="1" customWidth="1"/>
    <col min="5894" max="6144" width="4.85546875" style="30"/>
    <col min="6145" max="6145" width="3.85546875" style="30" bestFit="1" customWidth="1"/>
    <col min="6146" max="6146" width="64.140625" style="30" bestFit="1" customWidth="1"/>
    <col min="6147" max="6147" width="9.85546875" style="30" customWidth="1"/>
    <col min="6148" max="6148" width="13.5703125" style="30" customWidth="1"/>
    <col min="6149" max="6149" width="12.42578125" style="30" bestFit="1" customWidth="1"/>
    <col min="6150" max="6400" width="4.85546875" style="30"/>
    <col min="6401" max="6401" width="3.85546875" style="30" bestFit="1" customWidth="1"/>
    <col min="6402" max="6402" width="64.140625" style="30" bestFit="1" customWidth="1"/>
    <col min="6403" max="6403" width="9.85546875" style="30" customWidth="1"/>
    <col min="6404" max="6404" width="13.5703125" style="30" customWidth="1"/>
    <col min="6405" max="6405" width="12.42578125" style="30" bestFit="1" customWidth="1"/>
    <col min="6406" max="6656" width="4.85546875" style="30"/>
    <col min="6657" max="6657" width="3.85546875" style="30" bestFit="1" customWidth="1"/>
    <col min="6658" max="6658" width="64.140625" style="30" bestFit="1" customWidth="1"/>
    <col min="6659" max="6659" width="9.85546875" style="30" customWidth="1"/>
    <col min="6660" max="6660" width="13.5703125" style="30" customWidth="1"/>
    <col min="6661" max="6661" width="12.42578125" style="30" bestFit="1" customWidth="1"/>
    <col min="6662" max="6912" width="4.85546875" style="30"/>
    <col min="6913" max="6913" width="3.85546875" style="30" bestFit="1" customWidth="1"/>
    <col min="6914" max="6914" width="64.140625" style="30" bestFit="1" customWidth="1"/>
    <col min="6915" max="6915" width="9.85546875" style="30" customWidth="1"/>
    <col min="6916" max="6916" width="13.5703125" style="30" customWidth="1"/>
    <col min="6917" max="6917" width="12.42578125" style="30" bestFit="1" customWidth="1"/>
    <col min="6918" max="7168" width="4.85546875" style="30"/>
    <col min="7169" max="7169" width="3.85546875" style="30" bestFit="1" customWidth="1"/>
    <col min="7170" max="7170" width="64.140625" style="30" bestFit="1" customWidth="1"/>
    <col min="7171" max="7171" width="9.85546875" style="30" customWidth="1"/>
    <col min="7172" max="7172" width="13.5703125" style="30" customWidth="1"/>
    <col min="7173" max="7173" width="12.42578125" style="30" bestFit="1" customWidth="1"/>
    <col min="7174" max="7424" width="4.85546875" style="30"/>
    <col min="7425" max="7425" width="3.85546875" style="30" bestFit="1" customWidth="1"/>
    <col min="7426" max="7426" width="64.140625" style="30" bestFit="1" customWidth="1"/>
    <col min="7427" max="7427" width="9.85546875" style="30" customWidth="1"/>
    <col min="7428" max="7428" width="13.5703125" style="30" customWidth="1"/>
    <col min="7429" max="7429" width="12.42578125" style="30" bestFit="1" customWidth="1"/>
    <col min="7430" max="7680" width="4.85546875" style="30"/>
    <col min="7681" max="7681" width="3.85546875" style="30" bestFit="1" customWidth="1"/>
    <col min="7682" max="7682" width="64.140625" style="30" bestFit="1" customWidth="1"/>
    <col min="7683" max="7683" width="9.85546875" style="30" customWidth="1"/>
    <col min="7684" max="7684" width="13.5703125" style="30" customWidth="1"/>
    <col min="7685" max="7685" width="12.42578125" style="30" bestFit="1" customWidth="1"/>
    <col min="7686" max="7936" width="4.85546875" style="30"/>
    <col min="7937" max="7937" width="3.85546875" style="30" bestFit="1" customWidth="1"/>
    <col min="7938" max="7938" width="64.140625" style="30" bestFit="1" customWidth="1"/>
    <col min="7939" max="7939" width="9.85546875" style="30" customWidth="1"/>
    <col min="7940" max="7940" width="13.5703125" style="30" customWidth="1"/>
    <col min="7941" max="7941" width="12.42578125" style="30" bestFit="1" customWidth="1"/>
    <col min="7942" max="8192" width="4.85546875" style="30"/>
    <col min="8193" max="8193" width="3.85546875" style="30" bestFit="1" customWidth="1"/>
    <col min="8194" max="8194" width="64.140625" style="30" bestFit="1" customWidth="1"/>
    <col min="8195" max="8195" width="9.85546875" style="30" customWidth="1"/>
    <col min="8196" max="8196" width="13.5703125" style="30" customWidth="1"/>
    <col min="8197" max="8197" width="12.42578125" style="30" bestFit="1" customWidth="1"/>
    <col min="8198" max="8448" width="4.85546875" style="30"/>
    <col min="8449" max="8449" width="3.85546875" style="30" bestFit="1" customWidth="1"/>
    <col min="8450" max="8450" width="64.140625" style="30" bestFit="1" customWidth="1"/>
    <col min="8451" max="8451" width="9.85546875" style="30" customWidth="1"/>
    <col min="8452" max="8452" width="13.5703125" style="30" customWidth="1"/>
    <col min="8453" max="8453" width="12.42578125" style="30" bestFit="1" customWidth="1"/>
    <col min="8454" max="8704" width="4.85546875" style="30"/>
    <col min="8705" max="8705" width="3.85546875" style="30" bestFit="1" customWidth="1"/>
    <col min="8706" max="8706" width="64.140625" style="30" bestFit="1" customWidth="1"/>
    <col min="8707" max="8707" width="9.85546875" style="30" customWidth="1"/>
    <col min="8708" max="8708" width="13.5703125" style="30" customWidth="1"/>
    <col min="8709" max="8709" width="12.42578125" style="30" bestFit="1" customWidth="1"/>
    <col min="8710" max="8960" width="4.85546875" style="30"/>
    <col min="8961" max="8961" width="3.85546875" style="30" bestFit="1" customWidth="1"/>
    <col min="8962" max="8962" width="64.140625" style="30" bestFit="1" customWidth="1"/>
    <col min="8963" max="8963" width="9.85546875" style="30" customWidth="1"/>
    <col min="8964" max="8964" width="13.5703125" style="30" customWidth="1"/>
    <col min="8965" max="8965" width="12.42578125" style="30" bestFit="1" customWidth="1"/>
    <col min="8966" max="9216" width="4.85546875" style="30"/>
    <col min="9217" max="9217" width="3.85546875" style="30" bestFit="1" customWidth="1"/>
    <col min="9218" max="9218" width="64.140625" style="30" bestFit="1" customWidth="1"/>
    <col min="9219" max="9219" width="9.85546875" style="30" customWidth="1"/>
    <col min="9220" max="9220" width="13.5703125" style="30" customWidth="1"/>
    <col min="9221" max="9221" width="12.42578125" style="30" bestFit="1" customWidth="1"/>
    <col min="9222" max="9472" width="4.85546875" style="30"/>
    <col min="9473" max="9473" width="3.85546875" style="30" bestFit="1" customWidth="1"/>
    <col min="9474" max="9474" width="64.140625" style="30" bestFit="1" customWidth="1"/>
    <col min="9475" max="9475" width="9.85546875" style="30" customWidth="1"/>
    <col min="9476" max="9476" width="13.5703125" style="30" customWidth="1"/>
    <col min="9477" max="9477" width="12.42578125" style="30" bestFit="1" customWidth="1"/>
    <col min="9478" max="9728" width="4.85546875" style="30"/>
    <col min="9729" max="9729" width="3.85546875" style="30" bestFit="1" customWidth="1"/>
    <col min="9730" max="9730" width="64.140625" style="30" bestFit="1" customWidth="1"/>
    <col min="9731" max="9731" width="9.85546875" style="30" customWidth="1"/>
    <col min="9732" max="9732" width="13.5703125" style="30" customWidth="1"/>
    <col min="9733" max="9733" width="12.42578125" style="30" bestFit="1" customWidth="1"/>
    <col min="9734" max="9984" width="4.85546875" style="30"/>
    <col min="9985" max="9985" width="3.85546875" style="30" bestFit="1" customWidth="1"/>
    <col min="9986" max="9986" width="64.140625" style="30" bestFit="1" customWidth="1"/>
    <col min="9987" max="9987" width="9.85546875" style="30" customWidth="1"/>
    <col min="9988" max="9988" width="13.5703125" style="30" customWidth="1"/>
    <col min="9989" max="9989" width="12.42578125" style="30" bestFit="1" customWidth="1"/>
    <col min="9990" max="10240" width="4.85546875" style="30"/>
    <col min="10241" max="10241" width="3.85546875" style="30" bestFit="1" customWidth="1"/>
    <col min="10242" max="10242" width="64.140625" style="30" bestFit="1" customWidth="1"/>
    <col min="10243" max="10243" width="9.85546875" style="30" customWidth="1"/>
    <col min="10244" max="10244" width="13.5703125" style="30" customWidth="1"/>
    <col min="10245" max="10245" width="12.42578125" style="30" bestFit="1" customWidth="1"/>
    <col min="10246" max="10496" width="4.85546875" style="30"/>
    <col min="10497" max="10497" width="3.85546875" style="30" bestFit="1" customWidth="1"/>
    <col min="10498" max="10498" width="64.140625" style="30" bestFit="1" customWidth="1"/>
    <col min="10499" max="10499" width="9.85546875" style="30" customWidth="1"/>
    <col min="10500" max="10500" width="13.5703125" style="30" customWidth="1"/>
    <col min="10501" max="10501" width="12.42578125" style="30" bestFit="1" customWidth="1"/>
    <col min="10502" max="10752" width="4.85546875" style="30"/>
    <col min="10753" max="10753" width="3.85546875" style="30" bestFit="1" customWidth="1"/>
    <col min="10754" max="10754" width="64.140625" style="30" bestFit="1" customWidth="1"/>
    <col min="10755" max="10755" width="9.85546875" style="30" customWidth="1"/>
    <col min="10756" max="10756" width="13.5703125" style="30" customWidth="1"/>
    <col min="10757" max="10757" width="12.42578125" style="30" bestFit="1" customWidth="1"/>
    <col min="10758" max="11008" width="4.85546875" style="30"/>
    <col min="11009" max="11009" width="3.85546875" style="30" bestFit="1" customWidth="1"/>
    <col min="11010" max="11010" width="64.140625" style="30" bestFit="1" customWidth="1"/>
    <col min="11011" max="11011" width="9.85546875" style="30" customWidth="1"/>
    <col min="11012" max="11012" width="13.5703125" style="30" customWidth="1"/>
    <col min="11013" max="11013" width="12.42578125" style="30" bestFit="1" customWidth="1"/>
    <col min="11014" max="11264" width="4.85546875" style="30"/>
    <col min="11265" max="11265" width="3.85546875" style="30" bestFit="1" customWidth="1"/>
    <col min="11266" max="11266" width="64.140625" style="30" bestFit="1" customWidth="1"/>
    <col min="11267" max="11267" width="9.85546875" style="30" customWidth="1"/>
    <col min="11268" max="11268" width="13.5703125" style="30" customWidth="1"/>
    <col min="11269" max="11269" width="12.42578125" style="30" bestFit="1" customWidth="1"/>
    <col min="11270" max="11520" width="4.85546875" style="30"/>
    <col min="11521" max="11521" width="3.85546875" style="30" bestFit="1" customWidth="1"/>
    <col min="11522" max="11522" width="64.140625" style="30" bestFit="1" customWidth="1"/>
    <col min="11523" max="11523" width="9.85546875" style="30" customWidth="1"/>
    <col min="11524" max="11524" width="13.5703125" style="30" customWidth="1"/>
    <col min="11525" max="11525" width="12.42578125" style="30" bestFit="1" customWidth="1"/>
    <col min="11526" max="11776" width="4.85546875" style="30"/>
    <col min="11777" max="11777" width="3.85546875" style="30" bestFit="1" customWidth="1"/>
    <col min="11778" max="11778" width="64.140625" style="30" bestFit="1" customWidth="1"/>
    <col min="11779" max="11779" width="9.85546875" style="30" customWidth="1"/>
    <col min="11780" max="11780" width="13.5703125" style="30" customWidth="1"/>
    <col min="11781" max="11781" width="12.42578125" style="30" bestFit="1" customWidth="1"/>
    <col min="11782" max="12032" width="4.85546875" style="30"/>
    <col min="12033" max="12033" width="3.85546875" style="30" bestFit="1" customWidth="1"/>
    <col min="12034" max="12034" width="64.140625" style="30" bestFit="1" customWidth="1"/>
    <col min="12035" max="12035" width="9.85546875" style="30" customWidth="1"/>
    <col min="12036" max="12036" width="13.5703125" style="30" customWidth="1"/>
    <col min="12037" max="12037" width="12.42578125" style="30" bestFit="1" customWidth="1"/>
    <col min="12038" max="12288" width="4.85546875" style="30"/>
    <col min="12289" max="12289" width="3.85546875" style="30" bestFit="1" customWidth="1"/>
    <col min="12290" max="12290" width="64.140625" style="30" bestFit="1" customWidth="1"/>
    <col min="12291" max="12291" width="9.85546875" style="30" customWidth="1"/>
    <col min="12292" max="12292" width="13.5703125" style="30" customWidth="1"/>
    <col min="12293" max="12293" width="12.42578125" style="30" bestFit="1" customWidth="1"/>
    <col min="12294" max="12544" width="4.85546875" style="30"/>
    <col min="12545" max="12545" width="3.85546875" style="30" bestFit="1" customWidth="1"/>
    <col min="12546" max="12546" width="64.140625" style="30" bestFit="1" customWidth="1"/>
    <col min="12547" max="12547" width="9.85546875" style="30" customWidth="1"/>
    <col min="12548" max="12548" width="13.5703125" style="30" customWidth="1"/>
    <col min="12549" max="12549" width="12.42578125" style="30" bestFit="1" customWidth="1"/>
    <col min="12550" max="12800" width="4.85546875" style="30"/>
    <col min="12801" max="12801" width="3.85546875" style="30" bestFit="1" customWidth="1"/>
    <col min="12802" max="12802" width="64.140625" style="30" bestFit="1" customWidth="1"/>
    <col min="12803" max="12803" width="9.85546875" style="30" customWidth="1"/>
    <col min="12804" max="12804" width="13.5703125" style="30" customWidth="1"/>
    <col min="12805" max="12805" width="12.42578125" style="30" bestFit="1" customWidth="1"/>
    <col min="12806" max="13056" width="4.85546875" style="30"/>
    <col min="13057" max="13057" width="3.85546875" style="30" bestFit="1" customWidth="1"/>
    <col min="13058" max="13058" width="64.140625" style="30" bestFit="1" customWidth="1"/>
    <col min="13059" max="13059" width="9.85546875" style="30" customWidth="1"/>
    <col min="13060" max="13060" width="13.5703125" style="30" customWidth="1"/>
    <col min="13061" max="13061" width="12.42578125" style="30" bestFit="1" customWidth="1"/>
    <col min="13062" max="13312" width="4.85546875" style="30"/>
    <col min="13313" max="13313" width="3.85546875" style="30" bestFit="1" customWidth="1"/>
    <col min="13314" max="13314" width="64.140625" style="30" bestFit="1" customWidth="1"/>
    <col min="13315" max="13315" width="9.85546875" style="30" customWidth="1"/>
    <col min="13316" max="13316" width="13.5703125" style="30" customWidth="1"/>
    <col min="13317" max="13317" width="12.42578125" style="30" bestFit="1" customWidth="1"/>
    <col min="13318" max="13568" width="4.85546875" style="30"/>
    <col min="13569" max="13569" width="3.85546875" style="30" bestFit="1" customWidth="1"/>
    <col min="13570" max="13570" width="64.140625" style="30" bestFit="1" customWidth="1"/>
    <col min="13571" max="13571" width="9.85546875" style="30" customWidth="1"/>
    <col min="13572" max="13572" width="13.5703125" style="30" customWidth="1"/>
    <col min="13573" max="13573" width="12.42578125" style="30" bestFit="1" customWidth="1"/>
    <col min="13574" max="13824" width="4.85546875" style="30"/>
    <col min="13825" max="13825" width="3.85546875" style="30" bestFit="1" customWidth="1"/>
    <col min="13826" max="13826" width="64.140625" style="30" bestFit="1" customWidth="1"/>
    <col min="13827" max="13827" width="9.85546875" style="30" customWidth="1"/>
    <col min="13828" max="13828" width="13.5703125" style="30" customWidth="1"/>
    <col min="13829" max="13829" width="12.42578125" style="30" bestFit="1" customWidth="1"/>
    <col min="13830" max="14080" width="4.85546875" style="30"/>
    <col min="14081" max="14081" width="3.85546875" style="30" bestFit="1" customWidth="1"/>
    <col min="14082" max="14082" width="64.140625" style="30" bestFit="1" customWidth="1"/>
    <col min="14083" max="14083" width="9.85546875" style="30" customWidth="1"/>
    <col min="14084" max="14084" width="13.5703125" style="30" customWidth="1"/>
    <col min="14085" max="14085" width="12.42578125" style="30" bestFit="1" customWidth="1"/>
    <col min="14086" max="14336" width="4.85546875" style="30"/>
    <col min="14337" max="14337" width="3.85546875" style="30" bestFit="1" customWidth="1"/>
    <col min="14338" max="14338" width="64.140625" style="30" bestFit="1" customWidth="1"/>
    <col min="14339" max="14339" width="9.85546875" style="30" customWidth="1"/>
    <col min="14340" max="14340" width="13.5703125" style="30" customWidth="1"/>
    <col min="14341" max="14341" width="12.42578125" style="30" bestFit="1" customWidth="1"/>
    <col min="14342" max="14592" width="4.85546875" style="30"/>
    <col min="14593" max="14593" width="3.85546875" style="30" bestFit="1" customWidth="1"/>
    <col min="14594" max="14594" width="64.140625" style="30" bestFit="1" customWidth="1"/>
    <col min="14595" max="14595" width="9.85546875" style="30" customWidth="1"/>
    <col min="14596" max="14596" width="13.5703125" style="30" customWidth="1"/>
    <col min="14597" max="14597" width="12.42578125" style="30" bestFit="1" customWidth="1"/>
    <col min="14598" max="14848" width="4.85546875" style="30"/>
    <col min="14849" max="14849" width="3.85546875" style="30" bestFit="1" customWidth="1"/>
    <col min="14850" max="14850" width="64.140625" style="30" bestFit="1" customWidth="1"/>
    <col min="14851" max="14851" width="9.85546875" style="30" customWidth="1"/>
    <col min="14852" max="14852" width="13.5703125" style="30" customWidth="1"/>
    <col min="14853" max="14853" width="12.42578125" style="30" bestFit="1" customWidth="1"/>
    <col min="14854" max="15104" width="4.85546875" style="30"/>
    <col min="15105" max="15105" width="3.85546875" style="30" bestFit="1" customWidth="1"/>
    <col min="15106" max="15106" width="64.140625" style="30" bestFit="1" customWidth="1"/>
    <col min="15107" max="15107" width="9.85546875" style="30" customWidth="1"/>
    <col min="15108" max="15108" width="13.5703125" style="30" customWidth="1"/>
    <col min="15109" max="15109" width="12.42578125" style="30" bestFit="1" customWidth="1"/>
    <col min="15110" max="15360" width="4.85546875" style="30"/>
    <col min="15361" max="15361" width="3.85546875" style="30" bestFit="1" customWidth="1"/>
    <col min="15362" max="15362" width="64.140625" style="30" bestFit="1" customWidth="1"/>
    <col min="15363" max="15363" width="9.85546875" style="30" customWidth="1"/>
    <col min="15364" max="15364" width="13.5703125" style="30" customWidth="1"/>
    <col min="15365" max="15365" width="12.42578125" style="30" bestFit="1" customWidth="1"/>
    <col min="15366" max="15616" width="4.85546875" style="30"/>
    <col min="15617" max="15617" width="3.85546875" style="30" bestFit="1" customWidth="1"/>
    <col min="15618" max="15618" width="64.140625" style="30" bestFit="1" customWidth="1"/>
    <col min="15619" max="15619" width="9.85546875" style="30" customWidth="1"/>
    <col min="15620" max="15620" width="13.5703125" style="30" customWidth="1"/>
    <col min="15621" max="15621" width="12.42578125" style="30" bestFit="1" customWidth="1"/>
    <col min="15622" max="15872" width="4.85546875" style="30"/>
    <col min="15873" max="15873" width="3.85546875" style="30" bestFit="1" customWidth="1"/>
    <col min="15874" max="15874" width="64.140625" style="30" bestFit="1" customWidth="1"/>
    <col min="15875" max="15875" width="9.85546875" style="30" customWidth="1"/>
    <col min="15876" max="15876" width="13.5703125" style="30" customWidth="1"/>
    <col min="15877" max="15877" width="12.42578125" style="30" bestFit="1" customWidth="1"/>
    <col min="15878" max="16128" width="4.85546875" style="30"/>
    <col min="16129" max="16129" width="3.85546875" style="30" bestFit="1" customWidth="1"/>
    <col min="16130" max="16130" width="64.140625" style="30" bestFit="1" customWidth="1"/>
    <col min="16131" max="16131" width="9.85546875" style="30" customWidth="1"/>
    <col min="16132" max="16132" width="13.5703125" style="30" customWidth="1"/>
    <col min="16133" max="16133" width="12.42578125" style="30" bestFit="1" customWidth="1"/>
    <col min="16134" max="16384" width="4.85546875" style="30"/>
  </cols>
  <sheetData>
    <row r="1" spans="1:10" x14ac:dyDescent="0.25">
      <c r="B1" s="1815" t="s">
        <v>2415</v>
      </c>
      <c r="C1" s="1815"/>
      <c r="D1" s="1815"/>
      <c r="E1" s="1166"/>
      <c r="F1" s="1166"/>
      <c r="G1" s="1166"/>
      <c r="H1" s="1166"/>
      <c r="I1" s="1166"/>
      <c r="J1" s="1166"/>
    </row>
    <row r="2" spans="1:10" x14ac:dyDescent="0.25">
      <c r="B2" s="1167"/>
      <c r="C2" s="1167"/>
      <c r="D2" s="1167"/>
      <c r="E2" s="1168"/>
      <c r="F2" s="1168"/>
      <c r="G2" s="1168"/>
    </row>
    <row r="3" spans="1:10" x14ac:dyDescent="0.25">
      <c r="B3" s="1167"/>
      <c r="C3" s="1167"/>
      <c r="D3" s="1167"/>
      <c r="E3" s="1168"/>
      <c r="F3" s="1168"/>
      <c r="G3" s="1168"/>
    </row>
    <row r="4" spans="1:10" x14ac:dyDescent="0.25">
      <c r="B4" s="1885" t="s">
        <v>89</v>
      </c>
      <c r="C4" s="1885"/>
      <c r="D4" s="1885"/>
    </row>
    <row r="5" spans="1:10" x14ac:dyDescent="0.25">
      <c r="B5" s="1885" t="s">
        <v>1183</v>
      </c>
      <c r="C5" s="1885"/>
      <c r="D5" s="1885"/>
    </row>
    <row r="6" spans="1:10" x14ac:dyDescent="0.25">
      <c r="B6" s="1885" t="s">
        <v>1919</v>
      </c>
      <c r="C6" s="1885"/>
      <c r="D6" s="1885"/>
    </row>
    <row r="7" spans="1:10" x14ac:dyDescent="0.25">
      <c r="B7" s="1885" t="s">
        <v>1184</v>
      </c>
      <c r="C7" s="1885"/>
      <c r="D7" s="1885"/>
    </row>
    <row r="8" spans="1:10" ht="14.25" customHeight="1" x14ac:dyDescent="0.25">
      <c r="B8" s="1345"/>
      <c r="C8" s="1345"/>
      <c r="D8" s="1345"/>
    </row>
    <row r="9" spans="1:10" ht="31.5" customHeight="1" x14ac:dyDescent="0.25">
      <c r="A9" s="1880" t="s">
        <v>562</v>
      </c>
      <c r="B9" s="1049" t="s">
        <v>57</v>
      </c>
      <c r="C9" s="1049" t="s">
        <v>58</v>
      </c>
      <c r="D9" s="1049" t="s">
        <v>59</v>
      </c>
    </row>
    <row r="10" spans="1:10" x14ac:dyDescent="0.25">
      <c r="A10" s="1881"/>
      <c r="B10" s="1883" t="s">
        <v>88</v>
      </c>
      <c r="C10" s="1795" t="s">
        <v>1357</v>
      </c>
      <c r="D10" s="1884" t="s">
        <v>1142</v>
      </c>
    </row>
    <row r="11" spans="1:10" x14ac:dyDescent="0.25">
      <c r="A11" s="1882"/>
      <c r="B11" s="1883"/>
      <c r="C11" s="1795"/>
      <c r="D11" s="1884"/>
    </row>
    <row r="12" spans="1:10" x14ac:dyDescent="0.25">
      <c r="A12" s="19"/>
      <c r="B12" s="1169" t="s">
        <v>1144</v>
      </c>
      <c r="C12" s="1170"/>
      <c r="D12" s="1171"/>
    </row>
    <row r="13" spans="1:10" x14ac:dyDescent="0.25">
      <c r="A13" s="19" t="s">
        <v>572</v>
      </c>
      <c r="B13" s="30" t="s">
        <v>1358</v>
      </c>
      <c r="C13" s="705">
        <v>29</v>
      </c>
      <c r="D13" s="705">
        <v>16721304</v>
      </c>
    </row>
    <row r="14" spans="1:10" x14ac:dyDescent="0.25">
      <c r="A14" s="19" t="s">
        <v>580</v>
      </c>
      <c r="B14" s="30" t="s">
        <v>1359</v>
      </c>
      <c r="C14" s="705">
        <v>59</v>
      </c>
      <c r="D14" s="705">
        <v>85255398</v>
      </c>
    </row>
    <row r="15" spans="1:10" x14ac:dyDescent="0.25">
      <c r="A15" s="19" t="s">
        <v>581</v>
      </c>
      <c r="B15" s="35" t="s">
        <v>1360</v>
      </c>
      <c r="C15" s="39">
        <f>SUM(C13:C14)</f>
        <v>88</v>
      </c>
      <c r="D15" s="39">
        <f>SUM(D13:D14)</f>
        <v>101976702</v>
      </c>
    </row>
    <row r="16" spans="1:10" x14ac:dyDescent="0.25">
      <c r="A16" s="19" t="s">
        <v>582</v>
      </c>
      <c r="B16" s="30" t="s">
        <v>1361</v>
      </c>
      <c r="C16" s="31">
        <v>2</v>
      </c>
      <c r="D16" s="705">
        <v>52740</v>
      </c>
    </row>
    <row r="17" spans="1:4" x14ac:dyDescent="0.25">
      <c r="A17" s="19" t="s">
        <v>583</v>
      </c>
      <c r="B17" s="30" t="s">
        <v>1362</v>
      </c>
      <c r="C17" s="705">
        <v>583</v>
      </c>
      <c r="D17" s="705">
        <v>275166237</v>
      </c>
    </row>
    <row r="18" spans="1:4" x14ac:dyDescent="0.25">
      <c r="A18" s="19" t="s">
        <v>584</v>
      </c>
      <c r="B18" s="30" t="s">
        <v>1363</v>
      </c>
      <c r="C18" s="705"/>
      <c r="D18" s="705">
        <v>0</v>
      </c>
    </row>
    <row r="19" spans="1:4" ht="15.75" customHeight="1" x14ac:dyDescent="0.25">
      <c r="A19" s="19" t="s">
        <v>585</v>
      </c>
      <c r="B19" s="35" t="s">
        <v>1364</v>
      </c>
      <c r="C19" s="39">
        <f>SUM(C16:C18)</f>
        <v>585</v>
      </c>
      <c r="D19" s="39">
        <f>SUM(D16:D18)</f>
        <v>275218977</v>
      </c>
    </row>
    <row r="20" spans="1:4" ht="31.5" x14ac:dyDescent="0.25">
      <c r="A20" s="19" t="s">
        <v>586</v>
      </c>
      <c r="B20" s="1172" t="s">
        <v>1920</v>
      </c>
      <c r="C20" s="39">
        <f>C15+C19</f>
        <v>673</v>
      </c>
      <c r="D20" s="39">
        <f>D15+D19</f>
        <v>377195679</v>
      </c>
    </row>
    <row r="21" spans="1:4" ht="31.5" x14ac:dyDescent="0.25">
      <c r="A21" s="19" t="s">
        <v>587</v>
      </c>
      <c r="B21" s="1172" t="s">
        <v>1921</v>
      </c>
      <c r="C21" s="39">
        <v>673</v>
      </c>
      <c r="D21" s="39">
        <v>377195679</v>
      </c>
    </row>
    <row r="22" spans="1:4" ht="31.5" x14ac:dyDescent="0.25">
      <c r="A22" s="19" t="s">
        <v>629</v>
      </c>
      <c r="B22" s="1172" t="s">
        <v>1922</v>
      </c>
      <c r="C22" s="39">
        <f>C20</f>
        <v>673</v>
      </c>
      <c r="D22" s="39">
        <f>D20-D21</f>
        <v>0</v>
      </c>
    </row>
    <row r="23" spans="1:4" x14ac:dyDescent="0.25">
      <c r="A23" s="19"/>
      <c r="B23" s="1169" t="s">
        <v>413</v>
      </c>
      <c r="C23" s="1170"/>
      <c r="D23" s="1171"/>
    </row>
    <row r="24" spans="1:4" x14ac:dyDescent="0.25">
      <c r="A24" s="19" t="s">
        <v>572</v>
      </c>
      <c r="B24" s="30" t="s">
        <v>1358</v>
      </c>
      <c r="C24" s="705"/>
      <c r="D24" s="705"/>
    </row>
    <row r="25" spans="1:4" x14ac:dyDescent="0.25">
      <c r="A25" s="19" t="s">
        <v>580</v>
      </c>
      <c r="B25" s="30" t="s">
        <v>1359</v>
      </c>
      <c r="C25" s="705"/>
      <c r="D25" s="705"/>
    </row>
    <row r="26" spans="1:4" x14ac:dyDescent="0.25">
      <c r="A26" s="19" t="s">
        <v>581</v>
      </c>
      <c r="B26" s="35" t="s">
        <v>1360</v>
      </c>
      <c r="C26" s="39">
        <f>SUM(C24:C25)</f>
        <v>0</v>
      </c>
      <c r="D26" s="39">
        <f>SUM(D24:D25)</f>
        <v>0</v>
      </c>
    </row>
    <row r="27" spans="1:4" x14ac:dyDescent="0.25">
      <c r="A27" s="19" t="s">
        <v>582</v>
      </c>
      <c r="B27" s="30" t="s">
        <v>1361</v>
      </c>
      <c r="C27" s="31"/>
      <c r="D27" s="705"/>
    </row>
    <row r="28" spans="1:4" x14ac:dyDescent="0.25">
      <c r="A28" s="19" t="s">
        <v>583</v>
      </c>
      <c r="B28" s="30" t="s">
        <v>1362</v>
      </c>
      <c r="C28" s="39">
        <v>6</v>
      </c>
      <c r="D28" s="705">
        <v>2056105</v>
      </c>
    </row>
    <row r="29" spans="1:4" x14ac:dyDescent="0.25">
      <c r="A29" s="19" t="s">
        <v>584</v>
      </c>
      <c r="B29" s="30" t="s">
        <v>1363</v>
      </c>
      <c r="C29" s="705"/>
      <c r="D29" s="705">
        <v>0</v>
      </c>
    </row>
    <row r="30" spans="1:4" x14ac:dyDescent="0.25">
      <c r="A30" s="19" t="s">
        <v>585</v>
      </c>
      <c r="B30" s="35" t="s">
        <v>1364</v>
      </c>
      <c r="C30" s="39">
        <f>SUM(C27:C29)</f>
        <v>6</v>
      </c>
      <c r="D30" s="39">
        <f>SUM(D27:D29)</f>
        <v>2056105</v>
      </c>
    </row>
    <row r="31" spans="1:4" ht="31.5" x14ac:dyDescent="0.25">
      <c r="A31" s="19" t="s">
        <v>586</v>
      </c>
      <c r="B31" s="1172" t="s">
        <v>1923</v>
      </c>
      <c r="C31" s="39">
        <f>C26+C30</f>
        <v>6</v>
      </c>
      <c r="D31" s="39">
        <f>D26+D30</f>
        <v>2056105</v>
      </c>
    </row>
    <row r="32" spans="1:4" ht="31.5" x14ac:dyDescent="0.25">
      <c r="A32" s="19" t="s">
        <v>587</v>
      </c>
      <c r="B32" s="1172" t="s">
        <v>1924</v>
      </c>
      <c r="C32" s="39">
        <v>6</v>
      </c>
      <c r="D32" s="39">
        <v>2056105</v>
      </c>
    </row>
    <row r="33" spans="1:4" ht="31.5" x14ac:dyDescent="0.25">
      <c r="A33" s="19" t="s">
        <v>629</v>
      </c>
      <c r="B33" s="1172" t="s">
        <v>1925</v>
      </c>
      <c r="C33" s="39">
        <f>C31</f>
        <v>6</v>
      </c>
      <c r="D33" s="39">
        <f>D31-D32</f>
        <v>0</v>
      </c>
    </row>
    <row r="34" spans="1:4" x14ac:dyDescent="0.25">
      <c r="A34" s="1173"/>
      <c r="B34" s="1172"/>
      <c r="C34" s="705"/>
      <c r="D34" s="39"/>
    </row>
    <row r="35" spans="1:4" x14ac:dyDescent="0.25">
      <c r="A35" s="19"/>
      <c r="B35" s="1174" t="s">
        <v>789</v>
      </c>
      <c r="C35" s="705"/>
      <c r="D35" s="705"/>
    </row>
    <row r="36" spans="1:4" x14ac:dyDescent="0.25">
      <c r="A36" s="19" t="s">
        <v>572</v>
      </c>
      <c r="B36" s="30" t="s">
        <v>1358</v>
      </c>
      <c r="C36" s="39"/>
      <c r="D36" s="39"/>
    </row>
    <row r="37" spans="1:4" x14ac:dyDescent="0.25">
      <c r="A37" s="19" t="s">
        <v>580</v>
      </c>
      <c r="B37" s="30" t="s">
        <v>1359</v>
      </c>
      <c r="C37" s="705">
        <v>2</v>
      </c>
      <c r="D37" s="705">
        <v>1394670</v>
      </c>
    </row>
    <row r="38" spans="1:4" x14ac:dyDescent="0.25">
      <c r="A38" s="19" t="s">
        <v>581</v>
      </c>
      <c r="B38" s="35" t="s">
        <v>1360</v>
      </c>
      <c r="C38" s="39">
        <f>C36+C37</f>
        <v>2</v>
      </c>
      <c r="D38" s="39">
        <f>D36+D37</f>
        <v>1394670</v>
      </c>
    </row>
    <row r="39" spans="1:4" x14ac:dyDescent="0.25">
      <c r="A39" s="19" t="s">
        <v>582</v>
      </c>
      <c r="B39" s="30" t="s">
        <v>1361</v>
      </c>
      <c r="C39" s="39"/>
      <c r="D39" s="39"/>
    </row>
    <row r="40" spans="1:4" x14ac:dyDescent="0.25">
      <c r="A40" s="19" t="s">
        <v>583</v>
      </c>
      <c r="B40" s="30" t="s">
        <v>1362</v>
      </c>
      <c r="C40" s="705">
        <v>94</v>
      </c>
      <c r="D40" s="705">
        <v>76464493</v>
      </c>
    </row>
    <row r="41" spans="1:4" x14ac:dyDescent="0.25">
      <c r="A41" s="19" t="s">
        <v>584</v>
      </c>
      <c r="B41" s="30" t="s">
        <v>1363</v>
      </c>
      <c r="C41" s="39"/>
      <c r="D41" s="39"/>
    </row>
    <row r="42" spans="1:4" x14ac:dyDescent="0.25">
      <c r="A42" s="19" t="s">
        <v>585</v>
      </c>
      <c r="B42" s="35" t="s">
        <v>1364</v>
      </c>
      <c r="C42" s="39">
        <f>SUM(C39:C41)</f>
        <v>94</v>
      </c>
      <c r="D42" s="39">
        <f>SUM(D39:D41)</f>
        <v>76464493</v>
      </c>
    </row>
    <row r="43" spans="1:4" ht="31.5" x14ac:dyDescent="0.25">
      <c r="A43" s="1173" t="s">
        <v>645</v>
      </c>
      <c r="B43" s="1172" t="s">
        <v>1926</v>
      </c>
      <c r="C43" s="39">
        <f>C38+C42</f>
        <v>96</v>
      </c>
      <c r="D43" s="39">
        <f>D38+D42</f>
        <v>77859163</v>
      </c>
    </row>
    <row r="44" spans="1:4" ht="31.5" x14ac:dyDescent="0.25">
      <c r="A44" s="1173" t="s">
        <v>682</v>
      </c>
      <c r="B44" s="1172" t="s">
        <v>1927</v>
      </c>
      <c r="C44" s="39">
        <v>96</v>
      </c>
      <c r="D44" s="39">
        <v>77859163</v>
      </c>
    </row>
    <row r="45" spans="1:4" ht="31.5" x14ac:dyDescent="0.25">
      <c r="A45" s="1173" t="s">
        <v>683</v>
      </c>
      <c r="B45" s="1172" t="s">
        <v>1928</v>
      </c>
      <c r="C45" s="39">
        <f>C43</f>
        <v>96</v>
      </c>
      <c r="D45" s="39">
        <f>D43-D44</f>
        <v>0</v>
      </c>
    </row>
    <row r="46" spans="1:4" x14ac:dyDescent="0.25">
      <c r="A46" s="1173"/>
      <c r="C46" s="705"/>
      <c r="D46" s="705"/>
    </row>
    <row r="47" spans="1:4" x14ac:dyDescent="0.25">
      <c r="A47" s="1173"/>
      <c r="B47" s="1174" t="s">
        <v>1365</v>
      </c>
      <c r="C47" s="705"/>
      <c r="D47" s="705"/>
    </row>
    <row r="48" spans="1:4" x14ac:dyDescent="0.25">
      <c r="A48" s="1173" t="s">
        <v>572</v>
      </c>
      <c r="B48" s="30" t="s">
        <v>1358</v>
      </c>
      <c r="C48" s="705"/>
      <c r="D48" s="705"/>
    </row>
    <row r="49" spans="1:4" x14ac:dyDescent="0.25">
      <c r="A49" s="1173" t="s">
        <v>580</v>
      </c>
      <c r="B49" s="30" t="s">
        <v>1359</v>
      </c>
      <c r="C49" s="705">
        <v>1</v>
      </c>
      <c r="D49" s="705">
        <v>339672</v>
      </c>
    </row>
    <row r="50" spans="1:4" x14ac:dyDescent="0.25">
      <c r="A50" s="1173" t="s">
        <v>581</v>
      </c>
      <c r="B50" s="35" t="s">
        <v>1360</v>
      </c>
      <c r="C50" s="39">
        <f>C48+C49</f>
        <v>1</v>
      </c>
      <c r="D50" s="39">
        <f>D48+D49</f>
        <v>339672</v>
      </c>
    </row>
    <row r="51" spans="1:4" x14ac:dyDescent="0.25">
      <c r="A51" s="1173" t="s">
        <v>582</v>
      </c>
      <c r="B51" s="30" t="s">
        <v>1361</v>
      </c>
      <c r="C51" s="705"/>
      <c r="D51" s="705"/>
    </row>
    <row r="52" spans="1:4" x14ac:dyDescent="0.25">
      <c r="A52" s="1173" t="s">
        <v>583</v>
      </c>
      <c r="B52" s="30" t="s">
        <v>1362</v>
      </c>
      <c r="C52" s="705">
        <v>158</v>
      </c>
      <c r="D52" s="705">
        <v>25598223</v>
      </c>
    </row>
    <row r="53" spans="1:4" x14ac:dyDescent="0.25">
      <c r="A53" s="1173" t="s">
        <v>584</v>
      </c>
      <c r="B53" s="30" t="s">
        <v>1363</v>
      </c>
      <c r="C53" s="705"/>
      <c r="D53" s="705"/>
    </row>
    <row r="54" spans="1:4" x14ac:dyDescent="0.25">
      <c r="A54" s="1173" t="s">
        <v>585</v>
      </c>
      <c r="B54" s="35" t="s">
        <v>1364</v>
      </c>
      <c r="C54" s="39">
        <f>SUM(C51:C53)</f>
        <v>158</v>
      </c>
      <c r="D54" s="39">
        <f>SUM(D51:D53)</f>
        <v>25598223</v>
      </c>
    </row>
    <row r="55" spans="1:4" ht="31.5" x14ac:dyDescent="0.25">
      <c r="A55" s="1173" t="s">
        <v>744</v>
      </c>
      <c r="B55" s="1172" t="s">
        <v>1929</v>
      </c>
      <c r="C55" s="39">
        <f>C50+C54</f>
        <v>159</v>
      </c>
      <c r="D55" s="39">
        <f>D50+D54</f>
        <v>25937895</v>
      </c>
    </row>
    <row r="56" spans="1:4" ht="31.5" x14ac:dyDescent="0.25">
      <c r="A56" s="1173" t="s">
        <v>745</v>
      </c>
      <c r="B56" s="1172" t="s">
        <v>1930</v>
      </c>
      <c r="C56" s="39">
        <v>159</v>
      </c>
      <c r="D56" s="39">
        <v>25937895</v>
      </c>
    </row>
    <row r="57" spans="1:4" ht="31.5" x14ac:dyDescent="0.25">
      <c r="A57" s="1173" t="s">
        <v>746</v>
      </c>
      <c r="B57" s="1172" t="s">
        <v>1931</v>
      </c>
      <c r="C57" s="39">
        <f>C55</f>
        <v>159</v>
      </c>
      <c r="D57" s="39">
        <f>D55-D56</f>
        <v>0</v>
      </c>
    </row>
    <row r="58" spans="1:4" x14ac:dyDescent="0.25">
      <c r="A58" s="1173"/>
      <c r="C58" s="705"/>
      <c r="D58" s="705"/>
    </row>
    <row r="59" spans="1:4" x14ac:dyDescent="0.25">
      <c r="A59" s="1173" t="s">
        <v>687</v>
      </c>
      <c r="B59" s="1174" t="s">
        <v>1366</v>
      </c>
      <c r="C59" s="705"/>
      <c r="D59" s="705"/>
    </row>
    <row r="60" spans="1:4" x14ac:dyDescent="0.25">
      <c r="A60" s="1173" t="s">
        <v>572</v>
      </c>
      <c r="B60" s="30" t="s">
        <v>1358</v>
      </c>
      <c r="C60" s="705"/>
      <c r="D60" s="705"/>
    </row>
    <row r="61" spans="1:4" x14ac:dyDescent="0.25">
      <c r="A61" s="1173" t="s">
        <v>580</v>
      </c>
      <c r="B61" s="30" t="s">
        <v>1359</v>
      </c>
      <c r="C61" s="705">
        <v>2</v>
      </c>
      <c r="D61" s="705">
        <v>282500</v>
      </c>
    </row>
    <row r="62" spans="1:4" x14ac:dyDescent="0.25">
      <c r="A62" s="1173" t="s">
        <v>581</v>
      </c>
      <c r="B62" s="35" t="s">
        <v>1360</v>
      </c>
      <c r="C62" s="39">
        <f>SUM(C61)</f>
        <v>2</v>
      </c>
      <c r="D62" s="39">
        <f>SUM(D61)</f>
        <v>282500</v>
      </c>
    </row>
    <row r="63" spans="1:4" x14ac:dyDescent="0.25">
      <c r="A63" s="1173" t="s">
        <v>582</v>
      </c>
      <c r="B63" s="30" t="s">
        <v>1361</v>
      </c>
      <c r="C63" s="705"/>
      <c r="D63" s="705"/>
    </row>
    <row r="64" spans="1:4" x14ac:dyDescent="0.25">
      <c r="A64" s="1173" t="s">
        <v>583</v>
      </c>
      <c r="B64" s="30" t="s">
        <v>1362</v>
      </c>
      <c r="C64" s="705">
        <v>81</v>
      </c>
      <c r="D64" s="705">
        <v>5935546</v>
      </c>
    </row>
    <row r="65" spans="1:5" x14ac:dyDescent="0.25">
      <c r="A65" s="1173" t="s">
        <v>584</v>
      </c>
      <c r="B65" s="30" t="s">
        <v>1363</v>
      </c>
      <c r="C65" s="705"/>
      <c r="D65" s="705"/>
    </row>
    <row r="66" spans="1:5" x14ac:dyDescent="0.25">
      <c r="A66" s="1173" t="s">
        <v>585</v>
      </c>
      <c r="B66" s="35" t="s">
        <v>1364</v>
      </c>
      <c r="C66" s="39">
        <f>SUM(C63:C65)</f>
        <v>81</v>
      </c>
      <c r="D66" s="39">
        <f>SUM(D63:D65)</f>
        <v>5935546</v>
      </c>
    </row>
    <row r="67" spans="1:5" ht="31.5" customHeight="1" x14ac:dyDescent="0.25">
      <c r="A67" s="1173" t="s">
        <v>744</v>
      </c>
      <c r="B67" s="1172" t="s">
        <v>1932</v>
      </c>
      <c r="C67" s="39">
        <f>C62+C66</f>
        <v>83</v>
      </c>
      <c r="D67" s="39">
        <f>D62+D66</f>
        <v>6218046</v>
      </c>
    </row>
    <row r="68" spans="1:5" ht="31.5" x14ac:dyDescent="0.25">
      <c r="A68" s="1173" t="s">
        <v>745</v>
      </c>
      <c r="B68" s="1172" t="s">
        <v>1933</v>
      </c>
      <c r="C68" s="39">
        <v>83</v>
      </c>
      <c r="D68" s="39">
        <v>6218046</v>
      </c>
    </row>
    <row r="69" spans="1:5" ht="31.5" x14ac:dyDescent="0.25">
      <c r="A69" s="1173" t="s">
        <v>746</v>
      </c>
      <c r="B69" s="1172" t="s">
        <v>1934</v>
      </c>
      <c r="C69" s="39">
        <f>C67</f>
        <v>83</v>
      </c>
      <c r="D69" s="39">
        <f>D67-D68</f>
        <v>0</v>
      </c>
    </row>
    <row r="70" spans="1:5" x14ac:dyDescent="0.25">
      <c r="A70" s="1173"/>
      <c r="C70" s="705"/>
      <c r="D70" s="705"/>
    </row>
    <row r="71" spans="1:5" x14ac:dyDescent="0.25">
      <c r="A71" s="1173" t="s">
        <v>687</v>
      </c>
      <c r="B71" s="1174" t="s">
        <v>1367</v>
      </c>
      <c r="C71" s="705"/>
      <c r="D71" s="705"/>
    </row>
    <row r="72" spans="1:5" x14ac:dyDescent="0.25">
      <c r="A72" s="1173" t="s">
        <v>572</v>
      </c>
      <c r="B72" s="30" t="s">
        <v>1358</v>
      </c>
      <c r="C72" s="39"/>
      <c r="D72" s="39"/>
    </row>
    <row r="73" spans="1:5" x14ac:dyDescent="0.25">
      <c r="A73" s="1173" t="s">
        <v>580</v>
      </c>
      <c r="B73" s="30" t="s">
        <v>1359</v>
      </c>
      <c r="C73" s="39">
        <v>2</v>
      </c>
      <c r="D73" s="705">
        <v>149075</v>
      </c>
    </row>
    <row r="74" spans="1:5" x14ac:dyDescent="0.25">
      <c r="A74" s="1173" t="s">
        <v>581</v>
      </c>
      <c r="B74" s="35" t="s">
        <v>1360</v>
      </c>
      <c r="C74" s="39">
        <f>SUM(C72:C73)</f>
        <v>2</v>
      </c>
      <c r="D74" s="39">
        <f>SUM(D72:D73)</f>
        <v>149075</v>
      </c>
    </row>
    <row r="75" spans="1:5" x14ac:dyDescent="0.25">
      <c r="A75" s="1173" t="s">
        <v>582</v>
      </c>
      <c r="B75" s="30" t="s">
        <v>1361</v>
      </c>
      <c r="C75" s="705"/>
      <c r="D75" s="705"/>
    </row>
    <row r="76" spans="1:5" x14ac:dyDescent="0.25">
      <c r="A76" s="1173" t="s">
        <v>583</v>
      </c>
      <c r="B76" s="30" t="s">
        <v>1362</v>
      </c>
      <c r="C76" s="705">
        <v>46</v>
      </c>
      <c r="D76" s="705">
        <v>14860183</v>
      </c>
      <c r="E76" s="36"/>
    </row>
    <row r="77" spans="1:5" x14ac:dyDescent="0.25">
      <c r="A77" s="1173" t="s">
        <v>584</v>
      </c>
      <c r="B77" s="30" t="s">
        <v>1363</v>
      </c>
      <c r="C77" s="705"/>
      <c r="D77" s="705"/>
    </row>
    <row r="78" spans="1:5" x14ac:dyDescent="0.25">
      <c r="A78" s="1173" t="s">
        <v>585</v>
      </c>
      <c r="B78" s="35" t="s">
        <v>1364</v>
      </c>
      <c r="C78" s="39">
        <f>SUM(C75:C77)</f>
        <v>46</v>
      </c>
      <c r="D78" s="39">
        <f>SUM(D75:D77)</f>
        <v>14860183</v>
      </c>
    </row>
    <row r="79" spans="1:5" ht="31.5" x14ac:dyDescent="0.25">
      <c r="A79" s="1173" t="s">
        <v>744</v>
      </c>
      <c r="B79" s="1172" t="s">
        <v>1935</v>
      </c>
      <c r="C79" s="39">
        <f>C74+C78</f>
        <v>48</v>
      </c>
      <c r="D79" s="39">
        <f>D74+D78</f>
        <v>15009258</v>
      </c>
    </row>
    <row r="80" spans="1:5" ht="31.5" x14ac:dyDescent="0.25">
      <c r="A80" s="1173" t="s">
        <v>745</v>
      </c>
      <c r="B80" s="1172" t="s">
        <v>1936</v>
      </c>
      <c r="C80" s="39">
        <v>48</v>
      </c>
      <c r="D80" s="39">
        <v>15009258</v>
      </c>
    </row>
    <row r="81" spans="1:4" ht="31.5" x14ac:dyDescent="0.25">
      <c r="A81" s="1173" t="s">
        <v>746</v>
      </c>
      <c r="B81" s="1172" t="s">
        <v>1937</v>
      </c>
      <c r="C81" s="39">
        <f>C79</f>
        <v>48</v>
      </c>
      <c r="D81" s="39">
        <f>D79-D80</f>
        <v>0</v>
      </c>
    </row>
    <row r="82" spans="1:4" x14ac:dyDescent="0.25">
      <c r="A82" s="1173"/>
      <c r="C82" s="705"/>
      <c r="D82" s="705"/>
    </row>
    <row r="83" spans="1:4" x14ac:dyDescent="0.25">
      <c r="A83" s="1173"/>
      <c r="B83" s="1172"/>
      <c r="C83" s="1175"/>
      <c r="D83" s="1175"/>
    </row>
    <row r="84" spans="1:4" x14ac:dyDescent="0.25">
      <c r="A84" s="1173"/>
      <c r="B84" s="1172"/>
      <c r="C84" s="1175"/>
      <c r="D84" s="1175"/>
    </row>
    <row r="85" spans="1:4" x14ac:dyDescent="0.25">
      <c r="A85" s="1173"/>
      <c r="B85" s="1172"/>
      <c r="C85" s="1175"/>
      <c r="D85" s="39"/>
    </row>
    <row r="86" spans="1:4" x14ac:dyDescent="0.25">
      <c r="A86" s="1173"/>
      <c r="C86" s="705"/>
      <c r="D86" s="705"/>
    </row>
    <row r="87" spans="1:4" x14ac:dyDescent="0.25">
      <c r="A87" s="1173"/>
      <c r="B87" s="1172"/>
      <c r="C87" s="1175"/>
      <c r="D87" s="1175"/>
    </row>
    <row r="88" spans="1:4" x14ac:dyDescent="0.25">
      <c r="A88" s="1173"/>
      <c r="B88" s="1172"/>
      <c r="C88" s="1175"/>
      <c r="D88" s="1175"/>
    </row>
    <row r="89" spans="1:4" x14ac:dyDescent="0.25">
      <c r="A89" s="1173"/>
      <c r="B89" s="1172"/>
      <c r="C89" s="705"/>
      <c r="D89" s="1175"/>
    </row>
  </sheetData>
  <mergeCells count="9">
    <mergeCell ref="A9:A11"/>
    <mergeCell ref="B10:B11"/>
    <mergeCell ref="C10:C11"/>
    <mergeCell ref="D10:D11"/>
    <mergeCell ref="B1:D1"/>
    <mergeCell ref="B4:D4"/>
    <mergeCell ref="B5:D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3"/>
  <sheetViews>
    <sheetView workbookViewId="0">
      <selection sqref="A1:I1"/>
    </sheetView>
  </sheetViews>
  <sheetFormatPr defaultRowHeight="15.75" x14ac:dyDescent="0.25"/>
  <cols>
    <col min="1" max="1" width="4.85546875" style="1479" customWidth="1"/>
    <col min="2" max="2" width="57.85546875" style="1479" bestFit="1" customWidth="1"/>
    <col min="3" max="3" width="12" style="1479" customWidth="1"/>
    <col min="4" max="4" width="14.140625" style="1479" customWidth="1"/>
    <col min="5" max="5" width="13.7109375" style="1479" customWidth="1"/>
    <col min="6" max="7" width="12.85546875" style="1479" customWidth="1"/>
    <col min="8" max="8" width="15" style="1479" customWidth="1"/>
    <col min="9" max="9" width="12.42578125" style="1479" customWidth="1"/>
    <col min="10" max="256" width="9.140625" style="1479"/>
    <col min="257" max="257" width="4.85546875" style="1479" customWidth="1"/>
    <col min="258" max="258" width="57.85546875" style="1479" bestFit="1" customWidth="1"/>
    <col min="259" max="259" width="12" style="1479" customWidth="1"/>
    <col min="260" max="260" width="14.140625" style="1479" customWidth="1"/>
    <col min="261" max="261" width="13.7109375" style="1479" customWidth="1"/>
    <col min="262" max="263" width="12.85546875" style="1479" customWidth="1"/>
    <col min="264" max="264" width="15" style="1479" customWidth="1"/>
    <col min="265" max="265" width="12.42578125" style="1479" customWidth="1"/>
    <col min="266" max="512" width="9.140625" style="1479"/>
    <col min="513" max="513" width="4.85546875" style="1479" customWidth="1"/>
    <col min="514" max="514" width="57.85546875" style="1479" bestFit="1" customWidth="1"/>
    <col min="515" max="515" width="12" style="1479" customWidth="1"/>
    <col min="516" max="516" width="14.140625" style="1479" customWidth="1"/>
    <col min="517" max="517" width="13.7109375" style="1479" customWidth="1"/>
    <col min="518" max="519" width="12.85546875" style="1479" customWidth="1"/>
    <col min="520" max="520" width="15" style="1479" customWidth="1"/>
    <col min="521" max="521" width="12.42578125" style="1479" customWidth="1"/>
    <col min="522" max="768" width="9.140625" style="1479"/>
    <col min="769" max="769" width="4.85546875" style="1479" customWidth="1"/>
    <col min="770" max="770" width="57.85546875" style="1479" bestFit="1" customWidth="1"/>
    <col min="771" max="771" width="12" style="1479" customWidth="1"/>
    <col min="772" max="772" width="14.140625" style="1479" customWidth="1"/>
    <col min="773" max="773" width="13.7109375" style="1479" customWidth="1"/>
    <col min="774" max="775" width="12.85546875" style="1479" customWidth="1"/>
    <col min="776" max="776" width="15" style="1479" customWidth="1"/>
    <col min="777" max="777" width="12.42578125" style="1479" customWidth="1"/>
    <col min="778" max="1024" width="9.140625" style="1479"/>
    <col min="1025" max="1025" width="4.85546875" style="1479" customWidth="1"/>
    <col min="1026" max="1026" width="57.85546875" style="1479" bestFit="1" customWidth="1"/>
    <col min="1027" max="1027" width="12" style="1479" customWidth="1"/>
    <col min="1028" max="1028" width="14.140625" style="1479" customWidth="1"/>
    <col min="1029" max="1029" width="13.7109375" style="1479" customWidth="1"/>
    <col min="1030" max="1031" width="12.85546875" style="1479" customWidth="1"/>
    <col min="1032" max="1032" width="15" style="1479" customWidth="1"/>
    <col min="1033" max="1033" width="12.42578125" style="1479" customWidth="1"/>
    <col min="1034" max="1280" width="9.140625" style="1479"/>
    <col min="1281" max="1281" width="4.85546875" style="1479" customWidth="1"/>
    <col min="1282" max="1282" width="57.85546875" style="1479" bestFit="1" customWidth="1"/>
    <col min="1283" max="1283" width="12" style="1479" customWidth="1"/>
    <col min="1284" max="1284" width="14.140625" style="1479" customWidth="1"/>
    <col min="1285" max="1285" width="13.7109375" style="1479" customWidth="1"/>
    <col min="1286" max="1287" width="12.85546875" style="1479" customWidth="1"/>
    <col min="1288" max="1288" width="15" style="1479" customWidth="1"/>
    <col min="1289" max="1289" width="12.42578125" style="1479" customWidth="1"/>
    <col min="1290" max="1536" width="9.140625" style="1479"/>
    <col min="1537" max="1537" width="4.85546875" style="1479" customWidth="1"/>
    <col min="1538" max="1538" width="57.85546875" style="1479" bestFit="1" customWidth="1"/>
    <col min="1539" max="1539" width="12" style="1479" customWidth="1"/>
    <col min="1540" max="1540" width="14.140625" style="1479" customWidth="1"/>
    <col min="1541" max="1541" width="13.7109375" style="1479" customWidth="1"/>
    <col min="1542" max="1543" width="12.85546875" style="1479" customWidth="1"/>
    <col min="1544" max="1544" width="15" style="1479" customWidth="1"/>
    <col min="1545" max="1545" width="12.42578125" style="1479" customWidth="1"/>
    <col min="1546" max="1792" width="9.140625" style="1479"/>
    <col min="1793" max="1793" width="4.85546875" style="1479" customWidth="1"/>
    <col min="1794" max="1794" width="57.85546875" style="1479" bestFit="1" customWidth="1"/>
    <col min="1795" max="1795" width="12" style="1479" customWidth="1"/>
    <col min="1796" max="1796" width="14.140625" style="1479" customWidth="1"/>
    <col min="1797" max="1797" width="13.7109375" style="1479" customWidth="1"/>
    <col min="1798" max="1799" width="12.85546875" style="1479" customWidth="1"/>
    <col min="1800" max="1800" width="15" style="1479" customWidth="1"/>
    <col min="1801" max="1801" width="12.42578125" style="1479" customWidth="1"/>
    <col min="1802" max="2048" width="9.140625" style="1479"/>
    <col min="2049" max="2049" width="4.85546875" style="1479" customWidth="1"/>
    <col min="2050" max="2050" width="57.85546875" style="1479" bestFit="1" customWidth="1"/>
    <col min="2051" max="2051" width="12" style="1479" customWidth="1"/>
    <col min="2052" max="2052" width="14.140625" style="1479" customWidth="1"/>
    <col min="2053" max="2053" width="13.7109375" style="1479" customWidth="1"/>
    <col min="2054" max="2055" width="12.85546875" style="1479" customWidth="1"/>
    <col min="2056" max="2056" width="15" style="1479" customWidth="1"/>
    <col min="2057" max="2057" width="12.42578125" style="1479" customWidth="1"/>
    <col min="2058" max="2304" width="9.140625" style="1479"/>
    <col min="2305" max="2305" width="4.85546875" style="1479" customWidth="1"/>
    <col min="2306" max="2306" width="57.85546875" style="1479" bestFit="1" customWidth="1"/>
    <col min="2307" max="2307" width="12" style="1479" customWidth="1"/>
    <col min="2308" max="2308" width="14.140625" style="1479" customWidth="1"/>
    <col min="2309" max="2309" width="13.7109375" style="1479" customWidth="1"/>
    <col min="2310" max="2311" width="12.85546875" style="1479" customWidth="1"/>
    <col min="2312" max="2312" width="15" style="1479" customWidth="1"/>
    <col min="2313" max="2313" width="12.42578125" style="1479" customWidth="1"/>
    <col min="2314" max="2560" width="9.140625" style="1479"/>
    <col min="2561" max="2561" width="4.85546875" style="1479" customWidth="1"/>
    <col min="2562" max="2562" width="57.85546875" style="1479" bestFit="1" customWidth="1"/>
    <col min="2563" max="2563" width="12" style="1479" customWidth="1"/>
    <col min="2564" max="2564" width="14.140625" style="1479" customWidth="1"/>
    <col min="2565" max="2565" width="13.7109375" style="1479" customWidth="1"/>
    <col min="2566" max="2567" width="12.85546875" style="1479" customWidth="1"/>
    <col min="2568" max="2568" width="15" style="1479" customWidth="1"/>
    <col min="2569" max="2569" width="12.42578125" style="1479" customWidth="1"/>
    <col min="2570" max="2816" width="9.140625" style="1479"/>
    <col min="2817" max="2817" width="4.85546875" style="1479" customWidth="1"/>
    <col min="2818" max="2818" width="57.85546875" style="1479" bestFit="1" customWidth="1"/>
    <col min="2819" max="2819" width="12" style="1479" customWidth="1"/>
    <col min="2820" max="2820" width="14.140625" style="1479" customWidth="1"/>
    <col min="2821" max="2821" width="13.7109375" style="1479" customWidth="1"/>
    <col min="2822" max="2823" width="12.85546875" style="1479" customWidth="1"/>
    <col min="2824" max="2824" width="15" style="1479" customWidth="1"/>
    <col min="2825" max="2825" width="12.42578125" style="1479" customWidth="1"/>
    <col min="2826" max="3072" width="9.140625" style="1479"/>
    <col min="3073" max="3073" width="4.85546875" style="1479" customWidth="1"/>
    <col min="3074" max="3074" width="57.85546875" style="1479" bestFit="1" customWidth="1"/>
    <col min="3075" max="3075" width="12" style="1479" customWidth="1"/>
    <col min="3076" max="3076" width="14.140625" style="1479" customWidth="1"/>
    <col min="3077" max="3077" width="13.7109375" style="1479" customWidth="1"/>
    <col min="3078" max="3079" width="12.85546875" style="1479" customWidth="1"/>
    <col min="3080" max="3080" width="15" style="1479" customWidth="1"/>
    <col min="3081" max="3081" width="12.42578125" style="1479" customWidth="1"/>
    <col min="3082" max="3328" width="9.140625" style="1479"/>
    <col min="3329" max="3329" width="4.85546875" style="1479" customWidth="1"/>
    <col min="3330" max="3330" width="57.85546875" style="1479" bestFit="1" customWidth="1"/>
    <col min="3331" max="3331" width="12" style="1479" customWidth="1"/>
    <col min="3332" max="3332" width="14.140625" style="1479" customWidth="1"/>
    <col min="3333" max="3333" width="13.7109375" style="1479" customWidth="1"/>
    <col min="3334" max="3335" width="12.85546875" style="1479" customWidth="1"/>
    <col min="3336" max="3336" width="15" style="1479" customWidth="1"/>
    <col min="3337" max="3337" width="12.42578125" style="1479" customWidth="1"/>
    <col min="3338" max="3584" width="9.140625" style="1479"/>
    <col min="3585" max="3585" width="4.85546875" style="1479" customWidth="1"/>
    <col min="3586" max="3586" width="57.85546875" style="1479" bestFit="1" customWidth="1"/>
    <col min="3587" max="3587" width="12" style="1479" customWidth="1"/>
    <col min="3588" max="3588" width="14.140625" style="1479" customWidth="1"/>
    <col min="3589" max="3589" width="13.7109375" style="1479" customWidth="1"/>
    <col min="3590" max="3591" width="12.85546875" style="1479" customWidth="1"/>
    <col min="3592" max="3592" width="15" style="1479" customWidth="1"/>
    <col min="3593" max="3593" width="12.42578125" style="1479" customWidth="1"/>
    <col min="3594" max="3840" width="9.140625" style="1479"/>
    <col min="3841" max="3841" width="4.85546875" style="1479" customWidth="1"/>
    <col min="3842" max="3842" width="57.85546875" style="1479" bestFit="1" customWidth="1"/>
    <col min="3843" max="3843" width="12" style="1479" customWidth="1"/>
    <col min="3844" max="3844" width="14.140625" style="1479" customWidth="1"/>
    <col min="3845" max="3845" width="13.7109375" style="1479" customWidth="1"/>
    <col min="3846" max="3847" width="12.85546875" style="1479" customWidth="1"/>
    <col min="3848" max="3848" width="15" style="1479" customWidth="1"/>
    <col min="3849" max="3849" width="12.42578125" style="1479" customWidth="1"/>
    <col min="3850" max="4096" width="9.140625" style="1479"/>
    <col min="4097" max="4097" width="4.85546875" style="1479" customWidth="1"/>
    <col min="4098" max="4098" width="57.85546875" style="1479" bestFit="1" customWidth="1"/>
    <col min="4099" max="4099" width="12" style="1479" customWidth="1"/>
    <col min="4100" max="4100" width="14.140625" style="1479" customWidth="1"/>
    <col min="4101" max="4101" width="13.7109375" style="1479" customWidth="1"/>
    <col min="4102" max="4103" width="12.85546875" style="1479" customWidth="1"/>
    <col min="4104" max="4104" width="15" style="1479" customWidth="1"/>
    <col min="4105" max="4105" width="12.42578125" style="1479" customWidth="1"/>
    <col min="4106" max="4352" width="9.140625" style="1479"/>
    <col min="4353" max="4353" width="4.85546875" style="1479" customWidth="1"/>
    <col min="4354" max="4354" width="57.85546875" style="1479" bestFit="1" customWidth="1"/>
    <col min="4355" max="4355" width="12" style="1479" customWidth="1"/>
    <col min="4356" max="4356" width="14.140625" style="1479" customWidth="1"/>
    <col min="4357" max="4357" width="13.7109375" style="1479" customWidth="1"/>
    <col min="4358" max="4359" width="12.85546875" style="1479" customWidth="1"/>
    <col min="4360" max="4360" width="15" style="1479" customWidth="1"/>
    <col min="4361" max="4361" width="12.42578125" style="1479" customWidth="1"/>
    <col min="4362" max="4608" width="9.140625" style="1479"/>
    <col min="4609" max="4609" width="4.85546875" style="1479" customWidth="1"/>
    <col min="4610" max="4610" width="57.85546875" style="1479" bestFit="1" customWidth="1"/>
    <col min="4611" max="4611" width="12" style="1479" customWidth="1"/>
    <col min="4612" max="4612" width="14.140625" style="1479" customWidth="1"/>
    <col min="4613" max="4613" width="13.7109375" style="1479" customWidth="1"/>
    <col min="4614" max="4615" width="12.85546875" style="1479" customWidth="1"/>
    <col min="4616" max="4616" width="15" style="1479" customWidth="1"/>
    <col min="4617" max="4617" width="12.42578125" style="1479" customWidth="1"/>
    <col min="4618" max="4864" width="9.140625" style="1479"/>
    <col min="4865" max="4865" width="4.85546875" style="1479" customWidth="1"/>
    <col min="4866" max="4866" width="57.85546875" style="1479" bestFit="1" customWidth="1"/>
    <col min="4867" max="4867" width="12" style="1479" customWidth="1"/>
    <col min="4868" max="4868" width="14.140625" style="1479" customWidth="1"/>
    <col min="4869" max="4869" width="13.7109375" style="1479" customWidth="1"/>
    <col min="4870" max="4871" width="12.85546875" style="1479" customWidth="1"/>
    <col min="4872" max="4872" width="15" style="1479" customWidth="1"/>
    <col min="4873" max="4873" width="12.42578125" style="1479" customWidth="1"/>
    <col min="4874" max="5120" width="9.140625" style="1479"/>
    <col min="5121" max="5121" width="4.85546875" style="1479" customWidth="1"/>
    <col min="5122" max="5122" width="57.85546875" style="1479" bestFit="1" customWidth="1"/>
    <col min="5123" max="5123" width="12" style="1479" customWidth="1"/>
    <col min="5124" max="5124" width="14.140625" style="1479" customWidth="1"/>
    <col min="5125" max="5125" width="13.7109375" style="1479" customWidth="1"/>
    <col min="5126" max="5127" width="12.85546875" style="1479" customWidth="1"/>
    <col min="5128" max="5128" width="15" style="1479" customWidth="1"/>
    <col min="5129" max="5129" width="12.42578125" style="1479" customWidth="1"/>
    <col min="5130" max="5376" width="9.140625" style="1479"/>
    <col min="5377" max="5377" width="4.85546875" style="1479" customWidth="1"/>
    <col min="5378" max="5378" width="57.85546875" style="1479" bestFit="1" customWidth="1"/>
    <col min="5379" max="5379" width="12" style="1479" customWidth="1"/>
    <col min="5380" max="5380" width="14.140625" style="1479" customWidth="1"/>
    <col min="5381" max="5381" width="13.7109375" style="1479" customWidth="1"/>
    <col min="5382" max="5383" width="12.85546875" style="1479" customWidth="1"/>
    <col min="5384" max="5384" width="15" style="1479" customWidth="1"/>
    <col min="5385" max="5385" width="12.42578125" style="1479" customWidth="1"/>
    <col min="5386" max="5632" width="9.140625" style="1479"/>
    <col min="5633" max="5633" width="4.85546875" style="1479" customWidth="1"/>
    <col min="5634" max="5634" width="57.85546875" style="1479" bestFit="1" customWidth="1"/>
    <col min="5635" max="5635" width="12" style="1479" customWidth="1"/>
    <col min="5636" max="5636" width="14.140625" style="1479" customWidth="1"/>
    <col min="5637" max="5637" width="13.7109375" style="1479" customWidth="1"/>
    <col min="5638" max="5639" width="12.85546875" style="1479" customWidth="1"/>
    <col min="5640" max="5640" width="15" style="1479" customWidth="1"/>
    <col min="5641" max="5641" width="12.42578125" style="1479" customWidth="1"/>
    <col min="5642" max="5888" width="9.140625" style="1479"/>
    <col min="5889" max="5889" width="4.85546875" style="1479" customWidth="1"/>
    <col min="5890" max="5890" width="57.85546875" style="1479" bestFit="1" customWidth="1"/>
    <col min="5891" max="5891" width="12" style="1479" customWidth="1"/>
    <col min="5892" max="5892" width="14.140625" style="1479" customWidth="1"/>
    <col min="5893" max="5893" width="13.7109375" style="1479" customWidth="1"/>
    <col min="5894" max="5895" width="12.85546875" style="1479" customWidth="1"/>
    <col min="5896" max="5896" width="15" style="1479" customWidth="1"/>
    <col min="5897" max="5897" width="12.42578125" style="1479" customWidth="1"/>
    <col min="5898" max="6144" width="9.140625" style="1479"/>
    <col min="6145" max="6145" width="4.85546875" style="1479" customWidth="1"/>
    <col min="6146" max="6146" width="57.85546875" style="1479" bestFit="1" customWidth="1"/>
    <col min="6147" max="6147" width="12" style="1479" customWidth="1"/>
    <col min="6148" max="6148" width="14.140625" style="1479" customWidth="1"/>
    <col min="6149" max="6149" width="13.7109375" style="1479" customWidth="1"/>
    <col min="6150" max="6151" width="12.85546875" style="1479" customWidth="1"/>
    <col min="6152" max="6152" width="15" style="1479" customWidth="1"/>
    <col min="6153" max="6153" width="12.42578125" style="1479" customWidth="1"/>
    <col min="6154" max="6400" width="9.140625" style="1479"/>
    <col min="6401" max="6401" width="4.85546875" style="1479" customWidth="1"/>
    <col min="6402" max="6402" width="57.85546875" style="1479" bestFit="1" customWidth="1"/>
    <col min="6403" max="6403" width="12" style="1479" customWidth="1"/>
    <col min="6404" max="6404" width="14.140625" style="1479" customWidth="1"/>
    <col min="6405" max="6405" width="13.7109375" style="1479" customWidth="1"/>
    <col min="6406" max="6407" width="12.85546875" style="1479" customWidth="1"/>
    <col min="6408" max="6408" width="15" style="1479" customWidth="1"/>
    <col min="6409" max="6409" width="12.42578125" style="1479" customWidth="1"/>
    <col min="6410" max="6656" width="9.140625" style="1479"/>
    <col min="6657" max="6657" width="4.85546875" style="1479" customWidth="1"/>
    <col min="6658" max="6658" width="57.85546875" style="1479" bestFit="1" customWidth="1"/>
    <col min="6659" max="6659" width="12" style="1479" customWidth="1"/>
    <col min="6660" max="6660" width="14.140625" style="1479" customWidth="1"/>
    <col min="6661" max="6661" width="13.7109375" style="1479" customWidth="1"/>
    <col min="6662" max="6663" width="12.85546875" style="1479" customWidth="1"/>
    <col min="6664" max="6664" width="15" style="1479" customWidth="1"/>
    <col min="6665" max="6665" width="12.42578125" style="1479" customWidth="1"/>
    <col min="6666" max="6912" width="9.140625" style="1479"/>
    <col min="6913" max="6913" width="4.85546875" style="1479" customWidth="1"/>
    <col min="6914" max="6914" width="57.85546875" style="1479" bestFit="1" customWidth="1"/>
    <col min="6915" max="6915" width="12" style="1479" customWidth="1"/>
    <col min="6916" max="6916" width="14.140625" style="1479" customWidth="1"/>
    <col min="6917" max="6917" width="13.7109375" style="1479" customWidth="1"/>
    <col min="6918" max="6919" width="12.85546875" style="1479" customWidth="1"/>
    <col min="6920" max="6920" width="15" style="1479" customWidth="1"/>
    <col min="6921" max="6921" width="12.42578125" style="1479" customWidth="1"/>
    <col min="6922" max="7168" width="9.140625" style="1479"/>
    <col min="7169" max="7169" width="4.85546875" style="1479" customWidth="1"/>
    <col min="7170" max="7170" width="57.85546875" style="1479" bestFit="1" customWidth="1"/>
    <col min="7171" max="7171" width="12" style="1479" customWidth="1"/>
    <col min="7172" max="7172" width="14.140625" style="1479" customWidth="1"/>
    <col min="7173" max="7173" width="13.7109375" style="1479" customWidth="1"/>
    <col min="7174" max="7175" width="12.85546875" style="1479" customWidth="1"/>
    <col min="7176" max="7176" width="15" style="1479" customWidth="1"/>
    <col min="7177" max="7177" width="12.42578125" style="1479" customWidth="1"/>
    <col min="7178" max="7424" width="9.140625" style="1479"/>
    <col min="7425" max="7425" width="4.85546875" style="1479" customWidth="1"/>
    <col min="7426" max="7426" width="57.85546875" style="1479" bestFit="1" customWidth="1"/>
    <col min="7427" max="7427" width="12" style="1479" customWidth="1"/>
    <col min="7428" max="7428" width="14.140625" style="1479" customWidth="1"/>
    <col min="7429" max="7429" width="13.7109375" style="1479" customWidth="1"/>
    <col min="7430" max="7431" width="12.85546875" style="1479" customWidth="1"/>
    <col min="7432" max="7432" width="15" style="1479" customWidth="1"/>
    <col min="7433" max="7433" width="12.42578125" style="1479" customWidth="1"/>
    <col min="7434" max="7680" width="9.140625" style="1479"/>
    <col min="7681" max="7681" width="4.85546875" style="1479" customWidth="1"/>
    <col min="7682" max="7682" width="57.85546875" style="1479" bestFit="1" customWidth="1"/>
    <col min="7683" max="7683" width="12" style="1479" customWidth="1"/>
    <col min="7684" max="7684" width="14.140625" style="1479" customWidth="1"/>
    <col min="7685" max="7685" width="13.7109375" style="1479" customWidth="1"/>
    <col min="7686" max="7687" width="12.85546875" style="1479" customWidth="1"/>
    <col min="7688" max="7688" width="15" style="1479" customWidth="1"/>
    <col min="7689" max="7689" width="12.42578125" style="1479" customWidth="1"/>
    <col min="7690" max="7936" width="9.140625" style="1479"/>
    <col min="7937" max="7937" width="4.85546875" style="1479" customWidth="1"/>
    <col min="7938" max="7938" width="57.85546875" style="1479" bestFit="1" customWidth="1"/>
    <col min="7939" max="7939" width="12" style="1479" customWidth="1"/>
    <col min="7940" max="7940" width="14.140625" style="1479" customWidth="1"/>
    <col min="7941" max="7941" width="13.7109375" style="1479" customWidth="1"/>
    <col min="7942" max="7943" width="12.85546875" style="1479" customWidth="1"/>
    <col min="7944" max="7944" width="15" style="1479" customWidth="1"/>
    <col min="7945" max="7945" width="12.42578125" style="1479" customWidth="1"/>
    <col min="7946" max="8192" width="9.140625" style="1479"/>
    <col min="8193" max="8193" width="4.85546875" style="1479" customWidth="1"/>
    <col min="8194" max="8194" width="57.85546875" style="1479" bestFit="1" customWidth="1"/>
    <col min="8195" max="8195" width="12" style="1479" customWidth="1"/>
    <col min="8196" max="8196" width="14.140625" style="1479" customWidth="1"/>
    <col min="8197" max="8197" width="13.7109375" style="1479" customWidth="1"/>
    <col min="8198" max="8199" width="12.85546875" style="1479" customWidth="1"/>
    <col min="8200" max="8200" width="15" style="1479" customWidth="1"/>
    <col min="8201" max="8201" width="12.42578125" style="1479" customWidth="1"/>
    <col min="8202" max="8448" width="9.140625" style="1479"/>
    <col min="8449" max="8449" width="4.85546875" style="1479" customWidth="1"/>
    <col min="8450" max="8450" width="57.85546875" style="1479" bestFit="1" customWidth="1"/>
    <col min="8451" max="8451" width="12" style="1479" customWidth="1"/>
    <col min="8452" max="8452" width="14.140625" style="1479" customWidth="1"/>
    <col min="8453" max="8453" width="13.7109375" style="1479" customWidth="1"/>
    <col min="8454" max="8455" width="12.85546875" style="1479" customWidth="1"/>
    <col min="8456" max="8456" width="15" style="1479" customWidth="1"/>
    <col min="8457" max="8457" width="12.42578125" style="1479" customWidth="1"/>
    <col min="8458" max="8704" width="9.140625" style="1479"/>
    <col min="8705" max="8705" width="4.85546875" style="1479" customWidth="1"/>
    <col min="8706" max="8706" width="57.85546875" style="1479" bestFit="1" customWidth="1"/>
    <col min="8707" max="8707" width="12" style="1479" customWidth="1"/>
    <col min="8708" max="8708" width="14.140625" style="1479" customWidth="1"/>
    <col min="8709" max="8709" width="13.7109375" style="1479" customWidth="1"/>
    <col min="8710" max="8711" width="12.85546875" style="1479" customWidth="1"/>
    <col min="8712" max="8712" width="15" style="1479" customWidth="1"/>
    <col min="8713" max="8713" width="12.42578125" style="1479" customWidth="1"/>
    <col min="8714" max="8960" width="9.140625" style="1479"/>
    <col min="8961" max="8961" width="4.85546875" style="1479" customWidth="1"/>
    <col min="8962" max="8962" width="57.85546875" style="1479" bestFit="1" customWidth="1"/>
    <col min="8963" max="8963" width="12" style="1479" customWidth="1"/>
    <col min="8964" max="8964" width="14.140625" style="1479" customWidth="1"/>
    <col min="8965" max="8965" width="13.7109375" style="1479" customWidth="1"/>
    <col min="8966" max="8967" width="12.85546875" style="1479" customWidth="1"/>
    <col min="8968" max="8968" width="15" style="1479" customWidth="1"/>
    <col min="8969" max="8969" width="12.42578125" style="1479" customWidth="1"/>
    <col min="8970" max="9216" width="9.140625" style="1479"/>
    <col min="9217" max="9217" width="4.85546875" style="1479" customWidth="1"/>
    <col min="9218" max="9218" width="57.85546875" style="1479" bestFit="1" customWidth="1"/>
    <col min="9219" max="9219" width="12" style="1479" customWidth="1"/>
    <col min="9220" max="9220" width="14.140625" style="1479" customWidth="1"/>
    <col min="9221" max="9221" width="13.7109375" style="1479" customWidth="1"/>
    <col min="9222" max="9223" width="12.85546875" style="1479" customWidth="1"/>
    <col min="9224" max="9224" width="15" style="1479" customWidth="1"/>
    <col min="9225" max="9225" width="12.42578125" style="1479" customWidth="1"/>
    <col min="9226" max="9472" width="9.140625" style="1479"/>
    <col min="9473" max="9473" width="4.85546875" style="1479" customWidth="1"/>
    <col min="9474" max="9474" width="57.85546875" style="1479" bestFit="1" customWidth="1"/>
    <col min="9475" max="9475" width="12" style="1479" customWidth="1"/>
    <col min="9476" max="9476" width="14.140625" style="1479" customWidth="1"/>
    <col min="9477" max="9477" width="13.7109375" style="1479" customWidth="1"/>
    <col min="9478" max="9479" width="12.85546875" style="1479" customWidth="1"/>
    <col min="9480" max="9480" width="15" style="1479" customWidth="1"/>
    <col min="9481" max="9481" width="12.42578125" style="1479" customWidth="1"/>
    <col min="9482" max="9728" width="9.140625" style="1479"/>
    <col min="9729" max="9729" width="4.85546875" style="1479" customWidth="1"/>
    <col min="9730" max="9730" width="57.85546875" style="1479" bestFit="1" customWidth="1"/>
    <col min="9731" max="9731" width="12" style="1479" customWidth="1"/>
    <col min="9732" max="9732" width="14.140625" style="1479" customWidth="1"/>
    <col min="9733" max="9733" width="13.7109375" style="1479" customWidth="1"/>
    <col min="9734" max="9735" width="12.85546875" style="1479" customWidth="1"/>
    <col min="9736" max="9736" width="15" style="1479" customWidth="1"/>
    <col min="9737" max="9737" width="12.42578125" style="1479" customWidth="1"/>
    <col min="9738" max="9984" width="9.140625" style="1479"/>
    <col min="9985" max="9985" width="4.85546875" style="1479" customWidth="1"/>
    <col min="9986" max="9986" width="57.85546875" style="1479" bestFit="1" customWidth="1"/>
    <col min="9987" max="9987" width="12" style="1479" customWidth="1"/>
    <col min="9988" max="9988" width="14.140625" style="1479" customWidth="1"/>
    <col min="9989" max="9989" width="13.7109375" style="1479" customWidth="1"/>
    <col min="9990" max="9991" width="12.85546875" style="1479" customWidth="1"/>
    <col min="9992" max="9992" width="15" style="1479" customWidth="1"/>
    <col min="9993" max="9993" width="12.42578125" style="1479" customWidth="1"/>
    <col min="9994" max="10240" width="9.140625" style="1479"/>
    <col min="10241" max="10241" width="4.85546875" style="1479" customWidth="1"/>
    <col min="10242" max="10242" width="57.85546875" style="1479" bestFit="1" customWidth="1"/>
    <col min="10243" max="10243" width="12" style="1479" customWidth="1"/>
    <col min="10244" max="10244" width="14.140625" style="1479" customWidth="1"/>
    <col min="10245" max="10245" width="13.7109375" style="1479" customWidth="1"/>
    <col min="10246" max="10247" width="12.85546875" style="1479" customWidth="1"/>
    <col min="10248" max="10248" width="15" style="1479" customWidth="1"/>
    <col min="10249" max="10249" width="12.42578125" style="1479" customWidth="1"/>
    <col min="10250" max="10496" width="9.140625" style="1479"/>
    <col min="10497" max="10497" width="4.85546875" style="1479" customWidth="1"/>
    <col min="10498" max="10498" width="57.85546875" style="1479" bestFit="1" customWidth="1"/>
    <col min="10499" max="10499" width="12" style="1479" customWidth="1"/>
    <col min="10500" max="10500" width="14.140625" style="1479" customWidth="1"/>
    <col min="10501" max="10501" width="13.7109375" style="1479" customWidth="1"/>
    <col min="10502" max="10503" width="12.85546875" style="1479" customWidth="1"/>
    <col min="10504" max="10504" width="15" style="1479" customWidth="1"/>
    <col min="10505" max="10505" width="12.42578125" style="1479" customWidth="1"/>
    <col min="10506" max="10752" width="9.140625" style="1479"/>
    <col min="10753" max="10753" width="4.85546875" style="1479" customWidth="1"/>
    <col min="10754" max="10754" width="57.85546875" style="1479" bestFit="1" customWidth="1"/>
    <col min="10755" max="10755" width="12" style="1479" customWidth="1"/>
    <col min="10756" max="10756" width="14.140625" style="1479" customWidth="1"/>
    <col min="10757" max="10757" width="13.7109375" style="1479" customWidth="1"/>
    <col min="10758" max="10759" width="12.85546875" style="1479" customWidth="1"/>
    <col min="10760" max="10760" width="15" style="1479" customWidth="1"/>
    <col min="10761" max="10761" width="12.42578125" style="1479" customWidth="1"/>
    <col min="10762" max="11008" width="9.140625" style="1479"/>
    <col min="11009" max="11009" width="4.85546875" style="1479" customWidth="1"/>
    <col min="11010" max="11010" width="57.85546875" style="1479" bestFit="1" customWidth="1"/>
    <col min="11011" max="11011" width="12" style="1479" customWidth="1"/>
    <col min="11012" max="11012" width="14.140625" style="1479" customWidth="1"/>
    <col min="11013" max="11013" width="13.7109375" style="1479" customWidth="1"/>
    <col min="11014" max="11015" width="12.85546875" style="1479" customWidth="1"/>
    <col min="11016" max="11016" width="15" style="1479" customWidth="1"/>
    <col min="11017" max="11017" width="12.42578125" style="1479" customWidth="1"/>
    <col min="11018" max="11264" width="9.140625" style="1479"/>
    <col min="11265" max="11265" width="4.85546875" style="1479" customWidth="1"/>
    <col min="11266" max="11266" width="57.85546875" style="1479" bestFit="1" customWidth="1"/>
    <col min="11267" max="11267" width="12" style="1479" customWidth="1"/>
    <col min="11268" max="11268" width="14.140625" style="1479" customWidth="1"/>
    <col min="11269" max="11269" width="13.7109375" style="1479" customWidth="1"/>
    <col min="11270" max="11271" width="12.85546875" style="1479" customWidth="1"/>
    <col min="11272" max="11272" width="15" style="1479" customWidth="1"/>
    <col min="11273" max="11273" width="12.42578125" style="1479" customWidth="1"/>
    <col min="11274" max="11520" width="9.140625" style="1479"/>
    <col min="11521" max="11521" width="4.85546875" style="1479" customWidth="1"/>
    <col min="11522" max="11522" width="57.85546875" style="1479" bestFit="1" customWidth="1"/>
    <col min="11523" max="11523" width="12" style="1479" customWidth="1"/>
    <col min="11524" max="11524" width="14.140625" style="1479" customWidth="1"/>
    <col min="11525" max="11525" width="13.7109375" style="1479" customWidth="1"/>
    <col min="11526" max="11527" width="12.85546875" style="1479" customWidth="1"/>
    <col min="11528" max="11528" width="15" style="1479" customWidth="1"/>
    <col min="11529" max="11529" width="12.42578125" style="1479" customWidth="1"/>
    <col min="11530" max="11776" width="9.140625" style="1479"/>
    <col min="11777" max="11777" width="4.85546875" style="1479" customWidth="1"/>
    <col min="11778" max="11778" width="57.85546875" style="1479" bestFit="1" customWidth="1"/>
    <col min="11779" max="11779" width="12" style="1479" customWidth="1"/>
    <col min="11780" max="11780" width="14.140625" style="1479" customWidth="1"/>
    <col min="11781" max="11781" width="13.7109375" style="1479" customWidth="1"/>
    <col min="11782" max="11783" width="12.85546875" style="1479" customWidth="1"/>
    <col min="11784" max="11784" width="15" style="1479" customWidth="1"/>
    <col min="11785" max="11785" width="12.42578125" style="1479" customWidth="1"/>
    <col min="11786" max="12032" width="9.140625" style="1479"/>
    <col min="12033" max="12033" width="4.85546875" style="1479" customWidth="1"/>
    <col min="12034" max="12034" width="57.85546875" style="1479" bestFit="1" customWidth="1"/>
    <col min="12035" max="12035" width="12" style="1479" customWidth="1"/>
    <col min="12036" max="12036" width="14.140625" style="1479" customWidth="1"/>
    <col min="12037" max="12037" width="13.7109375" style="1479" customWidth="1"/>
    <col min="12038" max="12039" width="12.85546875" style="1479" customWidth="1"/>
    <col min="12040" max="12040" width="15" style="1479" customWidth="1"/>
    <col min="12041" max="12041" width="12.42578125" style="1479" customWidth="1"/>
    <col min="12042" max="12288" width="9.140625" style="1479"/>
    <col min="12289" max="12289" width="4.85546875" style="1479" customWidth="1"/>
    <col min="12290" max="12290" width="57.85546875" style="1479" bestFit="1" customWidth="1"/>
    <col min="12291" max="12291" width="12" style="1479" customWidth="1"/>
    <col min="12292" max="12292" width="14.140625" style="1479" customWidth="1"/>
    <col min="12293" max="12293" width="13.7109375" style="1479" customWidth="1"/>
    <col min="12294" max="12295" width="12.85546875" style="1479" customWidth="1"/>
    <col min="12296" max="12296" width="15" style="1479" customWidth="1"/>
    <col min="12297" max="12297" width="12.42578125" style="1479" customWidth="1"/>
    <col min="12298" max="12544" width="9.140625" style="1479"/>
    <col min="12545" max="12545" width="4.85546875" style="1479" customWidth="1"/>
    <col min="12546" max="12546" width="57.85546875" style="1479" bestFit="1" customWidth="1"/>
    <col min="12547" max="12547" width="12" style="1479" customWidth="1"/>
    <col min="12548" max="12548" width="14.140625" style="1479" customWidth="1"/>
    <col min="12549" max="12549" width="13.7109375" style="1479" customWidth="1"/>
    <col min="12550" max="12551" width="12.85546875" style="1479" customWidth="1"/>
    <col min="12552" max="12552" width="15" style="1479" customWidth="1"/>
    <col min="12553" max="12553" width="12.42578125" style="1479" customWidth="1"/>
    <col min="12554" max="12800" width="9.140625" style="1479"/>
    <col min="12801" max="12801" width="4.85546875" style="1479" customWidth="1"/>
    <col min="12802" max="12802" width="57.85546875" style="1479" bestFit="1" customWidth="1"/>
    <col min="12803" max="12803" width="12" style="1479" customWidth="1"/>
    <col min="12804" max="12804" width="14.140625" style="1479" customWidth="1"/>
    <col min="12805" max="12805" width="13.7109375" style="1479" customWidth="1"/>
    <col min="12806" max="12807" width="12.85546875" style="1479" customWidth="1"/>
    <col min="12808" max="12808" width="15" style="1479" customWidth="1"/>
    <col min="12809" max="12809" width="12.42578125" style="1479" customWidth="1"/>
    <col min="12810" max="13056" width="9.140625" style="1479"/>
    <col min="13057" max="13057" width="4.85546875" style="1479" customWidth="1"/>
    <col min="13058" max="13058" width="57.85546875" style="1479" bestFit="1" customWidth="1"/>
    <col min="13059" max="13059" width="12" style="1479" customWidth="1"/>
    <col min="13060" max="13060" width="14.140625" style="1479" customWidth="1"/>
    <col min="13061" max="13061" width="13.7109375" style="1479" customWidth="1"/>
    <col min="13062" max="13063" width="12.85546875" style="1479" customWidth="1"/>
    <col min="13064" max="13064" width="15" style="1479" customWidth="1"/>
    <col min="13065" max="13065" width="12.42578125" style="1479" customWidth="1"/>
    <col min="13066" max="13312" width="9.140625" style="1479"/>
    <col min="13313" max="13313" width="4.85546875" style="1479" customWidth="1"/>
    <col min="13314" max="13314" width="57.85546875" style="1479" bestFit="1" customWidth="1"/>
    <col min="13315" max="13315" width="12" style="1479" customWidth="1"/>
    <col min="13316" max="13316" width="14.140625" style="1479" customWidth="1"/>
    <col min="13317" max="13317" width="13.7109375" style="1479" customWidth="1"/>
    <col min="13318" max="13319" width="12.85546875" style="1479" customWidth="1"/>
    <col min="13320" max="13320" width="15" style="1479" customWidth="1"/>
    <col min="13321" max="13321" width="12.42578125" style="1479" customWidth="1"/>
    <col min="13322" max="13568" width="9.140625" style="1479"/>
    <col min="13569" max="13569" width="4.85546875" style="1479" customWidth="1"/>
    <col min="13570" max="13570" width="57.85546875" style="1479" bestFit="1" customWidth="1"/>
    <col min="13571" max="13571" width="12" style="1479" customWidth="1"/>
    <col min="13572" max="13572" width="14.140625" style="1479" customWidth="1"/>
    <col min="13573" max="13573" width="13.7109375" style="1479" customWidth="1"/>
    <col min="13574" max="13575" width="12.85546875" style="1479" customWidth="1"/>
    <col min="13576" max="13576" width="15" style="1479" customWidth="1"/>
    <col min="13577" max="13577" width="12.42578125" style="1479" customWidth="1"/>
    <col min="13578" max="13824" width="9.140625" style="1479"/>
    <col min="13825" max="13825" width="4.85546875" style="1479" customWidth="1"/>
    <col min="13826" max="13826" width="57.85546875" style="1479" bestFit="1" customWidth="1"/>
    <col min="13827" max="13827" width="12" style="1479" customWidth="1"/>
    <col min="13828" max="13828" width="14.140625" style="1479" customWidth="1"/>
    <col min="13829" max="13829" width="13.7109375" style="1479" customWidth="1"/>
    <col min="13830" max="13831" width="12.85546875" style="1479" customWidth="1"/>
    <col min="13832" max="13832" width="15" style="1479" customWidth="1"/>
    <col min="13833" max="13833" width="12.42578125" style="1479" customWidth="1"/>
    <col min="13834" max="14080" width="9.140625" style="1479"/>
    <col min="14081" max="14081" width="4.85546875" style="1479" customWidth="1"/>
    <col min="14082" max="14082" width="57.85546875" style="1479" bestFit="1" customWidth="1"/>
    <col min="14083" max="14083" width="12" style="1479" customWidth="1"/>
    <col min="14084" max="14084" width="14.140625" style="1479" customWidth="1"/>
    <col min="14085" max="14085" width="13.7109375" style="1479" customWidth="1"/>
    <col min="14086" max="14087" width="12.85546875" style="1479" customWidth="1"/>
    <col min="14088" max="14088" width="15" style="1479" customWidth="1"/>
    <col min="14089" max="14089" width="12.42578125" style="1479" customWidth="1"/>
    <col min="14090" max="14336" width="9.140625" style="1479"/>
    <col min="14337" max="14337" width="4.85546875" style="1479" customWidth="1"/>
    <col min="14338" max="14338" width="57.85546875" style="1479" bestFit="1" customWidth="1"/>
    <col min="14339" max="14339" width="12" style="1479" customWidth="1"/>
    <col min="14340" max="14340" width="14.140625" style="1479" customWidth="1"/>
    <col min="14341" max="14341" width="13.7109375" style="1479" customWidth="1"/>
    <col min="14342" max="14343" width="12.85546875" style="1479" customWidth="1"/>
    <col min="14344" max="14344" width="15" style="1479" customWidth="1"/>
    <col min="14345" max="14345" width="12.42578125" style="1479" customWidth="1"/>
    <col min="14346" max="14592" width="9.140625" style="1479"/>
    <col min="14593" max="14593" width="4.85546875" style="1479" customWidth="1"/>
    <col min="14594" max="14594" width="57.85546875" style="1479" bestFit="1" customWidth="1"/>
    <col min="14595" max="14595" width="12" style="1479" customWidth="1"/>
    <col min="14596" max="14596" width="14.140625" style="1479" customWidth="1"/>
    <col min="14597" max="14597" width="13.7109375" style="1479" customWidth="1"/>
    <col min="14598" max="14599" width="12.85546875" style="1479" customWidth="1"/>
    <col min="14600" max="14600" width="15" style="1479" customWidth="1"/>
    <col min="14601" max="14601" width="12.42578125" style="1479" customWidth="1"/>
    <col min="14602" max="14848" width="9.140625" style="1479"/>
    <col min="14849" max="14849" width="4.85546875" style="1479" customWidth="1"/>
    <col min="14850" max="14850" width="57.85546875" style="1479" bestFit="1" customWidth="1"/>
    <col min="14851" max="14851" width="12" style="1479" customWidth="1"/>
    <col min="14852" max="14852" width="14.140625" style="1479" customWidth="1"/>
    <col min="14853" max="14853" width="13.7109375" style="1479" customWidth="1"/>
    <col min="14854" max="14855" width="12.85546875" style="1479" customWidth="1"/>
    <col min="14856" max="14856" width="15" style="1479" customWidth="1"/>
    <col min="14857" max="14857" width="12.42578125" style="1479" customWidth="1"/>
    <col min="14858" max="15104" width="9.140625" style="1479"/>
    <col min="15105" max="15105" width="4.85546875" style="1479" customWidth="1"/>
    <col min="15106" max="15106" width="57.85546875" style="1479" bestFit="1" customWidth="1"/>
    <col min="15107" max="15107" width="12" style="1479" customWidth="1"/>
    <col min="15108" max="15108" width="14.140625" style="1479" customWidth="1"/>
    <col min="15109" max="15109" width="13.7109375" style="1479" customWidth="1"/>
    <col min="15110" max="15111" width="12.85546875" style="1479" customWidth="1"/>
    <col min="15112" max="15112" width="15" style="1479" customWidth="1"/>
    <col min="15113" max="15113" width="12.42578125" style="1479" customWidth="1"/>
    <col min="15114" max="15360" width="9.140625" style="1479"/>
    <col min="15361" max="15361" width="4.85546875" style="1479" customWidth="1"/>
    <col min="15362" max="15362" width="57.85546875" style="1479" bestFit="1" customWidth="1"/>
    <col min="15363" max="15363" width="12" style="1479" customWidth="1"/>
    <col min="15364" max="15364" width="14.140625" style="1479" customWidth="1"/>
    <col min="15365" max="15365" width="13.7109375" style="1479" customWidth="1"/>
    <col min="15366" max="15367" width="12.85546875" style="1479" customWidth="1"/>
    <col min="15368" max="15368" width="15" style="1479" customWidth="1"/>
    <col min="15369" max="15369" width="12.42578125" style="1479" customWidth="1"/>
    <col min="15370" max="15616" width="9.140625" style="1479"/>
    <col min="15617" max="15617" width="4.85546875" style="1479" customWidth="1"/>
    <col min="15618" max="15618" width="57.85546875" style="1479" bestFit="1" customWidth="1"/>
    <col min="15619" max="15619" width="12" style="1479" customWidth="1"/>
    <col min="15620" max="15620" width="14.140625" style="1479" customWidth="1"/>
    <col min="15621" max="15621" width="13.7109375" style="1479" customWidth="1"/>
    <col min="15622" max="15623" width="12.85546875" style="1479" customWidth="1"/>
    <col min="15624" max="15624" width="15" style="1479" customWidth="1"/>
    <col min="15625" max="15625" width="12.42578125" style="1479" customWidth="1"/>
    <col min="15626" max="15872" width="9.140625" style="1479"/>
    <col min="15873" max="15873" width="4.85546875" style="1479" customWidth="1"/>
    <col min="15874" max="15874" width="57.85546875" style="1479" bestFit="1" customWidth="1"/>
    <col min="15875" max="15875" width="12" style="1479" customWidth="1"/>
    <col min="15876" max="15876" width="14.140625" style="1479" customWidth="1"/>
    <col min="15877" max="15877" width="13.7109375" style="1479" customWidth="1"/>
    <col min="15878" max="15879" width="12.85546875" style="1479" customWidth="1"/>
    <col min="15880" max="15880" width="15" style="1479" customWidth="1"/>
    <col min="15881" max="15881" width="12.42578125" style="1479" customWidth="1"/>
    <col min="15882" max="16128" width="9.140625" style="1479"/>
    <col min="16129" max="16129" width="4.85546875" style="1479" customWidth="1"/>
    <col min="16130" max="16130" width="57.85546875" style="1479" bestFit="1" customWidth="1"/>
    <col min="16131" max="16131" width="12" style="1479" customWidth="1"/>
    <col min="16132" max="16132" width="14.140625" style="1479" customWidth="1"/>
    <col min="16133" max="16133" width="13.7109375" style="1479" customWidth="1"/>
    <col min="16134" max="16135" width="12.85546875" style="1479" customWidth="1"/>
    <col min="16136" max="16136" width="15" style="1479" customWidth="1"/>
    <col min="16137" max="16137" width="12.42578125" style="1479" customWidth="1"/>
    <col min="16138" max="16384" width="9.140625" style="1479"/>
  </cols>
  <sheetData>
    <row r="1" spans="1:10" s="1477" customFormat="1" x14ac:dyDescent="0.25">
      <c r="A1" s="1815" t="s">
        <v>2416</v>
      </c>
      <c r="B1" s="1815"/>
      <c r="C1" s="1815"/>
      <c r="D1" s="1815"/>
      <c r="E1" s="1815"/>
      <c r="F1" s="1815"/>
      <c r="G1" s="1815"/>
      <c r="H1" s="1815"/>
      <c r="I1" s="1815"/>
      <c r="J1" s="1176"/>
    </row>
    <row r="2" spans="1:10" s="1477" customFormat="1" x14ac:dyDescent="0.25">
      <c r="G2" s="1478"/>
      <c r="H2" s="1478"/>
      <c r="I2" s="1478"/>
      <c r="J2" s="1479"/>
    </row>
    <row r="3" spans="1:10" s="1477" customFormat="1" x14ac:dyDescent="0.25">
      <c r="B3" s="1879" t="s">
        <v>80</v>
      </c>
      <c r="C3" s="1879"/>
      <c r="D3" s="1879"/>
      <c r="E3" s="1879"/>
      <c r="F3" s="1879"/>
      <c r="G3" s="1879"/>
      <c r="H3" s="1879"/>
      <c r="I3" s="1879"/>
      <c r="J3" s="1479"/>
    </row>
    <row r="4" spans="1:10" s="1477" customFormat="1" x14ac:dyDescent="0.25">
      <c r="B4" s="1879" t="s">
        <v>1183</v>
      </c>
      <c r="C4" s="1879"/>
      <c r="D4" s="1879"/>
      <c r="E4" s="1879"/>
      <c r="F4" s="1879"/>
      <c r="G4" s="1879"/>
      <c r="H4" s="1879"/>
      <c r="I4" s="1879"/>
      <c r="J4" s="1479"/>
    </row>
    <row r="5" spans="1:10" s="1477" customFormat="1" x14ac:dyDescent="0.25">
      <c r="B5" s="1879" t="s">
        <v>1368</v>
      </c>
      <c r="C5" s="1879"/>
      <c r="D5" s="1879"/>
      <c r="E5" s="1879"/>
      <c r="F5" s="1879"/>
      <c r="G5" s="1879"/>
      <c r="H5" s="1879"/>
      <c r="I5" s="1879"/>
      <c r="J5" s="1479"/>
    </row>
    <row r="6" spans="1:10" s="1477" customFormat="1" x14ac:dyDescent="0.25">
      <c r="B6" s="1879" t="s">
        <v>1369</v>
      </c>
      <c r="C6" s="1879"/>
      <c r="D6" s="1879"/>
      <c r="E6" s="1879"/>
      <c r="F6" s="1879"/>
      <c r="G6" s="1879"/>
      <c r="H6" s="1879"/>
      <c r="I6" s="1879"/>
      <c r="J6" s="1479"/>
    </row>
    <row r="7" spans="1:10" s="1477" customFormat="1" x14ac:dyDescent="0.25">
      <c r="B7" s="1887" t="s">
        <v>399</v>
      </c>
      <c r="C7" s="1887"/>
      <c r="D7" s="1887"/>
      <c r="E7" s="1887"/>
      <c r="F7" s="1887"/>
      <c r="G7" s="1887"/>
      <c r="H7" s="1887"/>
      <c r="I7" s="1887"/>
      <c r="J7" s="1479"/>
    </row>
    <row r="8" spans="1:10" s="1477" customFormat="1" x14ac:dyDescent="0.25">
      <c r="B8" s="1480" t="s">
        <v>1144</v>
      </c>
      <c r="C8" s="1481"/>
      <c r="D8" s="1481"/>
      <c r="E8" s="1481"/>
      <c r="F8" s="1481"/>
      <c r="G8" s="1481"/>
      <c r="H8" s="1481"/>
      <c r="I8" s="1481"/>
      <c r="J8" s="1479"/>
    </row>
    <row r="9" spans="1:10" s="1477" customFormat="1" x14ac:dyDescent="0.25">
      <c r="B9" s="1482"/>
      <c r="C9" s="1482"/>
      <c r="D9" s="1482"/>
      <c r="E9" s="1482"/>
      <c r="F9" s="1482"/>
      <c r="G9" s="1482"/>
      <c r="H9" s="1482"/>
      <c r="I9" s="1482"/>
      <c r="J9" s="1479"/>
    </row>
    <row r="10" spans="1:10" x14ac:dyDescent="0.25">
      <c r="A10" s="1889"/>
      <c r="B10" s="1483" t="s">
        <v>57</v>
      </c>
      <c r="C10" s="1483" t="s">
        <v>58</v>
      </c>
      <c r="D10" s="1483" t="s">
        <v>59</v>
      </c>
      <c r="E10" s="1483" t="s">
        <v>60</v>
      </c>
      <c r="F10" s="1483" t="s">
        <v>563</v>
      </c>
      <c r="G10" s="1483" t="s">
        <v>564</v>
      </c>
      <c r="H10" s="1483" t="s">
        <v>565</v>
      </c>
      <c r="I10" s="1483" t="s">
        <v>707</v>
      </c>
    </row>
    <row r="11" spans="1:10" s="1477" customFormat="1" x14ac:dyDescent="0.25">
      <c r="A11" s="1889"/>
      <c r="B11" s="1890" t="s">
        <v>88</v>
      </c>
      <c r="C11" s="1888" t="s">
        <v>1370</v>
      </c>
      <c r="D11" s="1888"/>
      <c r="E11" s="1886" t="s">
        <v>1371</v>
      </c>
      <c r="F11" s="1886" t="s">
        <v>1372</v>
      </c>
      <c r="G11" s="1888" t="s">
        <v>1373</v>
      </c>
      <c r="H11" s="1888"/>
      <c r="I11" s="1888"/>
      <c r="J11" s="1479"/>
    </row>
    <row r="12" spans="1:10" s="1477" customFormat="1" x14ac:dyDescent="0.25">
      <c r="A12" s="1889"/>
      <c r="B12" s="1890"/>
      <c r="C12" s="1886" t="s">
        <v>1374</v>
      </c>
      <c r="D12" s="1886" t="s">
        <v>1375</v>
      </c>
      <c r="E12" s="1886"/>
      <c r="F12" s="1886"/>
      <c r="G12" s="1886" t="s">
        <v>1374</v>
      </c>
      <c r="H12" s="1886" t="s">
        <v>1376</v>
      </c>
      <c r="I12" s="1886" t="s">
        <v>1377</v>
      </c>
      <c r="J12" s="1479"/>
    </row>
    <row r="13" spans="1:10" s="1477" customFormat="1" ht="28.5" customHeight="1" x14ac:dyDescent="0.25">
      <c r="A13" s="1889"/>
      <c r="B13" s="1890"/>
      <c r="C13" s="1886"/>
      <c r="D13" s="1886"/>
      <c r="E13" s="1886"/>
      <c r="F13" s="1886"/>
      <c r="G13" s="1886"/>
      <c r="H13" s="1886"/>
      <c r="I13" s="1886"/>
      <c r="J13" s="1479"/>
    </row>
    <row r="14" spans="1:10" x14ac:dyDescent="0.25">
      <c r="A14" s="1477"/>
      <c r="B14" s="1477"/>
      <c r="C14" s="1477"/>
      <c r="D14" s="1477"/>
      <c r="E14" s="1477"/>
      <c r="F14" s="1477"/>
      <c r="G14" s="1477"/>
      <c r="H14" s="1477"/>
      <c r="I14" s="1477"/>
    </row>
    <row r="15" spans="1:10" x14ac:dyDescent="0.25">
      <c r="A15" s="1484" t="s">
        <v>572</v>
      </c>
      <c r="B15" s="1477" t="s">
        <v>1378</v>
      </c>
      <c r="C15" s="1485">
        <v>452</v>
      </c>
      <c r="D15" s="1477"/>
      <c r="E15" s="1477"/>
      <c r="F15" s="1477"/>
      <c r="G15" s="1485">
        <v>435</v>
      </c>
      <c r="H15" s="1477"/>
      <c r="I15" s="1486">
        <f t="shared" ref="I15:I22" si="0">G15-H15</f>
        <v>435</v>
      </c>
    </row>
    <row r="16" spans="1:10" x14ac:dyDescent="0.25">
      <c r="A16" s="1484" t="s">
        <v>580</v>
      </c>
      <c r="B16" s="1477" t="s">
        <v>1379</v>
      </c>
      <c r="C16" s="1485">
        <v>832807</v>
      </c>
      <c r="D16" s="1485"/>
      <c r="E16" s="1485"/>
      <c r="F16" s="1485"/>
      <c r="G16" s="1485">
        <v>835307</v>
      </c>
      <c r="H16" s="1485"/>
      <c r="I16" s="1486">
        <f t="shared" si="0"/>
        <v>835307</v>
      </c>
    </row>
    <row r="17" spans="1:9" x14ac:dyDescent="0.25">
      <c r="A17" s="1484" t="s">
        <v>581</v>
      </c>
      <c r="B17" s="1477" t="s">
        <v>1380</v>
      </c>
      <c r="C17" s="1485"/>
      <c r="D17" s="1485"/>
      <c r="E17" s="1485"/>
      <c r="F17" s="1485"/>
      <c r="G17" s="1485"/>
      <c r="H17" s="1485"/>
      <c r="I17" s="1486"/>
    </row>
    <row r="18" spans="1:9" x14ac:dyDescent="0.25">
      <c r="A18" s="1484" t="s">
        <v>582</v>
      </c>
      <c r="B18" s="1477" t="s">
        <v>1381</v>
      </c>
      <c r="C18" s="1485">
        <v>585</v>
      </c>
      <c r="D18" s="1485"/>
      <c r="E18" s="1485"/>
      <c r="F18" s="1485"/>
      <c r="G18" s="1485">
        <v>633</v>
      </c>
      <c r="H18" s="1485"/>
      <c r="I18" s="1486">
        <f t="shared" si="0"/>
        <v>633</v>
      </c>
    </row>
    <row r="19" spans="1:9" x14ac:dyDescent="0.25">
      <c r="A19" s="1484" t="s">
        <v>583</v>
      </c>
      <c r="B19" s="1477" t="s">
        <v>1382</v>
      </c>
      <c r="C19" s="1485">
        <v>300000</v>
      </c>
      <c r="D19" s="1485"/>
      <c r="E19" s="1485"/>
      <c r="F19" s="1485"/>
      <c r="G19" s="1485"/>
      <c r="H19" s="1485"/>
      <c r="I19" s="1486">
        <f t="shared" si="0"/>
        <v>0</v>
      </c>
    </row>
    <row r="20" spans="1:9" x14ac:dyDescent="0.25">
      <c r="A20" s="1484" t="s">
        <v>584</v>
      </c>
      <c r="B20" s="1477" t="s">
        <v>1383</v>
      </c>
      <c r="C20" s="1485">
        <v>153257</v>
      </c>
      <c r="D20" s="1485">
        <v>24</v>
      </c>
      <c r="E20" s="1485"/>
      <c r="F20" s="1485"/>
      <c r="G20" s="1485">
        <v>824517</v>
      </c>
      <c r="H20" s="1485">
        <f t="shared" ref="H20" si="1">D20+E20-F20</f>
        <v>24</v>
      </c>
      <c r="I20" s="1486">
        <f t="shared" si="0"/>
        <v>824493</v>
      </c>
    </row>
    <row r="21" spans="1:9" x14ac:dyDescent="0.25">
      <c r="A21" s="1484" t="s">
        <v>585</v>
      </c>
      <c r="B21" s="1477" t="s">
        <v>1384</v>
      </c>
      <c r="C21" s="1485"/>
      <c r="D21" s="1485"/>
      <c r="E21" s="1485"/>
      <c r="F21" s="1485"/>
      <c r="G21" s="1485"/>
      <c r="H21" s="1485"/>
      <c r="I21" s="1486"/>
    </row>
    <row r="22" spans="1:9" x14ac:dyDescent="0.25">
      <c r="A22" s="1484" t="s">
        <v>586</v>
      </c>
      <c r="B22" s="1477" t="s">
        <v>1385</v>
      </c>
      <c r="C22" s="1485">
        <v>135343</v>
      </c>
      <c r="D22" s="1485">
        <v>66261</v>
      </c>
      <c r="E22" s="1485">
        <v>16551</v>
      </c>
      <c r="F22" s="1485">
        <v>26809</v>
      </c>
      <c r="G22" s="1485">
        <v>119806</v>
      </c>
      <c r="H22" s="1485">
        <f>D22+E22-F22</f>
        <v>56003</v>
      </c>
      <c r="I22" s="1486">
        <f t="shared" si="0"/>
        <v>63803</v>
      </c>
    </row>
    <row r="23" spans="1:9" x14ac:dyDescent="0.25">
      <c r="A23" s="1484" t="s">
        <v>587</v>
      </c>
      <c r="B23" s="1477" t="s">
        <v>1386</v>
      </c>
      <c r="C23" s="1485"/>
      <c r="D23" s="1485"/>
      <c r="E23" s="1485"/>
      <c r="F23" s="1485"/>
      <c r="G23" s="1485"/>
      <c r="H23" s="1485"/>
      <c r="I23" s="1486"/>
    </row>
    <row r="24" spans="1:9" x14ac:dyDescent="0.25">
      <c r="A24" s="1484" t="s">
        <v>629</v>
      </c>
      <c r="B24" s="1477" t="s">
        <v>1387</v>
      </c>
      <c r="C24" s="1485"/>
      <c r="D24" s="1485"/>
      <c r="E24" s="1485"/>
      <c r="F24" s="1485"/>
      <c r="G24" s="1485"/>
      <c r="H24" s="1485"/>
      <c r="I24" s="1486"/>
    </row>
    <row r="25" spans="1:9" s="1489" customFormat="1" x14ac:dyDescent="0.25">
      <c r="A25" s="1487" t="s">
        <v>630</v>
      </c>
      <c r="B25" s="1488" t="s">
        <v>628</v>
      </c>
      <c r="C25" s="1486">
        <f t="shared" ref="C25:D25" si="2">SUM(C15:C24)</f>
        <v>1422444</v>
      </c>
      <c r="D25" s="1486">
        <f t="shared" si="2"/>
        <v>66285</v>
      </c>
      <c r="E25" s="1486">
        <f t="shared" ref="E25:I25" si="3">SUM(E15:E24)</f>
        <v>16551</v>
      </c>
      <c r="F25" s="1486">
        <f t="shared" si="3"/>
        <v>26809</v>
      </c>
      <c r="G25" s="1486">
        <f t="shared" si="3"/>
        <v>1780698</v>
      </c>
      <c r="H25" s="1486">
        <f t="shared" si="3"/>
        <v>56027</v>
      </c>
      <c r="I25" s="1486">
        <f t="shared" si="3"/>
        <v>1724671</v>
      </c>
    </row>
    <row r="27" spans="1:9" x14ac:dyDescent="0.25">
      <c r="A27" s="1477"/>
      <c r="B27" s="1480" t="s">
        <v>789</v>
      </c>
      <c r="C27" s="1481"/>
      <c r="D27" s="1481"/>
      <c r="E27" s="1481"/>
      <c r="F27" s="1481"/>
      <c r="G27" s="1481"/>
      <c r="H27" s="1481"/>
      <c r="I27" s="1481"/>
    </row>
    <row r="28" spans="1:9" x14ac:dyDescent="0.25">
      <c r="A28" s="1477"/>
      <c r="B28" s="1482"/>
      <c r="C28" s="1482"/>
      <c r="D28" s="1482"/>
      <c r="E28" s="1482"/>
      <c r="F28" s="1482"/>
      <c r="G28" s="1482"/>
      <c r="H28" s="1482"/>
      <c r="I28" s="1482"/>
    </row>
    <row r="29" spans="1:9" x14ac:dyDescent="0.25">
      <c r="A29" s="1889"/>
      <c r="B29" s="1483" t="s">
        <v>57</v>
      </c>
      <c r="C29" s="1483" t="s">
        <v>58</v>
      </c>
      <c r="D29" s="1483" t="s">
        <v>59</v>
      </c>
      <c r="E29" s="1483" t="s">
        <v>60</v>
      </c>
      <c r="F29" s="1483" t="s">
        <v>563</v>
      </c>
      <c r="G29" s="1483" t="s">
        <v>564</v>
      </c>
      <c r="H29" s="1483" t="s">
        <v>565</v>
      </c>
      <c r="I29" s="1483" t="s">
        <v>707</v>
      </c>
    </row>
    <row r="30" spans="1:9" x14ac:dyDescent="0.25">
      <c r="A30" s="1889"/>
      <c r="B30" s="1890" t="s">
        <v>88</v>
      </c>
      <c r="C30" s="1888" t="s">
        <v>1370</v>
      </c>
      <c r="D30" s="1888"/>
      <c r="E30" s="1886" t="s">
        <v>1371</v>
      </c>
      <c r="F30" s="1886" t="s">
        <v>1372</v>
      </c>
      <c r="G30" s="1888" t="s">
        <v>1373</v>
      </c>
      <c r="H30" s="1888"/>
      <c r="I30" s="1888"/>
    </row>
    <row r="31" spans="1:9" x14ac:dyDescent="0.25">
      <c r="A31" s="1889"/>
      <c r="B31" s="1890"/>
      <c r="C31" s="1886" t="s">
        <v>1374</v>
      </c>
      <c r="D31" s="1886" t="s">
        <v>1375</v>
      </c>
      <c r="E31" s="1886"/>
      <c r="F31" s="1886"/>
      <c r="G31" s="1886" t="s">
        <v>1374</v>
      </c>
      <c r="H31" s="1886" t="s">
        <v>1376</v>
      </c>
      <c r="I31" s="1886" t="s">
        <v>1377</v>
      </c>
    </row>
    <row r="32" spans="1:9" ht="28.5" customHeight="1" x14ac:dyDescent="0.25">
      <c r="A32" s="1889"/>
      <c r="B32" s="1890"/>
      <c r="C32" s="1886"/>
      <c r="D32" s="1886"/>
      <c r="E32" s="1886"/>
      <c r="F32" s="1886"/>
      <c r="G32" s="1886"/>
      <c r="H32" s="1886"/>
      <c r="I32" s="1886"/>
    </row>
    <row r="33" spans="1:9" x14ac:dyDescent="0.25">
      <c r="A33" s="1477"/>
      <c r="B33" s="1477"/>
      <c r="C33" s="1477"/>
      <c r="D33" s="1477"/>
      <c r="E33" s="1477"/>
      <c r="F33" s="1477"/>
      <c r="G33" s="1477"/>
      <c r="H33" s="1477"/>
      <c r="I33" s="1477"/>
    </row>
    <row r="34" spans="1:9" x14ac:dyDescent="0.25">
      <c r="A34" s="1484" t="s">
        <v>572</v>
      </c>
      <c r="B34" s="1477" t="s">
        <v>1378</v>
      </c>
      <c r="C34" s="1485">
        <v>692</v>
      </c>
      <c r="D34" s="1477"/>
      <c r="E34" s="1477"/>
      <c r="F34" s="1477"/>
      <c r="G34" s="1485">
        <v>1145</v>
      </c>
      <c r="H34" s="1477"/>
      <c r="I34" s="1486">
        <f>G34-H34</f>
        <v>1145</v>
      </c>
    </row>
    <row r="35" spans="1:9" x14ac:dyDescent="0.25">
      <c r="A35" s="1484" t="s">
        <v>580</v>
      </c>
      <c r="B35" s="1477" t="s">
        <v>1379</v>
      </c>
      <c r="C35" s="1485"/>
      <c r="D35" s="1485"/>
      <c r="E35" s="1485"/>
      <c r="F35" s="1485"/>
      <c r="G35" s="1485"/>
      <c r="H35" s="1485"/>
      <c r="I35" s="1486"/>
    </row>
    <row r="36" spans="1:9" x14ac:dyDescent="0.25">
      <c r="A36" s="1484" t="s">
        <v>581</v>
      </c>
      <c r="B36" s="1477" t="s">
        <v>1380</v>
      </c>
      <c r="C36" s="1485"/>
      <c r="D36" s="1485"/>
      <c r="E36" s="1485"/>
      <c r="F36" s="1485"/>
      <c r="G36" s="1485"/>
      <c r="H36" s="1485"/>
      <c r="I36" s="1486"/>
    </row>
    <row r="37" spans="1:9" x14ac:dyDescent="0.25">
      <c r="A37" s="1484" t="s">
        <v>582</v>
      </c>
      <c r="B37" s="1477" t="s">
        <v>1381</v>
      </c>
      <c r="C37" s="1485">
        <v>2823</v>
      </c>
      <c r="D37" s="1485"/>
      <c r="E37" s="1485"/>
      <c r="F37" s="1485"/>
      <c r="G37" s="1485">
        <v>2937</v>
      </c>
      <c r="H37" s="1485"/>
      <c r="I37" s="1486">
        <f>G37-H37</f>
        <v>2937</v>
      </c>
    </row>
    <row r="38" spans="1:9" x14ac:dyDescent="0.25">
      <c r="A38" s="1484" t="s">
        <v>583</v>
      </c>
      <c r="B38" s="1477" t="s">
        <v>1382</v>
      </c>
      <c r="C38" s="1485"/>
      <c r="D38" s="1485"/>
      <c r="E38" s="1485"/>
      <c r="F38" s="1485"/>
      <c r="G38" s="1485"/>
      <c r="H38" s="1485"/>
      <c r="I38" s="1486"/>
    </row>
    <row r="39" spans="1:9" x14ac:dyDescent="0.25">
      <c r="A39" s="1484" t="s">
        <v>584</v>
      </c>
      <c r="B39" s="1477" t="s">
        <v>1383</v>
      </c>
      <c r="C39" s="1485"/>
      <c r="D39" s="1485"/>
      <c r="E39" s="1485"/>
      <c r="F39" s="1485"/>
      <c r="G39" s="1485">
        <v>127</v>
      </c>
      <c r="H39" s="1485"/>
      <c r="I39" s="1486"/>
    </row>
    <row r="40" spans="1:9" x14ac:dyDescent="0.25">
      <c r="A40" s="1484" t="s">
        <v>585</v>
      </c>
      <c r="B40" s="1477" t="s">
        <v>1384</v>
      </c>
      <c r="C40" s="1485"/>
      <c r="D40" s="1485"/>
      <c r="E40" s="1485"/>
      <c r="F40" s="1485"/>
      <c r="G40" s="1485"/>
      <c r="H40" s="1485"/>
      <c r="I40" s="1486"/>
    </row>
    <row r="41" spans="1:9" x14ac:dyDescent="0.25">
      <c r="A41" s="1484" t="s">
        <v>586</v>
      </c>
      <c r="B41" s="1477" t="s">
        <v>1385</v>
      </c>
      <c r="C41" s="1485">
        <v>21</v>
      </c>
      <c r="D41" s="1485">
        <v>11</v>
      </c>
      <c r="E41" s="1485">
        <v>10</v>
      </c>
      <c r="F41" s="1485"/>
      <c r="G41" s="1485">
        <v>166</v>
      </c>
      <c r="H41" s="1485">
        <v>21</v>
      </c>
      <c r="I41" s="1486">
        <f>G41-H41</f>
        <v>145</v>
      </c>
    </row>
    <row r="42" spans="1:9" x14ac:dyDescent="0.25">
      <c r="A42" s="1484" t="s">
        <v>587</v>
      </c>
      <c r="B42" s="1477" t="s">
        <v>1386</v>
      </c>
      <c r="C42" s="1485"/>
      <c r="D42" s="1485"/>
      <c r="E42" s="1485"/>
      <c r="F42" s="1485"/>
      <c r="G42" s="1485"/>
      <c r="H42" s="1485"/>
      <c r="I42" s="1486"/>
    </row>
    <row r="43" spans="1:9" x14ac:dyDescent="0.25">
      <c r="A43" s="1484" t="s">
        <v>629</v>
      </c>
      <c r="B43" s="1477" t="s">
        <v>1387</v>
      </c>
      <c r="C43" s="1485"/>
      <c r="D43" s="1485"/>
      <c r="E43" s="1485"/>
      <c r="F43" s="1485"/>
      <c r="G43" s="1485"/>
      <c r="H43" s="1485"/>
      <c r="I43" s="1486"/>
    </row>
    <row r="44" spans="1:9" x14ac:dyDescent="0.25">
      <c r="A44" s="1487" t="s">
        <v>630</v>
      </c>
      <c r="B44" s="1488" t="s">
        <v>628</v>
      </c>
      <c r="C44" s="1486">
        <f t="shared" ref="C44:I44" si="4">SUM(C34:C43)</f>
        <v>3536</v>
      </c>
      <c r="D44" s="1486">
        <f t="shared" si="4"/>
        <v>11</v>
      </c>
      <c r="E44" s="1486">
        <f t="shared" si="4"/>
        <v>10</v>
      </c>
      <c r="F44" s="1486">
        <f t="shared" si="4"/>
        <v>0</v>
      </c>
      <c r="G44" s="1486">
        <f t="shared" si="4"/>
        <v>4375</v>
      </c>
      <c r="H44" s="1486">
        <f t="shared" si="4"/>
        <v>21</v>
      </c>
      <c r="I44" s="1486">
        <f t="shared" si="4"/>
        <v>4227</v>
      </c>
    </row>
    <row r="46" spans="1:9" x14ac:dyDescent="0.25">
      <c r="A46" s="1477"/>
      <c r="B46" s="1480" t="s">
        <v>1367</v>
      </c>
      <c r="C46" s="1481"/>
      <c r="D46" s="1481"/>
      <c r="E46" s="1481"/>
      <c r="F46" s="1481"/>
      <c r="G46" s="1481"/>
      <c r="H46" s="1481"/>
      <c r="I46" s="1481"/>
    </row>
    <row r="47" spans="1:9" x14ac:dyDescent="0.25">
      <c r="A47" s="1477"/>
      <c r="B47" s="1482"/>
      <c r="C47" s="1482"/>
      <c r="D47" s="1482"/>
      <c r="E47" s="1482"/>
      <c r="F47" s="1482"/>
      <c r="G47" s="1482"/>
      <c r="H47" s="1482"/>
      <c r="I47" s="1482"/>
    </row>
    <row r="48" spans="1:9" x14ac:dyDescent="0.25">
      <c r="A48" s="1889"/>
      <c r="B48" s="1483" t="s">
        <v>57</v>
      </c>
      <c r="C48" s="1483" t="s">
        <v>58</v>
      </c>
      <c r="D48" s="1483" t="s">
        <v>59</v>
      </c>
      <c r="E48" s="1483" t="s">
        <v>60</v>
      </c>
      <c r="F48" s="1483" t="s">
        <v>563</v>
      </c>
      <c r="G48" s="1483" t="s">
        <v>564</v>
      </c>
      <c r="H48" s="1483" t="s">
        <v>565</v>
      </c>
      <c r="I48" s="1483" t="s">
        <v>707</v>
      </c>
    </row>
    <row r="49" spans="1:9" x14ac:dyDescent="0.25">
      <c r="A49" s="1889"/>
      <c r="B49" s="1890" t="s">
        <v>88</v>
      </c>
      <c r="C49" s="1888" t="s">
        <v>1370</v>
      </c>
      <c r="D49" s="1888"/>
      <c r="E49" s="1886" t="s">
        <v>1371</v>
      </c>
      <c r="F49" s="1886" t="s">
        <v>1372</v>
      </c>
      <c r="G49" s="1888" t="s">
        <v>1373</v>
      </c>
      <c r="H49" s="1888"/>
      <c r="I49" s="1888"/>
    </row>
    <row r="50" spans="1:9" x14ac:dyDescent="0.25">
      <c r="A50" s="1889"/>
      <c r="B50" s="1890"/>
      <c r="C50" s="1886" t="s">
        <v>1374</v>
      </c>
      <c r="D50" s="1886" t="s">
        <v>1375</v>
      </c>
      <c r="E50" s="1886"/>
      <c r="F50" s="1886"/>
      <c r="G50" s="1886" t="s">
        <v>1374</v>
      </c>
      <c r="H50" s="1886" t="s">
        <v>1376</v>
      </c>
      <c r="I50" s="1886" t="s">
        <v>1377</v>
      </c>
    </row>
    <row r="51" spans="1:9" ht="28.5" customHeight="1" x14ac:dyDescent="0.25">
      <c r="A51" s="1889"/>
      <c r="B51" s="1890"/>
      <c r="C51" s="1886"/>
      <c r="D51" s="1886"/>
      <c r="E51" s="1886"/>
      <c r="F51" s="1886"/>
      <c r="G51" s="1886"/>
      <c r="H51" s="1886"/>
      <c r="I51" s="1886"/>
    </row>
    <row r="52" spans="1:9" x14ac:dyDescent="0.25">
      <c r="A52" s="1477"/>
      <c r="B52" s="1477"/>
      <c r="C52" s="1477"/>
      <c r="D52" s="1477"/>
      <c r="E52" s="1477"/>
      <c r="F52" s="1477"/>
      <c r="G52" s="1477"/>
      <c r="H52" s="1477"/>
      <c r="I52" s="1477"/>
    </row>
    <row r="53" spans="1:9" x14ac:dyDescent="0.25">
      <c r="A53" s="1484" t="s">
        <v>572</v>
      </c>
      <c r="B53" s="1477" t="s">
        <v>1378</v>
      </c>
      <c r="C53" s="1485">
        <v>950</v>
      </c>
      <c r="D53" s="1477"/>
      <c r="E53" s="1477"/>
      <c r="F53" s="1477"/>
      <c r="G53" s="1485">
        <v>1050</v>
      </c>
      <c r="H53" s="1477"/>
      <c r="I53" s="1486">
        <f>G53-H53</f>
        <v>1050</v>
      </c>
    </row>
    <row r="54" spans="1:9" x14ac:dyDescent="0.25">
      <c r="A54" s="1484" t="s">
        <v>580</v>
      </c>
      <c r="B54" s="1477" t="s">
        <v>1379</v>
      </c>
      <c r="C54" s="1485"/>
      <c r="D54" s="1485"/>
      <c r="E54" s="1485"/>
      <c r="F54" s="1485"/>
      <c r="G54" s="1485"/>
      <c r="H54" s="1485"/>
      <c r="I54" s="1486"/>
    </row>
    <row r="55" spans="1:9" x14ac:dyDescent="0.25">
      <c r="A55" s="1484" t="s">
        <v>581</v>
      </c>
      <c r="B55" s="1477" t="s">
        <v>1380</v>
      </c>
      <c r="C55" s="1485"/>
      <c r="D55" s="1485"/>
      <c r="E55" s="1485"/>
      <c r="F55" s="1485"/>
      <c r="G55" s="1485"/>
      <c r="H55" s="1485"/>
      <c r="I55" s="1486"/>
    </row>
    <row r="56" spans="1:9" x14ac:dyDescent="0.25">
      <c r="A56" s="1484" t="s">
        <v>582</v>
      </c>
      <c r="B56" s="1477" t="s">
        <v>1381</v>
      </c>
      <c r="C56" s="1485">
        <v>866</v>
      </c>
      <c r="D56" s="1485"/>
      <c r="E56" s="1485"/>
      <c r="F56" s="1485"/>
      <c r="G56" s="1485">
        <v>3495</v>
      </c>
      <c r="H56" s="1485"/>
      <c r="I56" s="1486">
        <f>G56-H56</f>
        <v>3495</v>
      </c>
    </row>
    <row r="57" spans="1:9" x14ac:dyDescent="0.25">
      <c r="A57" s="1484" t="s">
        <v>583</v>
      </c>
      <c r="B57" s="1477" t="s">
        <v>1382</v>
      </c>
      <c r="C57" s="1485"/>
      <c r="D57" s="1485"/>
      <c r="E57" s="1485"/>
      <c r="F57" s="1485"/>
      <c r="G57" s="1485"/>
      <c r="H57" s="1485"/>
      <c r="I57" s="1486"/>
    </row>
    <row r="58" spans="1:9" x14ac:dyDescent="0.25">
      <c r="A58" s="1484" t="s">
        <v>584</v>
      </c>
      <c r="B58" s="1477" t="s">
        <v>1383</v>
      </c>
      <c r="C58" s="1485">
        <v>600</v>
      </c>
      <c r="D58" s="1485"/>
      <c r="E58" s="1485"/>
      <c r="F58" s="1485"/>
      <c r="G58" s="1485">
        <v>1436</v>
      </c>
      <c r="H58" s="1485"/>
      <c r="I58" s="1486">
        <f>G58-H58</f>
        <v>1436</v>
      </c>
    </row>
    <row r="59" spans="1:9" x14ac:dyDescent="0.25">
      <c r="A59" s="1484" t="s">
        <v>585</v>
      </c>
      <c r="B59" s="1477" t="s">
        <v>1384</v>
      </c>
      <c r="C59" s="1485"/>
      <c r="D59" s="1485"/>
      <c r="E59" s="1485"/>
      <c r="F59" s="1485"/>
      <c r="G59" s="1485"/>
      <c r="H59" s="1485"/>
      <c r="I59" s="1486"/>
    </row>
    <row r="60" spans="1:9" x14ac:dyDescent="0.25">
      <c r="A60" s="1484" t="s">
        <v>586</v>
      </c>
      <c r="B60" s="1477" t="s">
        <v>1385</v>
      </c>
      <c r="C60" s="1485">
        <v>616</v>
      </c>
      <c r="D60" s="1485">
        <v>595</v>
      </c>
      <c r="E60" s="1485">
        <v>15</v>
      </c>
      <c r="F60" s="1485">
        <v>2</v>
      </c>
      <c r="G60" s="1485">
        <v>1144</v>
      </c>
      <c r="H60" s="1485">
        <v>608</v>
      </c>
      <c r="I60" s="1486">
        <f>G60-H60</f>
        <v>536</v>
      </c>
    </row>
    <row r="61" spans="1:9" x14ac:dyDescent="0.25">
      <c r="A61" s="1484" t="s">
        <v>587</v>
      </c>
      <c r="B61" s="1477" t="s">
        <v>1386</v>
      </c>
      <c r="C61" s="1485"/>
      <c r="D61" s="1485"/>
      <c r="E61" s="1485"/>
      <c r="F61" s="1485"/>
      <c r="G61" s="1485"/>
      <c r="H61" s="1485"/>
      <c r="I61" s="1486"/>
    </row>
    <row r="62" spans="1:9" x14ac:dyDescent="0.25">
      <c r="A62" s="1484" t="s">
        <v>629</v>
      </c>
      <c r="B62" s="1477" t="s">
        <v>1387</v>
      </c>
      <c r="C62" s="1485"/>
      <c r="D62" s="1485"/>
      <c r="E62" s="1485"/>
      <c r="F62" s="1485"/>
      <c r="G62" s="1485"/>
      <c r="H62" s="1485"/>
      <c r="I62" s="1486"/>
    </row>
    <row r="63" spans="1:9" x14ac:dyDescent="0.25">
      <c r="A63" s="1487" t="s">
        <v>630</v>
      </c>
      <c r="B63" s="1488" t="s">
        <v>628</v>
      </c>
      <c r="C63" s="1486">
        <f t="shared" ref="C63:I63" si="5">SUM(C53:C62)</f>
        <v>3032</v>
      </c>
      <c r="D63" s="1486">
        <f t="shared" si="5"/>
        <v>595</v>
      </c>
      <c r="E63" s="1486">
        <f t="shared" si="5"/>
        <v>15</v>
      </c>
      <c r="F63" s="1486">
        <f t="shared" si="5"/>
        <v>2</v>
      </c>
      <c r="G63" s="1486">
        <f t="shared" si="5"/>
        <v>7125</v>
      </c>
      <c r="H63" s="1486">
        <f t="shared" si="5"/>
        <v>608</v>
      </c>
      <c r="I63" s="1486">
        <f t="shared" si="5"/>
        <v>6517</v>
      </c>
    </row>
  </sheetData>
  <mergeCells count="39">
    <mergeCell ref="G50:G51"/>
    <mergeCell ref="H50:H51"/>
    <mergeCell ref="I50:I51"/>
    <mergeCell ref="H31:H32"/>
    <mergeCell ref="I31:I32"/>
    <mergeCell ref="G49:I49"/>
    <mergeCell ref="A48:A51"/>
    <mergeCell ref="B49:B51"/>
    <mergeCell ref="C49:D49"/>
    <mergeCell ref="E49:E51"/>
    <mergeCell ref="F49:F51"/>
    <mergeCell ref="C50:C51"/>
    <mergeCell ref="D50:D51"/>
    <mergeCell ref="G30:I30"/>
    <mergeCell ref="C31:C32"/>
    <mergeCell ref="D31:D32"/>
    <mergeCell ref="G31:G32"/>
    <mergeCell ref="A10:A13"/>
    <mergeCell ref="B11:B13"/>
    <mergeCell ref="C11:D11"/>
    <mergeCell ref="E11:E13"/>
    <mergeCell ref="F11:F13"/>
    <mergeCell ref="G11:I11"/>
    <mergeCell ref="A29:A32"/>
    <mergeCell ref="B30:B32"/>
    <mergeCell ref="C30:D30"/>
    <mergeCell ref="E30:E32"/>
    <mergeCell ref="F30:F32"/>
    <mergeCell ref="C12:C13"/>
    <mergeCell ref="D12:D13"/>
    <mergeCell ref="G12:G13"/>
    <mergeCell ref="H12:H13"/>
    <mergeCell ref="A1:I1"/>
    <mergeCell ref="B3:I3"/>
    <mergeCell ref="B4:I4"/>
    <mergeCell ref="B5:I5"/>
    <mergeCell ref="B6:I6"/>
    <mergeCell ref="B7:I7"/>
    <mergeCell ref="I12:I1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A2" sqref="A2"/>
    </sheetView>
  </sheetViews>
  <sheetFormatPr defaultRowHeight="12.75" x14ac:dyDescent="0.2"/>
  <cols>
    <col min="1" max="1" width="9.140625" customWidth="1"/>
    <col min="2" max="2" width="20.28515625" customWidth="1"/>
    <col min="3" max="3" width="47.5703125" customWidth="1"/>
    <col min="4" max="4" width="16.5703125" customWidth="1"/>
  </cols>
  <sheetData>
    <row r="1" spans="1:8" ht="15" x14ac:dyDescent="0.25">
      <c r="A1" s="1819" t="s">
        <v>963</v>
      </c>
      <c r="B1" s="1819"/>
      <c r="C1" s="1819"/>
      <c r="D1" s="1819"/>
      <c r="E1" s="1819"/>
      <c r="F1" s="1819"/>
      <c r="G1" s="1819"/>
      <c r="H1" s="1819"/>
    </row>
    <row r="2" spans="1:8" x14ac:dyDescent="0.2">
      <c r="D2" s="742"/>
    </row>
    <row r="3" spans="1:8" x14ac:dyDescent="0.2">
      <c r="C3" t="s">
        <v>80</v>
      </c>
      <c r="D3" s="742"/>
    </row>
    <row r="4" spans="1:8" ht="14.25" x14ac:dyDescent="0.2">
      <c r="A4" s="1834" t="s">
        <v>401</v>
      </c>
      <c r="B4" s="1834"/>
      <c r="C4" s="1834"/>
      <c r="D4" s="1834"/>
      <c r="E4" s="1834"/>
      <c r="F4" s="1834"/>
      <c r="G4" s="1834"/>
      <c r="H4" s="1834"/>
    </row>
    <row r="5" spans="1:8" ht="14.25" x14ac:dyDescent="0.2">
      <c r="A5" s="1834" t="s">
        <v>402</v>
      </c>
      <c r="B5" s="1834"/>
      <c r="C5" s="1834"/>
      <c r="D5" s="1834"/>
      <c r="E5" s="1834"/>
      <c r="F5" s="1834"/>
      <c r="G5" s="1834"/>
      <c r="H5" s="1834"/>
    </row>
    <row r="6" spans="1:8" ht="14.25" x14ac:dyDescent="0.2">
      <c r="A6" s="1891" t="s">
        <v>55</v>
      </c>
      <c r="B6" s="1891"/>
      <c r="C6" s="1891"/>
      <c r="D6" s="1891"/>
      <c r="E6" s="1891"/>
      <c r="F6" s="1891"/>
      <c r="G6" s="1891"/>
      <c r="H6" s="1891"/>
    </row>
    <row r="7" spans="1:8" ht="15" x14ac:dyDescent="0.25">
      <c r="A7" s="447"/>
      <c r="B7" s="743"/>
      <c r="C7" s="743"/>
      <c r="D7" s="743"/>
      <c r="E7" s="743"/>
    </row>
    <row r="8" spans="1:8" ht="15" x14ac:dyDescent="0.25">
      <c r="A8" s="447"/>
      <c r="B8" s="743"/>
      <c r="C8" s="743"/>
      <c r="D8" s="743"/>
      <c r="E8" s="743"/>
    </row>
    <row r="9" spans="1:8" ht="14.25" x14ac:dyDescent="0.2">
      <c r="A9" s="1828"/>
      <c r="B9" s="744" t="s">
        <v>57</v>
      </c>
      <c r="C9" s="744" t="s">
        <v>58</v>
      </c>
      <c r="D9" s="744" t="s">
        <v>59</v>
      </c>
      <c r="E9" s="744" t="s">
        <v>60</v>
      </c>
      <c r="F9" s="745" t="s">
        <v>563</v>
      </c>
      <c r="G9" s="745" t="s">
        <v>564</v>
      </c>
      <c r="H9" s="745" t="s">
        <v>565</v>
      </c>
    </row>
    <row r="10" spans="1:8" ht="14.25" x14ac:dyDescent="0.2">
      <c r="A10" s="1828"/>
      <c r="B10" s="1829" t="s">
        <v>403</v>
      </c>
      <c r="C10" s="1830" t="s">
        <v>405</v>
      </c>
      <c r="D10" s="1830" t="s">
        <v>406</v>
      </c>
      <c r="E10" s="746"/>
      <c r="F10" s="747"/>
    </row>
    <row r="11" spans="1:8" ht="14.25" x14ac:dyDescent="0.2">
      <c r="A11" s="1828"/>
      <c r="B11" s="1829"/>
      <c r="C11" s="1830"/>
      <c r="D11" s="1830"/>
      <c r="E11" s="450" t="s">
        <v>411</v>
      </c>
      <c r="F11" s="748" t="s">
        <v>165</v>
      </c>
      <c r="G11" s="749" t="s">
        <v>862</v>
      </c>
      <c r="H11" s="749" t="s">
        <v>863</v>
      </c>
    </row>
    <row r="12" spans="1:8" ht="15" x14ac:dyDescent="0.25">
      <c r="A12" s="750"/>
      <c r="B12" s="751" t="s">
        <v>412</v>
      </c>
      <c r="C12" s="752"/>
      <c r="D12" s="752"/>
      <c r="E12" s="752"/>
    </row>
    <row r="13" spans="1:8" ht="15" x14ac:dyDescent="0.25">
      <c r="A13" s="753" t="s">
        <v>572</v>
      </c>
      <c r="B13" s="755" t="s">
        <v>423</v>
      </c>
      <c r="C13" s="756" t="s">
        <v>864</v>
      </c>
      <c r="D13" s="754" t="s">
        <v>418</v>
      </c>
      <c r="E13" s="757">
        <v>24500</v>
      </c>
      <c r="F13" s="757">
        <v>24241</v>
      </c>
      <c r="G13" s="757">
        <v>24241</v>
      </c>
      <c r="H13" s="757">
        <v>24241</v>
      </c>
    </row>
    <row r="14" spans="1:8" ht="15" x14ac:dyDescent="0.25">
      <c r="A14" s="753" t="s">
        <v>580</v>
      </c>
      <c r="B14" s="755" t="s">
        <v>423</v>
      </c>
      <c r="C14" s="756" t="s">
        <v>865</v>
      </c>
      <c r="D14" s="754" t="s">
        <v>418</v>
      </c>
      <c r="E14" s="757">
        <v>25400</v>
      </c>
      <c r="F14" s="757">
        <v>27321</v>
      </c>
      <c r="G14" s="757">
        <v>27321</v>
      </c>
      <c r="H14" s="757">
        <v>27321</v>
      </c>
    </row>
    <row r="15" spans="1:8" ht="15" x14ac:dyDescent="0.25">
      <c r="A15" s="753" t="s">
        <v>581</v>
      </c>
      <c r="B15" s="758" t="s">
        <v>477</v>
      </c>
      <c r="C15" s="760" t="s">
        <v>866</v>
      </c>
      <c r="D15" s="759" t="s">
        <v>418</v>
      </c>
      <c r="E15" s="761">
        <v>3600</v>
      </c>
      <c r="F15" s="761">
        <v>6553</v>
      </c>
      <c r="G15" s="761">
        <v>6553</v>
      </c>
      <c r="H15" s="761">
        <v>6553</v>
      </c>
    </row>
    <row r="16" spans="1:8" ht="15" x14ac:dyDescent="0.25">
      <c r="A16" s="753" t="s">
        <v>582</v>
      </c>
      <c r="B16" s="763" t="s">
        <v>867</v>
      </c>
      <c r="C16" s="763" t="s">
        <v>868</v>
      </c>
      <c r="D16" s="764">
        <v>42791</v>
      </c>
      <c r="E16" s="766"/>
      <c r="F16" s="765">
        <v>10672</v>
      </c>
      <c r="G16" s="765">
        <v>10672</v>
      </c>
      <c r="H16" s="765">
        <v>10672</v>
      </c>
    </row>
    <row r="17" spans="1:8" ht="15" x14ac:dyDescent="0.25">
      <c r="A17" s="753" t="s">
        <v>583</v>
      </c>
      <c r="B17" s="763" t="s">
        <v>869</v>
      </c>
      <c r="C17" s="763" t="s">
        <v>870</v>
      </c>
      <c r="D17" s="764" t="s">
        <v>418</v>
      </c>
      <c r="E17" s="766"/>
      <c r="F17" s="765">
        <v>5760</v>
      </c>
      <c r="G17" s="765">
        <v>5760</v>
      </c>
      <c r="H17" s="765">
        <v>5760</v>
      </c>
    </row>
    <row r="18" spans="1:8" ht="15.75" x14ac:dyDescent="0.25">
      <c r="A18" s="753" t="s">
        <v>584</v>
      </c>
      <c r="B18" s="824"/>
      <c r="C18" s="763" t="s">
        <v>871</v>
      </c>
      <c r="D18" s="770">
        <v>45291</v>
      </c>
      <c r="E18" s="769"/>
      <c r="F18" s="762">
        <v>19500</v>
      </c>
      <c r="G18" s="762">
        <v>19500</v>
      </c>
      <c r="H18" s="762">
        <v>19500</v>
      </c>
    </row>
    <row r="19" spans="1:8" ht="15.75" x14ac:dyDescent="0.25">
      <c r="A19" s="753" t="s">
        <v>585</v>
      </c>
      <c r="B19" s="825" t="s">
        <v>936</v>
      </c>
      <c r="C19" s="763" t="s">
        <v>937</v>
      </c>
      <c r="D19" s="817">
        <v>42735</v>
      </c>
      <c r="E19" s="769"/>
      <c r="F19" s="762">
        <v>14760</v>
      </c>
      <c r="G19" s="762">
        <v>14760</v>
      </c>
      <c r="H19" s="762">
        <v>14760</v>
      </c>
    </row>
    <row r="20" spans="1:8" ht="15.75" x14ac:dyDescent="0.25">
      <c r="A20" s="753" t="s">
        <v>586</v>
      </c>
      <c r="B20" s="825" t="s">
        <v>938</v>
      </c>
      <c r="C20" s="763" t="s">
        <v>939</v>
      </c>
      <c r="D20" s="768" t="s">
        <v>418</v>
      </c>
      <c r="E20" s="769"/>
      <c r="F20" s="762">
        <v>31000</v>
      </c>
      <c r="G20" s="762">
        <v>31000</v>
      </c>
      <c r="H20" s="762">
        <v>31000</v>
      </c>
    </row>
    <row r="21" spans="1:8" ht="15.75" x14ac:dyDescent="0.25">
      <c r="A21" s="767"/>
      <c r="B21" s="767"/>
      <c r="C21" s="826" t="s">
        <v>711</v>
      </c>
      <c r="D21" s="771"/>
      <c r="E21" s="772">
        <f>SUM(E13:E20)</f>
        <v>53500</v>
      </c>
      <c r="F21" s="773">
        <f>SUM(F13:F20)</f>
        <v>139807</v>
      </c>
      <c r="G21" s="773">
        <f>SUM(G13:G20)</f>
        <v>139807</v>
      </c>
      <c r="H21" s="773">
        <f>SUM(H13:H20)</f>
        <v>139807</v>
      </c>
    </row>
  </sheetData>
  <mergeCells count="8">
    <mergeCell ref="A9:A11"/>
    <mergeCell ref="B10:B11"/>
    <mergeCell ref="C10:C11"/>
    <mergeCell ref="D10:D11"/>
    <mergeCell ref="A1:H1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RowHeight="14.1" customHeight="1" x14ac:dyDescent="0.25"/>
  <cols>
    <col min="1" max="1" width="5.28515625" style="448" customWidth="1"/>
    <col min="2" max="2" width="27.7109375" style="460" customWidth="1"/>
    <col min="3" max="3" width="47.85546875" style="460" customWidth="1"/>
    <col min="4" max="4" width="9.140625" style="449"/>
    <col min="5" max="5" width="8.7109375" style="460" bestFit="1" customWidth="1"/>
    <col min="6" max="6" width="8.42578125" style="460" bestFit="1" customWidth="1"/>
    <col min="7" max="7" width="8.7109375" style="460" customWidth="1"/>
    <col min="8" max="8" width="8.85546875" style="460" customWidth="1"/>
    <col min="9" max="9" width="9.140625" style="460"/>
    <col min="10" max="16384" width="9.140625" style="451"/>
  </cols>
  <sheetData>
    <row r="1" spans="1:11" ht="14.1" customHeight="1" x14ac:dyDescent="0.25">
      <c r="C1" s="1895" t="s">
        <v>170</v>
      </c>
      <c r="D1" s="1895"/>
      <c r="E1" s="1895"/>
      <c r="F1" s="1895"/>
      <c r="G1" s="1895"/>
      <c r="H1" s="1895"/>
    </row>
    <row r="2" spans="1:11" ht="20.100000000000001" customHeight="1" x14ac:dyDescent="0.25">
      <c r="A2" s="1834" t="s">
        <v>401</v>
      </c>
      <c r="B2" s="1896"/>
      <c r="C2" s="1896"/>
      <c r="D2" s="1896"/>
      <c r="E2" s="1896"/>
      <c r="F2" s="1896"/>
      <c r="G2" s="1896"/>
      <c r="H2" s="1896"/>
    </row>
    <row r="3" spans="1:11" ht="14.1" customHeight="1" x14ac:dyDescent="0.25">
      <c r="A3" s="1834" t="s">
        <v>402</v>
      </c>
      <c r="B3" s="1896"/>
      <c r="C3" s="1896"/>
      <c r="D3" s="1896"/>
      <c r="E3" s="1896"/>
      <c r="F3" s="1896"/>
      <c r="G3" s="1896"/>
      <c r="H3" s="1896"/>
    </row>
    <row r="4" spans="1:11" ht="14.1" customHeight="1" x14ac:dyDescent="0.25">
      <c r="A4" s="1891" t="s">
        <v>55</v>
      </c>
      <c r="B4" s="1897"/>
      <c r="C4" s="1897"/>
      <c r="D4" s="1897"/>
      <c r="E4" s="1897"/>
      <c r="F4" s="1897"/>
      <c r="G4" s="1897"/>
      <c r="H4" s="1897"/>
    </row>
    <row r="5" spans="1:11" ht="14.1" customHeight="1" x14ac:dyDescent="0.25">
      <c r="A5" s="447"/>
      <c r="B5" s="448"/>
      <c r="C5" s="448"/>
      <c r="D5" s="448"/>
      <c r="E5" s="448"/>
      <c r="F5" s="448"/>
      <c r="G5" s="448"/>
      <c r="H5" s="448"/>
    </row>
    <row r="6" spans="1:11" ht="14.1" customHeight="1" x14ac:dyDescent="0.25">
      <c r="A6" s="1898"/>
      <c r="B6" s="450" t="s">
        <v>57</v>
      </c>
      <c r="C6" s="450" t="s">
        <v>58</v>
      </c>
      <c r="D6" s="450" t="s">
        <v>59</v>
      </c>
      <c r="E6" s="450" t="s">
        <v>60</v>
      </c>
      <c r="F6" s="450" t="s">
        <v>563</v>
      </c>
      <c r="G6" s="450" t="s">
        <v>564</v>
      </c>
      <c r="H6" s="450" t="s">
        <v>565</v>
      </c>
      <c r="I6" s="450" t="s">
        <v>707</v>
      </c>
    </row>
    <row r="7" spans="1:11" s="490" customFormat="1" ht="13.5" customHeight="1" x14ac:dyDescent="0.25">
      <c r="A7" s="1898"/>
      <c r="B7" s="1894" t="s">
        <v>403</v>
      </c>
      <c r="C7" s="1899" t="s">
        <v>405</v>
      </c>
      <c r="D7" s="1899" t="s">
        <v>406</v>
      </c>
      <c r="E7" s="1892" t="s">
        <v>407</v>
      </c>
      <c r="F7" s="1893"/>
      <c r="G7" s="1893"/>
      <c r="H7" s="1893"/>
      <c r="I7" s="1894"/>
      <c r="J7" s="489"/>
      <c r="K7" s="489"/>
    </row>
    <row r="8" spans="1:11" s="490" customFormat="1" ht="13.5" customHeight="1" x14ac:dyDescent="0.25">
      <c r="A8" s="1898"/>
      <c r="B8" s="1894"/>
      <c r="C8" s="1899"/>
      <c r="D8" s="1899"/>
      <c r="E8" s="491" t="s">
        <v>408</v>
      </c>
      <c r="F8" s="491" t="s">
        <v>409</v>
      </c>
      <c r="G8" s="491" t="s">
        <v>410</v>
      </c>
      <c r="H8" s="492" t="s">
        <v>411</v>
      </c>
      <c r="I8" s="491" t="s">
        <v>165</v>
      </c>
      <c r="J8" s="493"/>
      <c r="K8" s="493"/>
    </row>
    <row r="9" spans="1:11" s="490" customFormat="1" ht="13.5" customHeight="1" x14ac:dyDescent="0.25">
      <c r="A9" s="458" t="s">
        <v>572</v>
      </c>
      <c r="B9" s="494" t="s">
        <v>412</v>
      </c>
      <c r="C9" s="495"/>
      <c r="D9" s="496"/>
      <c r="E9" s="495"/>
      <c r="F9" s="495"/>
      <c r="G9" s="495"/>
      <c r="H9" s="495"/>
      <c r="I9" s="446"/>
    </row>
    <row r="10" spans="1:11" ht="13.5" customHeight="1" x14ac:dyDescent="0.25">
      <c r="A10" s="458" t="s">
        <v>580</v>
      </c>
      <c r="B10" s="497" t="s">
        <v>413</v>
      </c>
    </row>
    <row r="11" spans="1:11" ht="13.5" customHeight="1" x14ac:dyDescent="0.25">
      <c r="A11" s="458" t="s">
        <v>581</v>
      </c>
      <c r="B11" s="480" t="s">
        <v>414</v>
      </c>
      <c r="C11" s="481" t="s">
        <v>415</v>
      </c>
      <c r="D11" s="482"/>
      <c r="E11" s="481"/>
      <c r="F11" s="481"/>
      <c r="G11" s="481"/>
      <c r="H11" s="481"/>
    </row>
    <row r="12" spans="1:11" ht="13.5" customHeight="1" x14ac:dyDescent="0.25">
      <c r="A12" s="458" t="s">
        <v>582</v>
      </c>
      <c r="B12" s="480" t="s">
        <v>416</v>
      </c>
      <c r="C12" s="481" t="s">
        <v>417</v>
      </c>
      <c r="D12" s="449" t="s">
        <v>418</v>
      </c>
      <c r="E12" s="483">
        <v>300</v>
      </c>
      <c r="F12" s="483">
        <v>300</v>
      </c>
      <c r="G12" s="483">
        <v>300</v>
      </c>
      <c r="H12" s="483">
        <v>300</v>
      </c>
    </row>
    <row r="13" spans="1:11" ht="13.5" customHeight="1" x14ac:dyDescent="0.25">
      <c r="A13" s="458" t="s">
        <v>583</v>
      </c>
      <c r="B13" s="459" t="s">
        <v>419</v>
      </c>
      <c r="C13" s="460" t="s">
        <v>420</v>
      </c>
      <c r="D13" s="449" t="s">
        <v>418</v>
      </c>
      <c r="E13" s="457">
        <v>100</v>
      </c>
      <c r="F13" s="457">
        <v>100</v>
      </c>
      <c r="G13" s="457">
        <v>100</v>
      </c>
      <c r="H13" s="457">
        <v>100</v>
      </c>
      <c r="I13" s="460">
        <v>100</v>
      </c>
    </row>
    <row r="14" spans="1:11" ht="13.5" customHeight="1" x14ac:dyDescent="0.25">
      <c r="A14" s="458" t="s">
        <v>584</v>
      </c>
      <c r="B14" s="459" t="s">
        <v>421</v>
      </c>
      <c r="C14" s="460" t="s">
        <v>422</v>
      </c>
      <c r="D14" s="449" t="s">
        <v>418</v>
      </c>
      <c r="E14" s="457">
        <v>24554</v>
      </c>
      <c r="F14" s="457">
        <v>19393</v>
      </c>
      <c r="G14" s="457"/>
      <c r="H14" s="457">
        <v>24241</v>
      </c>
      <c r="I14" s="460">
        <v>24250</v>
      </c>
    </row>
    <row r="15" spans="1:11" ht="13.5" customHeight="1" x14ac:dyDescent="0.25">
      <c r="A15" s="458" t="s">
        <v>585</v>
      </c>
      <c r="B15" s="459" t="s">
        <v>423</v>
      </c>
      <c r="C15" s="460" t="s">
        <v>424</v>
      </c>
      <c r="D15" s="449" t="s">
        <v>418</v>
      </c>
      <c r="E15" s="457"/>
      <c r="F15" s="457"/>
      <c r="G15" s="457"/>
      <c r="H15" s="457"/>
    </row>
    <row r="16" spans="1:11" ht="13.5" customHeight="1" x14ac:dyDescent="0.25">
      <c r="A16" s="458" t="s">
        <v>586</v>
      </c>
      <c r="B16" s="459" t="s">
        <v>425</v>
      </c>
      <c r="C16" s="460" t="s">
        <v>426</v>
      </c>
      <c r="D16" s="449" t="s">
        <v>418</v>
      </c>
      <c r="E16" s="457">
        <v>17280</v>
      </c>
      <c r="F16" s="457">
        <v>17280</v>
      </c>
      <c r="G16" s="457">
        <v>17280</v>
      </c>
      <c r="H16" s="457">
        <v>17280</v>
      </c>
      <c r="I16" s="460">
        <v>17280</v>
      </c>
    </row>
    <row r="17" spans="1:13" ht="13.5" customHeight="1" x14ac:dyDescent="0.25">
      <c r="A17" s="458" t="s">
        <v>587</v>
      </c>
      <c r="B17" s="459" t="s">
        <v>427</v>
      </c>
      <c r="C17" s="460" t="s">
        <v>428</v>
      </c>
      <c r="D17" s="449" t="s">
        <v>418</v>
      </c>
      <c r="E17" s="457">
        <v>32739</v>
      </c>
      <c r="F17" s="457">
        <v>25858</v>
      </c>
      <c r="G17" s="457"/>
      <c r="H17" s="457">
        <v>27321</v>
      </c>
      <c r="I17" s="460">
        <v>27350</v>
      </c>
    </row>
    <row r="18" spans="1:13" ht="13.5" customHeight="1" x14ac:dyDescent="0.25">
      <c r="A18" s="458" t="s">
        <v>629</v>
      </c>
      <c r="B18" s="459"/>
      <c r="C18" s="460" t="s">
        <v>429</v>
      </c>
      <c r="D18" s="449" t="s">
        <v>418</v>
      </c>
      <c r="E18" s="457"/>
      <c r="F18" s="457"/>
      <c r="G18" s="457"/>
      <c r="H18" s="457"/>
    </row>
    <row r="19" spans="1:13" ht="13.5" customHeight="1" x14ac:dyDescent="0.25">
      <c r="A19" s="458" t="s">
        <v>630</v>
      </c>
      <c r="B19" s="459"/>
      <c r="C19" s="460" t="s">
        <v>430</v>
      </c>
      <c r="D19" s="449" t="s">
        <v>418</v>
      </c>
      <c r="E19" s="457">
        <v>23050</v>
      </c>
      <c r="F19" s="457">
        <v>23050</v>
      </c>
      <c r="G19" s="457">
        <v>23050</v>
      </c>
      <c r="H19" s="457">
        <v>23050</v>
      </c>
      <c r="I19" s="460">
        <v>23050</v>
      </c>
    </row>
    <row r="20" spans="1:13" ht="18" customHeight="1" x14ac:dyDescent="0.25">
      <c r="A20" s="458" t="s">
        <v>631</v>
      </c>
      <c r="B20" s="459" t="s">
        <v>431</v>
      </c>
      <c r="C20" s="460" t="s">
        <v>432</v>
      </c>
      <c r="D20" s="449" t="s">
        <v>418</v>
      </c>
      <c r="E20" s="457">
        <v>9</v>
      </c>
      <c r="F20" s="457">
        <v>9</v>
      </c>
      <c r="G20" s="457">
        <v>9</v>
      </c>
      <c r="H20" s="457">
        <v>9</v>
      </c>
      <c r="I20" s="460">
        <v>9</v>
      </c>
    </row>
    <row r="21" spans="1:13" ht="13.5" customHeight="1" x14ac:dyDescent="0.25">
      <c r="A21" s="458" t="s">
        <v>632</v>
      </c>
      <c r="B21" s="459" t="s">
        <v>433</v>
      </c>
      <c r="C21" s="460" t="s">
        <v>434</v>
      </c>
      <c r="D21" s="449" t="s">
        <v>418</v>
      </c>
      <c r="E21" s="457">
        <v>50</v>
      </c>
      <c r="F21" s="457">
        <v>50</v>
      </c>
      <c r="G21" s="457">
        <v>50</v>
      </c>
      <c r="H21" s="457">
        <v>100</v>
      </c>
      <c r="I21" s="460">
        <v>100</v>
      </c>
    </row>
    <row r="22" spans="1:13" ht="21" customHeight="1" x14ac:dyDescent="0.25">
      <c r="A22" s="458" t="s">
        <v>633</v>
      </c>
      <c r="B22" s="459" t="s">
        <v>435</v>
      </c>
      <c r="C22" s="460" t="s">
        <v>436</v>
      </c>
      <c r="D22" s="461" t="s">
        <v>418</v>
      </c>
      <c r="E22" s="457">
        <v>875</v>
      </c>
      <c r="F22" s="457">
        <v>875</v>
      </c>
      <c r="G22" s="457">
        <v>875</v>
      </c>
      <c r="H22" s="457">
        <v>875</v>
      </c>
      <c r="I22" s="460">
        <v>875</v>
      </c>
    </row>
    <row r="23" spans="1:13" s="453" customFormat="1" ht="30" x14ac:dyDescent="0.25">
      <c r="A23" s="458" t="s">
        <v>634</v>
      </c>
      <c r="B23" s="462" t="s">
        <v>437</v>
      </c>
      <c r="C23" s="484" t="s">
        <v>438</v>
      </c>
      <c r="D23" s="464" t="s">
        <v>418</v>
      </c>
      <c r="E23" s="485">
        <v>129</v>
      </c>
      <c r="F23" s="485">
        <v>129</v>
      </c>
      <c r="G23" s="485">
        <v>129</v>
      </c>
      <c r="H23" s="485">
        <v>193</v>
      </c>
      <c r="I23" s="470">
        <v>193</v>
      </c>
      <c r="J23" s="477"/>
      <c r="K23" s="486"/>
      <c r="M23" s="487"/>
    </row>
    <row r="24" spans="1:13" ht="17.25" customHeight="1" x14ac:dyDescent="0.25">
      <c r="A24" s="458" t="s">
        <v>635</v>
      </c>
      <c r="B24" s="459" t="s">
        <v>116</v>
      </c>
      <c r="C24" s="460" t="s">
        <v>439</v>
      </c>
      <c r="D24" s="461" t="s">
        <v>418</v>
      </c>
      <c r="E24" s="457">
        <v>125</v>
      </c>
      <c r="F24" s="457">
        <v>125</v>
      </c>
      <c r="G24" s="457">
        <v>125</v>
      </c>
      <c r="H24" s="457">
        <v>147</v>
      </c>
      <c r="I24" s="460">
        <v>147</v>
      </c>
    </row>
    <row r="25" spans="1:13" ht="15.75" customHeight="1" x14ac:dyDescent="0.25">
      <c r="A25" s="458" t="s">
        <v>636</v>
      </c>
      <c r="B25" s="459"/>
      <c r="C25" s="460" t="s">
        <v>440</v>
      </c>
      <c r="D25" s="461" t="s">
        <v>418</v>
      </c>
      <c r="E25" s="457">
        <v>54</v>
      </c>
      <c r="F25" s="457">
        <v>54</v>
      </c>
      <c r="G25" s="457">
        <v>54</v>
      </c>
      <c r="H25" s="457">
        <v>54</v>
      </c>
      <c r="I25" s="460">
        <v>54</v>
      </c>
    </row>
    <row r="26" spans="1:13" ht="13.5" customHeight="1" x14ac:dyDescent="0.25">
      <c r="A26" s="458" t="s">
        <v>638</v>
      </c>
      <c r="B26" s="459" t="s">
        <v>441</v>
      </c>
      <c r="C26" s="460" t="s">
        <v>442</v>
      </c>
      <c r="D26" s="461" t="s">
        <v>418</v>
      </c>
      <c r="E26" s="457">
        <v>100</v>
      </c>
      <c r="F26" s="457">
        <v>100</v>
      </c>
      <c r="G26" s="457">
        <v>100</v>
      </c>
      <c r="H26" s="457">
        <v>100</v>
      </c>
      <c r="I26" s="460">
        <v>100</v>
      </c>
    </row>
    <row r="27" spans="1:13" ht="13.5" customHeight="1" x14ac:dyDescent="0.25">
      <c r="A27" s="458" t="s">
        <v>639</v>
      </c>
      <c r="B27" s="459" t="s">
        <v>443</v>
      </c>
      <c r="C27" s="460" t="s">
        <v>444</v>
      </c>
      <c r="D27" s="461" t="s">
        <v>418</v>
      </c>
      <c r="E27" s="457">
        <v>1575</v>
      </c>
      <c r="F27" s="457">
        <v>1575</v>
      </c>
      <c r="G27" s="457">
        <v>1575</v>
      </c>
      <c r="H27" s="457">
        <v>1575</v>
      </c>
      <c r="I27" s="460">
        <v>1575</v>
      </c>
    </row>
    <row r="28" spans="1:13" ht="13.5" customHeight="1" x14ac:dyDescent="0.25">
      <c r="A28" s="458" t="s">
        <v>640</v>
      </c>
      <c r="B28" s="459" t="s">
        <v>445</v>
      </c>
      <c r="C28" s="460" t="s">
        <v>446</v>
      </c>
      <c r="D28" s="461" t="s">
        <v>418</v>
      </c>
      <c r="E28" s="457">
        <v>60</v>
      </c>
      <c r="F28" s="457">
        <v>60</v>
      </c>
      <c r="G28" s="457">
        <v>60</v>
      </c>
      <c r="H28" s="457">
        <v>60</v>
      </c>
      <c r="I28" s="460">
        <v>60</v>
      </c>
    </row>
    <row r="29" spans="1:13" ht="13.5" customHeight="1" x14ac:dyDescent="0.25">
      <c r="A29" s="458" t="s">
        <v>641</v>
      </c>
      <c r="B29" s="459" t="s">
        <v>447</v>
      </c>
      <c r="C29" s="460" t="s">
        <v>448</v>
      </c>
      <c r="D29" s="449" t="s">
        <v>418</v>
      </c>
      <c r="E29" s="457">
        <v>2900</v>
      </c>
      <c r="F29" s="457">
        <v>2900</v>
      </c>
      <c r="G29" s="457">
        <v>2900</v>
      </c>
      <c r="H29" s="457">
        <v>2000</v>
      </c>
      <c r="I29" s="460">
        <v>2000</v>
      </c>
    </row>
    <row r="30" spans="1:13" ht="18" customHeight="1" x14ac:dyDescent="0.25">
      <c r="A30" s="458" t="s">
        <v>642</v>
      </c>
      <c r="B30" s="462" t="s">
        <v>449</v>
      </c>
      <c r="C30" s="463" t="s">
        <v>450</v>
      </c>
      <c r="D30" s="464" t="s">
        <v>418</v>
      </c>
      <c r="E30" s="465">
        <v>383</v>
      </c>
      <c r="F30" s="465">
        <v>383</v>
      </c>
      <c r="G30" s="465">
        <v>383</v>
      </c>
      <c r="H30" s="465">
        <v>250</v>
      </c>
      <c r="I30" s="460">
        <v>250</v>
      </c>
    </row>
    <row r="31" spans="1:13" ht="18" customHeight="1" x14ac:dyDescent="0.25">
      <c r="A31" s="458" t="s">
        <v>643</v>
      </c>
      <c r="B31" s="462"/>
      <c r="C31" s="463" t="s">
        <v>117</v>
      </c>
      <c r="D31" s="464"/>
      <c r="E31" s="465"/>
      <c r="F31" s="465"/>
      <c r="G31" s="465"/>
      <c r="H31" s="465">
        <v>2980</v>
      </c>
      <c r="I31" s="460">
        <v>2980</v>
      </c>
    </row>
    <row r="32" spans="1:13" ht="18" customHeight="1" x14ac:dyDescent="0.25">
      <c r="A32" s="458" t="s">
        <v>644</v>
      </c>
      <c r="B32" s="462" t="s">
        <v>118</v>
      </c>
      <c r="C32" s="463" t="s">
        <v>119</v>
      </c>
      <c r="D32" s="464" t="s">
        <v>418</v>
      </c>
      <c r="E32" s="465"/>
      <c r="F32" s="465"/>
      <c r="G32" s="465">
        <v>248</v>
      </c>
      <c r="H32" s="465">
        <v>248</v>
      </c>
      <c r="I32" s="460">
        <v>248</v>
      </c>
    </row>
    <row r="33" spans="1:13" ht="15.75" x14ac:dyDescent="0.25">
      <c r="A33" s="458" t="s">
        <v>645</v>
      </c>
      <c r="B33" s="460" t="s">
        <v>451</v>
      </c>
      <c r="C33" s="460" t="s">
        <v>452</v>
      </c>
      <c r="D33" s="449" t="s">
        <v>453</v>
      </c>
      <c r="E33" s="460">
        <v>1936</v>
      </c>
      <c r="F33" s="460">
        <v>1718</v>
      </c>
      <c r="G33" s="460">
        <v>1718</v>
      </c>
      <c r="H33" s="460">
        <v>1650</v>
      </c>
      <c r="I33" s="460">
        <v>1650</v>
      </c>
    </row>
    <row r="34" spans="1:13" ht="17.25" customHeight="1" x14ac:dyDescent="0.25">
      <c r="A34" s="458" t="s">
        <v>682</v>
      </c>
      <c r="B34" s="459" t="s">
        <v>454</v>
      </c>
      <c r="C34" s="460" t="s">
        <v>455</v>
      </c>
      <c r="D34" s="449" t="s">
        <v>418</v>
      </c>
      <c r="E34" s="457">
        <v>2500</v>
      </c>
      <c r="F34" s="457">
        <v>2500</v>
      </c>
      <c r="G34" s="457">
        <v>2500</v>
      </c>
      <c r="H34" s="457">
        <v>2500</v>
      </c>
      <c r="I34" s="460">
        <v>2500</v>
      </c>
    </row>
    <row r="35" spans="1:13" ht="20.25" customHeight="1" x14ac:dyDescent="0.25">
      <c r="A35" s="458" t="s">
        <v>683</v>
      </c>
      <c r="B35" s="459" t="s">
        <v>456</v>
      </c>
      <c r="C35" s="460" t="s">
        <v>457</v>
      </c>
      <c r="D35" s="461">
        <v>42124</v>
      </c>
      <c r="E35" s="457">
        <v>1250</v>
      </c>
      <c r="F35" s="457">
        <v>1250</v>
      </c>
      <c r="G35" s="473">
        <v>1250</v>
      </c>
      <c r="H35" s="473">
        <v>312</v>
      </c>
    </row>
    <row r="36" spans="1:13" ht="13.5" customHeight="1" x14ac:dyDescent="0.25">
      <c r="A36" s="458" t="s">
        <v>684</v>
      </c>
      <c r="B36" s="459"/>
      <c r="C36" s="460" t="s">
        <v>458</v>
      </c>
      <c r="D36" s="449" t="s">
        <v>418</v>
      </c>
      <c r="E36" s="457">
        <v>200</v>
      </c>
      <c r="F36" s="457">
        <v>200</v>
      </c>
      <c r="G36" s="457">
        <v>258</v>
      </c>
      <c r="H36" s="457">
        <v>258</v>
      </c>
      <c r="I36" s="460">
        <v>258</v>
      </c>
    </row>
    <row r="37" spans="1:13" ht="13.5" customHeight="1" x14ac:dyDescent="0.25">
      <c r="A37" s="458" t="s">
        <v>685</v>
      </c>
      <c r="B37" s="459" t="s">
        <v>459</v>
      </c>
      <c r="C37" s="460" t="s">
        <v>460</v>
      </c>
      <c r="D37" s="449" t="s">
        <v>418</v>
      </c>
      <c r="E37" s="457">
        <v>994</v>
      </c>
      <c r="F37" s="457">
        <v>994</v>
      </c>
      <c r="G37" s="457">
        <v>994</v>
      </c>
      <c r="H37" s="457">
        <v>994</v>
      </c>
      <c r="I37" s="460">
        <v>971</v>
      </c>
    </row>
    <row r="38" spans="1:13" ht="13.5" customHeight="1" x14ac:dyDescent="0.25">
      <c r="A38" s="458" t="s">
        <v>686</v>
      </c>
      <c r="B38" s="459" t="s">
        <v>120</v>
      </c>
      <c r="C38" s="460" t="s">
        <v>121</v>
      </c>
      <c r="D38" s="449" t="s">
        <v>418</v>
      </c>
      <c r="E38" s="457">
        <v>750</v>
      </c>
      <c r="F38" s="457">
        <v>750</v>
      </c>
      <c r="G38" s="457">
        <v>762</v>
      </c>
      <c r="H38" s="457">
        <v>762</v>
      </c>
      <c r="I38" s="460">
        <v>762</v>
      </c>
    </row>
    <row r="39" spans="1:13" ht="15.75" x14ac:dyDescent="0.25">
      <c r="A39" s="458" t="s">
        <v>687</v>
      </c>
      <c r="B39" s="459" t="s">
        <v>461</v>
      </c>
      <c r="C39" s="460" t="s">
        <v>462</v>
      </c>
      <c r="D39" s="461" t="s">
        <v>418</v>
      </c>
      <c r="E39" s="449">
        <v>330</v>
      </c>
      <c r="F39" s="460">
        <v>330</v>
      </c>
      <c r="G39" s="460">
        <v>330</v>
      </c>
      <c r="H39" s="460">
        <v>330</v>
      </c>
      <c r="I39" s="460">
        <v>330</v>
      </c>
      <c r="K39" s="474"/>
      <c r="M39" s="452"/>
    </row>
    <row r="40" spans="1:13" ht="15.75" x14ac:dyDescent="0.25">
      <c r="A40" s="458" t="s">
        <v>688</v>
      </c>
      <c r="B40" s="459" t="s">
        <v>463</v>
      </c>
      <c r="C40" s="460" t="s">
        <v>464</v>
      </c>
      <c r="D40" s="461" t="s">
        <v>418</v>
      </c>
      <c r="E40" s="449">
        <v>930</v>
      </c>
      <c r="F40" s="460">
        <v>930</v>
      </c>
      <c r="G40" s="460">
        <v>930</v>
      </c>
      <c r="H40" s="460">
        <v>930</v>
      </c>
      <c r="I40" s="460">
        <v>930</v>
      </c>
      <c r="K40" s="474"/>
      <c r="M40" s="452"/>
    </row>
    <row r="41" spans="1:13" ht="15.75" x14ac:dyDescent="0.25">
      <c r="A41" s="458" t="s">
        <v>690</v>
      </c>
      <c r="B41" s="459" t="s">
        <v>122</v>
      </c>
      <c r="C41" s="460" t="s">
        <v>123</v>
      </c>
      <c r="D41" s="461" t="s">
        <v>418</v>
      </c>
      <c r="E41" s="449"/>
      <c r="G41" s="460">
        <v>823</v>
      </c>
      <c r="H41" s="460">
        <v>823</v>
      </c>
      <c r="I41" s="460">
        <v>823</v>
      </c>
      <c r="K41" s="474"/>
      <c r="M41" s="452"/>
    </row>
    <row r="42" spans="1:13" ht="14.1" customHeight="1" x14ac:dyDescent="0.25">
      <c r="A42" s="458" t="s">
        <v>691</v>
      </c>
      <c r="B42" s="460" t="s">
        <v>465</v>
      </c>
      <c r="C42" s="460" t="s">
        <v>466</v>
      </c>
      <c r="D42" s="449" t="s">
        <v>418</v>
      </c>
      <c r="E42" s="460">
        <v>16</v>
      </c>
      <c r="F42" s="460">
        <v>16</v>
      </c>
      <c r="G42" s="460">
        <v>16</v>
      </c>
      <c r="H42" s="460">
        <v>16</v>
      </c>
      <c r="I42" s="460">
        <v>16</v>
      </c>
    </row>
    <row r="43" spans="1:13" s="453" customFormat="1" ht="30" x14ac:dyDescent="0.25">
      <c r="A43" s="458" t="s">
        <v>743</v>
      </c>
      <c r="B43" s="466" t="s">
        <v>467</v>
      </c>
      <c r="C43" s="475" t="s">
        <v>468</v>
      </c>
      <c r="D43" s="468" t="s">
        <v>418</v>
      </c>
      <c r="E43" s="476">
        <v>40</v>
      </c>
      <c r="F43" s="476">
        <v>40</v>
      </c>
      <c r="G43" s="476">
        <v>40</v>
      </c>
      <c r="H43" s="476">
        <v>40</v>
      </c>
      <c r="I43" s="470">
        <v>40</v>
      </c>
      <c r="J43" s="477"/>
      <c r="K43" s="478"/>
      <c r="M43" s="454"/>
    </row>
    <row r="44" spans="1:13" s="453" customFormat="1" ht="18" customHeight="1" x14ac:dyDescent="0.25">
      <c r="A44" s="458" t="s">
        <v>744</v>
      </c>
      <c r="B44" s="466" t="s">
        <v>469</v>
      </c>
      <c r="C44" s="475" t="s">
        <v>470</v>
      </c>
      <c r="D44" s="468" t="s">
        <v>418</v>
      </c>
      <c r="E44" s="476">
        <v>994</v>
      </c>
      <c r="F44" s="476">
        <v>994</v>
      </c>
      <c r="G44" s="476">
        <v>994</v>
      </c>
      <c r="H44" s="470">
        <v>994</v>
      </c>
      <c r="I44" s="470">
        <v>994</v>
      </c>
      <c r="J44" s="477"/>
      <c r="K44" s="478"/>
      <c r="M44" s="454"/>
    </row>
    <row r="45" spans="1:13" s="453" customFormat="1" ht="15.75" x14ac:dyDescent="0.25">
      <c r="A45" s="458" t="s">
        <v>745</v>
      </c>
      <c r="B45" s="466" t="s">
        <v>471</v>
      </c>
      <c r="C45" s="475" t="s">
        <v>472</v>
      </c>
      <c r="D45" s="468" t="s">
        <v>418</v>
      </c>
      <c r="E45" s="476">
        <v>176</v>
      </c>
      <c r="F45" s="476">
        <v>176</v>
      </c>
      <c r="G45" s="476">
        <v>176</v>
      </c>
      <c r="H45" s="470">
        <v>176</v>
      </c>
      <c r="I45" s="470">
        <v>176</v>
      </c>
      <c r="J45" s="477"/>
      <c r="K45" s="478"/>
      <c r="M45" s="454"/>
    </row>
    <row r="46" spans="1:13" ht="13.5" customHeight="1" x14ac:dyDescent="0.25">
      <c r="A46" s="458" t="s">
        <v>746</v>
      </c>
      <c r="B46" s="462" t="s">
        <v>473</v>
      </c>
      <c r="C46" s="463" t="s">
        <v>474</v>
      </c>
      <c r="D46" s="464" t="s">
        <v>418</v>
      </c>
      <c r="E46" s="465">
        <v>199</v>
      </c>
      <c r="F46" s="465">
        <v>199</v>
      </c>
      <c r="G46" s="458">
        <v>199</v>
      </c>
      <c r="H46" s="465">
        <v>199</v>
      </c>
      <c r="I46" s="460">
        <v>199</v>
      </c>
    </row>
    <row r="47" spans="1:13" ht="13.5" customHeight="1" x14ac:dyDescent="0.25">
      <c r="A47" s="458" t="s">
        <v>124</v>
      </c>
      <c r="B47" s="462" t="s">
        <v>475</v>
      </c>
      <c r="C47" s="463" t="s">
        <v>476</v>
      </c>
      <c r="D47" s="464" t="s">
        <v>418</v>
      </c>
      <c r="E47" s="465">
        <v>1863</v>
      </c>
      <c r="F47" s="465">
        <v>1863</v>
      </c>
      <c r="G47" s="465">
        <v>1863</v>
      </c>
      <c r="H47" s="465">
        <v>1863</v>
      </c>
      <c r="I47" s="460">
        <v>1900</v>
      </c>
    </row>
    <row r="48" spans="1:13" ht="13.5" customHeight="1" x14ac:dyDescent="0.25">
      <c r="A48" s="458" t="s">
        <v>772</v>
      </c>
      <c r="B48" s="462" t="s">
        <v>125</v>
      </c>
      <c r="C48" s="463" t="s">
        <v>126</v>
      </c>
      <c r="D48" s="464" t="s">
        <v>418</v>
      </c>
      <c r="E48" s="465"/>
      <c r="F48" s="465"/>
      <c r="G48" s="465">
        <v>29600</v>
      </c>
      <c r="H48" s="465">
        <v>29600</v>
      </c>
      <c r="I48" s="460">
        <v>29600</v>
      </c>
    </row>
    <row r="49" spans="1:13" s="453" customFormat="1" ht="15.75" x14ac:dyDescent="0.25">
      <c r="A49" s="458" t="s">
        <v>773</v>
      </c>
      <c r="B49" s="466" t="s">
        <v>477</v>
      </c>
      <c r="C49" s="467" t="s">
        <v>478</v>
      </c>
      <c r="D49" s="468" t="s">
        <v>418</v>
      </c>
      <c r="E49" s="469">
        <v>3600</v>
      </c>
      <c r="F49" s="469">
        <v>3600</v>
      </c>
      <c r="G49" s="469">
        <v>3600</v>
      </c>
      <c r="H49" s="469">
        <v>6553</v>
      </c>
      <c r="I49" s="470">
        <v>6553</v>
      </c>
      <c r="J49" s="477"/>
      <c r="K49" s="478"/>
      <c r="M49" s="454"/>
    </row>
    <row r="50" spans="1:13" s="453" customFormat="1" ht="15.75" x14ac:dyDescent="0.25">
      <c r="A50" s="458" t="s">
        <v>127</v>
      </c>
      <c r="B50" s="466" t="s">
        <v>479</v>
      </c>
      <c r="C50" s="467" t="s">
        <v>480</v>
      </c>
      <c r="D50" s="468" t="s">
        <v>418</v>
      </c>
      <c r="E50" s="469">
        <v>123</v>
      </c>
      <c r="F50" s="469">
        <v>123</v>
      </c>
      <c r="G50" s="469">
        <v>123</v>
      </c>
      <c r="H50" s="469">
        <v>123</v>
      </c>
      <c r="I50" s="470">
        <v>123</v>
      </c>
      <c r="J50" s="477"/>
      <c r="K50" s="478"/>
      <c r="M50" s="454"/>
    </row>
    <row r="51" spans="1:13" ht="14.1" customHeight="1" x14ac:dyDescent="0.25">
      <c r="A51" s="458" t="s">
        <v>128</v>
      </c>
      <c r="B51" s="460" t="s">
        <v>481</v>
      </c>
      <c r="C51" s="460" t="s">
        <v>482</v>
      </c>
      <c r="D51" s="449" t="s">
        <v>418</v>
      </c>
      <c r="E51" s="460">
        <v>225</v>
      </c>
      <c r="F51" s="460">
        <v>225</v>
      </c>
      <c r="G51" s="460">
        <v>225</v>
      </c>
      <c r="H51" s="460">
        <v>241</v>
      </c>
      <c r="I51" s="460">
        <v>241</v>
      </c>
    </row>
    <row r="52" spans="1:13" ht="14.1" customHeight="1" x14ac:dyDescent="0.25">
      <c r="A52" s="458" t="s">
        <v>129</v>
      </c>
      <c r="B52" s="460" t="s">
        <v>130</v>
      </c>
      <c r="C52" s="460" t="s">
        <v>131</v>
      </c>
      <c r="D52" s="449" t="s">
        <v>518</v>
      </c>
      <c r="G52" s="460">
        <v>600</v>
      </c>
      <c r="H52" s="460">
        <v>1200</v>
      </c>
      <c r="I52" s="460">
        <v>1200</v>
      </c>
    </row>
    <row r="53" spans="1:13" ht="14.1" customHeight="1" x14ac:dyDescent="0.25">
      <c r="A53" s="458" t="s">
        <v>132</v>
      </c>
      <c r="B53" s="460" t="s">
        <v>133</v>
      </c>
      <c r="C53" s="460" t="s">
        <v>134</v>
      </c>
      <c r="D53" s="449" t="s">
        <v>418</v>
      </c>
      <c r="H53" s="460">
        <v>243</v>
      </c>
      <c r="I53" s="460">
        <v>243</v>
      </c>
    </row>
    <row r="54" spans="1:13" ht="14.1" customHeight="1" x14ac:dyDescent="0.25">
      <c r="A54" s="458" t="s">
        <v>135</v>
      </c>
      <c r="B54" s="460" t="s">
        <v>483</v>
      </c>
      <c r="C54" s="460" t="s">
        <v>484</v>
      </c>
      <c r="D54" s="449" t="s">
        <v>418</v>
      </c>
      <c r="E54" s="460">
        <v>26</v>
      </c>
      <c r="F54" s="460">
        <v>26</v>
      </c>
      <c r="G54" s="460">
        <v>26</v>
      </c>
      <c r="H54" s="460">
        <v>26</v>
      </c>
      <c r="I54" s="460">
        <v>26</v>
      </c>
    </row>
    <row r="55" spans="1:13" s="453" customFormat="1" ht="15.75" x14ac:dyDescent="0.25">
      <c r="A55" s="458" t="s">
        <v>136</v>
      </c>
      <c r="B55" s="466" t="s">
        <v>485</v>
      </c>
      <c r="C55" s="467" t="s">
        <v>486</v>
      </c>
      <c r="D55" s="468" t="s">
        <v>418</v>
      </c>
      <c r="E55" s="469">
        <v>5</v>
      </c>
      <c r="F55" s="469">
        <v>5</v>
      </c>
      <c r="G55" s="469">
        <v>5</v>
      </c>
      <c r="H55" s="470">
        <v>5</v>
      </c>
      <c r="I55" s="470">
        <v>5</v>
      </c>
      <c r="J55" s="477"/>
      <c r="K55" s="478"/>
      <c r="M55" s="454"/>
    </row>
    <row r="56" spans="1:13" s="455" customFormat="1" ht="13.5" customHeight="1" x14ac:dyDescent="0.25">
      <c r="A56" s="458" t="s">
        <v>137</v>
      </c>
      <c r="B56" s="466" t="s">
        <v>487</v>
      </c>
      <c r="C56" s="467" t="s">
        <v>488</v>
      </c>
      <c r="D56" s="468" t="s">
        <v>418</v>
      </c>
      <c r="E56" s="469">
        <v>250</v>
      </c>
      <c r="F56" s="469">
        <v>250</v>
      </c>
      <c r="G56" s="469">
        <v>250</v>
      </c>
      <c r="H56" s="469">
        <v>250</v>
      </c>
      <c r="I56" s="470">
        <v>250</v>
      </c>
      <c r="J56" s="471"/>
      <c r="K56" s="472"/>
      <c r="M56" s="456"/>
    </row>
    <row r="57" spans="1:13" s="455" customFormat="1" ht="13.5" customHeight="1" x14ac:dyDescent="0.25">
      <c r="A57" s="458" t="s">
        <v>138</v>
      </c>
      <c r="B57" s="466" t="s">
        <v>139</v>
      </c>
      <c r="C57" s="467" t="s">
        <v>140</v>
      </c>
      <c r="D57" s="468" t="s">
        <v>518</v>
      </c>
      <c r="E57" s="469"/>
      <c r="F57" s="469"/>
      <c r="G57" s="469">
        <v>2439</v>
      </c>
      <c r="H57" s="469">
        <v>3658</v>
      </c>
      <c r="I57" s="470">
        <v>3658</v>
      </c>
      <c r="J57" s="471"/>
      <c r="K57" s="472"/>
      <c r="M57" s="456"/>
    </row>
    <row r="58" spans="1:13" s="455" customFormat="1" ht="13.5" customHeight="1" x14ac:dyDescent="0.25">
      <c r="A58" s="458" t="s">
        <v>141</v>
      </c>
      <c r="B58" s="466" t="s">
        <v>142</v>
      </c>
      <c r="C58" s="467" t="s">
        <v>143</v>
      </c>
      <c r="D58" s="468" t="s">
        <v>518</v>
      </c>
      <c r="E58" s="469"/>
      <c r="F58" s="469"/>
      <c r="G58" s="469">
        <v>2438</v>
      </c>
      <c r="H58" s="469">
        <v>2438</v>
      </c>
      <c r="I58" s="470">
        <v>2438</v>
      </c>
      <c r="J58" s="471"/>
      <c r="K58" s="472"/>
      <c r="M58" s="456"/>
    </row>
    <row r="59" spans="1:13" s="455" customFormat="1" ht="13.5" customHeight="1" x14ac:dyDescent="0.25">
      <c r="A59" s="458" t="s">
        <v>144</v>
      </c>
      <c r="B59" s="466" t="s">
        <v>145</v>
      </c>
      <c r="C59" s="467" t="s">
        <v>146</v>
      </c>
      <c r="D59" s="468" t="s">
        <v>418</v>
      </c>
      <c r="E59" s="469"/>
      <c r="F59" s="469"/>
      <c r="G59" s="469">
        <v>610</v>
      </c>
      <c r="H59" s="469">
        <v>610</v>
      </c>
      <c r="I59" s="470">
        <v>610</v>
      </c>
      <c r="J59" s="471"/>
      <c r="K59" s="472"/>
      <c r="M59" s="456"/>
    </row>
    <row r="60" spans="1:13" s="455" customFormat="1" ht="13.5" customHeight="1" x14ac:dyDescent="0.25">
      <c r="A60" s="458" t="s">
        <v>147</v>
      </c>
      <c r="B60" s="466" t="s">
        <v>489</v>
      </c>
      <c r="C60" s="467" t="s">
        <v>490</v>
      </c>
      <c r="D60" s="468">
        <v>43496</v>
      </c>
      <c r="E60" s="469">
        <v>2865</v>
      </c>
      <c r="F60" s="469">
        <v>2865</v>
      </c>
      <c r="G60" s="469">
        <v>2865</v>
      </c>
      <c r="H60" s="469">
        <v>2865</v>
      </c>
      <c r="I60" s="470">
        <v>2865</v>
      </c>
      <c r="J60" s="471"/>
      <c r="K60" s="472"/>
      <c r="M60" s="456"/>
    </row>
    <row r="61" spans="1:13" s="455" customFormat="1" ht="13.5" customHeight="1" x14ac:dyDescent="0.25">
      <c r="A61" s="458" t="s">
        <v>148</v>
      </c>
      <c r="B61" s="466" t="s">
        <v>149</v>
      </c>
      <c r="C61" s="467" t="s">
        <v>150</v>
      </c>
      <c r="D61" s="468"/>
      <c r="E61" s="469">
        <v>175</v>
      </c>
      <c r="F61" s="469">
        <v>175</v>
      </c>
      <c r="G61" s="469">
        <v>175</v>
      </c>
      <c r="H61" s="469">
        <v>175</v>
      </c>
      <c r="I61" s="470">
        <v>175</v>
      </c>
      <c r="J61" s="471"/>
      <c r="K61" s="472"/>
      <c r="M61" s="456"/>
    </row>
    <row r="62" spans="1:13" s="455" customFormat="1" ht="13.5" customHeight="1" x14ac:dyDescent="0.25">
      <c r="A62" s="458" t="s">
        <v>151</v>
      </c>
      <c r="B62" s="466" t="s">
        <v>491</v>
      </c>
      <c r="C62" s="467" t="s">
        <v>492</v>
      </c>
      <c r="D62" s="468" t="s">
        <v>418</v>
      </c>
      <c r="E62" s="469">
        <v>217</v>
      </c>
      <c r="F62" s="469">
        <v>217</v>
      </c>
      <c r="G62" s="469">
        <v>217</v>
      </c>
      <c r="H62" s="469">
        <v>217</v>
      </c>
      <c r="I62" s="470">
        <v>217</v>
      </c>
      <c r="J62" s="471"/>
      <c r="K62" s="472"/>
      <c r="M62" s="456"/>
    </row>
    <row r="63" spans="1:13" s="455" customFormat="1" ht="13.5" customHeight="1" x14ac:dyDescent="0.25">
      <c r="A63" s="458" t="s">
        <v>152</v>
      </c>
      <c r="B63" s="459" t="s">
        <v>493</v>
      </c>
      <c r="C63" s="479" t="s">
        <v>494</v>
      </c>
      <c r="D63" s="468" t="s">
        <v>418</v>
      </c>
      <c r="E63" s="488">
        <v>15</v>
      </c>
      <c r="F63" s="488">
        <v>15</v>
      </c>
      <c r="G63" s="469">
        <v>15</v>
      </c>
      <c r="H63" s="469">
        <v>15</v>
      </c>
      <c r="I63" s="470">
        <v>15</v>
      </c>
      <c r="J63" s="471"/>
      <c r="K63" s="472"/>
      <c r="M63" s="456"/>
    </row>
    <row r="64" spans="1:13" s="455" customFormat="1" ht="13.5" customHeight="1" x14ac:dyDescent="0.25">
      <c r="A64" s="458" t="s">
        <v>153</v>
      </c>
      <c r="B64" s="459" t="s">
        <v>493</v>
      </c>
      <c r="C64" s="479" t="s">
        <v>495</v>
      </c>
      <c r="D64" s="468" t="s">
        <v>418</v>
      </c>
      <c r="E64" s="488">
        <v>150</v>
      </c>
      <c r="F64" s="488">
        <v>150</v>
      </c>
      <c r="G64" s="469">
        <v>150</v>
      </c>
      <c r="H64" s="469">
        <v>226</v>
      </c>
      <c r="I64" s="470">
        <v>226</v>
      </c>
      <c r="J64" s="471"/>
      <c r="K64" s="472"/>
      <c r="M64" s="456"/>
    </row>
    <row r="65" spans="1:13" s="455" customFormat="1" ht="13.5" customHeight="1" x14ac:dyDescent="0.25">
      <c r="A65" s="458" t="s">
        <v>154</v>
      </c>
      <c r="B65" s="459" t="s">
        <v>496</v>
      </c>
      <c r="C65" s="479" t="s">
        <v>497</v>
      </c>
      <c r="D65" s="468" t="s">
        <v>418</v>
      </c>
      <c r="E65" s="488">
        <v>75</v>
      </c>
      <c r="F65" s="488">
        <v>75</v>
      </c>
      <c r="G65" s="469">
        <v>75</v>
      </c>
      <c r="H65" s="469">
        <v>45</v>
      </c>
      <c r="I65" s="470">
        <v>45</v>
      </c>
      <c r="J65" s="471"/>
      <c r="K65" s="472"/>
      <c r="M65" s="456"/>
    </row>
    <row r="66" spans="1:13" s="455" customFormat="1" ht="13.5" customHeight="1" x14ac:dyDescent="0.25">
      <c r="A66" s="458" t="s">
        <v>155</v>
      </c>
      <c r="B66" s="466"/>
      <c r="C66" s="467" t="s">
        <v>156</v>
      </c>
      <c r="D66" s="468" t="s">
        <v>518</v>
      </c>
      <c r="E66" s="469"/>
      <c r="F66" s="469"/>
      <c r="G66" s="469">
        <v>347</v>
      </c>
      <c r="H66" s="469">
        <v>347</v>
      </c>
      <c r="I66" s="470">
        <v>347</v>
      </c>
      <c r="J66" s="471"/>
      <c r="K66" s="472"/>
      <c r="M66" s="456"/>
    </row>
    <row r="67" spans="1:13" s="455" customFormat="1" ht="13.5" customHeight="1" x14ac:dyDescent="0.25">
      <c r="A67" s="458" t="s">
        <v>157</v>
      </c>
      <c r="B67" s="466" t="s">
        <v>158</v>
      </c>
      <c r="C67" s="467" t="s">
        <v>159</v>
      </c>
      <c r="D67" s="468" t="s">
        <v>518</v>
      </c>
      <c r="E67" s="469"/>
      <c r="F67" s="469"/>
      <c r="G67" s="469">
        <v>54</v>
      </c>
      <c r="H67" s="469">
        <v>216</v>
      </c>
      <c r="I67" s="470">
        <v>216</v>
      </c>
      <c r="J67" s="471"/>
      <c r="K67" s="472"/>
      <c r="M67" s="456"/>
    </row>
    <row r="68" spans="1:13" s="455" customFormat="1" ht="13.5" customHeight="1" x14ac:dyDescent="0.25">
      <c r="A68" s="458" t="s">
        <v>160</v>
      </c>
      <c r="B68" s="466"/>
      <c r="C68" s="467" t="s">
        <v>161</v>
      </c>
      <c r="D68" s="468" t="s">
        <v>518</v>
      </c>
      <c r="E68" s="469"/>
      <c r="F68" s="469"/>
      <c r="G68" s="469">
        <v>380</v>
      </c>
      <c r="H68" s="469">
        <v>380</v>
      </c>
      <c r="I68" s="470">
        <v>380</v>
      </c>
      <c r="J68" s="471"/>
      <c r="K68" s="472"/>
      <c r="M68" s="456"/>
    </row>
    <row r="69" spans="1:13" s="455" customFormat="1" ht="13.5" customHeight="1" x14ac:dyDescent="0.25">
      <c r="A69" s="458" t="s">
        <v>162</v>
      </c>
      <c r="B69" s="466" t="s">
        <v>498</v>
      </c>
      <c r="C69" s="467" t="s">
        <v>499</v>
      </c>
      <c r="D69" s="468" t="s">
        <v>418</v>
      </c>
      <c r="E69" s="469">
        <v>1800</v>
      </c>
      <c r="F69" s="469">
        <v>1800</v>
      </c>
      <c r="G69" s="469">
        <v>1800</v>
      </c>
      <c r="H69" s="469">
        <v>1500</v>
      </c>
      <c r="I69" s="470">
        <v>1500</v>
      </c>
      <c r="J69" s="471"/>
      <c r="K69" s="472"/>
      <c r="M69" s="456"/>
    </row>
    <row r="70" spans="1:13" s="455" customFormat="1" ht="13.5" customHeight="1" x14ac:dyDescent="0.25">
      <c r="A70" s="458" t="s">
        <v>163</v>
      </c>
      <c r="B70" s="466" t="s">
        <v>500</v>
      </c>
      <c r="C70" s="467" t="s">
        <v>501</v>
      </c>
      <c r="D70" s="468" t="s">
        <v>418</v>
      </c>
      <c r="E70" s="469">
        <v>1875</v>
      </c>
      <c r="F70" s="469">
        <v>2000</v>
      </c>
      <c r="G70" s="469">
        <v>2000</v>
      </c>
      <c r="H70" s="469">
        <v>1700</v>
      </c>
      <c r="I70" s="470">
        <v>1700</v>
      </c>
      <c r="J70" s="471"/>
      <c r="K70" s="472"/>
      <c r="M70" s="456"/>
    </row>
    <row r="71" spans="1:13" ht="13.5" customHeight="1" x14ac:dyDescent="0.25">
      <c r="A71" s="458" t="s">
        <v>164</v>
      </c>
      <c r="B71" s="1837" t="s">
        <v>502</v>
      </c>
      <c r="C71" s="1837"/>
      <c r="E71" s="498">
        <f>SUM(E12:E70)</f>
        <v>127862</v>
      </c>
      <c r="F71" s="498">
        <f>SUM(F12:F70)</f>
        <v>115727</v>
      </c>
      <c r="G71" s="498">
        <f>SUM(G12:G70)</f>
        <v>108085</v>
      </c>
      <c r="H71" s="498">
        <f>SUM(H12:H70)</f>
        <v>165363</v>
      </c>
      <c r="I71" s="498">
        <f>SUM(I12:I70)</f>
        <v>164803</v>
      </c>
    </row>
    <row r="72" spans="1:13" ht="9.75" customHeight="1" x14ac:dyDescent="0.25">
      <c r="A72" s="458"/>
      <c r="B72" s="446"/>
      <c r="C72" s="459"/>
      <c r="E72" s="457"/>
      <c r="F72" s="457"/>
      <c r="G72" s="457"/>
      <c r="H72" s="457"/>
    </row>
    <row r="73" spans="1:13" ht="6.75" customHeight="1" x14ac:dyDescent="0.25">
      <c r="E73" s="457"/>
      <c r="F73" s="457"/>
      <c r="G73" s="457"/>
      <c r="H73" s="457"/>
    </row>
    <row r="74" spans="1:13" ht="13.5" customHeight="1" x14ac:dyDescent="0.25">
      <c r="E74" s="457"/>
      <c r="F74" s="457"/>
      <c r="G74" s="457"/>
      <c r="H74" s="457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6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workbookViewId="0">
      <selection sqref="A1:G1"/>
    </sheetView>
  </sheetViews>
  <sheetFormatPr defaultRowHeight="20.100000000000001" customHeight="1" x14ac:dyDescent="0.25"/>
  <cols>
    <col min="1" max="1" width="29" style="1477" customWidth="1"/>
    <col min="2" max="2" width="15.85546875" style="1477" bestFit="1" customWidth="1"/>
    <col min="3" max="4" width="17.42578125" style="1477" customWidth="1"/>
    <col min="5" max="5" width="17.5703125" style="1477" customWidth="1"/>
    <col min="6" max="6" width="16.42578125" style="1477" customWidth="1"/>
    <col min="7" max="7" width="15.7109375" style="1477" bestFit="1" customWidth="1"/>
    <col min="8" max="8" width="13.28515625" style="1477" bestFit="1" customWidth="1"/>
    <col min="9" max="9" width="18" style="1477" customWidth="1"/>
    <col min="10" max="10" width="10.140625" style="1477" bestFit="1" customWidth="1"/>
    <col min="11" max="257" width="9.140625" style="1477"/>
    <col min="258" max="258" width="26.85546875" style="1477" bestFit="1" customWidth="1"/>
    <col min="259" max="259" width="15.85546875" style="1477" bestFit="1" customWidth="1"/>
    <col min="260" max="260" width="17.42578125" style="1477" customWidth="1"/>
    <col min="261" max="261" width="17.5703125" style="1477" customWidth="1"/>
    <col min="262" max="262" width="16.42578125" style="1477" customWidth="1"/>
    <col min="263" max="263" width="15.7109375" style="1477" bestFit="1" customWidth="1"/>
    <col min="264" max="264" width="13.28515625" style="1477" bestFit="1" customWidth="1"/>
    <col min="265" max="265" width="18" style="1477" customWidth="1"/>
    <col min="266" max="266" width="10.140625" style="1477" bestFit="1" customWidth="1"/>
    <col min="267" max="513" width="9.140625" style="1477"/>
    <col min="514" max="514" width="26.85546875" style="1477" bestFit="1" customWidth="1"/>
    <col min="515" max="515" width="15.85546875" style="1477" bestFit="1" customWidth="1"/>
    <col min="516" max="516" width="17.42578125" style="1477" customWidth="1"/>
    <col min="517" max="517" width="17.5703125" style="1477" customWidth="1"/>
    <col min="518" max="518" width="16.42578125" style="1477" customWidth="1"/>
    <col min="519" max="519" width="15.7109375" style="1477" bestFit="1" customWidth="1"/>
    <col min="520" max="520" width="13.28515625" style="1477" bestFit="1" customWidth="1"/>
    <col min="521" max="521" width="18" style="1477" customWidth="1"/>
    <col min="522" max="522" width="10.140625" style="1477" bestFit="1" customWidth="1"/>
    <col min="523" max="769" width="9.140625" style="1477"/>
    <col min="770" max="770" width="26.85546875" style="1477" bestFit="1" customWidth="1"/>
    <col min="771" max="771" width="15.85546875" style="1477" bestFit="1" customWidth="1"/>
    <col min="772" max="772" width="17.42578125" style="1477" customWidth="1"/>
    <col min="773" max="773" width="17.5703125" style="1477" customWidth="1"/>
    <col min="774" max="774" width="16.42578125" style="1477" customWidth="1"/>
    <col min="775" max="775" width="15.7109375" style="1477" bestFit="1" customWidth="1"/>
    <col min="776" max="776" width="13.28515625" style="1477" bestFit="1" customWidth="1"/>
    <col min="777" max="777" width="18" style="1477" customWidth="1"/>
    <col min="778" max="778" width="10.140625" style="1477" bestFit="1" customWidth="1"/>
    <col min="779" max="1025" width="9.140625" style="1477"/>
    <col min="1026" max="1026" width="26.85546875" style="1477" bestFit="1" customWidth="1"/>
    <col min="1027" max="1027" width="15.85546875" style="1477" bestFit="1" customWidth="1"/>
    <col min="1028" max="1028" width="17.42578125" style="1477" customWidth="1"/>
    <col min="1029" max="1029" width="17.5703125" style="1477" customWidth="1"/>
    <col min="1030" max="1030" width="16.42578125" style="1477" customWidth="1"/>
    <col min="1031" max="1031" width="15.7109375" style="1477" bestFit="1" customWidth="1"/>
    <col min="1032" max="1032" width="13.28515625" style="1477" bestFit="1" customWidth="1"/>
    <col min="1033" max="1033" width="18" style="1477" customWidth="1"/>
    <col min="1034" max="1034" width="10.140625" style="1477" bestFit="1" customWidth="1"/>
    <col min="1035" max="1281" width="9.140625" style="1477"/>
    <col min="1282" max="1282" width="26.85546875" style="1477" bestFit="1" customWidth="1"/>
    <col min="1283" max="1283" width="15.85546875" style="1477" bestFit="1" customWidth="1"/>
    <col min="1284" max="1284" width="17.42578125" style="1477" customWidth="1"/>
    <col min="1285" max="1285" width="17.5703125" style="1477" customWidth="1"/>
    <col min="1286" max="1286" width="16.42578125" style="1477" customWidth="1"/>
    <col min="1287" max="1287" width="15.7109375" style="1477" bestFit="1" customWidth="1"/>
    <col min="1288" max="1288" width="13.28515625" style="1477" bestFit="1" customWidth="1"/>
    <col min="1289" max="1289" width="18" style="1477" customWidth="1"/>
    <col min="1290" max="1290" width="10.140625" style="1477" bestFit="1" customWidth="1"/>
    <col min="1291" max="1537" width="9.140625" style="1477"/>
    <col min="1538" max="1538" width="26.85546875" style="1477" bestFit="1" customWidth="1"/>
    <col min="1539" max="1539" width="15.85546875" style="1477" bestFit="1" customWidth="1"/>
    <col min="1540" max="1540" width="17.42578125" style="1477" customWidth="1"/>
    <col min="1541" max="1541" width="17.5703125" style="1477" customWidth="1"/>
    <col min="1542" max="1542" width="16.42578125" style="1477" customWidth="1"/>
    <col min="1543" max="1543" width="15.7109375" style="1477" bestFit="1" customWidth="1"/>
    <col min="1544" max="1544" width="13.28515625" style="1477" bestFit="1" customWidth="1"/>
    <col min="1545" max="1545" width="18" style="1477" customWidth="1"/>
    <col min="1546" max="1546" width="10.140625" style="1477" bestFit="1" customWidth="1"/>
    <col min="1547" max="1793" width="9.140625" style="1477"/>
    <col min="1794" max="1794" width="26.85546875" style="1477" bestFit="1" customWidth="1"/>
    <col min="1795" max="1795" width="15.85546875" style="1477" bestFit="1" customWidth="1"/>
    <col min="1796" max="1796" width="17.42578125" style="1477" customWidth="1"/>
    <col min="1797" max="1797" width="17.5703125" style="1477" customWidth="1"/>
    <col min="1798" max="1798" width="16.42578125" style="1477" customWidth="1"/>
    <col min="1799" max="1799" width="15.7109375" style="1477" bestFit="1" customWidth="1"/>
    <col min="1800" max="1800" width="13.28515625" style="1477" bestFit="1" customWidth="1"/>
    <col min="1801" max="1801" width="18" style="1477" customWidth="1"/>
    <col min="1802" max="1802" width="10.140625" style="1477" bestFit="1" customWidth="1"/>
    <col min="1803" max="2049" width="9.140625" style="1477"/>
    <col min="2050" max="2050" width="26.85546875" style="1477" bestFit="1" customWidth="1"/>
    <col min="2051" max="2051" width="15.85546875" style="1477" bestFit="1" customWidth="1"/>
    <col min="2052" max="2052" width="17.42578125" style="1477" customWidth="1"/>
    <col min="2053" max="2053" width="17.5703125" style="1477" customWidth="1"/>
    <col min="2054" max="2054" width="16.42578125" style="1477" customWidth="1"/>
    <col min="2055" max="2055" width="15.7109375" style="1477" bestFit="1" customWidth="1"/>
    <col min="2056" max="2056" width="13.28515625" style="1477" bestFit="1" customWidth="1"/>
    <col min="2057" max="2057" width="18" style="1477" customWidth="1"/>
    <col min="2058" max="2058" width="10.140625" style="1477" bestFit="1" customWidth="1"/>
    <col min="2059" max="2305" width="9.140625" style="1477"/>
    <col min="2306" max="2306" width="26.85546875" style="1477" bestFit="1" customWidth="1"/>
    <col min="2307" max="2307" width="15.85546875" style="1477" bestFit="1" customWidth="1"/>
    <col min="2308" max="2308" width="17.42578125" style="1477" customWidth="1"/>
    <col min="2309" max="2309" width="17.5703125" style="1477" customWidth="1"/>
    <col min="2310" max="2310" width="16.42578125" style="1477" customWidth="1"/>
    <col min="2311" max="2311" width="15.7109375" style="1477" bestFit="1" customWidth="1"/>
    <col min="2312" max="2312" width="13.28515625" style="1477" bestFit="1" customWidth="1"/>
    <col min="2313" max="2313" width="18" style="1477" customWidth="1"/>
    <col min="2314" max="2314" width="10.140625" style="1477" bestFit="1" customWidth="1"/>
    <col min="2315" max="2561" width="9.140625" style="1477"/>
    <col min="2562" max="2562" width="26.85546875" style="1477" bestFit="1" customWidth="1"/>
    <col min="2563" max="2563" width="15.85546875" style="1477" bestFit="1" customWidth="1"/>
    <col min="2564" max="2564" width="17.42578125" style="1477" customWidth="1"/>
    <col min="2565" max="2565" width="17.5703125" style="1477" customWidth="1"/>
    <col min="2566" max="2566" width="16.42578125" style="1477" customWidth="1"/>
    <col min="2567" max="2567" width="15.7109375" style="1477" bestFit="1" customWidth="1"/>
    <col min="2568" max="2568" width="13.28515625" style="1477" bestFit="1" customWidth="1"/>
    <col min="2569" max="2569" width="18" style="1477" customWidth="1"/>
    <col min="2570" max="2570" width="10.140625" style="1477" bestFit="1" customWidth="1"/>
    <col min="2571" max="2817" width="9.140625" style="1477"/>
    <col min="2818" max="2818" width="26.85546875" style="1477" bestFit="1" customWidth="1"/>
    <col min="2819" max="2819" width="15.85546875" style="1477" bestFit="1" customWidth="1"/>
    <col min="2820" max="2820" width="17.42578125" style="1477" customWidth="1"/>
    <col min="2821" max="2821" width="17.5703125" style="1477" customWidth="1"/>
    <col min="2822" max="2822" width="16.42578125" style="1477" customWidth="1"/>
    <col min="2823" max="2823" width="15.7109375" style="1477" bestFit="1" customWidth="1"/>
    <col min="2824" max="2824" width="13.28515625" style="1477" bestFit="1" customWidth="1"/>
    <col min="2825" max="2825" width="18" style="1477" customWidth="1"/>
    <col min="2826" max="2826" width="10.140625" style="1477" bestFit="1" customWidth="1"/>
    <col min="2827" max="3073" width="9.140625" style="1477"/>
    <col min="3074" max="3074" width="26.85546875" style="1477" bestFit="1" customWidth="1"/>
    <col min="3075" max="3075" width="15.85546875" style="1477" bestFit="1" customWidth="1"/>
    <col min="3076" max="3076" width="17.42578125" style="1477" customWidth="1"/>
    <col min="3077" max="3077" width="17.5703125" style="1477" customWidth="1"/>
    <col min="3078" max="3078" width="16.42578125" style="1477" customWidth="1"/>
    <col min="3079" max="3079" width="15.7109375" style="1477" bestFit="1" customWidth="1"/>
    <col min="3080" max="3080" width="13.28515625" style="1477" bestFit="1" customWidth="1"/>
    <col min="3081" max="3081" width="18" style="1477" customWidth="1"/>
    <col min="3082" max="3082" width="10.140625" style="1477" bestFit="1" customWidth="1"/>
    <col min="3083" max="3329" width="9.140625" style="1477"/>
    <col min="3330" max="3330" width="26.85546875" style="1477" bestFit="1" customWidth="1"/>
    <col min="3331" max="3331" width="15.85546875" style="1477" bestFit="1" customWidth="1"/>
    <col min="3332" max="3332" width="17.42578125" style="1477" customWidth="1"/>
    <col min="3333" max="3333" width="17.5703125" style="1477" customWidth="1"/>
    <col min="3334" max="3334" width="16.42578125" style="1477" customWidth="1"/>
    <col min="3335" max="3335" width="15.7109375" style="1477" bestFit="1" customWidth="1"/>
    <col min="3336" max="3336" width="13.28515625" style="1477" bestFit="1" customWidth="1"/>
    <col min="3337" max="3337" width="18" style="1477" customWidth="1"/>
    <col min="3338" max="3338" width="10.140625" style="1477" bestFit="1" customWidth="1"/>
    <col min="3339" max="3585" width="9.140625" style="1477"/>
    <col min="3586" max="3586" width="26.85546875" style="1477" bestFit="1" customWidth="1"/>
    <col min="3587" max="3587" width="15.85546875" style="1477" bestFit="1" customWidth="1"/>
    <col min="3588" max="3588" width="17.42578125" style="1477" customWidth="1"/>
    <col min="3589" max="3589" width="17.5703125" style="1477" customWidth="1"/>
    <col min="3590" max="3590" width="16.42578125" style="1477" customWidth="1"/>
    <col min="3591" max="3591" width="15.7109375" style="1477" bestFit="1" customWidth="1"/>
    <col min="3592" max="3592" width="13.28515625" style="1477" bestFit="1" customWidth="1"/>
    <col min="3593" max="3593" width="18" style="1477" customWidth="1"/>
    <col min="3594" max="3594" width="10.140625" style="1477" bestFit="1" customWidth="1"/>
    <col min="3595" max="3841" width="9.140625" style="1477"/>
    <col min="3842" max="3842" width="26.85546875" style="1477" bestFit="1" customWidth="1"/>
    <col min="3843" max="3843" width="15.85546875" style="1477" bestFit="1" customWidth="1"/>
    <col min="3844" max="3844" width="17.42578125" style="1477" customWidth="1"/>
    <col min="3845" max="3845" width="17.5703125" style="1477" customWidth="1"/>
    <col min="3846" max="3846" width="16.42578125" style="1477" customWidth="1"/>
    <col min="3847" max="3847" width="15.7109375" style="1477" bestFit="1" customWidth="1"/>
    <col min="3848" max="3848" width="13.28515625" style="1477" bestFit="1" customWidth="1"/>
    <col min="3849" max="3849" width="18" style="1477" customWidth="1"/>
    <col min="3850" max="3850" width="10.140625" style="1477" bestFit="1" customWidth="1"/>
    <col min="3851" max="4097" width="9.140625" style="1477"/>
    <col min="4098" max="4098" width="26.85546875" style="1477" bestFit="1" customWidth="1"/>
    <col min="4099" max="4099" width="15.85546875" style="1477" bestFit="1" customWidth="1"/>
    <col min="4100" max="4100" width="17.42578125" style="1477" customWidth="1"/>
    <col min="4101" max="4101" width="17.5703125" style="1477" customWidth="1"/>
    <col min="4102" max="4102" width="16.42578125" style="1477" customWidth="1"/>
    <col min="4103" max="4103" width="15.7109375" style="1477" bestFit="1" customWidth="1"/>
    <col min="4104" max="4104" width="13.28515625" style="1477" bestFit="1" customWidth="1"/>
    <col min="4105" max="4105" width="18" style="1477" customWidth="1"/>
    <col min="4106" max="4106" width="10.140625" style="1477" bestFit="1" customWidth="1"/>
    <col min="4107" max="4353" width="9.140625" style="1477"/>
    <col min="4354" max="4354" width="26.85546875" style="1477" bestFit="1" customWidth="1"/>
    <col min="4355" max="4355" width="15.85546875" style="1477" bestFit="1" customWidth="1"/>
    <col min="4356" max="4356" width="17.42578125" style="1477" customWidth="1"/>
    <col min="4357" max="4357" width="17.5703125" style="1477" customWidth="1"/>
    <col min="4358" max="4358" width="16.42578125" style="1477" customWidth="1"/>
    <col min="4359" max="4359" width="15.7109375" style="1477" bestFit="1" customWidth="1"/>
    <col min="4360" max="4360" width="13.28515625" style="1477" bestFit="1" customWidth="1"/>
    <col min="4361" max="4361" width="18" style="1477" customWidth="1"/>
    <col min="4362" max="4362" width="10.140625" style="1477" bestFit="1" customWidth="1"/>
    <col min="4363" max="4609" width="9.140625" style="1477"/>
    <col min="4610" max="4610" width="26.85546875" style="1477" bestFit="1" customWidth="1"/>
    <col min="4611" max="4611" width="15.85546875" style="1477" bestFit="1" customWidth="1"/>
    <col min="4612" max="4612" width="17.42578125" style="1477" customWidth="1"/>
    <col min="4613" max="4613" width="17.5703125" style="1477" customWidth="1"/>
    <col min="4614" max="4614" width="16.42578125" style="1477" customWidth="1"/>
    <col min="4615" max="4615" width="15.7109375" style="1477" bestFit="1" customWidth="1"/>
    <col min="4616" max="4616" width="13.28515625" style="1477" bestFit="1" customWidth="1"/>
    <col min="4617" max="4617" width="18" style="1477" customWidth="1"/>
    <col min="4618" max="4618" width="10.140625" style="1477" bestFit="1" customWidth="1"/>
    <col min="4619" max="4865" width="9.140625" style="1477"/>
    <col min="4866" max="4866" width="26.85546875" style="1477" bestFit="1" customWidth="1"/>
    <col min="4867" max="4867" width="15.85546875" style="1477" bestFit="1" customWidth="1"/>
    <col min="4868" max="4868" width="17.42578125" style="1477" customWidth="1"/>
    <col min="4869" max="4869" width="17.5703125" style="1477" customWidth="1"/>
    <col min="4870" max="4870" width="16.42578125" style="1477" customWidth="1"/>
    <col min="4871" max="4871" width="15.7109375" style="1477" bestFit="1" customWidth="1"/>
    <col min="4872" max="4872" width="13.28515625" style="1477" bestFit="1" customWidth="1"/>
    <col min="4873" max="4873" width="18" style="1477" customWidth="1"/>
    <col min="4874" max="4874" width="10.140625" style="1477" bestFit="1" customWidth="1"/>
    <col min="4875" max="5121" width="9.140625" style="1477"/>
    <col min="5122" max="5122" width="26.85546875" style="1477" bestFit="1" customWidth="1"/>
    <col min="5123" max="5123" width="15.85546875" style="1477" bestFit="1" customWidth="1"/>
    <col min="5124" max="5124" width="17.42578125" style="1477" customWidth="1"/>
    <col min="5125" max="5125" width="17.5703125" style="1477" customWidth="1"/>
    <col min="5126" max="5126" width="16.42578125" style="1477" customWidth="1"/>
    <col min="5127" max="5127" width="15.7109375" style="1477" bestFit="1" customWidth="1"/>
    <col min="5128" max="5128" width="13.28515625" style="1477" bestFit="1" customWidth="1"/>
    <col min="5129" max="5129" width="18" style="1477" customWidth="1"/>
    <col min="5130" max="5130" width="10.140625" style="1477" bestFit="1" customWidth="1"/>
    <col min="5131" max="5377" width="9.140625" style="1477"/>
    <col min="5378" max="5378" width="26.85546875" style="1477" bestFit="1" customWidth="1"/>
    <col min="5379" max="5379" width="15.85546875" style="1477" bestFit="1" customWidth="1"/>
    <col min="5380" max="5380" width="17.42578125" style="1477" customWidth="1"/>
    <col min="5381" max="5381" width="17.5703125" style="1477" customWidth="1"/>
    <col min="5382" max="5382" width="16.42578125" style="1477" customWidth="1"/>
    <col min="5383" max="5383" width="15.7109375" style="1477" bestFit="1" customWidth="1"/>
    <col min="5384" max="5384" width="13.28515625" style="1477" bestFit="1" customWidth="1"/>
    <col min="5385" max="5385" width="18" style="1477" customWidth="1"/>
    <col min="5386" max="5386" width="10.140625" style="1477" bestFit="1" customWidth="1"/>
    <col min="5387" max="5633" width="9.140625" style="1477"/>
    <col min="5634" max="5634" width="26.85546875" style="1477" bestFit="1" customWidth="1"/>
    <col min="5635" max="5635" width="15.85546875" style="1477" bestFit="1" customWidth="1"/>
    <col min="5636" max="5636" width="17.42578125" style="1477" customWidth="1"/>
    <col min="5637" max="5637" width="17.5703125" style="1477" customWidth="1"/>
    <col min="5638" max="5638" width="16.42578125" style="1477" customWidth="1"/>
    <col min="5639" max="5639" width="15.7109375" style="1477" bestFit="1" customWidth="1"/>
    <col min="5640" max="5640" width="13.28515625" style="1477" bestFit="1" customWidth="1"/>
    <col min="5641" max="5641" width="18" style="1477" customWidth="1"/>
    <col min="5642" max="5642" width="10.140625" style="1477" bestFit="1" customWidth="1"/>
    <col min="5643" max="5889" width="9.140625" style="1477"/>
    <col min="5890" max="5890" width="26.85546875" style="1477" bestFit="1" customWidth="1"/>
    <col min="5891" max="5891" width="15.85546875" style="1477" bestFit="1" customWidth="1"/>
    <col min="5892" max="5892" width="17.42578125" style="1477" customWidth="1"/>
    <col min="5893" max="5893" width="17.5703125" style="1477" customWidth="1"/>
    <col min="5894" max="5894" width="16.42578125" style="1477" customWidth="1"/>
    <col min="5895" max="5895" width="15.7109375" style="1477" bestFit="1" customWidth="1"/>
    <col min="5896" max="5896" width="13.28515625" style="1477" bestFit="1" customWidth="1"/>
    <col min="5897" max="5897" width="18" style="1477" customWidth="1"/>
    <col min="5898" max="5898" width="10.140625" style="1477" bestFit="1" customWidth="1"/>
    <col min="5899" max="6145" width="9.140625" style="1477"/>
    <col min="6146" max="6146" width="26.85546875" style="1477" bestFit="1" customWidth="1"/>
    <col min="6147" max="6147" width="15.85546875" style="1477" bestFit="1" customWidth="1"/>
    <col min="6148" max="6148" width="17.42578125" style="1477" customWidth="1"/>
    <col min="6149" max="6149" width="17.5703125" style="1477" customWidth="1"/>
    <col min="6150" max="6150" width="16.42578125" style="1477" customWidth="1"/>
    <col min="6151" max="6151" width="15.7109375" style="1477" bestFit="1" customWidth="1"/>
    <col min="6152" max="6152" width="13.28515625" style="1477" bestFit="1" customWidth="1"/>
    <col min="6153" max="6153" width="18" style="1477" customWidth="1"/>
    <col min="6154" max="6154" width="10.140625" style="1477" bestFit="1" customWidth="1"/>
    <col min="6155" max="6401" width="9.140625" style="1477"/>
    <col min="6402" max="6402" width="26.85546875" style="1477" bestFit="1" customWidth="1"/>
    <col min="6403" max="6403" width="15.85546875" style="1477" bestFit="1" customWidth="1"/>
    <col min="6404" max="6404" width="17.42578125" style="1477" customWidth="1"/>
    <col min="6405" max="6405" width="17.5703125" style="1477" customWidth="1"/>
    <col min="6406" max="6406" width="16.42578125" style="1477" customWidth="1"/>
    <col min="6407" max="6407" width="15.7109375" style="1477" bestFit="1" customWidth="1"/>
    <col min="6408" max="6408" width="13.28515625" style="1477" bestFit="1" customWidth="1"/>
    <col min="6409" max="6409" width="18" style="1477" customWidth="1"/>
    <col min="6410" max="6410" width="10.140625" style="1477" bestFit="1" customWidth="1"/>
    <col min="6411" max="6657" width="9.140625" style="1477"/>
    <col min="6658" max="6658" width="26.85546875" style="1477" bestFit="1" customWidth="1"/>
    <col min="6659" max="6659" width="15.85546875" style="1477" bestFit="1" customWidth="1"/>
    <col min="6660" max="6660" width="17.42578125" style="1477" customWidth="1"/>
    <col min="6661" max="6661" width="17.5703125" style="1477" customWidth="1"/>
    <col min="6662" max="6662" width="16.42578125" style="1477" customWidth="1"/>
    <col min="6663" max="6663" width="15.7109375" style="1477" bestFit="1" customWidth="1"/>
    <col min="6664" max="6664" width="13.28515625" style="1477" bestFit="1" customWidth="1"/>
    <col min="6665" max="6665" width="18" style="1477" customWidth="1"/>
    <col min="6666" max="6666" width="10.140625" style="1477" bestFit="1" customWidth="1"/>
    <col min="6667" max="6913" width="9.140625" style="1477"/>
    <col min="6914" max="6914" width="26.85546875" style="1477" bestFit="1" customWidth="1"/>
    <col min="6915" max="6915" width="15.85546875" style="1477" bestFit="1" customWidth="1"/>
    <col min="6916" max="6916" width="17.42578125" style="1477" customWidth="1"/>
    <col min="6917" max="6917" width="17.5703125" style="1477" customWidth="1"/>
    <col min="6918" max="6918" width="16.42578125" style="1477" customWidth="1"/>
    <col min="6919" max="6919" width="15.7109375" style="1477" bestFit="1" customWidth="1"/>
    <col min="6920" max="6920" width="13.28515625" style="1477" bestFit="1" customWidth="1"/>
    <col min="6921" max="6921" width="18" style="1477" customWidth="1"/>
    <col min="6922" max="6922" width="10.140625" style="1477" bestFit="1" customWidth="1"/>
    <col min="6923" max="7169" width="9.140625" style="1477"/>
    <col min="7170" max="7170" width="26.85546875" style="1477" bestFit="1" customWidth="1"/>
    <col min="7171" max="7171" width="15.85546875" style="1477" bestFit="1" customWidth="1"/>
    <col min="7172" max="7172" width="17.42578125" style="1477" customWidth="1"/>
    <col min="7173" max="7173" width="17.5703125" style="1477" customWidth="1"/>
    <col min="7174" max="7174" width="16.42578125" style="1477" customWidth="1"/>
    <col min="7175" max="7175" width="15.7109375" style="1477" bestFit="1" customWidth="1"/>
    <col min="7176" max="7176" width="13.28515625" style="1477" bestFit="1" customWidth="1"/>
    <col min="7177" max="7177" width="18" style="1477" customWidth="1"/>
    <col min="7178" max="7178" width="10.140625" style="1477" bestFit="1" customWidth="1"/>
    <col min="7179" max="7425" width="9.140625" style="1477"/>
    <col min="7426" max="7426" width="26.85546875" style="1477" bestFit="1" customWidth="1"/>
    <col min="7427" max="7427" width="15.85546875" style="1477" bestFit="1" customWidth="1"/>
    <col min="7428" max="7428" width="17.42578125" style="1477" customWidth="1"/>
    <col min="7429" max="7429" width="17.5703125" style="1477" customWidth="1"/>
    <col min="7430" max="7430" width="16.42578125" style="1477" customWidth="1"/>
    <col min="7431" max="7431" width="15.7109375" style="1477" bestFit="1" customWidth="1"/>
    <col min="7432" max="7432" width="13.28515625" style="1477" bestFit="1" customWidth="1"/>
    <col min="7433" max="7433" width="18" style="1477" customWidth="1"/>
    <col min="7434" max="7434" width="10.140625" style="1477" bestFit="1" customWidth="1"/>
    <col min="7435" max="7681" width="9.140625" style="1477"/>
    <col min="7682" max="7682" width="26.85546875" style="1477" bestFit="1" customWidth="1"/>
    <col min="7683" max="7683" width="15.85546875" style="1477" bestFit="1" customWidth="1"/>
    <col min="7684" max="7684" width="17.42578125" style="1477" customWidth="1"/>
    <col min="7685" max="7685" width="17.5703125" style="1477" customWidth="1"/>
    <col min="7686" max="7686" width="16.42578125" style="1477" customWidth="1"/>
    <col min="7687" max="7687" width="15.7109375" style="1477" bestFit="1" customWidth="1"/>
    <col min="7688" max="7688" width="13.28515625" style="1477" bestFit="1" customWidth="1"/>
    <col min="7689" max="7689" width="18" style="1477" customWidth="1"/>
    <col min="7690" max="7690" width="10.140625" style="1477" bestFit="1" customWidth="1"/>
    <col min="7691" max="7937" width="9.140625" style="1477"/>
    <col min="7938" max="7938" width="26.85546875" style="1477" bestFit="1" customWidth="1"/>
    <col min="7939" max="7939" width="15.85546875" style="1477" bestFit="1" customWidth="1"/>
    <col min="7940" max="7940" width="17.42578125" style="1477" customWidth="1"/>
    <col min="7941" max="7941" width="17.5703125" style="1477" customWidth="1"/>
    <col min="7942" max="7942" width="16.42578125" style="1477" customWidth="1"/>
    <col min="7943" max="7943" width="15.7109375" style="1477" bestFit="1" customWidth="1"/>
    <col min="7944" max="7944" width="13.28515625" style="1477" bestFit="1" customWidth="1"/>
    <col min="7945" max="7945" width="18" style="1477" customWidth="1"/>
    <col min="7946" max="7946" width="10.140625" style="1477" bestFit="1" customWidth="1"/>
    <col min="7947" max="8193" width="9.140625" style="1477"/>
    <col min="8194" max="8194" width="26.85546875" style="1477" bestFit="1" customWidth="1"/>
    <col min="8195" max="8195" width="15.85546875" style="1477" bestFit="1" customWidth="1"/>
    <col min="8196" max="8196" width="17.42578125" style="1477" customWidth="1"/>
    <col min="8197" max="8197" width="17.5703125" style="1477" customWidth="1"/>
    <col min="8198" max="8198" width="16.42578125" style="1477" customWidth="1"/>
    <col min="8199" max="8199" width="15.7109375" style="1477" bestFit="1" customWidth="1"/>
    <col min="8200" max="8200" width="13.28515625" style="1477" bestFit="1" customWidth="1"/>
    <col min="8201" max="8201" width="18" style="1477" customWidth="1"/>
    <col min="8202" max="8202" width="10.140625" style="1477" bestFit="1" customWidth="1"/>
    <col min="8203" max="8449" width="9.140625" style="1477"/>
    <col min="8450" max="8450" width="26.85546875" style="1477" bestFit="1" customWidth="1"/>
    <col min="8451" max="8451" width="15.85546875" style="1477" bestFit="1" customWidth="1"/>
    <col min="8452" max="8452" width="17.42578125" style="1477" customWidth="1"/>
    <col min="8453" max="8453" width="17.5703125" style="1477" customWidth="1"/>
    <col min="8454" max="8454" width="16.42578125" style="1477" customWidth="1"/>
    <col min="8455" max="8455" width="15.7109375" style="1477" bestFit="1" customWidth="1"/>
    <col min="8456" max="8456" width="13.28515625" style="1477" bestFit="1" customWidth="1"/>
    <col min="8457" max="8457" width="18" style="1477" customWidth="1"/>
    <col min="8458" max="8458" width="10.140625" style="1477" bestFit="1" customWidth="1"/>
    <col min="8459" max="8705" width="9.140625" style="1477"/>
    <col min="8706" max="8706" width="26.85546875" style="1477" bestFit="1" customWidth="1"/>
    <col min="8707" max="8707" width="15.85546875" style="1477" bestFit="1" customWidth="1"/>
    <col min="8708" max="8708" width="17.42578125" style="1477" customWidth="1"/>
    <col min="8709" max="8709" width="17.5703125" style="1477" customWidth="1"/>
    <col min="8710" max="8710" width="16.42578125" style="1477" customWidth="1"/>
    <col min="8711" max="8711" width="15.7109375" style="1477" bestFit="1" customWidth="1"/>
    <col min="8712" max="8712" width="13.28515625" style="1477" bestFit="1" customWidth="1"/>
    <col min="8713" max="8713" width="18" style="1477" customWidth="1"/>
    <col min="8714" max="8714" width="10.140625" style="1477" bestFit="1" customWidth="1"/>
    <col min="8715" max="8961" width="9.140625" style="1477"/>
    <col min="8962" max="8962" width="26.85546875" style="1477" bestFit="1" customWidth="1"/>
    <col min="8963" max="8963" width="15.85546875" style="1477" bestFit="1" customWidth="1"/>
    <col min="8964" max="8964" width="17.42578125" style="1477" customWidth="1"/>
    <col min="8965" max="8965" width="17.5703125" style="1477" customWidth="1"/>
    <col min="8966" max="8966" width="16.42578125" style="1477" customWidth="1"/>
    <col min="8967" max="8967" width="15.7109375" style="1477" bestFit="1" customWidth="1"/>
    <col min="8968" max="8968" width="13.28515625" style="1477" bestFit="1" customWidth="1"/>
    <col min="8969" max="8969" width="18" style="1477" customWidth="1"/>
    <col min="8970" max="8970" width="10.140625" style="1477" bestFit="1" customWidth="1"/>
    <col min="8971" max="9217" width="9.140625" style="1477"/>
    <col min="9218" max="9218" width="26.85546875" style="1477" bestFit="1" customWidth="1"/>
    <col min="9219" max="9219" width="15.85546875" style="1477" bestFit="1" customWidth="1"/>
    <col min="9220" max="9220" width="17.42578125" style="1477" customWidth="1"/>
    <col min="9221" max="9221" width="17.5703125" style="1477" customWidth="1"/>
    <col min="9222" max="9222" width="16.42578125" style="1477" customWidth="1"/>
    <col min="9223" max="9223" width="15.7109375" style="1477" bestFit="1" customWidth="1"/>
    <col min="9224" max="9224" width="13.28515625" style="1477" bestFit="1" customWidth="1"/>
    <col min="9225" max="9225" width="18" style="1477" customWidth="1"/>
    <col min="9226" max="9226" width="10.140625" style="1477" bestFit="1" customWidth="1"/>
    <col min="9227" max="9473" width="9.140625" style="1477"/>
    <col min="9474" max="9474" width="26.85546875" style="1477" bestFit="1" customWidth="1"/>
    <col min="9475" max="9475" width="15.85546875" style="1477" bestFit="1" customWidth="1"/>
    <col min="9476" max="9476" width="17.42578125" style="1477" customWidth="1"/>
    <col min="9477" max="9477" width="17.5703125" style="1477" customWidth="1"/>
    <col min="9478" max="9478" width="16.42578125" style="1477" customWidth="1"/>
    <col min="9479" max="9479" width="15.7109375" style="1477" bestFit="1" customWidth="1"/>
    <col min="9480" max="9480" width="13.28515625" style="1477" bestFit="1" customWidth="1"/>
    <col min="9481" max="9481" width="18" style="1477" customWidth="1"/>
    <col min="9482" max="9482" width="10.140625" style="1477" bestFit="1" customWidth="1"/>
    <col min="9483" max="9729" width="9.140625" style="1477"/>
    <col min="9730" max="9730" width="26.85546875" style="1477" bestFit="1" customWidth="1"/>
    <col min="9731" max="9731" width="15.85546875" style="1477" bestFit="1" customWidth="1"/>
    <col min="9732" max="9732" width="17.42578125" style="1477" customWidth="1"/>
    <col min="9733" max="9733" width="17.5703125" style="1477" customWidth="1"/>
    <col min="9734" max="9734" width="16.42578125" style="1477" customWidth="1"/>
    <col min="9735" max="9735" width="15.7109375" style="1477" bestFit="1" customWidth="1"/>
    <col min="9736" max="9736" width="13.28515625" style="1477" bestFit="1" customWidth="1"/>
    <col min="9737" max="9737" width="18" style="1477" customWidth="1"/>
    <col min="9738" max="9738" width="10.140625" style="1477" bestFit="1" customWidth="1"/>
    <col min="9739" max="9985" width="9.140625" style="1477"/>
    <col min="9986" max="9986" width="26.85546875" style="1477" bestFit="1" customWidth="1"/>
    <col min="9987" max="9987" width="15.85546875" style="1477" bestFit="1" customWidth="1"/>
    <col min="9988" max="9988" width="17.42578125" style="1477" customWidth="1"/>
    <col min="9989" max="9989" width="17.5703125" style="1477" customWidth="1"/>
    <col min="9990" max="9990" width="16.42578125" style="1477" customWidth="1"/>
    <col min="9991" max="9991" width="15.7109375" style="1477" bestFit="1" customWidth="1"/>
    <col min="9992" max="9992" width="13.28515625" style="1477" bestFit="1" customWidth="1"/>
    <col min="9993" max="9993" width="18" style="1477" customWidth="1"/>
    <col min="9994" max="9994" width="10.140625" style="1477" bestFit="1" customWidth="1"/>
    <col min="9995" max="10241" width="9.140625" style="1477"/>
    <col min="10242" max="10242" width="26.85546875" style="1477" bestFit="1" customWidth="1"/>
    <col min="10243" max="10243" width="15.85546875" style="1477" bestFit="1" customWidth="1"/>
    <col min="10244" max="10244" width="17.42578125" style="1477" customWidth="1"/>
    <col min="10245" max="10245" width="17.5703125" style="1477" customWidth="1"/>
    <col min="10246" max="10246" width="16.42578125" style="1477" customWidth="1"/>
    <col min="10247" max="10247" width="15.7109375" style="1477" bestFit="1" customWidth="1"/>
    <col min="10248" max="10248" width="13.28515625" style="1477" bestFit="1" customWidth="1"/>
    <col min="10249" max="10249" width="18" style="1477" customWidth="1"/>
    <col min="10250" max="10250" width="10.140625" style="1477" bestFit="1" customWidth="1"/>
    <col min="10251" max="10497" width="9.140625" style="1477"/>
    <col min="10498" max="10498" width="26.85546875" style="1477" bestFit="1" customWidth="1"/>
    <col min="10499" max="10499" width="15.85546875" style="1477" bestFit="1" customWidth="1"/>
    <col min="10500" max="10500" width="17.42578125" style="1477" customWidth="1"/>
    <col min="10501" max="10501" width="17.5703125" style="1477" customWidth="1"/>
    <col min="10502" max="10502" width="16.42578125" style="1477" customWidth="1"/>
    <col min="10503" max="10503" width="15.7109375" style="1477" bestFit="1" customWidth="1"/>
    <col min="10504" max="10504" width="13.28515625" style="1477" bestFit="1" customWidth="1"/>
    <col min="10505" max="10505" width="18" style="1477" customWidth="1"/>
    <col min="10506" max="10506" width="10.140625" style="1477" bestFit="1" customWidth="1"/>
    <col min="10507" max="10753" width="9.140625" style="1477"/>
    <col min="10754" max="10754" width="26.85546875" style="1477" bestFit="1" customWidth="1"/>
    <col min="10755" max="10755" width="15.85546875" style="1477" bestFit="1" customWidth="1"/>
    <col min="10756" max="10756" width="17.42578125" style="1477" customWidth="1"/>
    <col min="10757" max="10757" width="17.5703125" style="1477" customWidth="1"/>
    <col min="10758" max="10758" width="16.42578125" style="1477" customWidth="1"/>
    <col min="10759" max="10759" width="15.7109375" style="1477" bestFit="1" customWidth="1"/>
    <col min="10760" max="10760" width="13.28515625" style="1477" bestFit="1" customWidth="1"/>
    <col min="10761" max="10761" width="18" style="1477" customWidth="1"/>
    <col min="10762" max="10762" width="10.140625" style="1477" bestFit="1" customWidth="1"/>
    <col min="10763" max="11009" width="9.140625" style="1477"/>
    <col min="11010" max="11010" width="26.85546875" style="1477" bestFit="1" customWidth="1"/>
    <col min="11011" max="11011" width="15.85546875" style="1477" bestFit="1" customWidth="1"/>
    <col min="11012" max="11012" width="17.42578125" style="1477" customWidth="1"/>
    <col min="11013" max="11013" width="17.5703125" style="1477" customWidth="1"/>
    <col min="11014" max="11014" width="16.42578125" style="1477" customWidth="1"/>
    <col min="11015" max="11015" width="15.7109375" style="1477" bestFit="1" customWidth="1"/>
    <col min="11016" max="11016" width="13.28515625" style="1477" bestFit="1" customWidth="1"/>
    <col min="11017" max="11017" width="18" style="1477" customWidth="1"/>
    <col min="11018" max="11018" width="10.140625" style="1477" bestFit="1" customWidth="1"/>
    <col min="11019" max="11265" width="9.140625" style="1477"/>
    <col min="11266" max="11266" width="26.85546875" style="1477" bestFit="1" customWidth="1"/>
    <col min="11267" max="11267" width="15.85546875" style="1477" bestFit="1" customWidth="1"/>
    <col min="11268" max="11268" width="17.42578125" style="1477" customWidth="1"/>
    <col min="11269" max="11269" width="17.5703125" style="1477" customWidth="1"/>
    <col min="11270" max="11270" width="16.42578125" style="1477" customWidth="1"/>
    <col min="11271" max="11271" width="15.7109375" style="1477" bestFit="1" customWidth="1"/>
    <col min="11272" max="11272" width="13.28515625" style="1477" bestFit="1" customWidth="1"/>
    <col min="11273" max="11273" width="18" style="1477" customWidth="1"/>
    <col min="11274" max="11274" width="10.140625" style="1477" bestFit="1" customWidth="1"/>
    <col min="11275" max="11521" width="9.140625" style="1477"/>
    <col min="11522" max="11522" width="26.85546875" style="1477" bestFit="1" customWidth="1"/>
    <col min="11523" max="11523" width="15.85546875" style="1477" bestFit="1" customWidth="1"/>
    <col min="11524" max="11524" width="17.42578125" style="1477" customWidth="1"/>
    <col min="11525" max="11525" width="17.5703125" style="1477" customWidth="1"/>
    <col min="11526" max="11526" width="16.42578125" style="1477" customWidth="1"/>
    <col min="11527" max="11527" width="15.7109375" style="1477" bestFit="1" customWidth="1"/>
    <col min="11528" max="11528" width="13.28515625" style="1477" bestFit="1" customWidth="1"/>
    <col min="11529" max="11529" width="18" style="1477" customWidth="1"/>
    <col min="11530" max="11530" width="10.140625" style="1477" bestFit="1" customWidth="1"/>
    <col min="11531" max="11777" width="9.140625" style="1477"/>
    <col min="11778" max="11778" width="26.85546875" style="1477" bestFit="1" customWidth="1"/>
    <col min="11779" max="11779" width="15.85546875" style="1477" bestFit="1" customWidth="1"/>
    <col min="11780" max="11780" width="17.42578125" style="1477" customWidth="1"/>
    <col min="11781" max="11781" width="17.5703125" style="1477" customWidth="1"/>
    <col min="11782" max="11782" width="16.42578125" style="1477" customWidth="1"/>
    <col min="11783" max="11783" width="15.7109375" style="1477" bestFit="1" customWidth="1"/>
    <col min="11784" max="11784" width="13.28515625" style="1477" bestFit="1" customWidth="1"/>
    <col min="11785" max="11785" width="18" style="1477" customWidth="1"/>
    <col min="11786" max="11786" width="10.140625" style="1477" bestFit="1" customWidth="1"/>
    <col min="11787" max="12033" width="9.140625" style="1477"/>
    <col min="12034" max="12034" width="26.85546875" style="1477" bestFit="1" customWidth="1"/>
    <col min="12035" max="12035" width="15.85546875" style="1477" bestFit="1" customWidth="1"/>
    <col min="12036" max="12036" width="17.42578125" style="1477" customWidth="1"/>
    <col min="12037" max="12037" width="17.5703125" style="1477" customWidth="1"/>
    <col min="12038" max="12038" width="16.42578125" style="1477" customWidth="1"/>
    <col min="12039" max="12039" width="15.7109375" style="1477" bestFit="1" customWidth="1"/>
    <col min="12040" max="12040" width="13.28515625" style="1477" bestFit="1" customWidth="1"/>
    <col min="12041" max="12041" width="18" style="1477" customWidth="1"/>
    <col min="12042" max="12042" width="10.140625" style="1477" bestFit="1" customWidth="1"/>
    <col min="12043" max="12289" width="9.140625" style="1477"/>
    <col min="12290" max="12290" width="26.85546875" style="1477" bestFit="1" customWidth="1"/>
    <col min="12291" max="12291" width="15.85546875" style="1477" bestFit="1" customWidth="1"/>
    <col min="12292" max="12292" width="17.42578125" style="1477" customWidth="1"/>
    <col min="12293" max="12293" width="17.5703125" style="1477" customWidth="1"/>
    <col min="12294" max="12294" width="16.42578125" style="1477" customWidth="1"/>
    <col min="12295" max="12295" width="15.7109375" style="1477" bestFit="1" customWidth="1"/>
    <col min="12296" max="12296" width="13.28515625" style="1477" bestFit="1" customWidth="1"/>
    <col min="12297" max="12297" width="18" style="1477" customWidth="1"/>
    <col min="12298" max="12298" width="10.140625" style="1477" bestFit="1" customWidth="1"/>
    <col min="12299" max="12545" width="9.140625" style="1477"/>
    <col min="12546" max="12546" width="26.85546875" style="1477" bestFit="1" customWidth="1"/>
    <col min="12547" max="12547" width="15.85546875" style="1477" bestFit="1" customWidth="1"/>
    <col min="12548" max="12548" width="17.42578125" style="1477" customWidth="1"/>
    <col min="12549" max="12549" width="17.5703125" style="1477" customWidth="1"/>
    <col min="12550" max="12550" width="16.42578125" style="1477" customWidth="1"/>
    <col min="12551" max="12551" width="15.7109375" style="1477" bestFit="1" customWidth="1"/>
    <col min="12552" max="12552" width="13.28515625" style="1477" bestFit="1" customWidth="1"/>
    <col min="12553" max="12553" width="18" style="1477" customWidth="1"/>
    <col min="12554" max="12554" width="10.140625" style="1477" bestFit="1" customWidth="1"/>
    <col min="12555" max="12801" width="9.140625" style="1477"/>
    <col min="12802" max="12802" width="26.85546875" style="1477" bestFit="1" customWidth="1"/>
    <col min="12803" max="12803" width="15.85546875" style="1477" bestFit="1" customWidth="1"/>
    <col min="12804" max="12804" width="17.42578125" style="1477" customWidth="1"/>
    <col min="12805" max="12805" width="17.5703125" style="1477" customWidth="1"/>
    <col min="12806" max="12806" width="16.42578125" style="1477" customWidth="1"/>
    <col min="12807" max="12807" width="15.7109375" style="1477" bestFit="1" customWidth="1"/>
    <col min="12808" max="12808" width="13.28515625" style="1477" bestFit="1" customWidth="1"/>
    <col min="12809" max="12809" width="18" style="1477" customWidth="1"/>
    <col min="12810" max="12810" width="10.140625" style="1477" bestFit="1" customWidth="1"/>
    <col min="12811" max="13057" width="9.140625" style="1477"/>
    <col min="13058" max="13058" width="26.85546875" style="1477" bestFit="1" customWidth="1"/>
    <col min="13059" max="13059" width="15.85546875" style="1477" bestFit="1" customWidth="1"/>
    <col min="13060" max="13060" width="17.42578125" style="1477" customWidth="1"/>
    <col min="13061" max="13061" width="17.5703125" style="1477" customWidth="1"/>
    <col min="13062" max="13062" width="16.42578125" style="1477" customWidth="1"/>
    <col min="13063" max="13063" width="15.7109375" style="1477" bestFit="1" customWidth="1"/>
    <col min="13064" max="13064" width="13.28515625" style="1477" bestFit="1" customWidth="1"/>
    <col min="13065" max="13065" width="18" style="1477" customWidth="1"/>
    <col min="13066" max="13066" width="10.140625" style="1477" bestFit="1" customWidth="1"/>
    <col min="13067" max="13313" width="9.140625" style="1477"/>
    <col min="13314" max="13314" width="26.85546875" style="1477" bestFit="1" customWidth="1"/>
    <col min="13315" max="13315" width="15.85546875" style="1477" bestFit="1" customWidth="1"/>
    <col min="13316" max="13316" width="17.42578125" style="1477" customWidth="1"/>
    <col min="13317" max="13317" width="17.5703125" style="1477" customWidth="1"/>
    <col min="13318" max="13318" width="16.42578125" style="1477" customWidth="1"/>
    <col min="13319" max="13319" width="15.7109375" style="1477" bestFit="1" customWidth="1"/>
    <col min="13320" max="13320" width="13.28515625" style="1477" bestFit="1" customWidth="1"/>
    <col min="13321" max="13321" width="18" style="1477" customWidth="1"/>
    <col min="13322" max="13322" width="10.140625" style="1477" bestFit="1" customWidth="1"/>
    <col min="13323" max="13569" width="9.140625" style="1477"/>
    <col min="13570" max="13570" width="26.85546875" style="1477" bestFit="1" customWidth="1"/>
    <col min="13571" max="13571" width="15.85546875" style="1477" bestFit="1" customWidth="1"/>
    <col min="13572" max="13572" width="17.42578125" style="1477" customWidth="1"/>
    <col min="13573" max="13573" width="17.5703125" style="1477" customWidth="1"/>
    <col min="13574" max="13574" width="16.42578125" style="1477" customWidth="1"/>
    <col min="13575" max="13575" width="15.7109375" style="1477" bestFit="1" customWidth="1"/>
    <col min="13576" max="13576" width="13.28515625" style="1477" bestFit="1" customWidth="1"/>
    <col min="13577" max="13577" width="18" style="1477" customWidth="1"/>
    <col min="13578" max="13578" width="10.140625" style="1477" bestFit="1" customWidth="1"/>
    <col min="13579" max="13825" width="9.140625" style="1477"/>
    <col min="13826" max="13826" width="26.85546875" style="1477" bestFit="1" customWidth="1"/>
    <col min="13827" max="13827" width="15.85546875" style="1477" bestFit="1" customWidth="1"/>
    <col min="13828" max="13828" width="17.42578125" style="1477" customWidth="1"/>
    <col min="13829" max="13829" width="17.5703125" style="1477" customWidth="1"/>
    <col min="13830" max="13830" width="16.42578125" style="1477" customWidth="1"/>
    <col min="13831" max="13831" width="15.7109375" style="1477" bestFit="1" customWidth="1"/>
    <col min="13832" max="13832" width="13.28515625" style="1477" bestFit="1" customWidth="1"/>
    <col min="13833" max="13833" width="18" style="1477" customWidth="1"/>
    <col min="13834" max="13834" width="10.140625" style="1477" bestFit="1" customWidth="1"/>
    <col min="13835" max="14081" width="9.140625" style="1477"/>
    <col min="14082" max="14082" width="26.85546875" style="1477" bestFit="1" customWidth="1"/>
    <col min="14083" max="14083" width="15.85546875" style="1477" bestFit="1" customWidth="1"/>
    <col min="14084" max="14084" width="17.42578125" style="1477" customWidth="1"/>
    <col min="14085" max="14085" width="17.5703125" style="1477" customWidth="1"/>
    <col min="14086" max="14086" width="16.42578125" style="1477" customWidth="1"/>
    <col min="14087" max="14087" width="15.7109375" style="1477" bestFit="1" customWidth="1"/>
    <col min="14088" max="14088" width="13.28515625" style="1477" bestFit="1" customWidth="1"/>
    <col min="14089" max="14089" width="18" style="1477" customWidth="1"/>
    <col min="14090" max="14090" width="10.140625" style="1477" bestFit="1" customWidth="1"/>
    <col min="14091" max="14337" width="9.140625" style="1477"/>
    <col min="14338" max="14338" width="26.85546875" style="1477" bestFit="1" customWidth="1"/>
    <col min="14339" max="14339" width="15.85546875" style="1477" bestFit="1" customWidth="1"/>
    <col min="14340" max="14340" width="17.42578125" style="1477" customWidth="1"/>
    <col min="14341" max="14341" width="17.5703125" style="1477" customWidth="1"/>
    <col min="14342" max="14342" width="16.42578125" style="1477" customWidth="1"/>
    <col min="14343" max="14343" width="15.7109375" style="1477" bestFit="1" customWidth="1"/>
    <col min="14344" max="14344" width="13.28515625" style="1477" bestFit="1" customWidth="1"/>
    <col min="14345" max="14345" width="18" style="1477" customWidth="1"/>
    <col min="14346" max="14346" width="10.140625" style="1477" bestFit="1" customWidth="1"/>
    <col min="14347" max="14593" width="9.140625" style="1477"/>
    <col min="14594" max="14594" width="26.85546875" style="1477" bestFit="1" customWidth="1"/>
    <col min="14595" max="14595" width="15.85546875" style="1477" bestFit="1" customWidth="1"/>
    <col min="14596" max="14596" width="17.42578125" style="1477" customWidth="1"/>
    <col min="14597" max="14597" width="17.5703125" style="1477" customWidth="1"/>
    <col min="14598" max="14598" width="16.42578125" style="1477" customWidth="1"/>
    <col min="14599" max="14599" width="15.7109375" style="1477" bestFit="1" customWidth="1"/>
    <col min="14600" max="14600" width="13.28515625" style="1477" bestFit="1" customWidth="1"/>
    <col min="14601" max="14601" width="18" style="1477" customWidth="1"/>
    <col min="14602" max="14602" width="10.140625" style="1477" bestFit="1" customWidth="1"/>
    <col min="14603" max="14849" width="9.140625" style="1477"/>
    <col min="14850" max="14850" width="26.85546875" style="1477" bestFit="1" customWidth="1"/>
    <col min="14851" max="14851" width="15.85546875" style="1477" bestFit="1" customWidth="1"/>
    <col min="14852" max="14852" width="17.42578125" style="1477" customWidth="1"/>
    <col min="14853" max="14853" width="17.5703125" style="1477" customWidth="1"/>
    <col min="14854" max="14854" width="16.42578125" style="1477" customWidth="1"/>
    <col min="14855" max="14855" width="15.7109375" style="1477" bestFit="1" customWidth="1"/>
    <col min="14856" max="14856" width="13.28515625" style="1477" bestFit="1" customWidth="1"/>
    <col min="14857" max="14857" width="18" style="1477" customWidth="1"/>
    <col min="14858" max="14858" width="10.140625" style="1477" bestFit="1" customWidth="1"/>
    <col min="14859" max="15105" width="9.140625" style="1477"/>
    <col min="15106" max="15106" width="26.85546875" style="1477" bestFit="1" customWidth="1"/>
    <col min="15107" max="15107" width="15.85546875" style="1477" bestFit="1" customWidth="1"/>
    <col min="15108" max="15108" width="17.42578125" style="1477" customWidth="1"/>
    <col min="15109" max="15109" width="17.5703125" style="1477" customWidth="1"/>
    <col min="15110" max="15110" width="16.42578125" style="1477" customWidth="1"/>
    <col min="15111" max="15111" width="15.7109375" style="1477" bestFit="1" customWidth="1"/>
    <col min="15112" max="15112" width="13.28515625" style="1477" bestFit="1" customWidth="1"/>
    <col min="15113" max="15113" width="18" style="1477" customWidth="1"/>
    <col min="15114" max="15114" width="10.140625" style="1477" bestFit="1" customWidth="1"/>
    <col min="15115" max="15361" width="9.140625" style="1477"/>
    <col min="15362" max="15362" width="26.85546875" style="1477" bestFit="1" customWidth="1"/>
    <col min="15363" max="15363" width="15.85546875" style="1477" bestFit="1" customWidth="1"/>
    <col min="15364" max="15364" width="17.42578125" style="1477" customWidth="1"/>
    <col min="15365" max="15365" width="17.5703125" style="1477" customWidth="1"/>
    <col min="15366" max="15366" width="16.42578125" style="1477" customWidth="1"/>
    <col min="15367" max="15367" width="15.7109375" style="1477" bestFit="1" customWidth="1"/>
    <col min="15368" max="15368" width="13.28515625" style="1477" bestFit="1" customWidth="1"/>
    <col min="15369" max="15369" width="18" style="1477" customWidth="1"/>
    <col min="15370" max="15370" width="10.140625" style="1477" bestFit="1" customWidth="1"/>
    <col min="15371" max="15617" width="9.140625" style="1477"/>
    <col min="15618" max="15618" width="26.85546875" style="1477" bestFit="1" customWidth="1"/>
    <col min="15619" max="15619" width="15.85546875" style="1477" bestFit="1" customWidth="1"/>
    <col min="15620" max="15620" width="17.42578125" style="1477" customWidth="1"/>
    <col min="15621" max="15621" width="17.5703125" style="1477" customWidth="1"/>
    <col min="15622" max="15622" width="16.42578125" style="1477" customWidth="1"/>
    <col min="15623" max="15623" width="15.7109375" style="1477" bestFit="1" customWidth="1"/>
    <col min="15624" max="15624" width="13.28515625" style="1477" bestFit="1" customWidth="1"/>
    <col min="15625" max="15625" width="18" style="1477" customWidth="1"/>
    <col min="15626" max="15626" width="10.140625" style="1477" bestFit="1" customWidth="1"/>
    <col min="15627" max="15873" width="9.140625" style="1477"/>
    <col min="15874" max="15874" width="26.85546875" style="1477" bestFit="1" customWidth="1"/>
    <col min="15875" max="15875" width="15.85546875" style="1477" bestFit="1" customWidth="1"/>
    <col min="15876" max="15876" width="17.42578125" style="1477" customWidth="1"/>
    <col min="15877" max="15877" width="17.5703125" style="1477" customWidth="1"/>
    <col min="15878" max="15878" width="16.42578125" style="1477" customWidth="1"/>
    <col min="15879" max="15879" width="15.7109375" style="1477" bestFit="1" customWidth="1"/>
    <col min="15880" max="15880" width="13.28515625" style="1477" bestFit="1" customWidth="1"/>
    <col min="15881" max="15881" width="18" style="1477" customWidth="1"/>
    <col min="15882" max="15882" width="10.140625" style="1477" bestFit="1" customWidth="1"/>
    <col min="15883" max="16129" width="9.140625" style="1477"/>
    <col min="16130" max="16130" width="26.85546875" style="1477" bestFit="1" customWidth="1"/>
    <col min="16131" max="16131" width="15.85546875" style="1477" bestFit="1" customWidth="1"/>
    <col min="16132" max="16132" width="17.42578125" style="1477" customWidth="1"/>
    <col min="16133" max="16133" width="17.5703125" style="1477" customWidth="1"/>
    <col min="16134" max="16134" width="16.42578125" style="1477" customWidth="1"/>
    <col min="16135" max="16135" width="15.7109375" style="1477" bestFit="1" customWidth="1"/>
    <col min="16136" max="16136" width="13.28515625" style="1477" bestFit="1" customWidth="1"/>
    <col min="16137" max="16137" width="18" style="1477" customWidth="1"/>
    <col min="16138" max="16138" width="10.140625" style="1477" bestFit="1" customWidth="1"/>
    <col min="16139" max="16384" width="9.140625" style="1477"/>
  </cols>
  <sheetData>
    <row r="1" spans="1:10" s="1491" customFormat="1" ht="20.100000000000001" customHeight="1" x14ac:dyDescent="0.25">
      <c r="A1" s="1815" t="s">
        <v>2417</v>
      </c>
      <c r="B1" s="1815"/>
      <c r="C1" s="1815"/>
      <c r="D1" s="1815"/>
      <c r="E1" s="1815"/>
      <c r="F1" s="1815"/>
      <c r="G1" s="1815"/>
      <c r="H1" s="1490"/>
      <c r="I1" s="1490"/>
      <c r="J1" s="1490"/>
    </row>
    <row r="2" spans="1:10" s="1491" customFormat="1" ht="20.100000000000001" customHeight="1" x14ac:dyDescent="0.25">
      <c r="A2" s="1492"/>
    </row>
    <row r="3" spans="1:10" ht="20.100000000000001" customHeight="1" x14ac:dyDescent="0.25">
      <c r="A3" s="1879" t="s">
        <v>80</v>
      </c>
      <c r="B3" s="1879"/>
      <c r="C3" s="1879"/>
      <c r="D3" s="1879"/>
      <c r="E3" s="1879"/>
      <c r="F3" s="1879"/>
      <c r="G3" s="1879"/>
      <c r="H3" s="1441"/>
      <c r="I3" s="1441"/>
    </row>
    <row r="4" spans="1:10" ht="20.100000000000001" customHeight="1" x14ac:dyDescent="0.25">
      <c r="A4" s="1879" t="s">
        <v>1183</v>
      </c>
      <c r="B4" s="1879"/>
      <c r="C4" s="1879"/>
      <c r="D4" s="1879"/>
      <c r="E4" s="1879"/>
      <c r="F4" s="1879"/>
      <c r="G4" s="1879"/>
      <c r="H4" s="1441"/>
      <c r="I4" s="1441"/>
    </row>
    <row r="5" spans="1:10" ht="20.100000000000001" customHeight="1" x14ac:dyDescent="0.25">
      <c r="A5" s="1879" t="s">
        <v>1938</v>
      </c>
      <c r="B5" s="1879"/>
      <c r="C5" s="1879"/>
      <c r="D5" s="1879"/>
      <c r="E5" s="1879"/>
      <c r="F5" s="1879"/>
      <c r="G5" s="1879"/>
      <c r="H5" s="1441"/>
      <c r="I5" s="1441"/>
    </row>
    <row r="6" spans="1:10" ht="20.100000000000001" customHeight="1" x14ac:dyDescent="0.25">
      <c r="A6" s="1885" t="s">
        <v>1184</v>
      </c>
      <c r="B6" s="1885"/>
      <c r="C6" s="1885"/>
      <c r="D6" s="1885"/>
      <c r="E6" s="1885"/>
      <c r="F6" s="1885"/>
      <c r="G6" s="1885"/>
      <c r="H6" s="1441"/>
      <c r="I6" s="1441"/>
    </row>
    <row r="7" spans="1:10" ht="20.100000000000001" customHeight="1" x14ac:dyDescent="0.25">
      <c r="A7" s="1493"/>
      <c r="B7" s="1345"/>
      <c r="C7" s="1345"/>
      <c r="D7" s="1345"/>
      <c r="E7" s="1345"/>
      <c r="F7" s="1494"/>
      <c r="G7" s="1493"/>
      <c r="H7" s="1441"/>
      <c r="I7" s="1441"/>
    </row>
    <row r="8" spans="1:10" ht="54" customHeight="1" x14ac:dyDescent="0.25">
      <c r="A8" s="1495" t="s">
        <v>88</v>
      </c>
      <c r="B8" s="1496" t="s">
        <v>1939</v>
      </c>
      <c r="C8" s="1496" t="s">
        <v>1940</v>
      </c>
      <c r="D8" s="1496" t="s">
        <v>1941</v>
      </c>
      <c r="E8" s="1496" t="s">
        <v>1372</v>
      </c>
      <c r="F8" s="1496" t="s">
        <v>1942</v>
      </c>
      <c r="G8" s="1495" t="s">
        <v>1943</v>
      </c>
    </row>
    <row r="9" spans="1:10" ht="22.5" customHeight="1" x14ac:dyDescent="0.25">
      <c r="A9" s="1497" t="s">
        <v>1944</v>
      </c>
      <c r="B9" s="1498">
        <v>2270000</v>
      </c>
      <c r="C9" s="1499"/>
      <c r="D9" s="1499"/>
      <c r="E9" s="1499"/>
      <c r="F9" s="1500">
        <v>2270000</v>
      </c>
      <c r="G9" s="1501">
        <v>2270</v>
      </c>
    </row>
    <row r="10" spans="1:10" ht="20.100000000000001" customHeight="1" x14ac:dyDescent="0.25">
      <c r="A10" s="1502" t="s">
        <v>1945</v>
      </c>
      <c r="B10" s="1503">
        <v>7181</v>
      </c>
      <c r="C10" s="1504"/>
      <c r="D10" s="1504"/>
      <c r="E10" s="1504"/>
      <c r="F10" s="1505">
        <v>7181</v>
      </c>
      <c r="G10" s="1506">
        <v>7</v>
      </c>
    </row>
    <row r="11" spans="1:10" ht="30.75" customHeight="1" x14ac:dyDescent="0.25">
      <c r="A11" s="1507" t="s">
        <v>1946</v>
      </c>
      <c r="B11" s="1508">
        <v>750000000</v>
      </c>
      <c r="C11" s="1509"/>
      <c r="D11" s="1509"/>
      <c r="E11" s="1509"/>
      <c r="F11" s="1510">
        <v>750000000</v>
      </c>
      <c r="G11" s="1506">
        <v>750000</v>
      </c>
    </row>
    <row r="12" spans="1:10" ht="34.5" customHeight="1" x14ac:dyDescent="0.25">
      <c r="A12" s="1507" t="s">
        <v>1947</v>
      </c>
      <c r="B12" s="1503">
        <v>500000</v>
      </c>
      <c r="C12" s="1504"/>
      <c r="D12" s="1504">
        <v>2500000</v>
      </c>
      <c r="E12" s="1504"/>
      <c r="F12" s="1505">
        <f>B12+D12</f>
        <v>3000000</v>
      </c>
      <c r="G12" s="1506">
        <v>3000</v>
      </c>
    </row>
    <row r="13" spans="1:10" ht="39.75" customHeight="1" x14ac:dyDescent="0.25">
      <c r="A13" s="1507" t="s">
        <v>1948</v>
      </c>
      <c r="B13" s="1503">
        <v>1530000</v>
      </c>
      <c r="C13" s="1504"/>
      <c r="D13" s="1504"/>
      <c r="E13" s="1504"/>
      <c r="F13" s="1505">
        <v>1530000</v>
      </c>
      <c r="G13" s="1506">
        <v>1530</v>
      </c>
    </row>
    <row r="14" spans="1:10" ht="36" customHeight="1" x14ac:dyDescent="0.25">
      <c r="A14" s="1507" t="s">
        <v>1949</v>
      </c>
      <c r="B14" s="1503">
        <v>75500000</v>
      </c>
      <c r="C14" s="1504"/>
      <c r="D14" s="1504"/>
      <c r="E14" s="1504"/>
      <c r="F14" s="1505">
        <v>75500000</v>
      </c>
      <c r="G14" s="1506">
        <v>75500</v>
      </c>
    </row>
    <row r="15" spans="1:10" ht="35.25" customHeight="1" x14ac:dyDescent="0.25">
      <c r="A15" s="1511" t="s">
        <v>1950</v>
      </c>
      <c r="B15" s="1512">
        <v>3000000</v>
      </c>
      <c r="C15" s="1513"/>
      <c r="D15" s="1513"/>
      <c r="E15" s="1513"/>
      <c r="F15" s="1514">
        <v>3000000</v>
      </c>
      <c r="G15" s="1515">
        <v>3000</v>
      </c>
    </row>
    <row r="16" spans="1:10" s="1488" customFormat="1" ht="20.100000000000001" customHeight="1" x14ac:dyDescent="0.25">
      <c r="A16" s="1516" t="s">
        <v>711</v>
      </c>
      <c r="B16" s="1517">
        <f>SUM(B9:B15)</f>
        <v>832807181</v>
      </c>
      <c r="C16" s="1518">
        <f>SUM(C9:C12)</f>
        <v>0</v>
      </c>
      <c r="D16" s="1518">
        <f>SUM(D9:D12)</f>
        <v>2500000</v>
      </c>
      <c r="E16" s="1518">
        <f>SUM(E9:E12)</f>
        <v>0</v>
      </c>
      <c r="F16" s="1519">
        <f>SUM(F9:F15)</f>
        <v>835307181</v>
      </c>
      <c r="G16" s="1520">
        <f>SUM(G9:G15)</f>
        <v>835307</v>
      </c>
    </row>
    <row r="17" spans="1:9" s="1488" customFormat="1" ht="36" customHeight="1" x14ac:dyDescent="0.25">
      <c r="B17" s="1518"/>
      <c r="C17" s="1486"/>
      <c r="D17" s="1486"/>
      <c r="E17" s="1486"/>
      <c r="F17" s="1486"/>
      <c r="G17" s="1518"/>
    </row>
    <row r="18" spans="1:9" ht="20.100000000000001" customHeight="1" x14ac:dyDescent="0.25">
      <c r="B18" s="1485"/>
      <c r="C18" s="1485"/>
      <c r="D18" s="1485"/>
      <c r="E18" s="1485"/>
      <c r="F18" s="1485"/>
      <c r="G18" s="1485"/>
      <c r="H18" s="1485"/>
      <c r="I18" s="1485"/>
    </row>
    <row r="19" spans="1:9" ht="20.100000000000001" customHeight="1" x14ac:dyDescent="0.25">
      <c r="B19" s="1521"/>
      <c r="C19" s="1521"/>
      <c r="D19" s="1521"/>
      <c r="E19" s="1522"/>
      <c r="F19" s="1521"/>
      <c r="G19" s="1521"/>
      <c r="H19" s="1485"/>
      <c r="I19" s="1485"/>
    </row>
    <row r="20" spans="1:9" ht="20.100000000000001" customHeight="1" x14ac:dyDescent="0.25">
      <c r="B20" s="1521"/>
      <c r="C20" s="1521"/>
      <c r="D20" s="1521"/>
      <c r="E20" s="1522"/>
      <c r="F20" s="1521"/>
      <c r="G20" s="1521"/>
      <c r="H20" s="1485"/>
      <c r="I20" s="1485"/>
    </row>
    <row r="21" spans="1:9" ht="20.100000000000001" customHeight="1" x14ac:dyDescent="0.25">
      <c r="B21" s="1522"/>
      <c r="C21" s="1522"/>
      <c r="D21" s="1522"/>
      <c r="E21" s="1522"/>
      <c r="F21" s="1522"/>
      <c r="G21" s="1522"/>
      <c r="H21" s="1485"/>
      <c r="I21" s="1485"/>
    </row>
    <row r="22" spans="1:9" ht="20.100000000000001" customHeight="1" x14ac:dyDescent="0.25">
      <c r="B22" s="1523"/>
      <c r="C22" s="1524"/>
      <c r="D22" s="1524"/>
      <c r="E22" s="1524"/>
      <c r="F22" s="1524"/>
      <c r="G22" s="1523"/>
    </row>
    <row r="23" spans="1:9" ht="20.100000000000001" customHeight="1" x14ac:dyDescent="0.25">
      <c r="B23" s="1523"/>
      <c r="C23" s="1524"/>
      <c r="D23" s="1524"/>
      <c r="E23" s="1524"/>
      <c r="F23" s="1524"/>
      <c r="G23" s="1523"/>
    </row>
    <row r="26" spans="1:9" ht="20.100000000000001" customHeight="1" x14ac:dyDescent="0.25">
      <c r="A26" s="1525"/>
      <c r="B26" s="1491"/>
      <c r="C26" s="1491"/>
      <c r="D26" s="1491"/>
      <c r="E26" s="1491"/>
      <c r="F26" s="1491"/>
      <c r="G26" s="1491"/>
    </row>
    <row r="27" spans="1:9" ht="20.100000000000001" customHeight="1" x14ac:dyDescent="0.25">
      <c r="A27" s="1491"/>
      <c r="B27" s="1491"/>
      <c r="C27" s="1491"/>
      <c r="D27" s="1491"/>
      <c r="E27" s="1491"/>
      <c r="F27" s="1491"/>
      <c r="G27" s="1491"/>
    </row>
    <row r="28" spans="1:9" ht="20.100000000000001" customHeight="1" x14ac:dyDescent="0.25">
      <c r="A28" s="1491"/>
      <c r="B28" s="1491"/>
      <c r="C28" s="1491"/>
      <c r="D28" s="1491"/>
      <c r="E28" s="1491"/>
      <c r="F28" s="1491"/>
      <c r="G28" s="1491"/>
    </row>
  </sheetData>
  <mergeCells count="5">
    <mergeCell ref="A1:G1"/>
    <mergeCell ref="A3:G3"/>
    <mergeCell ref="A4:G4"/>
    <mergeCell ref="A5:G5"/>
    <mergeCell ref="A6:G6"/>
  </mergeCells>
  <phoneticPr fontId="96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15"/>
  <sheetViews>
    <sheetView zoomScaleNormal="100" workbookViewId="0">
      <selection activeCell="H28" sqref="H28"/>
    </sheetView>
  </sheetViews>
  <sheetFormatPr defaultColWidth="10.28515625" defaultRowHeight="12.75" x14ac:dyDescent="0.2"/>
  <cols>
    <col min="1" max="1" width="3.140625" style="424" customWidth="1"/>
    <col min="2" max="2" width="29.28515625" style="424" customWidth="1"/>
    <col min="3" max="3" width="16.85546875" style="424" bestFit="1" customWidth="1"/>
    <col min="4" max="7" width="15.5703125" style="424" customWidth="1"/>
    <col min="8" max="8" width="9.85546875" style="424" bestFit="1" customWidth="1"/>
    <col min="9" max="9" width="12.85546875" style="424" customWidth="1"/>
    <col min="10" max="10" width="14.5703125" style="424" customWidth="1"/>
    <col min="11" max="11" width="10.7109375" style="424" customWidth="1"/>
    <col min="12" max="12" width="10.5703125" style="424" customWidth="1"/>
    <col min="13" max="13" width="10.28515625" style="424" customWidth="1"/>
    <col min="14" max="14" width="10.28515625" style="424"/>
    <col min="15" max="16384" width="10.28515625" style="429"/>
  </cols>
  <sheetData>
    <row r="1" spans="1:14" s="424" customFormat="1" x14ac:dyDescent="0.2">
      <c r="I1" s="1386"/>
      <c r="J1" s="1900" t="s">
        <v>1515</v>
      </c>
      <c r="K1" s="1900"/>
      <c r="L1" s="1900"/>
    </row>
    <row r="2" spans="1:14" s="424" customFormat="1" ht="14.1" customHeight="1" x14ac:dyDescent="0.2"/>
    <row r="3" spans="1:14" s="424" customFormat="1" ht="15" customHeight="1" x14ac:dyDescent="0.25">
      <c r="B3" s="1851" t="s">
        <v>80</v>
      </c>
      <c r="C3" s="1851"/>
      <c r="D3" s="1851"/>
      <c r="E3" s="1851"/>
      <c r="F3" s="1851"/>
      <c r="G3" s="1851"/>
      <c r="H3" s="1851"/>
      <c r="I3" s="1851"/>
      <c r="J3" s="1851"/>
      <c r="K3" s="1851"/>
      <c r="L3" s="1851"/>
    </row>
    <row r="4" spans="1:14" s="424" customFormat="1" ht="15" customHeight="1" x14ac:dyDescent="0.25">
      <c r="B4" s="1851" t="s">
        <v>1183</v>
      </c>
      <c r="C4" s="1851"/>
      <c r="D4" s="1851"/>
      <c r="E4" s="1851"/>
      <c r="F4" s="1851"/>
      <c r="G4" s="1851"/>
      <c r="H4" s="1851"/>
      <c r="I4" s="1851"/>
      <c r="J4" s="1851"/>
      <c r="K4" s="1851"/>
      <c r="L4" s="1851"/>
    </row>
    <row r="5" spans="1:14" s="424" customFormat="1" ht="15" customHeight="1" x14ac:dyDescent="0.25">
      <c r="B5" s="1851" t="s">
        <v>506</v>
      </c>
      <c r="C5" s="1851"/>
      <c r="D5" s="1851"/>
      <c r="E5" s="1851"/>
      <c r="F5" s="1851"/>
      <c r="G5" s="1851"/>
      <c r="H5" s="1851"/>
      <c r="I5" s="1851"/>
      <c r="J5" s="1851"/>
      <c r="K5" s="1851"/>
      <c r="L5" s="1851"/>
    </row>
    <row r="6" spans="1:14" s="424" customFormat="1" ht="15" customHeight="1" x14ac:dyDescent="0.25">
      <c r="B6" s="1851" t="s">
        <v>1184</v>
      </c>
      <c r="C6" s="1851"/>
      <c r="D6" s="1851"/>
      <c r="E6" s="1851"/>
      <c r="F6" s="1851"/>
      <c r="G6" s="1851"/>
      <c r="H6" s="1851"/>
      <c r="I6" s="1851"/>
      <c r="J6" s="1851"/>
      <c r="K6" s="1851"/>
      <c r="L6" s="1851"/>
    </row>
    <row r="7" spans="1:14" s="424" customFormat="1" ht="15" customHeight="1" x14ac:dyDescent="0.25">
      <c r="B7" s="1852" t="s">
        <v>55</v>
      </c>
      <c r="C7" s="1852"/>
      <c r="D7" s="1852"/>
      <c r="E7" s="1852"/>
      <c r="F7" s="1852"/>
      <c r="G7" s="1852"/>
      <c r="H7" s="1852"/>
      <c r="I7" s="1852"/>
      <c r="J7" s="1852"/>
      <c r="K7" s="1852"/>
      <c r="L7" s="1852"/>
    </row>
    <row r="8" spans="1:14" s="425" customFormat="1" ht="14.1" customHeight="1" x14ac:dyDescent="0.25">
      <c r="A8" s="1845"/>
      <c r="B8" s="1348" t="s">
        <v>57</v>
      </c>
      <c r="C8" s="1348" t="s">
        <v>58</v>
      </c>
      <c r="D8" s="1348" t="s">
        <v>59</v>
      </c>
      <c r="E8" s="1348" t="s">
        <v>60</v>
      </c>
      <c r="F8" s="1348" t="s">
        <v>563</v>
      </c>
      <c r="G8" s="1348" t="s">
        <v>564</v>
      </c>
      <c r="H8" s="1348" t="s">
        <v>565</v>
      </c>
      <c r="I8" s="1348" t="s">
        <v>707</v>
      </c>
      <c r="J8" s="1348" t="s">
        <v>719</v>
      </c>
      <c r="K8" s="1348" t="s">
        <v>720</v>
      </c>
      <c r="L8" s="1348" t="s">
        <v>721</v>
      </c>
    </row>
    <row r="9" spans="1:14" s="426" customFormat="1" ht="17.25" customHeight="1" x14ac:dyDescent="0.25">
      <c r="A9" s="1845"/>
      <c r="B9" s="1846" t="s">
        <v>88</v>
      </c>
      <c r="C9" s="1848" t="s">
        <v>507</v>
      </c>
      <c r="D9" s="1848" t="s">
        <v>1516</v>
      </c>
      <c r="E9" s="1848" t="s">
        <v>1517</v>
      </c>
      <c r="F9" s="1848" t="s">
        <v>1518</v>
      </c>
      <c r="G9" s="1848" t="s">
        <v>1519</v>
      </c>
      <c r="H9" s="1846" t="s">
        <v>508</v>
      </c>
      <c r="I9" s="1853" t="s">
        <v>509</v>
      </c>
      <c r="J9" s="1846" t="s">
        <v>510</v>
      </c>
      <c r="K9" s="1855" t="s">
        <v>511</v>
      </c>
      <c r="L9" s="1855"/>
    </row>
    <row r="10" spans="1:14" s="426" customFormat="1" ht="30" customHeight="1" x14ac:dyDescent="0.25">
      <c r="A10" s="1845"/>
      <c r="B10" s="1847"/>
      <c r="C10" s="1849"/>
      <c r="D10" s="1849"/>
      <c r="E10" s="1849"/>
      <c r="F10" s="1849"/>
      <c r="G10" s="1849"/>
      <c r="H10" s="1847"/>
      <c r="I10" s="1854"/>
      <c r="J10" s="1847"/>
      <c r="K10" s="1348" t="s">
        <v>512</v>
      </c>
      <c r="L10" s="1348" t="s">
        <v>513</v>
      </c>
    </row>
    <row r="11" spans="1:14" s="425" customFormat="1" ht="16.5" customHeight="1" x14ac:dyDescent="0.25">
      <c r="A11" s="427" t="s">
        <v>572</v>
      </c>
      <c r="B11" s="432" t="s">
        <v>514</v>
      </c>
    </row>
    <row r="12" spans="1:14" s="425" customFormat="1" ht="15" customHeight="1" x14ac:dyDescent="0.25">
      <c r="A12" s="427" t="s">
        <v>580</v>
      </c>
      <c r="B12" s="425" t="s">
        <v>515</v>
      </c>
      <c r="C12" s="433"/>
      <c r="D12" s="433"/>
      <c r="E12" s="433"/>
      <c r="F12" s="433"/>
      <c r="G12" s="433"/>
      <c r="H12" s="434"/>
      <c r="I12" s="434"/>
      <c r="J12" s="434"/>
      <c r="K12" s="434"/>
      <c r="L12" s="434"/>
    </row>
    <row r="13" spans="1:14" s="425" customFormat="1" ht="15" customHeight="1" x14ac:dyDescent="0.25">
      <c r="A13" s="427" t="s">
        <v>581</v>
      </c>
      <c r="B13" s="435" t="s">
        <v>516</v>
      </c>
      <c r="C13" s="436">
        <v>500</v>
      </c>
      <c r="D13" s="437">
        <v>175</v>
      </c>
      <c r="E13" s="437"/>
      <c r="F13" s="437">
        <v>50</v>
      </c>
      <c r="G13" s="437">
        <f>D13+E13-F13</f>
        <v>125</v>
      </c>
      <c r="H13" s="438" t="s">
        <v>517</v>
      </c>
      <c r="I13" s="438" t="s">
        <v>518</v>
      </c>
      <c r="J13" s="438" t="s">
        <v>518</v>
      </c>
      <c r="K13" s="439"/>
      <c r="L13" s="438" t="s">
        <v>519</v>
      </c>
    </row>
    <row r="14" spans="1:14" s="426" customFormat="1" ht="15" customHeight="1" x14ac:dyDescent="0.25">
      <c r="A14" s="427" t="s">
        <v>582</v>
      </c>
      <c r="B14" s="435" t="s">
        <v>520</v>
      </c>
      <c r="C14" s="436">
        <v>22930</v>
      </c>
      <c r="D14" s="436">
        <v>14985</v>
      </c>
      <c r="E14" s="436">
        <v>5000</v>
      </c>
      <c r="F14" s="436">
        <v>2824</v>
      </c>
      <c r="G14" s="437">
        <v>17161</v>
      </c>
      <c r="H14" s="438" t="s">
        <v>517</v>
      </c>
      <c r="I14" s="438" t="s">
        <v>518</v>
      </c>
      <c r="J14" s="438" t="s">
        <v>518</v>
      </c>
      <c r="K14" s="439"/>
      <c r="L14" s="438" t="s">
        <v>519</v>
      </c>
    </row>
    <row r="15" spans="1:14" s="428" customFormat="1" ht="16.5" customHeight="1" x14ac:dyDescent="0.25">
      <c r="A15" s="427" t="s">
        <v>585</v>
      </c>
      <c r="B15" s="426" t="s">
        <v>521</v>
      </c>
      <c r="C15" s="440">
        <f>SUM(C13:C14)</f>
        <v>23430</v>
      </c>
      <c r="D15" s="440">
        <f>SUM(D13:D14)</f>
        <v>15160</v>
      </c>
      <c r="E15" s="440">
        <f>SUM(E13:E14)</f>
        <v>5000</v>
      </c>
      <c r="F15" s="440">
        <f>SUM(F13:F14)</f>
        <v>2874</v>
      </c>
      <c r="G15" s="440">
        <f>SUM(G13:G14)</f>
        <v>17286</v>
      </c>
      <c r="H15" s="441"/>
      <c r="I15" s="441"/>
      <c r="J15" s="441"/>
      <c r="K15" s="439"/>
      <c r="L15" s="438" t="s">
        <v>519</v>
      </c>
      <c r="M15" s="425"/>
      <c r="N15" s="425"/>
    </row>
  </sheetData>
  <mergeCells count="17">
    <mergeCell ref="A8:A10"/>
    <mergeCell ref="B9:B10"/>
    <mergeCell ref="C9:C10"/>
    <mergeCell ref="D9:D10"/>
    <mergeCell ref="H9:H10"/>
    <mergeCell ref="E9:E10"/>
    <mergeCell ref="F9:F10"/>
    <mergeCell ref="G9:G10"/>
    <mergeCell ref="I9:I10"/>
    <mergeCell ref="J9:J10"/>
    <mergeCell ref="K9:L9"/>
    <mergeCell ref="J1:L1"/>
    <mergeCell ref="B3:L3"/>
    <mergeCell ref="B4:L4"/>
    <mergeCell ref="B5:L5"/>
    <mergeCell ref="B6:L6"/>
    <mergeCell ref="B7:L7"/>
  </mergeCells>
  <phoneticPr fontId="96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86"/>
  <sheetViews>
    <sheetView workbookViewId="0">
      <selection activeCell="F3" sqref="F3"/>
    </sheetView>
  </sheetViews>
  <sheetFormatPr defaultColWidth="61.7109375" defaultRowHeight="12" x14ac:dyDescent="0.2"/>
  <cols>
    <col min="1" max="1" width="61.7109375" style="217" customWidth="1"/>
    <col min="2" max="2" width="9.85546875" style="217" hidden="1" customWidth="1"/>
    <col min="3" max="3" width="11.7109375" style="217" hidden="1" customWidth="1"/>
    <col min="4" max="4" width="9.85546875" style="217" hidden="1" customWidth="1"/>
    <col min="5" max="5" width="15.85546875" style="221" hidden="1" customWidth="1"/>
    <col min="6" max="6" width="16" style="4" customWidth="1"/>
    <col min="7" max="7" width="12.85546875" style="4" customWidth="1"/>
    <col min="8" max="8" width="10" style="4" bestFit="1" customWidth="1"/>
    <col min="9" max="9" width="11.42578125" style="4" bestFit="1" customWidth="1"/>
    <col min="10" max="10" width="10" style="4" bestFit="1" customWidth="1"/>
    <col min="11" max="12" width="11.42578125" style="4" bestFit="1" customWidth="1"/>
    <col min="13" max="255" width="8" style="4" customWidth="1"/>
    <col min="256" max="16384" width="61.7109375" style="4"/>
  </cols>
  <sheetData>
    <row r="1" spans="1:10" ht="12.75" x14ac:dyDescent="0.2">
      <c r="B1" s="1588" t="s">
        <v>365</v>
      </c>
      <c r="C1" s="1588"/>
      <c r="D1" s="1588"/>
      <c r="E1" s="1588"/>
    </row>
    <row r="2" spans="1:10" x14ac:dyDescent="0.2">
      <c r="F2" s="1595" t="s">
        <v>961</v>
      </c>
      <c r="G2" s="1595"/>
      <c r="H2" s="1595"/>
      <c r="I2" s="1595"/>
    </row>
    <row r="4" spans="1:10" ht="12.75" x14ac:dyDescent="0.2">
      <c r="A4" s="1589" t="s">
        <v>80</v>
      </c>
      <c r="B4" s="1589"/>
      <c r="C4" s="1589"/>
      <c r="D4" s="1589"/>
      <c r="E4" s="1589"/>
      <c r="F4" s="1590"/>
      <c r="G4" s="1590"/>
      <c r="H4" s="1590"/>
      <c r="I4" s="1590"/>
    </row>
    <row r="5" spans="1:10" ht="12.75" x14ac:dyDescent="0.2">
      <c r="A5" s="1589" t="s">
        <v>942</v>
      </c>
      <c r="B5" s="1589"/>
      <c r="C5" s="1589"/>
      <c r="D5" s="1589"/>
      <c r="E5" s="1589"/>
      <c r="F5" s="1590"/>
      <c r="G5" s="1590"/>
      <c r="H5" s="1590"/>
      <c r="I5" s="1590"/>
    </row>
    <row r="7" spans="1:10" ht="13.5" thickBot="1" x14ac:dyDescent="0.25">
      <c r="E7" s="621" t="s">
        <v>20</v>
      </c>
      <c r="F7" s="632"/>
    </row>
    <row r="8" spans="1:10" ht="12.75" customHeight="1" thickBot="1" x14ac:dyDescent="0.25">
      <c r="A8" s="1591" t="s">
        <v>81</v>
      </c>
      <c r="B8" s="1593" t="s">
        <v>115</v>
      </c>
      <c r="C8" s="1594"/>
      <c r="D8" s="1594"/>
      <c r="E8" s="1594"/>
      <c r="F8" s="1593" t="s">
        <v>366</v>
      </c>
      <c r="G8" s="1594"/>
      <c r="H8" s="1594"/>
      <c r="I8" s="1594"/>
    </row>
    <row r="9" spans="1:10" s="5" customFormat="1" ht="49.5" customHeight="1" thickBot="1" x14ac:dyDescent="0.25">
      <c r="A9" s="1592"/>
      <c r="B9" s="337" t="s">
        <v>82</v>
      </c>
      <c r="C9" s="218" t="s">
        <v>83</v>
      </c>
      <c r="D9" s="218" t="s">
        <v>812</v>
      </c>
      <c r="E9" s="338" t="s">
        <v>84</v>
      </c>
      <c r="F9" s="337" t="s">
        <v>82</v>
      </c>
      <c r="G9" s="218" t="s">
        <v>83</v>
      </c>
      <c r="H9" s="218" t="s">
        <v>812</v>
      </c>
      <c r="I9" s="338" t="s">
        <v>84</v>
      </c>
    </row>
    <row r="10" spans="1:10" ht="13.5" customHeight="1" x14ac:dyDescent="0.2">
      <c r="A10" s="633" t="s">
        <v>85</v>
      </c>
      <c r="B10" s="634"/>
      <c r="C10" s="634"/>
      <c r="D10" s="634"/>
      <c r="E10" s="634"/>
      <c r="F10" s="635"/>
      <c r="G10" s="635"/>
      <c r="H10" s="635"/>
      <c r="I10" s="635"/>
      <c r="J10" s="669"/>
    </row>
    <row r="11" spans="1:10" ht="13.5" customHeight="1" x14ac:dyDescent="0.2">
      <c r="A11" s="219" t="s">
        <v>872</v>
      </c>
      <c r="B11" s="220"/>
      <c r="C11" s="220"/>
      <c r="D11" s="220"/>
      <c r="E11" s="220"/>
      <c r="F11" s="622"/>
      <c r="G11" s="622"/>
      <c r="H11" s="622"/>
      <c r="I11" s="622"/>
      <c r="J11" s="669"/>
    </row>
    <row r="12" spans="1:10" ht="30.75" customHeight="1" x14ac:dyDescent="0.2">
      <c r="A12" s="774" t="s">
        <v>873</v>
      </c>
      <c r="B12" s="625">
        <v>4865</v>
      </c>
      <c r="C12" s="775">
        <v>18.690000000000001</v>
      </c>
      <c r="D12" s="625">
        <v>4580000</v>
      </c>
      <c r="E12" s="625">
        <f>C12*D12</f>
        <v>85600200</v>
      </c>
      <c r="F12" s="624">
        <v>4837</v>
      </c>
      <c r="G12" s="623">
        <v>18.62</v>
      </c>
      <c r="H12" s="623">
        <v>4580000</v>
      </c>
      <c r="I12" s="624">
        <f>G12*H12</f>
        <v>85279600</v>
      </c>
      <c r="J12" s="669"/>
    </row>
    <row r="13" spans="1:10" ht="13.5" customHeight="1" x14ac:dyDescent="0.2">
      <c r="A13" s="628" t="s">
        <v>874</v>
      </c>
      <c r="B13" s="625"/>
      <c r="C13" s="625"/>
      <c r="D13" s="625"/>
      <c r="E13" s="625"/>
      <c r="F13" s="624"/>
      <c r="G13" s="623"/>
      <c r="H13" s="623"/>
      <c r="I13" s="624"/>
      <c r="J13" s="669"/>
    </row>
    <row r="14" spans="1:10" ht="30" customHeight="1" x14ac:dyDescent="0.2">
      <c r="A14" s="774" t="s">
        <v>875</v>
      </c>
      <c r="B14" s="625"/>
      <c r="C14" s="626"/>
      <c r="D14" s="625" t="s">
        <v>367</v>
      </c>
      <c r="E14" s="625">
        <v>8328800</v>
      </c>
      <c r="F14" s="624"/>
      <c r="G14" s="623"/>
      <c r="H14" s="623" t="s">
        <v>367</v>
      </c>
      <c r="I14" s="624">
        <v>8329050</v>
      </c>
      <c r="J14" s="669"/>
    </row>
    <row r="15" spans="1:10" ht="30" customHeight="1" x14ac:dyDescent="0.2">
      <c r="A15" s="774" t="s">
        <v>876</v>
      </c>
      <c r="B15" s="625"/>
      <c r="C15" s="626"/>
      <c r="D15" s="625"/>
      <c r="E15" s="625"/>
      <c r="F15" s="624"/>
      <c r="G15" s="623"/>
      <c r="H15" s="623"/>
      <c r="I15" s="624">
        <v>-8329050</v>
      </c>
      <c r="J15" s="669"/>
    </row>
    <row r="16" spans="1:10" ht="30" customHeight="1" x14ac:dyDescent="0.2">
      <c r="A16" s="774" t="s">
        <v>877</v>
      </c>
      <c r="B16" s="625"/>
      <c r="C16" s="626"/>
      <c r="D16" s="625"/>
      <c r="E16" s="625"/>
      <c r="F16" s="624"/>
      <c r="G16" s="623"/>
      <c r="H16" s="623"/>
      <c r="I16" s="624">
        <f>I14+I15</f>
        <v>0</v>
      </c>
      <c r="J16" s="669"/>
    </row>
    <row r="17" spans="1:10" ht="16.5" customHeight="1" x14ac:dyDescent="0.2">
      <c r="A17" s="628" t="s">
        <v>878</v>
      </c>
      <c r="B17" s="625"/>
      <c r="C17" s="625"/>
      <c r="D17" s="776" t="s">
        <v>368</v>
      </c>
      <c r="E17" s="625">
        <v>18272000</v>
      </c>
      <c r="F17" s="624"/>
      <c r="G17" s="623"/>
      <c r="H17" s="623" t="s">
        <v>369</v>
      </c>
      <c r="I17" s="624">
        <v>18304000</v>
      </c>
      <c r="J17" s="669"/>
    </row>
    <row r="18" spans="1:10" ht="16.5" customHeight="1" x14ac:dyDescent="0.2">
      <c r="A18" s="628" t="s">
        <v>876</v>
      </c>
      <c r="B18" s="625"/>
      <c r="C18" s="625"/>
      <c r="D18" s="776"/>
      <c r="E18" s="625"/>
      <c r="F18" s="624"/>
      <c r="G18" s="623"/>
      <c r="H18" s="623"/>
      <c r="I18" s="624">
        <v>-18304000</v>
      </c>
      <c r="J18" s="669"/>
    </row>
    <row r="19" spans="1:10" ht="16.5" customHeight="1" x14ac:dyDescent="0.2">
      <c r="A19" s="628" t="s">
        <v>879</v>
      </c>
      <c r="B19" s="625"/>
      <c r="C19" s="625"/>
      <c r="D19" s="776"/>
      <c r="E19" s="625"/>
      <c r="F19" s="624"/>
      <c r="G19" s="623"/>
      <c r="H19" s="623"/>
      <c r="I19" s="624">
        <f>I17+I18</f>
        <v>0</v>
      </c>
      <c r="J19" s="669"/>
    </row>
    <row r="20" spans="1:10" ht="13.5" customHeight="1" x14ac:dyDescent="0.2">
      <c r="A20" s="628" t="s">
        <v>880</v>
      </c>
      <c r="B20" s="777"/>
      <c r="C20" s="777" t="s">
        <v>881</v>
      </c>
      <c r="D20" s="778" t="s">
        <v>813</v>
      </c>
      <c r="E20" s="777">
        <v>1355022</v>
      </c>
      <c r="F20" s="737"/>
      <c r="G20" s="777"/>
      <c r="H20" s="779" t="s">
        <v>813</v>
      </c>
      <c r="I20" s="624">
        <v>1355022</v>
      </c>
      <c r="J20" s="669"/>
    </row>
    <row r="21" spans="1:10" ht="13.5" customHeight="1" x14ac:dyDescent="0.2">
      <c r="A21" s="628" t="s">
        <v>882</v>
      </c>
      <c r="B21" s="777"/>
      <c r="C21" s="777"/>
      <c r="D21" s="778"/>
      <c r="E21" s="777"/>
      <c r="F21" s="737"/>
      <c r="G21" s="777"/>
      <c r="H21" s="779"/>
      <c r="I21" s="624">
        <v>-1355022</v>
      </c>
      <c r="J21" s="669"/>
    </row>
    <row r="22" spans="1:10" ht="13.5" customHeight="1" x14ac:dyDescent="0.2">
      <c r="A22" s="628" t="s">
        <v>883</v>
      </c>
      <c r="B22" s="777"/>
      <c r="C22" s="777"/>
      <c r="D22" s="778"/>
      <c r="E22" s="777"/>
      <c r="F22" s="737"/>
      <c r="G22" s="777"/>
      <c r="H22" s="779"/>
      <c r="I22" s="624">
        <f>I20+I21</f>
        <v>0</v>
      </c>
      <c r="J22" s="669"/>
    </row>
    <row r="23" spans="1:10" ht="13.5" customHeight="1" x14ac:dyDescent="0.2">
      <c r="A23" s="628" t="s">
        <v>884</v>
      </c>
      <c r="B23" s="625"/>
      <c r="C23" s="626"/>
      <c r="D23" s="776" t="s">
        <v>814</v>
      </c>
      <c r="E23" s="625">
        <v>6369620</v>
      </c>
      <c r="F23" s="624"/>
      <c r="G23" s="623"/>
      <c r="H23" s="776" t="s">
        <v>814</v>
      </c>
      <c r="I23" s="624">
        <v>6369620</v>
      </c>
      <c r="J23" s="669"/>
    </row>
    <row r="24" spans="1:10" ht="13.5" customHeight="1" x14ac:dyDescent="0.2">
      <c r="A24" s="628" t="s">
        <v>882</v>
      </c>
      <c r="B24" s="625"/>
      <c r="C24" s="626"/>
      <c r="D24" s="776"/>
      <c r="E24" s="625"/>
      <c r="F24" s="624"/>
      <c r="G24" s="623"/>
      <c r="H24" s="776"/>
      <c r="I24" s="624">
        <v>-6369620</v>
      </c>
      <c r="J24" s="669"/>
    </row>
    <row r="25" spans="1:10" ht="13.5" customHeight="1" x14ac:dyDescent="0.2">
      <c r="A25" s="628" t="s">
        <v>885</v>
      </c>
      <c r="B25" s="625"/>
      <c r="C25" s="626"/>
      <c r="D25" s="776"/>
      <c r="E25" s="625"/>
      <c r="F25" s="624"/>
      <c r="G25" s="623"/>
      <c r="H25" s="776"/>
      <c r="I25" s="624">
        <f>I23+I24</f>
        <v>0</v>
      </c>
      <c r="J25" s="669"/>
    </row>
    <row r="26" spans="1:10" ht="13.5" customHeight="1" x14ac:dyDescent="0.2">
      <c r="A26" s="628" t="s">
        <v>886</v>
      </c>
      <c r="B26" s="625">
        <v>4865</v>
      </c>
      <c r="C26" s="625"/>
      <c r="D26" s="625">
        <v>2700</v>
      </c>
      <c r="E26" s="625">
        <f>B26*D26</f>
        <v>13135500</v>
      </c>
      <c r="F26" s="624">
        <v>4837</v>
      </c>
      <c r="G26" s="623"/>
      <c r="H26" s="625">
        <v>2700</v>
      </c>
      <c r="I26" s="624">
        <f>F26*H26</f>
        <v>13059900</v>
      </c>
      <c r="J26" s="669"/>
    </row>
    <row r="27" spans="1:10" ht="13.5" customHeight="1" x14ac:dyDescent="0.2">
      <c r="A27" s="628" t="s">
        <v>887</v>
      </c>
      <c r="B27" s="625"/>
      <c r="C27" s="625"/>
      <c r="D27" s="625"/>
      <c r="E27" s="625">
        <v>-13135500</v>
      </c>
      <c r="F27" s="624"/>
      <c r="G27" s="623"/>
      <c r="H27" s="623"/>
      <c r="I27" s="624">
        <v>-13059900</v>
      </c>
      <c r="J27" s="669"/>
    </row>
    <row r="28" spans="1:10" ht="13.5" customHeight="1" x14ac:dyDescent="0.2">
      <c r="A28" s="628" t="s">
        <v>888</v>
      </c>
      <c r="B28" s="625"/>
      <c r="C28" s="625"/>
      <c r="D28" s="625"/>
      <c r="E28" s="625">
        <f>E26+E27</f>
        <v>0</v>
      </c>
      <c r="F28" s="624"/>
      <c r="G28" s="623"/>
      <c r="H28" s="623"/>
      <c r="I28" s="624">
        <f>I26+I27</f>
        <v>0</v>
      </c>
      <c r="J28" s="669"/>
    </row>
    <row r="29" spans="1:10" ht="13.5" customHeight="1" x14ac:dyDescent="0.2">
      <c r="A29" s="628" t="s">
        <v>889</v>
      </c>
      <c r="B29" s="777">
        <v>10</v>
      </c>
      <c r="C29" s="777"/>
      <c r="D29" s="777" t="s">
        <v>370</v>
      </c>
      <c r="E29" s="780">
        <v>25500</v>
      </c>
      <c r="F29" s="624">
        <v>11</v>
      </c>
      <c r="G29" s="623"/>
      <c r="H29" s="625" t="s">
        <v>370</v>
      </c>
      <c r="I29" s="624">
        <v>28050</v>
      </c>
      <c r="J29" s="669"/>
    </row>
    <row r="30" spans="1:10" ht="13.5" customHeight="1" x14ac:dyDescent="0.2">
      <c r="A30" s="628" t="s">
        <v>890</v>
      </c>
      <c r="B30" s="777"/>
      <c r="C30" s="777"/>
      <c r="D30" s="777"/>
      <c r="E30" s="780">
        <v>-25500</v>
      </c>
      <c r="F30" s="624"/>
      <c r="G30" s="623"/>
      <c r="H30" s="623"/>
      <c r="I30" s="624">
        <v>-28050</v>
      </c>
      <c r="J30" s="669"/>
    </row>
    <row r="31" spans="1:10" ht="13.5" customHeight="1" x14ac:dyDescent="0.2">
      <c r="A31" s="628" t="s">
        <v>891</v>
      </c>
      <c r="B31" s="777"/>
      <c r="C31" s="777"/>
      <c r="D31" s="777"/>
      <c r="E31" s="780">
        <v>0</v>
      </c>
      <c r="F31" s="624"/>
      <c r="G31" s="623"/>
      <c r="H31" s="623"/>
      <c r="I31" s="624">
        <f>I29+I30</f>
        <v>0</v>
      </c>
      <c r="J31" s="669"/>
    </row>
    <row r="32" spans="1:10" ht="13.5" customHeight="1" x14ac:dyDescent="0.2">
      <c r="A32" s="628" t="s">
        <v>892</v>
      </c>
      <c r="B32" s="625"/>
      <c r="C32" s="625">
        <v>487729000</v>
      </c>
      <c r="D32" s="626">
        <v>1.55</v>
      </c>
      <c r="E32" s="625">
        <f>C32*D32</f>
        <v>755979950</v>
      </c>
      <c r="F32" s="624"/>
      <c r="G32" s="624">
        <v>482296000</v>
      </c>
      <c r="H32" s="626">
        <v>1.55</v>
      </c>
      <c r="I32" s="624">
        <f>G32*H32</f>
        <v>747558800</v>
      </c>
      <c r="J32" s="669"/>
    </row>
    <row r="33" spans="1:10" ht="13.5" customHeight="1" x14ac:dyDescent="0.2">
      <c r="A33" s="628" t="s">
        <v>887</v>
      </c>
      <c r="B33" s="625"/>
      <c r="C33" s="625"/>
      <c r="D33" s="629"/>
      <c r="E33" s="625">
        <v>-98054262</v>
      </c>
      <c r="F33" s="624"/>
      <c r="G33" s="623"/>
      <c r="H33" s="623"/>
      <c r="I33" s="624">
        <v>-69343482</v>
      </c>
      <c r="J33" s="669"/>
    </row>
    <row r="34" spans="1:10" ht="13.5" customHeight="1" x14ac:dyDescent="0.2">
      <c r="A34" s="628" t="s">
        <v>893</v>
      </c>
      <c r="B34" s="625"/>
      <c r="C34" s="625"/>
      <c r="D34" s="629"/>
      <c r="E34" s="625">
        <f>E32+E33</f>
        <v>657925688</v>
      </c>
      <c r="F34" s="624"/>
      <c r="G34" s="623"/>
      <c r="H34" s="623"/>
      <c r="I34" s="624">
        <f>I32+I33</f>
        <v>678215318</v>
      </c>
      <c r="J34" s="669"/>
    </row>
    <row r="35" spans="1:10" ht="13.5" customHeight="1" x14ac:dyDescent="0.2">
      <c r="A35" s="628" t="s">
        <v>894</v>
      </c>
      <c r="B35" s="777"/>
      <c r="C35" s="777"/>
      <c r="D35" s="777"/>
      <c r="E35" s="777">
        <v>0</v>
      </c>
      <c r="F35" s="737"/>
      <c r="G35" s="782"/>
      <c r="H35" s="782"/>
      <c r="I35" s="624"/>
      <c r="J35" s="669"/>
    </row>
    <row r="36" spans="1:10" ht="24.95" customHeight="1" x14ac:dyDescent="0.2">
      <c r="A36" s="784" t="s">
        <v>86</v>
      </c>
      <c r="B36" s="777"/>
      <c r="C36" s="777"/>
      <c r="D36" s="777"/>
      <c r="E36" s="777"/>
      <c r="F36" s="737"/>
      <c r="G36" s="782"/>
      <c r="H36" s="782"/>
      <c r="I36" s="737"/>
      <c r="J36" s="669"/>
    </row>
    <row r="37" spans="1:10" ht="26.25" customHeight="1" x14ac:dyDescent="0.2">
      <c r="A37" s="774" t="s">
        <v>895</v>
      </c>
      <c r="B37" s="777"/>
      <c r="C37" s="777"/>
      <c r="D37" s="777"/>
      <c r="E37" s="777"/>
      <c r="F37" s="737"/>
      <c r="G37" s="782"/>
      <c r="H37" s="782"/>
      <c r="I37" s="737"/>
      <c r="J37" s="669"/>
    </row>
    <row r="38" spans="1:10" ht="24" customHeight="1" x14ac:dyDescent="0.2">
      <c r="A38" s="774" t="s">
        <v>896</v>
      </c>
      <c r="B38" s="625"/>
      <c r="C38" s="626">
        <v>13.1</v>
      </c>
      <c r="D38" s="625">
        <v>4152000</v>
      </c>
      <c r="E38" s="625">
        <f>C38*D38*8/12</f>
        <v>36260800</v>
      </c>
      <c r="F38" s="624"/>
      <c r="G38" s="623">
        <v>13.3</v>
      </c>
      <c r="H38" s="624">
        <v>4308000</v>
      </c>
      <c r="I38" s="624">
        <f>G38*8/12*4308000</f>
        <v>38197600</v>
      </c>
      <c r="J38" s="669"/>
    </row>
    <row r="39" spans="1:10" ht="24" customHeight="1" x14ac:dyDescent="0.2">
      <c r="A39" s="774" t="s">
        <v>897</v>
      </c>
      <c r="B39" s="625"/>
      <c r="C39" s="626">
        <v>13.1</v>
      </c>
      <c r="D39" s="627">
        <v>4152000</v>
      </c>
      <c r="E39" s="625">
        <f>C39*D39*4/12</f>
        <v>18130400</v>
      </c>
      <c r="F39" s="624"/>
      <c r="G39" s="785">
        <v>13.4</v>
      </c>
      <c r="H39" s="624">
        <v>4308000</v>
      </c>
      <c r="I39" s="624">
        <f>G39*4/12*H39</f>
        <v>19242400</v>
      </c>
      <c r="J39" s="669"/>
    </row>
    <row r="40" spans="1:10" ht="24.95" customHeight="1" x14ac:dyDescent="0.2">
      <c r="A40" s="774" t="s">
        <v>898</v>
      </c>
      <c r="B40" s="777"/>
      <c r="C40" s="786">
        <v>13.1</v>
      </c>
      <c r="D40" s="787">
        <v>35000</v>
      </c>
      <c r="E40" s="777">
        <f>C40*D40</f>
        <v>458500</v>
      </c>
      <c r="F40" s="737"/>
      <c r="G40" s="785">
        <v>13.4</v>
      </c>
      <c r="H40" s="624">
        <v>35000</v>
      </c>
      <c r="I40" s="624">
        <f>G40*H40</f>
        <v>469000</v>
      </c>
      <c r="J40" s="669"/>
    </row>
    <row r="41" spans="1:10" ht="24.95" customHeight="1" x14ac:dyDescent="0.2">
      <c r="A41" s="774" t="s">
        <v>899</v>
      </c>
      <c r="B41" s="777"/>
      <c r="C41" s="777">
        <v>10</v>
      </c>
      <c r="D41" s="777">
        <v>1800000</v>
      </c>
      <c r="E41" s="780">
        <f>C41*D41*8/12</f>
        <v>12000000</v>
      </c>
      <c r="F41" s="737"/>
      <c r="G41" s="785">
        <v>9</v>
      </c>
      <c r="H41" s="624">
        <v>1800000</v>
      </c>
      <c r="I41" s="624">
        <f>G41*H41*8/12</f>
        <v>10800000</v>
      </c>
      <c r="J41" s="669"/>
    </row>
    <row r="42" spans="1:10" ht="35.25" customHeight="1" x14ac:dyDescent="0.2">
      <c r="A42" s="788" t="s">
        <v>900</v>
      </c>
      <c r="B42" s="777"/>
      <c r="C42" s="777"/>
      <c r="D42" s="777"/>
      <c r="E42" s="780"/>
      <c r="F42" s="737"/>
      <c r="G42" s="785">
        <v>1</v>
      </c>
      <c r="H42" s="624">
        <v>4308000</v>
      </c>
      <c r="I42" s="624">
        <f>G42*H42*8/12</f>
        <v>2872000</v>
      </c>
      <c r="J42" s="669"/>
    </row>
    <row r="43" spans="1:10" ht="35.25" customHeight="1" x14ac:dyDescent="0.2">
      <c r="A43" s="774" t="s">
        <v>901</v>
      </c>
      <c r="B43" s="777"/>
      <c r="C43" s="777">
        <v>10</v>
      </c>
      <c r="D43" s="777">
        <v>1800000</v>
      </c>
      <c r="E43" s="777">
        <f>C43*D43*4/12</f>
        <v>6000000</v>
      </c>
      <c r="F43" s="737"/>
      <c r="G43" s="785">
        <v>9</v>
      </c>
      <c r="H43" s="624">
        <v>1800000</v>
      </c>
      <c r="I43" s="624">
        <f>G43*H43*4/12</f>
        <v>5400000</v>
      </c>
      <c r="J43" s="670"/>
    </row>
    <row r="44" spans="1:10" ht="35.25" customHeight="1" x14ac:dyDescent="0.2">
      <c r="A44" s="774" t="s">
        <v>902</v>
      </c>
      <c r="B44" s="777"/>
      <c r="C44" s="777"/>
      <c r="D44" s="777"/>
      <c r="E44" s="777"/>
      <c r="F44" s="737"/>
      <c r="G44" s="785">
        <v>1</v>
      </c>
      <c r="H44" s="624">
        <v>4308000</v>
      </c>
      <c r="I44" s="624">
        <f>G44*H44*4/12</f>
        <v>1436000</v>
      </c>
      <c r="J44" s="670"/>
    </row>
    <row r="45" spans="1:10" ht="22.5" customHeight="1" x14ac:dyDescent="0.2">
      <c r="A45" s="774" t="s">
        <v>903</v>
      </c>
      <c r="B45" s="777"/>
      <c r="C45" s="777"/>
      <c r="D45" s="777"/>
      <c r="E45" s="777"/>
      <c r="F45" s="737"/>
      <c r="G45" s="785">
        <v>1</v>
      </c>
      <c r="H45" s="624">
        <v>35000</v>
      </c>
      <c r="I45" s="624">
        <f>G45*H45</f>
        <v>35000</v>
      </c>
      <c r="J45" s="670"/>
    </row>
    <row r="46" spans="1:10" ht="13.5" customHeight="1" x14ac:dyDescent="0.2">
      <c r="A46" s="628" t="s">
        <v>904</v>
      </c>
      <c r="B46" s="777"/>
      <c r="C46" s="777"/>
      <c r="D46" s="777"/>
      <c r="E46" s="777"/>
      <c r="F46" s="737"/>
      <c r="G46" s="782"/>
      <c r="H46" s="782"/>
      <c r="I46" s="737"/>
      <c r="J46" s="669"/>
    </row>
    <row r="47" spans="1:10" ht="15" customHeight="1" x14ac:dyDescent="0.2">
      <c r="A47" s="774" t="s">
        <v>943</v>
      </c>
      <c r="B47" s="625"/>
      <c r="C47" s="625"/>
      <c r="D47" s="625"/>
      <c r="E47" s="625"/>
      <c r="F47" s="624"/>
      <c r="G47" s="624">
        <v>0</v>
      </c>
      <c r="H47" s="625">
        <v>80000</v>
      </c>
      <c r="I47" s="624">
        <f>G47*H47*8/12</f>
        <v>0</v>
      </c>
      <c r="J47" s="669"/>
    </row>
    <row r="48" spans="1:10" ht="22.5" customHeight="1" x14ac:dyDescent="0.2">
      <c r="A48" s="774" t="s">
        <v>944</v>
      </c>
      <c r="B48" s="625"/>
      <c r="C48" s="625">
        <v>142</v>
      </c>
      <c r="D48" s="625">
        <v>70000</v>
      </c>
      <c r="E48" s="625">
        <f>C48*D48*8/12</f>
        <v>6626666.666666667</v>
      </c>
      <c r="F48" s="624"/>
      <c r="G48" s="624">
        <v>144</v>
      </c>
      <c r="H48" s="625">
        <v>80000</v>
      </c>
      <c r="I48" s="624">
        <f>G48*H48*8/12</f>
        <v>7680000</v>
      </c>
      <c r="J48" s="669"/>
    </row>
    <row r="49" spans="1:10" ht="14.25" customHeight="1" x14ac:dyDescent="0.2">
      <c r="A49" s="774" t="s">
        <v>945</v>
      </c>
      <c r="B49" s="777"/>
      <c r="C49" s="777"/>
      <c r="D49" s="777"/>
      <c r="E49" s="777"/>
      <c r="F49" s="737"/>
      <c r="G49" s="624">
        <v>0</v>
      </c>
      <c r="H49" s="625">
        <v>80000</v>
      </c>
      <c r="I49" s="624">
        <f>G49*H49*8/12</f>
        <v>0</v>
      </c>
      <c r="J49" s="669"/>
    </row>
    <row r="50" spans="1:10" ht="24.75" customHeight="1" x14ac:dyDescent="0.2">
      <c r="A50" s="774" t="s">
        <v>946</v>
      </c>
      <c r="B50" s="777"/>
      <c r="C50" s="777">
        <v>142</v>
      </c>
      <c r="D50" s="777">
        <v>70000</v>
      </c>
      <c r="E50" s="777">
        <f>C50*D50*4/12</f>
        <v>3313333.3333333335</v>
      </c>
      <c r="F50" s="737"/>
      <c r="G50" s="624">
        <v>144</v>
      </c>
      <c r="H50" s="625">
        <v>80000</v>
      </c>
      <c r="I50" s="624">
        <f>G50*H50*4/12</f>
        <v>3840000</v>
      </c>
      <c r="J50" s="669"/>
    </row>
    <row r="51" spans="1:10" ht="15" customHeight="1" x14ac:dyDescent="0.2">
      <c r="A51" s="628" t="s">
        <v>905</v>
      </c>
      <c r="B51" s="777"/>
      <c r="C51" s="777"/>
      <c r="D51" s="777"/>
      <c r="E51" s="777">
        <v>0</v>
      </c>
      <c r="F51" s="737"/>
      <c r="G51" s="782"/>
      <c r="H51" s="782"/>
      <c r="I51" s="624">
        <v>740000</v>
      </c>
      <c r="J51" s="672"/>
    </row>
    <row r="52" spans="1:10" ht="13.5" customHeight="1" x14ac:dyDescent="0.2">
      <c r="A52" s="628" t="s">
        <v>906</v>
      </c>
      <c r="B52" s="625"/>
      <c r="C52" s="625"/>
      <c r="D52" s="625"/>
      <c r="E52" s="625"/>
      <c r="F52" s="624"/>
      <c r="G52" s="623"/>
      <c r="H52" s="623"/>
      <c r="I52" s="624"/>
      <c r="J52" s="669"/>
    </row>
    <row r="53" spans="1:10" ht="25.5" customHeight="1" x14ac:dyDescent="0.2">
      <c r="A53" s="774" t="s">
        <v>907</v>
      </c>
      <c r="B53" s="625"/>
      <c r="C53" s="625">
        <v>5</v>
      </c>
      <c r="D53" s="789" t="s">
        <v>371</v>
      </c>
      <c r="E53" s="625">
        <v>1760000</v>
      </c>
      <c r="F53" s="624"/>
      <c r="G53" s="624">
        <v>5</v>
      </c>
      <c r="H53" s="624">
        <v>384000</v>
      </c>
      <c r="I53" s="624">
        <f>G53*H53</f>
        <v>1920000</v>
      </c>
      <c r="J53" s="669"/>
    </row>
    <row r="54" spans="1:10" ht="24.75" customHeight="1" x14ac:dyDescent="0.2">
      <c r="A54" s="774" t="s">
        <v>908</v>
      </c>
      <c r="B54" s="777"/>
      <c r="C54" s="777"/>
      <c r="D54" s="777"/>
      <c r="E54" s="777"/>
      <c r="F54" s="737"/>
      <c r="G54" s="624">
        <v>1</v>
      </c>
      <c r="H54" s="624">
        <v>352000</v>
      </c>
      <c r="I54" s="624">
        <f>G54*H54</f>
        <v>352000</v>
      </c>
      <c r="J54" s="669"/>
    </row>
    <row r="55" spans="1:10" ht="13.5" customHeight="1" x14ac:dyDescent="0.2">
      <c r="A55" s="784" t="s">
        <v>87</v>
      </c>
      <c r="B55" s="777"/>
      <c r="C55" s="777"/>
      <c r="D55" s="777"/>
      <c r="E55" s="777"/>
      <c r="F55" s="737"/>
      <c r="G55" s="782"/>
      <c r="H55" s="782"/>
      <c r="I55" s="737"/>
      <c r="J55" s="669"/>
    </row>
    <row r="56" spans="1:10" ht="14.25" customHeight="1" x14ac:dyDescent="0.2">
      <c r="A56" s="628" t="s">
        <v>909</v>
      </c>
      <c r="B56" s="777"/>
      <c r="C56" s="777"/>
      <c r="D56" s="777"/>
      <c r="E56" s="777">
        <v>0</v>
      </c>
      <c r="F56" s="737"/>
      <c r="G56" s="782"/>
      <c r="H56" s="782"/>
      <c r="I56" s="624">
        <v>0</v>
      </c>
      <c r="J56" s="671"/>
    </row>
    <row r="57" spans="1:10" ht="27" customHeight="1" x14ac:dyDescent="0.2">
      <c r="A57" s="774" t="s">
        <v>910</v>
      </c>
      <c r="B57" s="777"/>
      <c r="C57" s="777"/>
      <c r="D57" s="777"/>
      <c r="E57" s="780">
        <v>0</v>
      </c>
      <c r="F57" s="737"/>
      <c r="G57" s="782"/>
      <c r="H57" s="782"/>
      <c r="I57" s="624">
        <v>0</v>
      </c>
      <c r="J57" s="669"/>
    </row>
    <row r="58" spans="1:10" ht="13.5" customHeight="1" x14ac:dyDescent="0.2">
      <c r="A58" s="628" t="s">
        <v>911</v>
      </c>
      <c r="B58" s="777"/>
      <c r="C58" s="777"/>
      <c r="D58" s="777"/>
      <c r="E58" s="777"/>
      <c r="F58" s="737"/>
      <c r="G58" s="782"/>
      <c r="H58" s="782"/>
      <c r="I58" s="737"/>
      <c r="J58" s="669"/>
    </row>
    <row r="59" spans="1:10" ht="13.5" customHeight="1" x14ac:dyDescent="0.2">
      <c r="A59" s="628" t="s">
        <v>947</v>
      </c>
      <c r="B59" s="777"/>
      <c r="C59" s="777"/>
      <c r="D59" s="777"/>
      <c r="E59" s="777"/>
      <c r="F59" s="737"/>
      <c r="G59" s="782"/>
      <c r="H59" s="782"/>
      <c r="I59" s="737"/>
      <c r="J59" s="669"/>
    </row>
    <row r="60" spans="1:10" ht="13.5" customHeight="1" x14ac:dyDescent="0.2">
      <c r="A60" s="628" t="s">
        <v>912</v>
      </c>
      <c r="B60" s="777"/>
      <c r="C60" s="777"/>
      <c r="D60" s="777"/>
      <c r="E60" s="777"/>
      <c r="F60" s="737"/>
      <c r="G60" s="782"/>
      <c r="H60" s="782"/>
      <c r="I60" s="737"/>
      <c r="J60" s="669"/>
    </row>
    <row r="61" spans="1:10" ht="28.5" customHeight="1" x14ac:dyDescent="0.2">
      <c r="A61" s="774" t="s">
        <v>913</v>
      </c>
      <c r="B61" s="781"/>
      <c r="C61" s="790"/>
      <c r="D61" s="777"/>
      <c r="E61" s="777">
        <f>C61*D61/2</f>
        <v>0</v>
      </c>
      <c r="F61" s="625">
        <v>7916</v>
      </c>
      <c r="G61" s="791"/>
      <c r="H61" s="782"/>
      <c r="I61" s="737"/>
      <c r="J61" s="671"/>
    </row>
    <row r="62" spans="1:10" ht="24.95" customHeight="1" x14ac:dyDescent="0.2">
      <c r="A62" s="788" t="s">
        <v>914</v>
      </c>
      <c r="B62" s="777"/>
      <c r="C62" s="781"/>
      <c r="D62" s="777"/>
      <c r="E62" s="777"/>
      <c r="F62" s="737"/>
      <c r="G62" s="630">
        <v>0</v>
      </c>
      <c r="H62" s="782"/>
      <c r="I62" s="737"/>
      <c r="J62" s="671"/>
    </row>
    <row r="63" spans="1:10" ht="24.95" customHeight="1" x14ac:dyDescent="0.2">
      <c r="A63" s="781" t="s">
        <v>915</v>
      </c>
      <c r="B63" s="777"/>
      <c r="C63" s="781"/>
      <c r="D63" s="777"/>
      <c r="E63" s="777"/>
      <c r="F63" s="737"/>
      <c r="G63" s="629">
        <v>1</v>
      </c>
      <c r="H63" s="782"/>
      <c r="I63" s="737"/>
      <c r="J63" s="669"/>
    </row>
    <row r="64" spans="1:10" ht="24.95" customHeight="1" x14ac:dyDescent="0.2">
      <c r="A64" s="628" t="s">
        <v>916</v>
      </c>
      <c r="B64" s="777"/>
      <c r="C64" s="792">
        <v>0.97299999999999998</v>
      </c>
      <c r="D64" s="777">
        <v>3000000</v>
      </c>
      <c r="E64" s="777"/>
      <c r="F64" s="737"/>
      <c r="G64" s="629">
        <v>2</v>
      </c>
      <c r="H64" s="625">
        <v>3000000</v>
      </c>
      <c r="I64" s="624">
        <f>(2*1+0)*3000000</f>
        <v>6000000</v>
      </c>
      <c r="J64" s="669"/>
    </row>
    <row r="65" spans="1:10" ht="13.5" customHeight="1" x14ac:dyDescent="0.2">
      <c r="A65" s="628" t="s">
        <v>948</v>
      </c>
      <c r="B65" s="793"/>
      <c r="C65" s="777">
        <v>80</v>
      </c>
      <c r="D65" s="777">
        <v>55360</v>
      </c>
      <c r="E65" s="777">
        <f>C65*D65</f>
        <v>4428800</v>
      </c>
      <c r="F65" s="737"/>
      <c r="G65" s="625">
        <v>80</v>
      </c>
      <c r="H65" s="625">
        <v>55360</v>
      </c>
      <c r="I65" s="625">
        <f>G65*H65</f>
        <v>4428800</v>
      </c>
      <c r="J65" s="669"/>
    </row>
    <row r="66" spans="1:10" ht="13.5" customHeight="1" x14ac:dyDescent="0.2">
      <c r="A66" s="628" t="s">
        <v>949</v>
      </c>
      <c r="B66" s="793"/>
      <c r="C66" s="777">
        <v>55</v>
      </c>
      <c r="D66" s="777">
        <v>145000</v>
      </c>
      <c r="E66" s="777">
        <f>C66*D66</f>
        <v>7975000</v>
      </c>
      <c r="F66" s="737"/>
      <c r="G66" s="625">
        <v>50</v>
      </c>
      <c r="H66" s="625">
        <v>145000</v>
      </c>
      <c r="I66" s="625">
        <f>G66*H66</f>
        <v>7250000</v>
      </c>
      <c r="J66" s="669"/>
    </row>
    <row r="67" spans="1:10" ht="13.5" customHeight="1" x14ac:dyDescent="0.2">
      <c r="A67" s="774" t="s">
        <v>950</v>
      </c>
      <c r="B67" s="794"/>
      <c r="C67" s="777">
        <v>23</v>
      </c>
      <c r="D67" s="777">
        <v>109000</v>
      </c>
      <c r="E67" s="777">
        <f>C67*D67</f>
        <v>2507000</v>
      </c>
      <c r="F67" s="737"/>
      <c r="G67" s="625">
        <v>23</v>
      </c>
      <c r="H67" s="625">
        <v>109000</v>
      </c>
      <c r="I67" s="625">
        <f>G67*H67</f>
        <v>2507000</v>
      </c>
      <c r="J67" s="669"/>
    </row>
    <row r="68" spans="1:10" ht="15" customHeight="1" x14ac:dyDescent="0.2">
      <c r="A68" s="774" t="s">
        <v>951</v>
      </c>
      <c r="B68" s="794"/>
      <c r="C68" s="777"/>
      <c r="D68" s="777"/>
      <c r="E68" s="777"/>
      <c r="F68" s="737"/>
      <c r="G68" s="782"/>
      <c r="H68" s="782"/>
      <c r="I68" s="737"/>
      <c r="J68" s="669"/>
    </row>
    <row r="69" spans="1:10" ht="13.5" customHeight="1" x14ac:dyDescent="0.2">
      <c r="A69" s="781" t="s">
        <v>917</v>
      </c>
      <c r="B69" s="781"/>
      <c r="C69" s="781"/>
      <c r="D69" s="737"/>
      <c r="E69" s="777"/>
      <c r="F69" s="737"/>
      <c r="G69" s="782"/>
      <c r="H69" s="782"/>
      <c r="I69" s="737"/>
      <c r="J69" s="669"/>
    </row>
    <row r="70" spans="1:10" ht="13.5" customHeight="1" x14ac:dyDescent="0.2">
      <c r="A70" s="628" t="s">
        <v>918</v>
      </c>
      <c r="B70" s="795"/>
      <c r="C70" s="777">
        <v>13</v>
      </c>
      <c r="D70" s="777">
        <v>494100</v>
      </c>
      <c r="E70" s="777">
        <f>C70*D70</f>
        <v>6423300</v>
      </c>
      <c r="F70" s="737"/>
      <c r="G70" s="625">
        <v>15</v>
      </c>
      <c r="H70" s="625">
        <v>494100</v>
      </c>
      <c r="I70" s="625">
        <f>G70*H70</f>
        <v>7411500</v>
      </c>
      <c r="J70" s="669"/>
    </row>
    <row r="71" spans="1:10" ht="27.75" customHeight="1" x14ac:dyDescent="0.2">
      <c r="A71" s="774" t="s">
        <v>919</v>
      </c>
      <c r="B71" s="793"/>
      <c r="C71" s="777"/>
      <c r="D71" s="777"/>
      <c r="E71" s="777"/>
      <c r="F71" s="737"/>
      <c r="G71" s="782"/>
      <c r="H71" s="782"/>
      <c r="I71" s="737"/>
      <c r="J71" s="669"/>
    </row>
    <row r="72" spans="1:10" ht="26.25" customHeight="1" x14ac:dyDescent="0.2">
      <c r="A72" s="774" t="s">
        <v>920</v>
      </c>
      <c r="B72" s="793"/>
      <c r="C72" s="777">
        <v>15</v>
      </c>
      <c r="D72" s="777">
        <v>2606040</v>
      </c>
      <c r="E72" s="777">
        <f>C72*D72</f>
        <v>39090600</v>
      </c>
      <c r="F72" s="737"/>
      <c r="G72" s="625">
        <v>15</v>
      </c>
      <c r="H72" s="625">
        <v>2606040</v>
      </c>
      <c r="I72" s="625">
        <f>G72*H72</f>
        <v>39090600</v>
      </c>
      <c r="J72" s="669"/>
    </row>
    <row r="73" spans="1:10" ht="24.95" customHeight="1" x14ac:dyDescent="0.2">
      <c r="A73" s="628" t="s">
        <v>921</v>
      </c>
      <c r="B73" s="793"/>
      <c r="C73" s="777"/>
      <c r="D73" s="777"/>
      <c r="E73" s="780">
        <v>37834000</v>
      </c>
      <c r="F73" s="737"/>
      <c r="G73" s="782"/>
      <c r="H73" s="782"/>
      <c r="I73" s="624">
        <v>31081000</v>
      </c>
      <c r="J73" s="673"/>
    </row>
    <row r="74" spans="1:10" ht="15" customHeight="1" x14ac:dyDescent="0.2">
      <c r="A74" s="628" t="s">
        <v>922</v>
      </c>
      <c r="B74" s="793"/>
      <c r="C74" s="777"/>
      <c r="D74" s="777"/>
      <c r="E74" s="777"/>
      <c r="F74" s="737"/>
      <c r="G74" s="782"/>
      <c r="H74" s="782"/>
      <c r="I74" s="737"/>
      <c r="J74" s="669"/>
    </row>
    <row r="75" spans="1:10" ht="24" customHeight="1" x14ac:dyDescent="0.2">
      <c r="A75" s="628" t="s">
        <v>923</v>
      </c>
      <c r="B75" s="777"/>
      <c r="C75" s="786">
        <v>12.33</v>
      </c>
      <c r="D75" s="777">
        <v>1632000</v>
      </c>
      <c r="E75" s="777">
        <f>C75*D75</f>
        <v>20122560</v>
      </c>
      <c r="F75" s="737"/>
      <c r="G75" s="626">
        <v>13.81</v>
      </c>
      <c r="H75" s="625">
        <v>1632000</v>
      </c>
      <c r="I75" s="625">
        <f>G75*H75</f>
        <v>22537920</v>
      </c>
      <c r="J75" s="674"/>
    </row>
    <row r="76" spans="1:10" ht="13.5" customHeight="1" x14ac:dyDescent="0.2">
      <c r="A76" s="628" t="s">
        <v>924</v>
      </c>
      <c r="B76" s="777"/>
      <c r="C76" s="777"/>
      <c r="D76" s="777"/>
      <c r="E76" s="780">
        <v>7038795</v>
      </c>
      <c r="F76" s="737"/>
      <c r="G76" s="782"/>
      <c r="H76" s="782"/>
      <c r="I76" s="624">
        <v>10352656</v>
      </c>
      <c r="J76" s="675"/>
    </row>
    <row r="77" spans="1:10" ht="24" customHeight="1" x14ac:dyDescent="0.2">
      <c r="A77" s="774" t="s">
        <v>925</v>
      </c>
      <c r="B77" s="777"/>
      <c r="C77" s="777"/>
      <c r="D77" s="777"/>
      <c r="E77" s="780"/>
      <c r="F77" s="737"/>
      <c r="G77" s="624">
        <v>280</v>
      </c>
      <c r="H77" s="624">
        <v>285</v>
      </c>
      <c r="I77" s="624">
        <f>G77*H77</f>
        <v>79800</v>
      </c>
      <c r="J77" s="669"/>
    </row>
    <row r="78" spans="1:10" ht="18" customHeight="1" x14ac:dyDescent="0.2">
      <c r="A78" s="628" t="s">
        <v>926</v>
      </c>
      <c r="B78" s="777"/>
      <c r="C78" s="777"/>
      <c r="D78" s="777"/>
      <c r="E78" s="780">
        <v>0</v>
      </c>
      <c r="F78" s="737"/>
      <c r="G78" s="782"/>
      <c r="H78" s="782"/>
      <c r="I78" s="624"/>
      <c r="J78" s="669"/>
    </row>
    <row r="79" spans="1:10" ht="13.5" customHeight="1" x14ac:dyDescent="0.2">
      <c r="A79" s="784" t="s">
        <v>927</v>
      </c>
      <c r="B79" s="777"/>
      <c r="C79" s="777"/>
      <c r="D79" s="777"/>
      <c r="E79" s="796"/>
      <c r="F79" s="737"/>
      <c r="G79" s="782"/>
      <c r="H79" s="782"/>
      <c r="I79" s="737"/>
      <c r="J79" s="669"/>
    </row>
    <row r="80" spans="1:10" ht="13.5" customHeight="1" x14ac:dyDescent="0.2">
      <c r="A80" s="628" t="s">
        <v>928</v>
      </c>
      <c r="B80" s="777"/>
      <c r="C80" s="777"/>
      <c r="D80" s="777"/>
      <c r="E80" s="796"/>
      <c r="F80" s="737"/>
      <c r="G80" s="782"/>
      <c r="H80" s="782"/>
      <c r="I80" s="737"/>
      <c r="J80" s="669"/>
    </row>
    <row r="81" spans="1:256" ht="13.5" customHeight="1" x14ac:dyDescent="0.2">
      <c r="A81" s="628" t="s">
        <v>929</v>
      </c>
      <c r="B81" s="777"/>
      <c r="C81" s="777">
        <v>4865</v>
      </c>
      <c r="D81" s="777">
        <v>1140</v>
      </c>
      <c r="E81" s="797"/>
      <c r="F81" s="737"/>
      <c r="G81" s="625">
        <v>4837</v>
      </c>
      <c r="H81" s="625">
        <v>1140</v>
      </c>
      <c r="I81" s="340">
        <f>G81*H81</f>
        <v>5514180</v>
      </c>
      <c r="J81" s="669"/>
    </row>
    <row r="82" spans="1:256" ht="30" customHeight="1" x14ac:dyDescent="0.2">
      <c r="A82" s="774" t="s">
        <v>930</v>
      </c>
      <c r="B82" s="777"/>
      <c r="C82" s="777"/>
      <c r="D82" s="777"/>
      <c r="E82" s="797"/>
      <c r="F82" s="737"/>
      <c r="G82" s="777"/>
      <c r="H82" s="777"/>
      <c r="I82" s="340"/>
      <c r="J82" s="669"/>
    </row>
    <row r="83" spans="1:256" ht="25.5" customHeight="1" thickBot="1" x14ac:dyDescent="0.25">
      <c r="A83" s="798" t="s">
        <v>931</v>
      </c>
      <c r="B83" s="793"/>
      <c r="C83" s="799"/>
      <c r="D83" s="777"/>
      <c r="E83" s="780"/>
      <c r="F83" s="793"/>
      <c r="G83" s="782"/>
      <c r="H83" s="782"/>
      <c r="I83" s="737"/>
      <c r="J83" s="669"/>
      <c r="K83" s="783"/>
      <c r="L83" s="783"/>
      <c r="N83" s="339"/>
    </row>
    <row r="84" spans="1:256" ht="11.25" customHeight="1" thickBot="1" x14ac:dyDescent="0.25">
      <c r="A84" s="800" t="s">
        <v>932</v>
      </c>
      <c r="B84" s="801"/>
      <c r="C84" s="801"/>
      <c r="D84" s="802"/>
      <c r="E84" s="803">
        <f>E12+E14+E17+E20+E23+E28+E31+E34+E38+E39+E40+E41+E43+E48+E50+E53+E56+E57+E61+E62+E65+E66+E67+E70+E72+E73+E75+E76</f>
        <v>987821085</v>
      </c>
      <c r="F84" s="1586">
        <f>I12+I16+I19+I22+I25+I28+I31+I34+I35+I38+I39+I40+I41+I43+I48+I49+I50+I51+I53+I56+I57+I64+I65+I66+I67+I70+I72+I73+I75+I76+I77+I78+I81+I44+I45+I42+I54</f>
        <v>992732374</v>
      </c>
      <c r="G84" s="1586"/>
      <c r="H84" s="1586"/>
      <c r="I84" s="1587"/>
      <c r="J84" s="5"/>
      <c r="K84" s="80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ht="14.25" customHeight="1" x14ac:dyDescent="0.2"/>
    <row r="86" spans="1:256" s="5" customFormat="1" ht="13.5" customHeight="1" x14ac:dyDescent="0.2">
      <c r="A86" s="217"/>
      <c r="B86" s="217"/>
      <c r="C86" s="217"/>
      <c r="D86" s="217"/>
      <c r="E86" s="221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</row>
  </sheetData>
  <mergeCells count="8">
    <mergeCell ref="F84:I84"/>
    <mergeCell ref="B1:E1"/>
    <mergeCell ref="A4:I4"/>
    <mergeCell ref="A5:I5"/>
    <mergeCell ref="A8:A9"/>
    <mergeCell ref="B8:E8"/>
    <mergeCell ref="F8:I8"/>
    <mergeCell ref="F2:I2"/>
  </mergeCells>
  <phoneticPr fontId="96" type="noConversion"/>
  <pageMargins left="0.74803149606299213" right="0.74803149606299213" top="0.98425196850393704" bottom="0.98425196850393704" header="0.51181102362204722" footer="0.51181102362204722"/>
  <pageSetup paperSize="9" scale="4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102"/>
  <sheetViews>
    <sheetView workbookViewId="0">
      <selection activeCell="B1" sqref="B1:I1"/>
    </sheetView>
  </sheetViews>
  <sheetFormatPr defaultRowHeight="11.25" x14ac:dyDescent="0.2"/>
  <cols>
    <col min="1" max="1" width="4.85546875" style="186" customWidth="1"/>
    <col min="2" max="2" width="57.5703125" style="222" customWidth="1"/>
    <col min="3" max="3" width="8.7109375" style="180" customWidth="1"/>
    <col min="4" max="4" width="9.5703125" style="180" customWidth="1"/>
    <col min="5" max="5" width="8.28515625" style="180" customWidth="1"/>
    <col min="6" max="8" width="9.140625" style="6"/>
    <col min="9" max="9" width="7.5703125" style="6" customWidth="1"/>
    <col min="10" max="16384" width="9.140625" style="6"/>
  </cols>
  <sheetData>
    <row r="1" spans="1:10" x14ac:dyDescent="0.2">
      <c r="B1" s="1599" t="s">
        <v>2389</v>
      </c>
      <c r="C1" s="1599"/>
      <c r="D1" s="1599"/>
      <c r="E1" s="1599"/>
      <c r="F1" s="1599"/>
      <c r="G1" s="1599"/>
      <c r="H1" s="1599"/>
      <c r="I1" s="1599"/>
    </row>
    <row r="2" spans="1:10" x14ac:dyDescent="0.2">
      <c r="B2" s="223"/>
    </row>
    <row r="3" spans="1:10" x14ac:dyDescent="0.2">
      <c r="A3" s="1600" t="s">
        <v>54</v>
      </c>
      <c r="B3" s="1600"/>
      <c r="C3" s="1600"/>
      <c r="D3" s="1600"/>
      <c r="E3" s="1600"/>
      <c r="F3" s="1600"/>
      <c r="G3" s="1600"/>
      <c r="H3" s="1600"/>
      <c r="I3" s="1600"/>
    </row>
    <row r="4" spans="1:10" ht="11.25" customHeight="1" x14ac:dyDescent="0.2">
      <c r="A4" s="1600" t="s">
        <v>1388</v>
      </c>
      <c r="B4" s="1600"/>
      <c r="C4" s="1600"/>
      <c r="D4" s="1600"/>
      <c r="E4" s="1600"/>
      <c r="F4" s="1600"/>
      <c r="G4" s="1600"/>
      <c r="H4" s="1600"/>
      <c r="I4" s="1600"/>
    </row>
    <row r="5" spans="1:10" x14ac:dyDescent="0.2">
      <c r="A5" s="1600" t="s">
        <v>1132</v>
      </c>
      <c r="B5" s="1600"/>
      <c r="C5" s="1600"/>
      <c r="D5" s="1600"/>
      <c r="E5" s="1600"/>
      <c r="F5" s="1600"/>
      <c r="G5" s="1600"/>
      <c r="H5" s="1600"/>
      <c r="I5" s="1600"/>
    </row>
    <row r="6" spans="1:10" ht="12.75" customHeight="1" x14ac:dyDescent="0.2">
      <c r="B6" s="1601" t="s">
        <v>375</v>
      </c>
      <c r="C6" s="1601"/>
      <c r="D6" s="1601"/>
      <c r="E6" s="1601"/>
      <c r="F6" s="1601"/>
      <c r="G6" s="1601"/>
      <c r="H6" s="1601"/>
      <c r="I6" s="1601"/>
    </row>
    <row r="7" spans="1:10" ht="24" customHeight="1" x14ac:dyDescent="0.2">
      <c r="A7" s="1568" t="s">
        <v>79</v>
      </c>
      <c r="B7" s="1580" t="s">
        <v>88</v>
      </c>
      <c r="C7" s="1598" t="s">
        <v>352</v>
      </c>
      <c r="D7" s="1598"/>
      <c r="E7" s="1598"/>
      <c r="F7" s="1596" t="s">
        <v>1139</v>
      </c>
      <c r="G7" s="1597"/>
      <c r="H7" s="1597"/>
      <c r="I7" s="1571" t="s">
        <v>1134</v>
      </c>
    </row>
    <row r="8" spans="1:10" ht="21" x14ac:dyDescent="0.2">
      <c r="A8" s="1568"/>
      <c r="B8" s="1580"/>
      <c r="C8" s="224" t="s">
        <v>62</v>
      </c>
      <c r="D8" s="224" t="s">
        <v>63</v>
      </c>
      <c r="E8" s="224" t="s">
        <v>64</v>
      </c>
      <c r="F8" s="920" t="s">
        <v>62</v>
      </c>
      <c r="G8" s="919" t="s">
        <v>63</v>
      </c>
      <c r="H8" s="951" t="s">
        <v>1135</v>
      </c>
      <c r="I8" s="1582"/>
      <c r="J8" s="676"/>
    </row>
    <row r="9" spans="1:10" x14ac:dyDescent="0.2">
      <c r="B9" s="225" t="s">
        <v>89</v>
      </c>
      <c r="E9" s="508"/>
      <c r="F9" s="676"/>
      <c r="H9" s="952"/>
      <c r="J9" s="676"/>
    </row>
    <row r="10" spans="1:10" x14ac:dyDescent="0.2">
      <c r="A10" s="843" t="s">
        <v>572</v>
      </c>
      <c r="B10" s="226" t="s">
        <v>90</v>
      </c>
      <c r="C10" s="341"/>
      <c r="E10" s="502"/>
      <c r="F10" s="676"/>
      <c r="H10" s="953"/>
      <c r="J10" s="676"/>
    </row>
    <row r="11" spans="1:10" s="7" customFormat="1" x14ac:dyDescent="0.2">
      <c r="A11" s="843" t="s">
        <v>580</v>
      </c>
      <c r="B11" s="226" t="s">
        <v>174</v>
      </c>
      <c r="C11" s="637">
        <f>C12+C13+C14+C15+C16+C17</f>
        <v>922598</v>
      </c>
      <c r="D11" s="637">
        <f>D12+D13+D14+D15+D16+D17</f>
        <v>76824</v>
      </c>
      <c r="E11" s="649">
        <f>SUM(C11:D11)</f>
        <v>999422</v>
      </c>
      <c r="F11" s="637">
        <f>F12+F13+F14+F15+F16+F17</f>
        <v>922598</v>
      </c>
      <c r="G11" s="637">
        <f>G12+G13+G14+G15+G16+G17</f>
        <v>76824</v>
      </c>
      <c r="H11" s="955">
        <f>F11+G11</f>
        <v>999422</v>
      </c>
      <c r="I11" s="1192">
        <f>H11/E11*100</f>
        <v>100</v>
      </c>
      <c r="J11" s="677"/>
    </row>
    <row r="12" spans="1:10" s="7" customFormat="1" x14ac:dyDescent="0.2">
      <c r="A12" s="843" t="s">
        <v>581</v>
      </c>
      <c r="B12" s="228" t="s">
        <v>171</v>
      </c>
      <c r="C12" s="180">
        <v>764612</v>
      </c>
      <c r="D12" s="180"/>
      <c r="E12" s="502">
        <f>C12+D12</f>
        <v>764612</v>
      </c>
      <c r="F12" s="685">
        <v>764612</v>
      </c>
      <c r="G12" s="341"/>
      <c r="H12" s="531">
        <f t="shared" ref="H12:H15" si="0">F12+G12</f>
        <v>764612</v>
      </c>
      <c r="I12" s="1192">
        <f t="shared" ref="I12:I76" si="1">H12/E12*100</f>
        <v>100</v>
      </c>
      <c r="J12" s="677"/>
    </row>
    <row r="13" spans="1:10" s="7" customFormat="1" x14ac:dyDescent="0.2">
      <c r="A13" s="843" t="s">
        <v>582</v>
      </c>
      <c r="B13" s="228" t="s">
        <v>172</v>
      </c>
      <c r="C13" s="180">
        <v>88041</v>
      </c>
      <c r="D13" s="180"/>
      <c r="E13" s="502">
        <f>C13+D13</f>
        <v>88041</v>
      </c>
      <c r="F13" s="685">
        <v>88041</v>
      </c>
      <c r="G13" s="341"/>
      <c r="H13" s="531">
        <f t="shared" si="0"/>
        <v>88041</v>
      </c>
      <c r="I13" s="1192">
        <f t="shared" si="1"/>
        <v>100</v>
      </c>
      <c r="J13" s="677"/>
    </row>
    <row r="14" spans="1:10" s="7" customFormat="1" x14ac:dyDescent="0.2">
      <c r="A14" s="843" t="s">
        <v>583</v>
      </c>
      <c r="B14" s="228" t="s">
        <v>173</v>
      </c>
      <c r="C14" s="180">
        <v>64197</v>
      </c>
      <c r="D14" s="180">
        <v>76824</v>
      </c>
      <c r="E14" s="502">
        <f>C14+D14</f>
        <v>141021</v>
      </c>
      <c r="F14" s="685">
        <v>64197</v>
      </c>
      <c r="G14" s="341">
        <v>76824</v>
      </c>
      <c r="H14" s="531">
        <f t="shared" si="0"/>
        <v>141021</v>
      </c>
      <c r="I14" s="1192">
        <f t="shared" si="1"/>
        <v>100</v>
      </c>
      <c r="J14" s="677"/>
    </row>
    <row r="15" spans="1:10" s="7" customFormat="1" x14ac:dyDescent="0.2">
      <c r="A15" s="843" t="s">
        <v>584</v>
      </c>
      <c r="B15" s="228" t="s">
        <v>194</v>
      </c>
      <c r="C15" s="180">
        <v>5748</v>
      </c>
      <c r="D15" s="180"/>
      <c r="E15" s="502">
        <f>C15+D15</f>
        <v>5748</v>
      </c>
      <c r="F15" s="685">
        <v>5748</v>
      </c>
      <c r="G15" s="341"/>
      <c r="H15" s="531">
        <f t="shared" si="0"/>
        <v>5748</v>
      </c>
      <c r="I15" s="1192">
        <f t="shared" si="1"/>
        <v>100</v>
      </c>
      <c r="J15" s="677"/>
    </row>
    <row r="16" spans="1:10" s="7" customFormat="1" x14ac:dyDescent="0.2">
      <c r="A16" s="843"/>
      <c r="B16" s="227"/>
      <c r="C16" s="180"/>
      <c r="D16" s="180"/>
      <c r="E16" s="502"/>
      <c r="F16" s="1065"/>
      <c r="G16" s="214"/>
      <c r="H16" s="503"/>
      <c r="I16" s="1192"/>
      <c r="J16" s="677"/>
    </row>
    <row r="17" spans="1:12" s="7" customFormat="1" x14ac:dyDescent="0.2">
      <c r="A17" s="843"/>
      <c r="B17" s="226"/>
      <c r="C17" s="180"/>
      <c r="D17" s="180"/>
      <c r="E17" s="502"/>
      <c r="F17" s="1065"/>
      <c r="G17" s="214"/>
      <c r="H17" s="503"/>
      <c r="I17" s="1192"/>
      <c r="J17" s="677"/>
      <c r="L17" s="957"/>
    </row>
    <row r="18" spans="1:12" s="7" customFormat="1" x14ac:dyDescent="0.2">
      <c r="A18" s="843" t="s">
        <v>585</v>
      </c>
      <c r="B18" s="226" t="s">
        <v>964</v>
      </c>
      <c r="C18" s="204">
        <v>10988</v>
      </c>
      <c r="D18" s="204"/>
      <c r="E18" s="505">
        <f>C18+D18</f>
        <v>10988</v>
      </c>
      <c r="F18" s="1065">
        <v>10988</v>
      </c>
      <c r="G18" s="214"/>
      <c r="H18" s="503">
        <f>F18+G18</f>
        <v>10988</v>
      </c>
      <c r="I18" s="1192">
        <f t="shared" si="1"/>
        <v>100</v>
      </c>
      <c r="J18" s="677"/>
    </row>
    <row r="19" spans="1:12" s="7" customFormat="1" x14ac:dyDescent="0.2">
      <c r="A19" s="843" t="s">
        <v>586</v>
      </c>
      <c r="B19" s="226" t="s">
        <v>981</v>
      </c>
      <c r="C19" s="204">
        <v>582</v>
      </c>
      <c r="D19" s="204">
        <v>1976</v>
      </c>
      <c r="E19" s="505">
        <f>C19+D19</f>
        <v>2558</v>
      </c>
      <c r="F19" s="1065">
        <v>582</v>
      </c>
      <c r="G19" s="214">
        <v>1976</v>
      </c>
      <c r="H19" s="503">
        <f>F19+G19</f>
        <v>2558</v>
      </c>
      <c r="I19" s="1192">
        <f t="shared" si="1"/>
        <v>100</v>
      </c>
      <c r="J19" s="677"/>
    </row>
    <row r="20" spans="1:12" x14ac:dyDescent="0.2">
      <c r="A20" s="843"/>
      <c r="B20" s="227"/>
      <c r="E20" s="502"/>
      <c r="F20" s="685"/>
      <c r="G20" s="341"/>
      <c r="H20" s="531"/>
      <c r="I20" s="1192"/>
      <c r="J20" s="676"/>
    </row>
    <row r="21" spans="1:12" x14ac:dyDescent="0.2">
      <c r="A21" s="843" t="s">
        <v>587</v>
      </c>
      <c r="B21" s="226" t="s">
        <v>17</v>
      </c>
      <c r="C21" s="204"/>
      <c r="D21" s="204"/>
      <c r="E21" s="505"/>
      <c r="F21" s="685"/>
      <c r="G21" s="341"/>
      <c r="H21" s="531"/>
      <c r="I21" s="1192"/>
      <c r="J21" s="676"/>
    </row>
    <row r="22" spans="1:12" x14ac:dyDescent="0.2">
      <c r="A22" s="843" t="s">
        <v>629</v>
      </c>
      <c r="B22" s="228" t="s">
        <v>91</v>
      </c>
      <c r="C22" s="235">
        <f>C23+C24+C26+C27+C28+C25+C29</f>
        <v>4175</v>
      </c>
      <c r="D22" s="235">
        <f>D23+D24+D26+D27+D28+D25+D29</f>
        <v>18780</v>
      </c>
      <c r="E22" s="501">
        <f>E23+E24+E26+E27+E28+E25+E29</f>
        <v>22955</v>
      </c>
      <c r="F22" s="235">
        <f>F23+F24+F26+F27+F28+F25+F29</f>
        <v>4174</v>
      </c>
      <c r="G22" s="235">
        <f>G23+G24+G26+G27+G28+G25+G29</f>
        <v>0</v>
      </c>
      <c r="H22" s="532">
        <f>F22+G22</f>
        <v>4174</v>
      </c>
      <c r="I22" s="1192">
        <f t="shared" si="1"/>
        <v>18.183402308865169</v>
      </c>
      <c r="J22" s="676"/>
    </row>
    <row r="23" spans="1:12" x14ac:dyDescent="0.2">
      <c r="A23" s="843" t="s">
        <v>630</v>
      </c>
      <c r="B23" s="227" t="s">
        <v>654</v>
      </c>
      <c r="C23" s="180">
        <v>0</v>
      </c>
      <c r="E23" s="502">
        <f>C23+D23</f>
        <v>0</v>
      </c>
      <c r="F23" s="685"/>
      <c r="G23" s="341"/>
      <c r="H23" s="531"/>
      <c r="I23" s="1192"/>
      <c r="J23" s="676"/>
    </row>
    <row r="24" spans="1:12" x14ac:dyDescent="0.2">
      <c r="A24" s="843" t="s">
        <v>631</v>
      </c>
      <c r="B24" s="227" t="s">
        <v>655</v>
      </c>
      <c r="C24" s="180">
        <v>0</v>
      </c>
      <c r="E24" s="502">
        <f>C24+D24</f>
        <v>0</v>
      </c>
      <c r="F24" s="685"/>
      <c r="G24" s="341"/>
      <c r="H24" s="531"/>
      <c r="I24" s="1192"/>
      <c r="J24" s="676"/>
    </row>
    <row r="25" spans="1:12" x14ac:dyDescent="0.2">
      <c r="A25" s="843" t="s">
        <v>632</v>
      </c>
      <c r="B25" s="227" t="s">
        <v>982</v>
      </c>
      <c r="D25" s="180">
        <v>18780</v>
      </c>
      <c r="E25" s="502">
        <f>C25+D25</f>
        <v>18780</v>
      </c>
      <c r="F25" s="685"/>
      <c r="G25" s="341">
        <v>0</v>
      </c>
      <c r="H25" s="531">
        <f>F25+G25</f>
        <v>0</v>
      </c>
      <c r="I25" s="1192">
        <f t="shared" si="1"/>
        <v>0</v>
      </c>
      <c r="J25" s="676"/>
    </row>
    <row r="26" spans="1:12" x14ac:dyDescent="0.2">
      <c r="A26" s="843" t="s">
        <v>633</v>
      </c>
      <c r="B26" s="227" t="s">
        <v>658</v>
      </c>
      <c r="C26" s="180">
        <v>0</v>
      </c>
      <c r="E26" s="502">
        <f>SUM(C26:D26)</f>
        <v>0</v>
      </c>
      <c r="F26" s="685"/>
      <c r="G26" s="341"/>
      <c r="H26" s="531">
        <f t="shared" ref="H26:H29" si="2">F26+G26</f>
        <v>0</v>
      </c>
      <c r="I26" s="1192"/>
      <c r="J26" s="676"/>
    </row>
    <row r="27" spans="1:12" x14ac:dyDescent="0.2">
      <c r="A27" s="843" t="s">
        <v>634</v>
      </c>
      <c r="B27" s="227" t="s">
        <v>168</v>
      </c>
      <c r="C27" s="180">
        <v>0</v>
      </c>
      <c r="E27" s="502">
        <f>SUM(C27:D27)</f>
        <v>0</v>
      </c>
      <c r="F27" s="685"/>
      <c r="G27" s="341"/>
      <c r="H27" s="531">
        <f t="shared" si="2"/>
        <v>0</v>
      </c>
      <c r="I27" s="1192"/>
      <c r="J27" s="676"/>
      <c r="L27" s="957"/>
    </row>
    <row r="28" spans="1:12" x14ac:dyDescent="0.2">
      <c r="A28" s="843" t="s">
        <v>635</v>
      </c>
      <c r="B28" s="227" t="s">
        <v>169</v>
      </c>
      <c r="C28" s="180">
        <v>325</v>
      </c>
      <c r="E28" s="502">
        <f>SUM(C28:D28)</f>
        <v>325</v>
      </c>
      <c r="F28" s="685">
        <v>325</v>
      </c>
      <c r="G28" s="341"/>
      <c r="H28" s="531">
        <f t="shared" si="2"/>
        <v>325</v>
      </c>
      <c r="I28" s="1192">
        <f t="shared" si="1"/>
        <v>100</v>
      </c>
      <c r="J28" s="676"/>
    </row>
    <row r="29" spans="1:12" x14ac:dyDescent="0.2">
      <c r="A29" s="843" t="s">
        <v>636</v>
      </c>
      <c r="B29" s="227" t="s">
        <v>1086</v>
      </c>
      <c r="C29" s="180">
        <v>3850</v>
      </c>
      <c r="E29" s="502">
        <f>SUM(C29:D29)</f>
        <v>3850</v>
      </c>
      <c r="F29" s="685">
        <v>3849</v>
      </c>
      <c r="G29" s="341"/>
      <c r="H29" s="531">
        <f t="shared" si="2"/>
        <v>3849</v>
      </c>
      <c r="I29" s="1192">
        <f t="shared" si="1"/>
        <v>99.974025974025977</v>
      </c>
      <c r="J29" s="676"/>
    </row>
    <row r="30" spans="1:12" x14ac:dyDescent="0.2">
      <c r="A30" s="843"/>
      <c r="B30" s="227"/>
      <c r="E30" s="502"/>
      <c r="F30" s="685"/>
      <c r="G30" s="341"/>
      <c r="H30" s="531"/>
      <c r="I30" s="1192"/>
      <c r="J30" s="676"/>
    </row>
    <row r="31" spans="1:12" x14ac:dyDescent="0.2">
      <c r="A31" s="843" t="s">
        <v>638</v>
      </c>
      <c r="B31" s="228" t="s">
        <v>73</v>
      </c>
      <c r="C31" s="841">
        <f>SUM(C32:C36)</f>
        <v>6722</v>
      </c>
      <c r="D31" s="841">
        <f>SUM(D32:D36)</f>
        <v>0</v>
      </c>
      <c r="E31" s="504">
        <f t="shared" ref="E31:E36" si="3">C31+D31</f>
        <v>6722</v>
      </c>
      <c r="F31" s="841">
        <f>SUM(F32:F36)</f>
        <v>6722</v>
      </c>
      <c r="G31" s="841">
        <f>SUM(G32:G36)</f>
        <v>0</v>
      </c>
      <c r="H31" s="533">
        <f>F31+G31</f>
        <v>6722</v>
      </c>
      <c r="I31" s="1192">
        <f t="shared" si="1"/>
        <v>100</v>
      </c>
      <c r="J31" s="676"/>
    </row>
    <row r="32" spans="1:12" x14ac:dyDescent="0.2">
      <c r="A32" s="843" t="s">
        <v>639</v>
      </c>
      <c r="B32" s="202" t="s">
        <v>95</v>
      </c>
      <c r="C32" s="180">
        <v>4290</v>
      </c>
      <c r="E32" s="502">
        <f t="shared" si="3"/>
        <v>4290</v>
      </c>
      <c r="F32" s="685">
        <v>4290</v>
      </c>
      <c r="G32" s="341"/>
      <c r="H32" s="531">
        <f>F32+G32</f>
        <v>4290</v>
      </c>
      <c r="I32" s="1192">
        <f t="shared" si="1"/>
        <v>100</v>
      </c>
      <c r="J32" s="676"/>
    </row>
    <row r="33" spans="1:14" x14ac:dyDescent="0.2">
      <c r="A33" s="843" t="s">
        <v>640</v>
      </c>
      <c r="B33" s="229" t="s">
        <v>96</v>
      </c>
      <c r="C33" s="180">
        <v>400</v>
      </c>
      <c r="E33" s="502">
        <f t="shared" si="3"/>
        <v>400</v>
      </c>
      <c r="F33" s="685">
        <v>400</v>
      </c>
      <c r="G33" s="341"/>
      <c r="H33" s="531">
        <f>F33+G33</f>
        <v>400</v>
      </c>
      <c r="I33" s="1192">
        <f t="shared" si="1"/>
        <v>100</v>
      </c>
      <c r="J33" s="676"/>
    </row>
    <row r="34" spans="1:14" ht="22.5" x14ac:dyDescent="0.2">
      <c r="A34" s="843" t="s">
        <v>641</v>
      </c>
      <c r="B34" s="12" t="s">
        <v>385</v>
      </c>
      <c r="E34" s="502"/>
      <c r="F34" s="685"/>
      <c r="G34" s="341"/>
      <c r="H34" s="531"/>
      <c r="I34" s="1192"/>
      <c r="J34" s="676"/>
    </row>
    <row r="35" spans="1:14" x14ac:dyDescent="0.2">
      <c r="A35" s="843" t="s">
        <v>642</v>
      </c>
      <c r="B35" s="12" t="s">
        <v>386</v>
      </c>
      <c r="C35" s="180">
        <v>633</v>
      </c>
      <c r="E35" s="502">
        <f t="shared" si="3"/>
        <v>633</v>
      </c>
      <c r="F35" s="685">
        <v>633</v>
      </c>
      <c r="G35" s="341"/>
      <c r="H35" s="531">
        <f>F35+G35</f>
        <v>633</v>
      </c>
      <c r="I35" s="1192">
        <f t="shared" si="1"/>
        <v>100</v>
      </c>
      <c r="J35" s="676"/>
    </row>
    <row r="36" spans="1:14" x14ac:dyDescent="0.2">
      <c r="A36" s="843" t="s">
        <v>643</v>
      </c>
      <c r="B36" s="12" t="s">
        <v>387</v>
      </c>
      <c r="C36" s="180">
        <v>1399</v>
      </c>
      <c r="E36" s="502">
        <f t="shared" si="3"/>
        <v>1399</v>
      </c>
      <c r="F36" s="685">
        <v>1399</v>
      </c>
      <c r="G36" s="341"/>
      <c r="H36" s="531">
        <f>F36+G36</f>
        <v>1399</v>
      </c>
      <c r="I36" s="1192">
        <f t="shared" si="1"/>
        <v>100</v>
      </c>
      <c r="J36" s="676"/>
    </row>
    <row r="37" spans="1:14" x14ac:dyDescent="0.2">
      <c r="A37" s="843"/>
      <c r="B37" s="12"/>
      <c r="E37" s="502"/>
      <c r="F37" s="685"/>
      <c r="G37" s="341"/>
      <c r="H37" s="531"/>
      <c r="I37" s="1192"/>
      <c r="J37" s="676"/>
    </row>
    <row r="38" spans="1:14" x14ac:dyDescent="0.2">
      <c r="A38" s="843" t="s">
        <v>644</v>
      </c>
      <c r="B38" s="839" t="s">
        <v>983</v>
      </c>
      <c r="C38" s="841">
        <f>C39</f>
        <v>0</v>
      </c>
      <c r="D38" s="841">
        <f>D39+D40</f>
        <v>471</v>
      </c>
      <c r="E38" s="1265">
        <f>E39+E40</f>
        <v>471</v>
      </c>
      <c r="F38" s="841">
        <f>F39+F40</f>
        <v>0</v>
      </c>
      <c r="G38" s="841">
        <f>G39+G40</f>
        <v>469</v>
      </c>
      <c r="H38" s="1264">
        <f>F38+G38</f>
        <v>469</v>
      </c>
      <c r="I38" s="1192">
        <f t="shared" si="1"/>
        <v>99.575371549893845</v>
      </c>
      <c r="J38" s="676"/>
    </row>
    <row r="39" spans="1:14" x14ac:dyDescent="0.2">
      <c r="A39" s="843" t="s">
        <v>645</v>
      </c>
      <c r="B39" s="12" t="s">
        <v>984</v>
      </c>
      <c r="D39" s="180">
        <v>437</v>
      </c>
      <c r="E39" s="502">
        <f>C39+D39</f>
        <v>437</v>
      </c>
      <c r="F39" s="343"/>
      <c r="G39" s="341">
        <v>436</v>
      </c>
      <c r="H39" s="531">
        <f>F39+G39</f>
        <v>436</v>
      </c>
      <c r="I39" s="1192">
        <f t="shared" si="1"/>
        <v>99.77116704805492</v>
      </c>
      <c r="J39" s="676"/>
    </row>
    <row r="40" spans="1:14" x14ac:dyDescent="0.2">
      <c r="A40" s="843" t="s">
        <v>682</v>
      </c>
      <c r="B40" s="12" t="s">
        <v>1087</v>
      </c>
      <c r="D40" s="180">
        <v>34</v>
      </c>
      <c r="E40" s="502">
        <f>C40+D40</f>
        <v>34</v>
      </c>
      <c r="F40" s="685"/>
      <c r="G40" s="341">
        <v>33</v>
      </c>
      <c r="H40" s="531">
        <f>F40+G40</f>
        <v>33</v>
      </c>
      <c r="I40" s="1192">
        <f t="shared" si="1"/>
        <v>97.058823529411768</v>
      </c>
      <c r="J40" s="676"/>
    </row>
    <row r="41" spans="1:14" ht="13.5" customHeight="1" x14ac:dyDescent="0.2">
      <c r="A41" s="843"/>
      <c r="B41" s="543"/>
      <c r="E41" s="502"/>
      <c r="F41" s="685"/>
      <c r="G41" s="341"/>
      <c r="H41" s="531"/>
      <c r="I41" s="1192"/>
      <c r="J41" s="676"/>
    </row>
    <row r="42" spans="1:14" ht="21.75" x14ac:dyDescent="0.2">
      <c r="A42" s="868" t="s">
        <v>683</v>
      </c>
      <c r="B42" s="239" t="s">
        <v>985</v>
      </c>
      <c r="C42" s="840">
        <f>C38+C31+C22</f>
        <v>10897</v>
      </c>
      <c r="D42" s="840">
        <f>D38+D31+D22</f>
        <v>19251</v>
      </c>
      <c r="E42" s="900">
        <f>E38+E31+E22</f>
        <v>30148</v>
      </c>
      <c r="F42" s="840">
        <f>F38+F31+F22</f>
        <v>10896</v>
      </c>
      <c r="G42" s="840">
        <f t="shared" ref="G42:H42" si="4">G38+G31+G22</f>
        <v>469</v>
      </c>
      <c r="H42" s="900">
        <f t="shared" si="4"/>
        <v>11365</v>
      </c>
      <c r="I42" s="1192">
        <f t="shared" si="1"/>
        <v>37.697359692185216</v>
      </c>
      <c r="J42" s="676"/>
    </row>
    <row r="43" spans="1:14" x14ac:dyDescent="0.2">
      <c r="A43" s="868"/>
      <c r="B43" s="205"/>
      <c r="C43" s="195"/>
      <c r="D43" s="195"/>
      <c r="E43" s="505"/>
      <c r="F43" s="685"/>
      <c r="G43" s="341"/>
      <c r="H43" s="531"/>
      <c r="I43" s="1192"/>
      <c r="J43" s="676"/>
    </row>
    <row r="44" spans="1:14" x14ac:dyDescent="0.2">
      <c r="A44" s="868" t="s">
        <v>684</v>
      </c>
      <c r="B44" s="205" t="s">
        <v>966</v>
      </c>
      <c r="C44" s="195"/>
      <c r="D44" s="195"/>
      <c r="E44" s="505"/>
      <c r="F44" s="685"/>
      <c r="G44" s="341"/>
      <c r="H44" s="531"/>
      <c r="I44" s="1192"/>
      <c r="J44" s="676"/>
    </row>
    <row r="45" spans="1:14" x14ac:dyDescent="0.2">
      <c r="A45" s="868" t="s">
        <v>685</v>
      </c>
      <c r="B45" s="179" t="s">
        <v>965</v>
      </c>
      <c r="C45" s="195"/>
      <c r="D45" s="191">
        <v>214</v>
      </c>
      <c r="E45" s="502">
        <f>C45+D45</f>
        <v>214</v>
      </c>
      <c r="F45" s="685"/>
      <c r="G45" s="341">
        <v>214</v>
      </c>
      <c r="H45" s="531">
        <f>F45+G45</f>
        <v>214</v>
      </c>
      <c r="I45" s="1192">
        <f t="shared" si="1"/>
        <v>100</v>
      </c>
      <c r="J45" s="676"/>
    </row>
    <row r="46" spans="1:14" x14ac:dyDescent="0.2">
      <c r="A46" s="868" t="s">
        <v>686</v>
      </c>
      <c r="B46" s="179" t="s">
        <v>1058</v>
      </c>
      <c r="C46" s="195"/>
      <c r="D46" s="191">
        <v>36589</v>
      </c>
      <c r="E46" s="502">
        <f>C46+D46</f>
        <v>36589</v>
      </c>
      <c r="F46" s="685"/>
      <c r="G46" s="341">
        <v>36589</v>
      </c>
      <c r="H46" s="531">
        <f>F46+G46</f>
        <v>36589</v>
      </c>
      <c r="I46" s="1192">
        <f t="shared" si="1"/>
        <v>100</v>
      </c>
      <c r="J46" s="676"/>
    </row>
    <row r="47" spans="1:14" x14ac:dyDescent="0.2">
      <c r="A47" s="868" t="s">
        <v>687</v>
      </c>
      <c r="B47" s="179" t="s">
        <v>1088</v>
      </c>
      <c r="C47" s="191">
        <v>2052</v>
      </c>
      <c r="D47" s="191"/>
      <c r="E47" s="502">
        <f>C47+D47</f>
        <v>2052</v>
      </c>
      <c r="F47" s="343">
        <v>2051</v>
      </c>
      <c r="G47" s="341"/>
      <c r="H47" s="531">
        <f>F47+G47</f>
        <v>2051</v>
      </c>
      <c r="I47" s="1192">
        <f t="shared" si="1"/>
        <v>99.951267056530213</v>
      </c>
      <c r="J47" s="676"/>
    </row>
    <row r="48" spans="1:14" x14ac:dyDescent="0.2">
      <c r="A48" s="868" t="s">
        <v>688</v>
      </c>
      <c r="B48" s="205" t="s">
        <v>967</v>
      </c>
      <c r="C48" s="195">
        <f>SUM(C45:C47)</f>
        <v>2052</v>
      </c>
      <c r="D48" s="195">
        <f>D45+D46</f>
        <v>36803</v>
      </c>
      <c r="E48" s="505">
        <f>E45+E46+E47</f>
        <v>38855</v>
      </c>
      <c r="F48" s="195">
        <f t="shared" ref="F48:H48" si="5">F45+F46+F47</f>
        <v>2051</v>
      </c>
      <c r="G48" s="195">
        <f t="shared" si="5"/>
        <v>36803</v>
      </c>
      <c r="H48" s="505">
        <f t="shared" si="5"/>
        <v>38854</v>
      </c>
      <c r="I48" s="1192">
        <f t="shared" si="1"/>
        <v>99.997426328657838</v>
      </c>
      <c r="J48" s="676"/>
      <c r="N48" s="957"/>
    </row>
    <row r="49" spans="1:15" x14ac:dyDescent="0.2">
      <c r="A49" s="868"/>
      <c r="B49" s="205"/>
      <c r="C49" s="195"/>
      <c r="D49" s="195"/>
      <c r="E49" s="505"/>
      <c r="F49" s="343"/>
      <c r="G49" s="341"/>
      <c r="H49" s="531"/>
      <c r="I49" s="1192"/>
      <c r="J49" s="676"/>
    </row>
    <row r="50" spans="1:15" x14ac:dyDescent="0.2">
      <c r="A50" s="868" t="s">
        <v>690</v>
      </c>
      <c r="B50" s="205" t="s">
        <v>97</v>
      </c>
      <c r="C50" s="204">
        <f>C11+C18+C42+C48+C19</f>
        <v>947117</v>
      </c>
      <c r="D50" s="204">
        <f>D11+D18+D42+D48+D19</f>
        <v>134854</v>
      </c>
      <c r="E50" s="505">
        <f>E11+E18+E42+E48+E19</f>
        <v>1081971</v>
      </c>
      <c r="F50" s="204">
        <f t="shared" ref="F50:H50" si="6">F11+F18+F42+F48+F19</f>
        <v>947115</v>
      </c>
      <c r="G50" s="204">
        <f t="shared" si="6"/>
        <v>116072</v>
      </c>
      <c r="H50" s="505">
        <f t="shared" si="6"/>
        <v>1063187</v>
      </c>
      <c r="I50" s="1192">
        <f t="shared" si="1"/>
        <v>98.263909106621156</v>
      </c>
      <c r="J50" s="676"/>
    </row>
    <row r="51" spans="1:15" x14ac:dyDescent="0.2">
      <c r="B51" s="205"/>
      <c r="C51" s="204"/>
      <c r="D51" s="204"/>
      <c r="E51" s="505"/>
      <c r="F51" s="343"/>
      <c r="G51" s="341"/>
      <c r="H51" s="531"/>
      <c r="I51" s="1192"/>
      <c r="J51" s="676"/>
    </row>
    <row r="52" spans="1:15" x14ac:dyDescent="0.2">
      <c r="A52" s="186" t="s">
        <v>691</v>
      </c>
      <c r="B52" s="230" t="s">
        <v>413</v>
      </c>
      <c r="C52" s="204"/>
      <c r="D52" s="204"/>
      <c r="E52" s="505"/>
      <c r="F52" s="343"/>
      <c r="G52" s="341"/>
      <c r="H52" s="531"/>
      <c r="I52" s="1192"/>
      <c r="J52" s="676"/>
    </row>
    <row r="53" spans="1:15" x14ac:dyDescent="0.2">
      <c r="A53" s="186" t="s">
        <v>743</v>
      </c>
      <c r="B53" s="179" t="s">
        <v>1059</v>
      </c>
      <c r="C53" s="180">
        <v>899</v>
      </c>
      <c r="D53" s="204"/>
      <c r="E53" s="502">
        <f>C53+D53</f>
        <v>899</v>
      </c>
      <c r="F53" s="343">
        <v>899</v>
      </c>
      <c r="G53" s="341"/>
      <c r="H53" s="531">
        <f>F53+G53</f>
        <v>899</v>
      </c>
      <c r="I53" s="1192">
        <f t="shared" si="1"/>
        <v>100</v>
      </c>
      <c r="J53" s="676"/>
    </row>
    <row r="54" spans="1:15" x14ac:dyDescent="0.2">
      <c r="A54" s="186" t="s">
        <v>744</v>
      </c>
      <c r="B54" s="179" t="s">
        <v>1089</v>
      </c>
      <c r="D54" s="180">
        <v>52</v>
      </c>
      <c r="E54" s="502">
        <f>C54+D54</f>
        <v>52</v>
      </c>
      <c r="F54" s="343"/>
      <c r="G54" s="341">
        <v>52</v>
      </c>
      <c r="H54" s="531">
        <f>F54+G54</f>
        <v>52</v>
      </c>
      <c r="I54" s="1192">
        <f t="shared" si="1"/>
        <v>100</v>
      </c>
      <c r="J54" s="676"/>
    </row>
    <row r="55" spans="1:15" x14ac:dyDescent="0.2">
      <c r="A55" s="186" t="s">
        <v>745</v>
      </c>
      <c r="B55" s="205" t="s">
        <v>19</v>
      </c>
      <c r="C55" s="204">
        <f>SUM(C53:C54)</f>
        <v>899</v>
      </c>
      <c r="D55" s="204">
        <f>SUM(D53:D54)</f>
        <v>52</v>
      </c>
      <c r="E55" s="505">
        <f>SUM(E53:E54)</f>
        <v>951</v>
      </c>
      <c r="F55" s="204">
        <f t="shared" ref="F55:H55" si="7">SUM(F53:F54)</f>
        <v>899</v>
      </c>
      <c r="G55" s="204">
        <f t="shared" si="7"/>
        <v>52</v>
      </c>
      <c r="H55" s="505">
        <f t="shared" si="7"/>
        <v>951</v>
      </c>
      <c r="I55" s="1192">
        <f t="shared" si="1"/>
        <v>100</v>
      </c>
      <c r="J55" s="676"/>
    </row>
    <row r="56" spans="1:15" x14ac:dyDescent="0.2">
      <c r="A56" s="186" t="s">
        <v>746</v>
      </c>
      <c r="B56" s="205" t="s">
        <v>1060</v>
      </c>
      <c r="C56" s="204">
        <f>C55</f>
        <v>899</v>
      </c>
      <c r="D56" s="204">
        <f>D55</f>
        <v>52</v>
      </c>
      <c r="E56" s="505">
        <f>E55</f>
        <v>951</v>
      </c>
      <c r="F56" s="204">
        <f t="shared" ref="F56:H56" si="8">F55</f>
        <v>899</v>
      </c>
      <c r="G56" s="204">
        <f t="shared" si="8"/>
        <v>52</v>
      </c>
      <c r="H56" s="505">
        <f t="shared" si="8"/>
        <v>951</v>
      </c>
      <c r="I56" s="1192">
        <f t="shared" si="1"/>
        <v>100</v>
      </c>
      <c r="J56" s="676"/>
    </row>
    <row r="57" spans="1:15" x14ac:dyDescent="0.2">
      <c r="B57" s="205"/>
      <c r="C57" s="204"/>
      <c r="D57" s="204"/>
      <c r="E57" s="505"/>
      <c r="F57" s="343"/>
      <c r="G57" s="341"/>
      <c r="H57" s="531"/>
      <c r="I57" s="1192"/>
      <c r="J57" s="676"/>
    </row>
    <row r="58" spans="1:15" x14ac:dyDescent="0.2">
      <c r="A58" s="186" t="s">
        <v>124</v>
      </c>
      <c r="B58" s="230" t="s">
        <v>789</v>
      </c>
      <c r="C58" s="204"/>
      <c r="D58" s="204"/>
      <c r="E58" s="505"/>
      <c r="F58" s="343"/>
      <c r="G58" s="341"/>
      <c r="H58" s="531"/>
      <c r="I58" s="1192"/>
      <c r="J58" s="676"/>
    </row>
    <row r="59" spans="1:15" x14ac:dyDescent="0.2">
      <c r="A59" s="186" t="s">
        <v>772</v>
      </c>
      <c r="B59" s="179" t="s">
        <v>175</v>
      </c>
      <c r="D59" s="180">
        <v>8563</v>
      </c>
      <c r="E59" s="502">
        <f>C59+D59</f>
        <v>8563</v>
      </c>
      <c r="F59" s="343"/>
      <c r="G59" s="341">
        <v>8564</v>
      </c>
      <c r="H59" s="505">
        <f>F59+G59</f>
        <v>8564</v>
      </c>
      <c r="I59" s="1192">
        <f t="shared" si="1"/>
        <v>100.01167815018101</v>
      </c>
      <c r="J59" s="676"/>
    </row>
    <row r="60" spans="1:15" x14ac:dyDescent="0.2">
      <c r="A60" s="186" t="s">
        <v>773</v>
      </c>
      <c r="B60" s="179" t="s">
        <v>176</v>
      </c>
      <c r="E60" s="502"/>
      <c r="F60" s="343"/>
      <c r="G60" s="341"/>
      <c r="H60" s="505"/>
      <c r="I60" s="1192"/>
      <c r="J60" s="676"/>
      <c r="O60" s="957"/>
    </row>
    <row r="61" spans="1:15" x14ac:dyDescent="0.2">
      <c r="A61" s="186" t="s">
        <v>127</v>
      </c>
      <c r="B61" s="205" t="s">
        <v>19</v>
      </c>
      <c r="C61" s="204">
        <f>SUM(C59:C60)</f>
        <v>0</v>
      </c>
      <c r="D61" s="204">
        <f>SUM(D59:D60)</f>
        <v>8563</v>
      </c>
      <c r="E61" s="505">
        <f>SUM(E59:E60)</f>
        <v>8563</v>
      </c>
      <c r="F61" s="201">
        <f t="shared" ref="F61:H61" si="9">SUM(F59:F60)</f>
        <v>0</v>
      </c>
      <c r="G61" s="195">
        <f>SUM(G59:G60)</f>
        <v>8564</v>
      </c>
      <c r="H61" s="505">
        <f t="shared" si="9"/>
        <v>8564</v>
      </c>
      <c r="I61" s="1192">
        <f t="shared" si="1"/>
        <v>100.01167815018101</v>
      </c>
      <c r="J61" s="676"/>
    </row>
    <row r="62" spans="1:15" x14ac:dyDescent="0.2">
      <c r="A62" s="186" t="s">
        <v>128</v>
      </c>
      <c r="B62" s="179" t="s">
        <v>1090</v>
      </c>
      <c r="C62" s="204"/>
      <c r="D62" s="180">
        <v>21</v>
      </c>
      <c r="E62" s="502">
        <f>C62+D62</f>
        <v>21</v>
      </c>
      <c r="F62" s="685"/>
      <c r="G62" s="343">
        <v>21</v>
      </c>
      <c r="H62" s="531">
        <f>F62+G62</f>
        <v>21</v>
      </c>
      <c r="I62" s="1192">
        <f t="shared" si="1"/>
        <v>100</v>
      </c>
      <c r="J62" s="676"/>
    </row>
    <row r="63" spans="1:15" x14ac:dyDescent="0.2">
      <c r="A63" s="186" t="s">
        <v>129</v>
      </c>
      <c r="B63" s="205" t="s">
        <v>1091</v>
      </c>
      <c r="C63" s="204"/>
      <c r="D63" s="204">
        <f>SUM(D62)</f>
        <v>21</v>
      </c>
      <c r="E63" s="505">
        <f>SUM(E62)</f>
        <v>21</v>
      </c>
      <c r="F63" s="204">
        <f t="shared" ref="F63:H63" si="10">SUM(F62)</f>
        <v>0</v>
      </c>
      <c r="G63" s="204">
        <f t="shared" si="10"/>
        <v>21</v>
      </c>
      <c r="H63" s="505">
        <f t="shared" si="10"/>
        <v>21</v>
      </c>
      <c r="I63" s="1192">
        <f t="shared" si="1"/>
        <v>100</v>
      </c>
      <c r="J63" s="676"/>
    </row>
    <row r="64" spans="1:15" x14ac:dyDescent="0.2">
      <c r="A64" s="186" t="s">
        <v>132</v>
      </c>
      <c r="B64" s="205" t="s">
        <v>177</v>
      </c>
      <c r="C64" s="204">
        <f>C61+C63</f>
        <v>0</v>
      </c>
      <c r="D64" s="204">
        <f>D61+D63</f>
        <v>8584</v>
      </c>
      <c r="E64" s="505">
        <f>E61+E63</f>
        <v>8584</v>
      </c>
      <c r="F64" s="204">
        <f t="shared" ref="F64:H64" si="11">F61+F63</f>
        <v>0</v>
      </c>
      <c r="G64" s="204">
        <f t="shared" si="11"/>
        <v>8585</v>
      </c>
      <c r="H64" s="505">
        <f t="shared" si="11"/>
        <v>8585</v>
      </c>
      <c r="I64" s="1192">
        <f t="shared" si="1"/>
        <v>100.0116495806151</v>
      </c>
      <c r="J64" s="676"/>
    </row>
    <row r="65" spans="1:10" x14ac:dyDescent="0.2">
      <c r="B65" s="205"/>
      <c r="C65" s="204"/>
      <c r="D65" s="204"/>
      <c r="E65" s="505"/>
      <c r="F65" s="343"/>
      <c r="G65" s="341"/>
      <c r="H65" s="531"/>
      <c r="I65" s="1192"/>
      <c r="J65" s="676"/>
    </row>
    <row r="66" spans="1:10" x14ac:dyDescent="0.2">
      <c r="A66" s="186" t="s">
        <v>135</v>
      </c>
      <c r="B66" s="230" t="s">
        <v>986</v>
      </c>
      <c r="C66" s="204"/>
      <c r="D66" s="204"/>
      <c r="E66" s="505"/>
      <c r="F66" s="343"/>
      <c r="G66" s="341"/>
      <c r="H66" s="531"/>
      <c r="I66" s="1192"/>
      <c r="J66" s="676"/>
    </row>
    <row r="67" spans="1:10" x14ac:dyDescent="0.2">
      <c r="A67" s="186" t="s">
        <v>136</v>
      </c>
      <c r="B67" s="179" t="s">
        <v>175</v>
      </c>
      <c r="C67" s="204"/>
      <c r="D67" s="204"/>
      <c r="E67" s="505"/>
      <c r="F67" s="343"/>
      <c r="G67" s="341">
        <v>141</v>
      </c>
      <c r="H67" s="531">
        <f>F67+G67</f>
        <v>141</v>
      </c>
      <c r="I67" s="1192"/>
      <c r="J67" s="676"/>
    </row>
    <row r="68" spans="1:10" x14ac:dyDescent="0.2">
      <c r="A68" s="186" t="s">
        <v>137</v>
      </c>
      <c r="B68" s="205" t="s">
        <v>19</v>
      </c>
      <c r="C68" s="204"/>
      <c r="D68" s="204"/>
      <c r="E68" s="505"/>
      <c r="F68" s="343"/>
      <c r="G68" s="214">
        <f>G67</f>
        <v>141</v>
      </c>
      <c r="H68" s="503">
        <f>F68+G68</f>
        <v>141</v>
      </c>
      <c r="I68" s="1192"/>
      <c r="J68" s="676"/>
    </row>
    <row r="69" spans="1:10" x14ac:dyDescent="0.2">
      <c r="A69" s="186" t="s">
        <v>138</v>
      </c>
      <c r="B69" s="179" t="s">
        <v>987</v>
      </c>
      <c r="C69" s="204"/>
      <c r="D69" s="180">
        <v>30</v>
      </c>
      <c r="E69" s="502">
        <f>C69+D69</f>
        <v>30</v>
      </c>
      <c r="F69" s="343"/>
      <c r="G69" s="341">
        <v>30</v>
      </c>
      <c r="H69" s="531">
        <f>F69+G69</f>
        <v>30</v>
      </c>
      <c r="I69" s="1192">
        <f t="shared" si="1"/>
        <v>100</v>
      </c>
      <c r="J69" s="676"/>
    </row>
    <row r="70" spans="1:10" x14ac:dyDescent="0.2">
      <c r="A70" s="186" t="s">
        <v>141</v>
      </c>
      <c r="B70" s="205" t="s">
        <v>966</v>
      </c>
      <c r="C70" s="204">
        <f t="shared" ref="C70:H71" si="12">C69</f>
        <v>0</v>
      </c>
      <c r="D70" s="204">
        <f t="shared" si="12"/>
        <v>30</v>
      </c>
      <c r="E70" s="505">
        <f t="shared" si="12"/>
        <v>30</v>
      </c>
      <c r="F70" s="204">
        <f t="shared" si="12"/>
        <v>0</v>
      </c>
      <c r="G70" s="204">
        <f t="shared" si="12"/>
        <v>30</v>
      </c>
      <c r="H70" s="505">
        <f t="shared" si="12"/>
        <v>30</v>
      </c>
      <c r="I70" s="1192">
        <f t="shared" si="1"/>
        <v>100</v>
      </c>
      <c r="J70" s="676"/>
    </row>
    <row r="71" spans="1:10" ht="21.75" x14ac:dyDescent="0.2">
      <c r="A71" s="186" t="s">
        <v>144</v>
      </c>
      <c r="B71" s="239" t="s">
        <v>988</v>
      </c>
      <c r="C71" s="842">
        <f t="shared" si="12"/>
        <v>0</v>
      </c>
      <c r="D71" s="842">
        <f t="shared" si="12"/>
        <v>30</v>
      </c>
      <c r="E71" s="900">
        <f t="shared" si="12"/>
        <v>30</v>
      </c>
      <c r="F71" s="842">
        <f t="shared" si="12"/>
        <v>0</v>
      </c>
      <c r="G71" s="842">
        <f>G68+G70</f>
        <v>171</v>
      </c>
      <c r="H71" s="900">
        <f>H68+H70</f>
        <v>171</v>
      </c>
      <c r="I71" s="1203">
        <f t="shared" si="1"/>
        <v>570</v>
      </c>
      <c r="J71" s="676"/>
    </row>
    <row r="72" spans="1:10" x14ac:dyDescent="0.2">
      <c r="B72" s="205"/>
      <c r="E72" s="502"/>
      <c r="F72" s="343"/>
      <c r="G72" s="341"/>
      <c r="H72" s="531"/>
      <c r="I72" s="1192"/>
      <c r="J72" s="676"/>
    </row>
    <row r="73" spans="1:10" x14ac:dyDescent="0.2">
      <c r="A73" s="186" t="s">
        <v>147</v>
      </c>
      <c r="B73" s="230" t="s">
        <v>99</v>
      </c>
      <c r="E73" s="502"/>
      <c r="F73" s="343"/>
      <c r="G73" s="341"/>
      <c r="H73" s="531"/>
      <c r="I73" s="1192"/>
      <c r="J73" s="676"/>
    </row>
    <row r="74" spans="1:10" x14ac:dyDescent="0.2">
      <c r="A74" s="186" t="s">
        <v>148</v>
      </c>
      <c r="B74" s="205" t="s">
        <v>17</v>
      </c>
      <c r="E74" s="502"/>
      <c r="F74" s="343"/>
      <c r="G74" s="341"/>
      <c r="H74" s="531"/>
      <c r="I74" s="1192"/>
      <c r="J74" s="676"/>
    </row>
    <row r="75" spans="1:10" x14ac:dyDescent="0.2">
      <c r="A75" s="186" t="s">
        <v>151</v>
      </c>
      <c r="B75" s="179" t="s">
        <v>98</v>
      </c>
      <c r="C75" s="180">
        <v>10362</v>
      </c>
      <c r="E75" s="502">
        <f>SUM(C75:D75)</f>
        <v>10362</v>
      </c>
      <c r="F75" s="343">
        <v>10373</v>
      </c>
      <c r="G75" s="341"/>
      <c r="H75" s="531">
        <f>F75+G75</f>
        <v>10373</v>
      </c>
      <c r="I75" s="1192">
        <f t="shared" si="1"/>
        <v>100.10615711252655</v>
      </c>
      <c r="J75" s="676"/>
    </row>
    <row r="76" spans="1:10" x14ac:dyDescent="0.2">
      <c r="A76" s="186" t="s">
        <v>152</v>
      </c>
      <c r="B76" s="179" t="s">
        <v>372</v>
      </c>
      <c r="C76" s="180">
        <v>9268</v>
      </c>
      <c r="E76" s="502">
        <f>SUM(C76:D76)</f>
        <v>9268</v>
      </c>
      <c r="F76" s="343">
        <v>9246</v>
      </c>
      <c r="G76" s="341"/>
      <c r="H76" s="531">
        <f t="shared" ref="H76:H79" si="13">F76+G76</f>
        <v>9246</v>
      </c>
      <c r="I76" s="1192">
        <f t="shared" si="1"/>
        <v>99.76262408286577</v>
      </c>
      <c r="J76" s="676"/>
    </row>
    <row r="77" spans="1:10" x14ac:dyDescent="0.2">
      <c r="A77" s="186" t="s">
        <v>153</v>
      </c>
      <c r="B77" s="179" t="s">
        <v>373</v>
      </c>
      <c r="C77" s="180">
        <v>421</v>
      </c>
      <c r="E77" s="502">
        <f>SUM(C77:D77)</f>
        <v>421</v>
      </c>
      <c r="F77" s="343">
        <v>432</v>
      </c>
      <c r="G77" s="341"/>
      <c r="H77" s="531">
        <f t="shared" si="13"/>
        <v>432</v>
      </c>
      <c r="I77" s="1192">
        <f t="shared" ref="I77:I84" si="14">H77/E77*100</f>
        <v>102.61282660332543</v>
      </c>
      <c r="J77" s="676"/>
    </row>
    <row r="78" spans="1:10" x14ac:dyDescent="0.2">
      <c r="A78" s="186" t="s">
        <v>154</v>
      </c>
      <c r="B78" s="179" t="s">
        <v>176</v>
      </c>
      <c r="D78" s="180">
        <v>0</v>
      </c>
      <c r="E78" s="502">
        <f>SUM(C78:D78)</f>
        <v>0</v>
      </c>
      <c r="F78" s="343"/>
      <c r="G78" s="341"/>
      <c r="H78" s="531">
        <f t="shared" si="13"/>
        <v>0</v>
      </c>
      <c r="I78" s="1192"/>
      <c r="J78" s="676"/>
    </row>
    <row r="79" spans="1:10" x14ac:dyDescent="0.2">
      <c r="A79" s="186" t="s">
        <v>155</v>
      </c>
      <c r="B79" s="179" t="s">
        <v>175</v>
      </c>
      <c r="D79" s="180">
        <v>9527</v>
      </c>
      <c r="E79" s="502">
        <f>SUM(C79:D79)</f>
        <v>9527</v>
      </c>
      <c r="F79" s="343"/>
      <c r="G79" s="341">
        <v>9527</v>
      </c>
      <c r="H79" s="531">
        <f t="shared" si="13"/>
        <v>9527</v>
      </c>
      <c r="I79" s="1192">
        <f t="shared" si="14"/>
        <v>100</v>
      </c>
      <c r="J79" s="676"/>
    </row>
    <row r="80" spans="1:10" x14ac:dyDescent="0.2">
      <c r="A80" s="186" t="s">
        <v>157</v>
      </c>
      <c r="B80" s="205" t="s">
        <v>19</v>
      </c>
      <c r="C80" s="204">
        <f>SUM(C75:C79)</f>
        <v>20051</v>
      </c>
      <c r="D80" s="204">
        <f>SUM(D75:D79)</f>
        <v>9527</v>
      </c>
      <c r="E80" s="505">
        <f>SUM(E75:E79)</f>
        <v>29578</v>
      </c>
      <c r="F80" s="201">
        <f t="shared" ref="F80:H80" si="15">SUM(F75:F79)</f>
        <v>20051</v>
      </c>
      <c r="G80" s="195">
        <f t="shared" si="15"/>
        <v>9527</v>
      </c>
      <c r="H80" s="505">
        <f t="shared" si="15"/>
        <v>29578</v>
      </c>
      <c r="I80" s="1192">
        <f t="shared" si="14"/>
        <v>100</v>
      </c>
      <c r="J80" s="676"/>
    </row>
    <row r="81" spans="1:10" x14ac:dyDescent="0.2">
      <c r="A81" s="186" t="s">
        <v>160</v>
      </c>
      <c r="B81" s="231" t="s">
        <v>100</v>
      </c>
      <c r="C81" s="204">
        <f>C80</f>
        <v>20051</v>
      </c>
      <c r="D81" s="204">
        <f>D80</f>
        <v>9527</v>
      </c>
      <c r="E81" s="505">
        <f>E80</f>
        <v>29578</v>
      </c>
      <c r="F81" s="201">
        <f t="shared" ref="F81:H81" si="16">F80</f>
        <v>20051</v>
      </c>
      <c r="G81" s="195">
        <f t="shared" si="16"/>
        <v>9527</v>
      </c>
      <c r="H81" s="505">
        <f t="shared" si="16"/>
        <v>29578</v>
      </c>
      <c r="I81" s="1192">
        <f t="shared" si="14"/>
        <v>100</v>
      </c>
      <c r="J81" s="676"/>
    </row>
    <row r="82" spans="1:10" s="7" customFormat="1" x14ac:dyDescent="0.2">
      <c r="A82" s="186"/>
      <c r="B82" s="205"/>
      <c r="C82" s="204"/>
      <c r="D82" s="204"/>
      <c r="E82" s="505"/>
      <c r="F82" s="414"/>
      <c r="G82" s="414"/>
      <c r="H82" s="503"/>
      <c r="I82" s="1192"/>
      <c r="J82" s="677"/>
    </row>
    <row r="83" spans="1:10" s="7" customFormat="1" x14ac:dyDescent="0.2">
      <c r="A83" s="186" t="s">
        <v>162</v>
      </c>
      <c r="B83" s="205" t="s">
        <v>18</v>
      </c>
      <c r="C83" s="204">
        <f>C42+C61+C80+C55</f>
        <v>31847</v>
      </c>
      <c r="D83" s="204">
        <f>D42+D61+D80+D55</f>
        <v>37393</v>
      </c>
      <c r="E83" s="505">
        <f>E42+E61+E80+E55</f>
        <v>69240</v>
      </c>
      <c r="F83" s="204">
        <f>F42+F61+F80+F55</f>
        <v>31846</v>
      </c>
      <c r="G83" s="204">
        <f>G42+G61+G80+G55+G68</f>
        <v>18753</v>
      </c>
      <c r="H83" s="505">
        <f>H42+H61+H80+H55+H68</f>
        <v>50599</v>
      </c>
      <c r="I83" s="1192">
        <f t="shared" si="14"/>
        <v>73.07770075101098</v>
      </c>
      <c r="J83" s="677"/>
    </row>
    <row r="84" spans="1:10" x14ac:dyDescent="0.2">
      <c r="A84" s="186" t="s">
        <v>163</v>
      </c>
      <c r="B84" s="205" t="s">
        <v>101</v>
      </c>
      <c r="C84" s="204">
        <f>C48+C71</f>
        <v>2052</v>
      </c>
      <c r="D84" s="204">
        <f>D48+D71+D63</f>
        <v>36854</v>
      </c>
      <c r="E84" s="505">
        <f>E48+E71+E63</f>
        <v>38906</v>
      </c>
      <c r="F84" s="204">
        <f>F48+F71+F63</f>
        <v>2051</v>
      </c>
      <c r="G84" s="204">
        <f>G48+G70+G63</f>
        <v>36854</v>
      </c>
      <c r="H84" s="505">
        <f>H48+H70+H63</f>
        <v>38905</v>
      </c>
      <c r="I84" s="1192">
        <f t="shared" si="14"/>
        <v>99.997429702359526</v>
      </c>
      <c r="J84" s="676"/>
    </row>
    <row r="85" spans="1:10" ht="12" thickBot="1" x14ac:dyDescent="0.25">
      <c r="B85" s="205"/>
      <c r="E85" s="511"/>
      <c r="F85" s="343"/>
      <c r="G85" s="341"/>
      <c r="H85" s="531"/>
      <c r="I85" s="1192"/>
      <c r="J85" s="676"/>
    </row>
    <row r="86" spans="1:10" s="8" customFormat="1" ht="12" thickBot="1" x14ac:dyDescent="0.25">
      <c r="A86" s="186" t="s">
        <v>164</v>
      </c>
      <c r="B86" s="232" t="s">
        <v>103</v>
      </c>
      <c r="C86" s="233">
        <f>C50+C81+C64+C56</f>
        <v>968067</v>
      </c>
      <c r="D86" s="233">
        <f>D50+D81+D64+D56+D71</f>
        <v>153047</v>
      </c>
      <c r="E86" s="954">
        <f>E50+E81+E64+E56+E71</f>
        <v>1121114</v>
      </c>
      <c r="F86" s="954">
        <f>F50+F81+F64+F56+F71</f>
        <v>968065</v>
      </c>
      <c r="G86" s="954">
        <f>G50+G81+G64+G56+G71</f>
        <v>134407</v>
      </c>
      <c r="H86" s="233">
        <f>H50+H81+H64+H56+H71</f>
        <v>1102472</v>
      </c>
      <c r="I86" s="1094">
        <f>H86/E86*100</f>
        <v>98.337189616756191</v>
      </c>
      <c r="J86" s="342"/>
    </row>
    <row r="87" spans="1:10" s="8" customFormat="1" x14ac:dyDescent="0.2">
      <c r="A87" s="186"/>
      <c r="B87" s="179"/>
      <c r="C87" s="180"/>
      <c r="D87" s="637"/>
      <c r="E87" s="637"/>
    </row>
    <row r="88" spans="1:10" x14ac:dyDescent="0.2">
      <c r="B88" s="179"/>
    </row>
    <row r="89" spans="1:10" x14ac:dyDescent="0.2">
      <c r="B89" s="179"/>
    </row>
    <row r="90" spans="1:10" x14ac:dyDescent="0.2">
      <c r="B90" s="205"/>
    </row>
    <row r="91" spans="1:10" x14ac:dyDescent="0.2">
      <c r="B91" s="205"/>
    </row>
    <row r="93" spans="1:10" x14ac:dyDescent="0.2">
      <c r="B93" s="205"/>
    </row>
    <row r="94" spans="1:10" x14ac:dyDescent="0.2">
      <c r="B94" s="205"/>
    </row>
    <row r="95" spans="1:10" x14ac:dyDescent="0.2">
      <c r="B95" s="205"/>
    </row>
    <row r="96" spans="1:10" x14ac:dyDescent="0.2">
      <c r="B96" s="205"/>
    </row>
    <row r="97" spans="2:2" x14ac:dyDescent="0.2">
      <c r="B97" s="205"/>
    </row>
    <row r="98" spans="2:2" x14ac:dyDescent="0.2">
      <c r="B98" s="179"/>
    </row>
    <row r="99" spans="2:2" x14ac:dyDescent="0.2">
      <c r="B99" s="205"/>
    </row>
    <row r="100" spans="2:2" x14ac:dyDescent="0.2">
      <c r="B100" s="205"/>
    </row>
    <row r="101" spans="2:2" x14ac:dyDescent="0.2">
      <c r="B101" s="205"/>
    </row>
    <row r="102" spans="2:2" x14ac:dyDescent="0.2">
      <c r="B102" s="205"/>
    </row>
  </sheetData>
  <sheetProtection selectLockedCells="1" selectUnlockedCells="1"/>
  <mergeCells count="10">
    <mergeCell ref="B1:I1"/>
    <mergeCell ref="A3:I3"/>
    <mergeCell ref="A4:I4"/>
    <mergeCell ref="A5:I5"/>
    <mergeCell ref="B6:I6"/>
    <mergeCell ref="F7:H7"/>
    <mergeCell ref="I7:I8"/>
    <mergeCell ref="B7:B8"/>
    <mergeCell ref="C7:E7"/>
    <mergeCell ref="A7:A8"/>
  </mergeCells>
  <phoneticPr fontId="35" type="noConversion"/>
  <pageMargins left="0.78740157480314965" right="0.78740157480314965" top="0.78740157480314965" bottom="0.78740157480314965" header="0.51181102362204722" footer="0.51181102362204722"/>
  <pageSetup paperSize="9" scale="65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50"/>
  <sheetViews>
    <sheetView workbookViewId="0">
      <pane ySplit="7" topLeftCell="A35" activePane="bottomLeft" state="frozen"/>
      <selection activeCell="B65" sqref="B65"/>
      <selection pane="bottomLeft" activeCell="B1" sqref="B1:J1"/>
    </sheetView>
  </sheetViews>
  <sheetFormatPr defaultRowHeight="14.45" customHeight="1" x14ac:dyDescent="0.2"/>
  <cols>
    <col min="1" max="1" width="9.140625" style="8"/>
    <col min="2" max="2" width="5.140625" style="382" customWidth="1"/>
    <col min="3" max="3" width="50.42578125" style="12" customWidth="1"/>
    <col min="4" max="4" width="11.85546875" style="179" customWidth="1"/>
    <col min="5" max="5" width="12.7109375" style="179" customWidth="1"/>
    <col min="6" max="6" width="13.28515625" style="179" customWidth="1"/>
    <col min="7" max="7" width="12.140625" style="180" customWidth="1"/>
    <col min="8" max="8" width="12" style="180" customWidth="1"/>
    <col min="9" max="9" width="12.85546875" style="180" customWidth="1"/>
    <col min="10" max="10" width="9" style="180" customWidth="1"/>
    <col min="11" max="16384" width="9.140625" style="8"/>
  </cols>
  <sheetData>
    <row r="1" spans="1:11" ht="14.45" customHeight="1" x14ac:dyDescent="0.2">
      <c r="B1" s="1599" t="s">
        <v>2390</v>
      </c>
      <c r="C1" s="1599"/>
      <c r="D1" s="1599"/>
      <c r="E1" s="1599"/>
      <c r="F1" s="1599"/>
      <c r="G1" s="1599"/>
      <c r="H1" s="1599"/>
      <c r="I1" s="1599"/>
      <c r="J1" s="1599"/>
    </row>
    <row r="2" spans="1:11" ht="14.45" customHeight="1" x14ac:dyDescent="0.2">
      <c r="C2" s="958"/>
      <c r="D2" s="958"/>
      <c r="E2" s="958"/>
      <c r="F2" s="958"/>
      <c r="G2" s="958"/>
      <c r="H2" s="958"/>
      <c r="I2" s="958"/>
      <c r="J2" s="958"/>
    </row>
    <row r="3" spans="1:11" ht="14.45" customHeight="1" x14ac:dyDescent="0.2">
      <c r="B3" s="1600" t="s">
        <v>54</v>
      </c>
      <c r="C3" s="1600"/>
      <c r="D3" s="1600"/>
      <c r="E3" s="1600"/>
      <c r="F3" s="1600"/>
      <c r="G3" s="1600"/>
      <c r="H3" s="1600"/>
      <c r="I3" s="1600"/>
      <c r="J3" s="1600"/>
    </row>
    <row r="4" spans="1:11" s="9" customFormat="1" ht="14.45" customHeight="1" x14ac:dyDescent="0.15">
      <c r="B4" s="1602" t="s">
        <v>1389</v>
      </c>
      <c r="C4" s="1602"/>
      <c r="D4" s="1602"/>
      <c r="E4" s="1602"/>
      <c r="F4" s="1602"/>
      <c r="G4" s="1602"/>
      <c r="H4" s="1602"/>
      <c r="I4" s="1602"/>
      <c r="J4" s="1602"/>
    </row>
    <row r="5" spans="1:11" s="9" customFormat="1" ht="14.45" customHeight="1" x14ac:dyDescent="0.15">
      <c r="B5" s="205"/>
    </row>
    <row r="6" spans="1:11" ht="14.45" customHeight="1" x14ac:dyDescent="0.2">
      <c r="B6" s="1564" t="s">
        <v>522</v>
      </c>
      <c r="C6" s="1564"/>
      <c r="D6" s="1564"/>
      <c r="E6" s="1564"/>
      <c r="F6" s="1564"/>
      <c r="G6" s="1564"/>
      <c r="H6" s="1564"/>
      <c r="I6" s="1564"/>
      <c r="J6" s="1564"/>
    </row>
    <row r="7" spans="1:11" s="10" customFormat="1" ht="36.75" customHeight="1" x14ac:dyDescent="0.2">
      <c r="B7" s="1603" t="s">
        <v>56</v>
      </c>
      <c r="C7" s="1604" t="s">
        <v>88</v>
      </c>
      <c r="D7" s="1605" t="s">
        <v>352</v>
      </c>
      <c r="E7" s="1605"/>
      <c r="F7" s="1605"/>
      <c r="G7" s="1606" t="s">
        <v>1139</v>
      </c>
      <c r="H7" s="1607"/>
      <c r="I7" s="1608"/>
      <c r="J7" s="1571" t="s">
        <v>1134</v>
      </c>
    </row>
    <row r="8" spans="1:11" s="10" customFormat="1" ht="40.9" customHeight="1" x14ac:dyDescent="0.2">
      <c r="B8" s="1603"/>
      <c r="C8" s="1604"/>
      <c r="D8" s="176" t="s">
        <v>62</v>
      </c>
      <c r="E8" s="176" t="s">
        <v>63</v>
      </c>
      <c r="F8" s="176" t="s">
        <v>64</v>
      </c>
      <c r="G8" s="924" t="s">
        <v>62</v>
      </c>
      <c r="H8" s="923" t="s">
        <v>63</v>
      </c>
      <c r="I8" s="959" t="s">
        <v>1135</v>
      </c>
      <c r="J8" s="1609"/>
      <c r="K8" s="618"/>
    </row>
    <row r="9" spans="1:11" s="10" customFormat="1" ht="14.45" customHeight="1" x14ac:dyDescent="0.2">
      <c r="A9" s="831"/>
      <c r="B9" s="849">
        <v>1</v>
      </c>
      <c r="C9" s="234" t="s">
        <v>104</v>
      </c>
      <c r="D9" s="235"/>
      <c r="E9" s="235"/>
      <c r="F9" s="513"/>
      <c r="G9" s="618"/>
      <c r="I9" s="831"/>
      <c r="J9" s="1021"/>
      <c r="K9" s="678"/>
    </row>
    <row r="10" spans="1:11" s="10" customFormat="1" ht="10.5" customHeight="1" x14ac:dyDescent="0.2">
      <c r="A10" s="831"/>
      <c r="B10" s="850"/>
      <c r="C10" s="234"/>
      <c r="D10" s="235"/>
      <c r="E10" s="235"/>
      <c r="F10" s="501"/>
      <c r="G10" s="618"/>
      <c r="I10" s="831"/>
      <c r="J10" s="832"/>
    </row>
    <row r="11" spans="1:11" s="10" customFormat="1" ht="14.45" customHeight="1" x14ac:dyDescent="0.2">
      <c r="A11" s="831"/>
      <c r="B11" s="850">
        <v>2</v>
      </c>
      <c r="C11" s="236" t="s">
        <v>89</v>
      </c>
      <c r="D11" s="235"/>
      <c r="E11" s="235"/>
      <c r="F11" s="501"/>
      <c r="G11" s="618"/>
      <c r="I11" s="831"/>
      <c r="J11" s="832"/>
    </row>
    <row r="12" spans="1:11" s="10" customFormat="1" ht="14.45" customHeight="1" x14ac:dyDescent="0.2">
      <c r="A12" s="831"/>
      <c r="B12" s="850">
        <f t="shared" ref="B12:B17" si="0">B11+1</f>
        <v>3</v>
      </c>
      <c r="C12" s="237" t="s">
        <v>105</v>
      </c>
      <c r="D12" s="235"/>
      <c r="E12" s="235"/>
      <c r="F12" s="501"/>
      <c r="G12" s="618"/>
      <c r="I12" s="831"/>
      <c r="J12" s="531"/>
    </row>
    <row r="13" spans="1:11" s="10" customFormat="1" ht="14.45" customHeight="1" x14ac:dyDescent="0.2">
      <c r="A13" s="831"/>
      <c r="B13" s="850">
        <f t="shared" si="0"/>
        <v>4</v>
      </c>
      <c r="C13" s="238" t="s">
        <v>106</v>
      </c>
      <c r="D13" s="180">
        <v>175</v>
      </c>
      <c r="E13" s="180">
        <v>269</v>
      </c>
      <c r="F13" s="502">
        <f>E13+D13</f>
        <v>444</v>
      </c>
      <c r="G13" s="618">
        <v>175</v>
      </c>
      <c r="H13" s="10">
        <v>269</v>
      </c>
      <c r="I13" s="832">
        <f>G13+H13</f>
        <v>444</v>
      </c>
      <c r="J13" s="531">
        <f>I13/F13*100</f>
        <v>100</v>
      </c>
    </row>
    <row r="14" spans="1:11" s="10" customFormat="1" ht="14.45" customHeight="1" x14ac:dyDescent="0.2">
      <c r="A14" s="831"/>
      <c r="B14" s="850">
        <f t="shared" si="0"/>
        <v>5</v>
      </c>
      <c r="C14" s="238" t="s">
        <v>336</v>
      </c>
      <c r="D14" s="180">
        <v>12</v>
      </c>
      <c r="E14" s="180"/>
      <c r="F14" s="502">
        <f>E14+D14</f>
        <v>12</v>
      </c>
      <c r="G14" s="618">
        <v>12</v>
      </c>
      <c r="I14" s="832">
        <f t="shared" ref="I14:I15" si="1">G14+H14</f>
        <v>12</v>
      </c>
      <c r="J14" s="531">
        <f t="shared" ref="J14:J42" si="2">I14/F14*100</f>
        <v>100</v>
      </c>
    </row>
    <row r="15" spans="1:11" s="10" customFormat="1" ht="14.45" customHeight="1" x14ac:dyDescent="0.2">
      <c r="A15" s="831"/>
      <c r="B15" s="850">
        <f t="shared" si="0"/>
        <v>6</v>
      </c>
      <c r="C15" s="12" t="s">
        <v>968</v>
      </c>
      <c r="D15" s="180">
        <v>0</v>
      </c>
      <c r="E15" s="180"/>
      <c r="F15" s="502">
        <f>D15+E15</f>
        <v>0</v>
      </c>
      <c r="G15" s="618"/>
      <c r="I15" s="832">
        <f t="shared" si="1"/>
        <v>0</v>
      </c>
      <c r="J15" s="531"/>
    </row>
    <row r="16" spans="1:11" s="10" customFormat="1" ht="14.45" customHeight="1" x14ac:dyDescent="0.2">
      <c r="A16" s="831"/>
      <c r="B16" s="850">
        <f t="shared" si="0"/>
        <v>7</v>
      </c>
      <c r="C16" s="12" t="s">
        <v>107</v>
      </c>
      <c r="D16" s="180"/>
      <c r="E16" s="180"/>
      <c r="F16" s="502"/>
      <c r="G16" s="618"/>
      <c r="I16" s="832"/>
      <c r="J16" s="531"/>
    </row>
    <row r="17" spans="1:14" s="10" customFormat="1" ht="14.45" customHeight="1" x14ac:dyDescent="0.2">
      <c r="A17" s="831"/>
      <c r="B17" s="850">
        <f t="shared" si="0"/>
        <v>8</v>
      </c>
      <c r="C17" s="239" t="s">
        <v>108</v>
      </c>
      <c r="D17" s="204">
        <f>SUM(D13:D16)</f>
        <v>187</v>
      </c>
      <c r="E17" s="195">
        <f>SUM(E13:E16)</f>
        <v>269</v>
      </c>
      <c r="F17" s="505">
        <f>SUM(F13:F16)</f>
        <v>456</v>
      </c>
      <c r="G17" s="1241">
        <f t="shared" ref="G17:I17" si="3">SUM(G13:G16)</f>
        <v>187</v>
      </c>
      <c r="H17" s="204">
        <f t="shared" si="3"/>
        <v>269</v>
      </c>
      <c r="I17" s="505">
        <f t="shared" si="3"/>
        <v>456</v>
      </c>
      <c r="J17" s="531">
        <f t="shared" si="2"/>
        <v>100</v>
      </c>
    </row>
    <row r="18" spans="1:14" s="10" customFormat="1" ht="14.45" customHeight="1" x14ac:dyDescent="0.2">
      <c r="A18" s="831"/>
      <c r="B18" s="850"/>
      <c r="C18" s="239"/>
      <c r="D18" s="204"/>
      <c r="E18" s="204"/>
      <c r="F18" s="505"/>
      <c r="G18" s="618"/>
      <c r="I18" s="831"/>
      <c r="J18" s="531"/>
    </row>
    <row r="19" spans="1:14" s="10" customFormat="1" ht="14.45" customHeight="1" x14ac:dyDescent="0.2">
      <c r="A19" s="831"/>
      <c r="B19" s="850">
        <v>9</v>
      </c>
      <c r="C19" s="617" t="s">
        <v>337</v>
      </c>
      <c r="D19" s="204"/>
      <c r="E19" s="204"/>
      <c r="F19" s="505"/>
      <c r="G19" s="618"/>
      <c r="I19" s="831"/>
      <c r="J19" s="531"/>
    </row>
    <row r="20" spans="1:14" s="10" customFormat="1" ht="14.45" customHeight="1" x14ac:dyDescent="0.2">
      <c r="A20" s="831"/>
      <c r="B20" s="850">
        <f>B19+1</f>
        <v>10</v>
      </c>
      <c r="C20" s="12"/>
      <c r="D20" s="204"/>
      <c r="E20" s="180"/>
      <c r="F20" s="502"/>
      <c r="G20" s="618"/>
      <c r="I20" s="831"/>
      <c r="J20" s="531"/>
    </row>
    <row r="21" spans="1:14" s="10" customFormat="1" ht="14.45" customHeight="1" x14ac:dyDescent="0.2">
      <c r="A21" s="831"/>
      <c r="B21" s="850">
        <f>B20+1</f>
        <v>11</v>
      </c>
      <c r="C21" s="239" t="s">
        <v>338</v>
      </c>
      <c r="D21" s="204"/>
      <c r="E21" s="204"/>
      <c r="F21" s="204"/>
      <c r="G21" s="618"/>
      <c r="I21" s="831"/>
      <c r="J21" s="531"/>
    </row>
    <row r="22" spans="1:14" s="10" customFormat="1" ht="14.45" customHeight="1" x14ac:dyDescent="0.2">
      <c r="A22" s="831"/>
      <c r="B22" s="850"/>
      <c r="C22" s="239"/>
      <c r="D22" s="204"/>
      <c r="E22" s="204"/>
      <c r="F22" s="204"/>
      <c r="G22" s="618"/>
      <c r="I22" s="831"/>
      <c r="J22" s="531"/>
      <c r="N22" s="678"/>
    </row>
    <row r="23" spans="1:14" s="10" customFormat="1" ht="14.45" customHeight="1" x14ac:dyDescent="0.2">
      <c r="A23" s="831"/>
      <c r="B23" s="850">
        <v>12</v>
      </c>
      <c r="C23" s="239" t="s">
        <v>1092</v>
      </c>
      <c r="D23" s="204"/>
      <c r="E23" s="204"/>
      <c r="F23" s="204"/>
      <c r="G23" s="618"/>
      <c r="I23" s="831"/>
      <c r="J23" s="531"/>
    </row>
    <row r="24" spans="1:14" s="10" customFormat="1" ht="14.45" customHeight="1" x14ac:dyDescent="0.2">
      <c r="A24" s="831"/>
      <c r="B24" s="850">
        <f>B23+1</f>
        <v>13</v>
      </c>
      <c r="C24" s="12" t="s">
        <v>1093</v>
      </c>
      <c r="D24" s="180">
        <v>137</v>
      </c>
      <c r="E24" s="204"/>
      <c r="F24" s="180">
        <f>D24+E24</f>
        <v>137</v>
      </c>
      <c r="G24" s="618">
        <v>137</v>
      </c>
      <c r="I24" s="832">
        <f>G24+H24</f>
        <v>137</v>
      </c>
      <c r="J24" s="531">
        <f t="shared" si="2"/>
        <v>100</v>
      </c>
    </row>
    <row r="25" spans="1:14" s="10" customFormat="1" ht="14.45" customHeight="1" x14ac:dyDescent="0.2">
      <c r="A25" s="831"/>
      <c r="B25" s="850">
        <f>B24+1</f>
        <v>14</v>
      </c>
      <c r="C25" s="12" t="s">
        <v>1094</v>
      </c>
      <c r="D25" s="180">
        <v>112000</v>
      </c>
      <c r="E25" s="204"/>
      <c r="F25" s="180">
        <f>D25+E25</f>
        <v>112000</v>
      </c>
      <c r="G25" s="1063">
        <v>112000</v>
      </c>
      <c r="H25" s="1018"/>
      <c r="I25" s="531">
        <f>G25+H25</f>
        <v>112000</v>
      </c>
      <c r="J25" s="531">
        <f t="shared" si="2"/>
        <v>100</v>
      </c>
    </row>
    <row r="26" spans="1:14" s="10" customFormat="1" ht="14.45" customHeight="1" x14ac:dyDescent="0.2">
      <c r="A26" s="831"/>
      <c r="B26" s="850">
        <f>B25+1</f>
        <v>15</v>
      </c>
      <c r="C26" s="239" t="s">
        <v>1092</v>
      </c>
      <c r="D26" s="204">
        <f>SUM(D24:D25)</f>
        <v>112137</v>
      </c>
      <c r="E26" s="204">
        <f>SUM(E24:E25)</f>
        <v>0</v>
      </c>
      <c r="F26" s="204">
        <f>SUM(F24:F25)</f>
        <v>112137</v>
      </c>
      <c r="G26" s="201">
        <f t="shared" ref="G26:I26" si="4">SUM(G24:G25)</f>
        <v>112137</v>
      </c>
      <c r="H26" s="204">
        <f t="shared" si="4"/>
        <v>0</v>
      </c>
      <c r="I26" s="505">
        <f t="shared" si="4"/>
        <v>112137</v>
      </c>
      <c r="J26" s="531">
        <f t="shared" si="2"/>
        <v>100</v>
      </c>
    </row>
    <row r="27" spans="1:14" s="10" customFormat="1" ht="14.45" customHeight="1" x14ac:dyDescent="0.2">
      <c r="A27" s="831"/>
      <c r="B27" s="850"/>
      <c r="C27" s="239"/>
      <c r="D27" s="204"/>
      <c r="E27" s="204"/>
      <c r="F27" s="204"/>
      <c r="G27" s="618"/>
      <c r="I27" s="831"/>
      <c r="J27" s="531"/>
    </row>
    <row r="28" spans="1:14" ht="15.75" customHeight="1" x14ac:dyDescent="0.2">
      <c r="A28" s="832"/>
      <c r="B28" s="851">
        <v>16</v>
      </c>
      <c r="C28" s="844" t="s">
        <v>989</v>
      </c>
      <c r="D28" s="180"/>
      <c r="E28" s="180"/>
      <c r="F28" s="502"/>
      <c r="G28" s="685"/>
      <c r="H28" s="341"/>
      <c r="I28" s="531"/>
      <c r="J28" s="531"/>
    </row>
    <row r="29" spans="1:14" ht="22.5" customHeight="1" x14ac:dyDescent="0.2">
      <c r="A29" s="832"/>
      <c r="B29" s="851">
        <f>B28+1</f>
        <v>17</v>
      </c>
      <c r="C29" s="241" t="s">
        <v>969</v>
      </c>
      <c r="D29" s="829"/>
      <c r="E29" s="829">
        <v>150</v>
      </c>
      <c r="F29" s="830">
        <f>D29+E29</f>
        <v>150</v>
      </c>
      <c r="G29" s="685"/>
      <c r="H29" s="341">
        <v>150</v>
      </c>
      <c r="I29" s="531">
        <f>G29+H29</f>
        <v>150</v>
      </c>
      <c r="J29" s="531">
        <f t="shared" si="2"/>
        <v>100</v>
      </c>
    </row>
    <row r="30" spans="1:14" ht="22.5" customHeight="1" x14ac:dyDescent="0.2">
      <c r="A30" s="832"/>
      <c r="B30" s="851">
        <f>B29+1</f>
        <v>18</v>
      </c>
      <c r="C30" s="241" t="s">
        <v>990</v>
      </c>
      <c r="D30" s="829">
        <v>2053</v>
      </c>
      <c r="E30" s="829"/>
      <c r="F30" s="830">
        <f>D30+E30</f>
        <v>2053</v>
      </c>
      <c r="G30" s="685">
        <v>2053</v>
      </c>
      <c r="H30" s="341"/>
      <c r="I30" s="531">
        <f t="shared" ref="I30:I32" si="5">G30+H30</f>
        <v>2053</v>
      </c>
      <c r="J30" s="531">
        <f t="shared" si="2"/>
        <v>100</v>
      </c>
    </row>
    <row r="31" spans="1:14" ht="22.5" customHeight="1" x14ac:dyDescent="0.2">
      <c r="A31" s="832"/>
      <c r="B31" s="851">
        <f>B30+1</f>
        <v>19</v>
      </c>
      <c r="C31" s="241" t="s">
        <v>991</v>
      </c>
      <c r="D31" s="829"/>
      <c r="E31" s="829">
        <v>6</v>
      </c>
      <c r="F31" s="830">
        <f>D31+E31</f>
        <v>6</v>
      </c>
      <c r="G31" s="685"/>
      <c r="H31" s="341">
        <v>6</v>
      </c>
      <c r="I31" s="531">
        <f t="shared" si="5"/>
        <v>6</v>
      </c>
      <c r="J31" s="531">
        <f t="shared" si="2"/>
        <v>100</v>
      </c>
    </row>
    <row r="32" spans="1:14" ht="12.75" customHeight="1" x14ac:dyDescent="0.2">
      <c r="A32" s="832"/>
      <c r="B32" s="851">
        <f>B31+1</f>
        <v>20</v>
      </c>
      <c r="C32" s="241" t="s">
        <v>1441</v>
      </c>
      <c r="D32" s="829">
        <v>3150</v>
      </c>
      <c r="E32" s="829"/>
      <c r="F32" s="830">
        <f>D32+E32</f>
        <v>3150</v>
      </c>
      <c r="G32" s="685">
        <v>3150</v>
      </c>
      <c r="H32" s="341"/>
      <c r="I32" s="531">
        <f t="shared" si="5"/>
        <v>3150</v>
      </c>
      <c r="J32" s="531">
        <f t="shared" si="2"/>
        <v>100</v>
      </c>
    </row>
    <row r="33" spans="1:13" ht="14.45" customHeight="1" x14ac:dyDescent="0.2">
      <c r="A33" s="832"/>
      <c r="B33" s="851">
        <f>B32+1</f>
        <v>21</v>
      </c>
      <c r="C33" s="239" t="s">
        <v>109</v>
      </c>
      <c r="D33" s="204">
        <f>SUM(D29:D32)</f>
        <v>5203</v>
      </c>
      <c r="E33" s="204">
        <f>E29+E30+E31</f>
        <v>156</v>
      </c>
      <c r="F33" s="900">
        <f>D33+E33</f>
        <v>5359</v>
      </c>
      <c r="G33" s="204">
        <f t="shared" ref="G33:I33" si="6">SUM(G29:G32)</f>
        <v>5203</v>
      </c>
      <c r="H33" s="204">
        <f t="shared" si="6"/>
        <v>156</v>
      </c>
      <c r="I33" s="505">
        <f t="shared" si="6"/>
        <v>5359</v>
      </c>
      <c r="J33" s="531">
        <f t="shared" si="2"/>
        <v>100</v>
      </c>
    </row>
    <row r="34" spans="1:13" ht="14.45" customHeight="1" x14ac:dyDescent="0.2">
      <c r="A34" s="832"/>
      <c r="B34" s="851"/>
      <c r="C34" s="239"/>
      <c r="D34" s="204"/>
      <c r="E34" s="204"/>
      <c r="F34" s="505"/>
      <c r="G34" s="685"/>
      <c r="H34" s="341"/>
      <c r="I34" s="531"/>
      <c r="J34" s="531"/>
    </row>
    <row r="35" spans="1:13" ht="14.45" customHeight="1" x14ac:dyDescent="0.2">
      <c r="A35" s="832"/>
      <c r="B35" s="851">
        <v>22</v>
      </c>
      <c r="C35" s="240" t="s">
        <v>178</v>
      </c>
      <c r="D35" s="204"/>
      <c r="E35" s="180"/>
      <c r="F35" s="502"/>
      <c r="G35" s="685"/>
      <c r="H35" s="341"/>
      <c r="I35" s="531"/>
      <c r="J35" s="531"/>
    </row>
    <row r="36" spans="1:13" ht="14.45" customHeight="1" x14ac:dyDescent="0.2">
      <c r="A36" s="832"/>
      <c r="B36" s="851">
        <f>B35+1</f>
        <v>23</v>
      </c>
      <c r="C36" s="239" t="s">
        <v>179</v>
      </c>
      <c r="D36" s="204">
        <v>0</v>
      </c>
      <c r="E36" s="204">
        <v>0</v>
      </c>
      <c r="F36" s="204">
        <v>0</v>
      </c>
      <c r="G36" s="685"/>
      <c r="H36" s="341"/>
      <c r="I36" s="531"/>
      <c r="J36" s="531"/>
    </row>
    <row r="37" spans="1:13" ht="14.45" customHeight="1" x14ac:dyDescent="0.2">
      <c r="A37" s="832"/>
      <c r="B37" s="851"/>
      <c r="C37" s="239"/>
      <c r="D37" s="204"/>
      <c r="E37" s="204"/>
      <c r="F37" s="505"/>
      <c r="G37" s="685"/>
      <c r="H37" s="341"/>
      <c r="I37" s="531"/>
      <c r="J37" s="531"/>
    </row>
    <row r="38" spans="1:13" ht="14.45" customHeight="1" x14ac:dyDescent="0.2">
      <c r="A38" s="832"/>
      <c r="B38" s="851">
        <v>24</v>
      </c>
      <c r="C38" s="239" t="s">
        <v>167</v>
      </c>
      <c r="D38" s="204"/>
      <c r="E38" s="204"/>
      <c r="F38" s="204"/>
      <c r="G38" s="685"/>
      <c r="H38" s="341"/>
      <c r="I38" s="531"/>
      <c r="J38" s="531"/>
    </row>
    <row r="39" spans="1:13" ht="14.45" customHeight="1" x14ac:dyDescent="0.2">
      <c r="A39" s="832"/>
      <c r="B39" s="851"/>
      <c r="C39" s="239"/>
      <c r="D39" s="204"/>
      <c r="E39" s="204"/>
      <c r="F39" s="204"/>
      <c r="G39" s="685"/>
      <c r="H39" s="341"/>
      <c r="I39" s="531"/>
      <c r="J39" s="531"/>
    </row>
    <row r="40" spans="1:13" s="10" customFormat="1" ht="14.45" customHeight="1" x14ac:dyDescent="0.2">
      <c r="A40" s="831"/>
      <c r="B40" s="851">
        <v>25</v>
      </c>
      <c r="C40" s="240" t="s">
        <v>110</v>
      </c>
      <c r="D40" s="196"/>
      <c r="E40" s="196"/>
      <c r="F40" s="512"/>
      <c r="G40" s="1063"/>
      <c r="H40" s="1018"/>
      <c r="I40" s="532"/>
      <c r="J40" s="531"/>
    </row>
    <row r="41" spans="1:13" s="10" customFormat="1" ht="14.45" customHeight="1" x14ac:dyDescent="0.2">
      <c r="A41" s="831"/>
      <c r="B41" s="851">
        <v>25</v>
      </c>
      <c r="C41" s="12" t="s">
        <v>111</v>
      </c>
      <c r="D41" s="196"/>
      <c r="E41" s="180">
        <v>3698</v>
      </c>
      <c r="F41" s="502">
        <f>SUM(E41)</f>
        <v>3698</v>
      </c>
      <c r="G41" s="1063"/>
      <c r="H41" s="341">
        <v>2874</v>
      </c>
      <c r="I41" s="531">
        <f>G41+H41</f>
        <v>2874</v>
      </c>
      <c r="J41" s="531">
        <f t="shared" si="2"/>
        <v>77.717685235262309</v>
      </c>
    </row>
    <row r="42" spans="1:13" s="10" customFormat="1" ht="14.45" customHeight="1" x14ac:dyDescent="0.2">
      <c r="A42" s="831"/>
      <c r="B42" s="851">
        <f>B41+1</f>
        <v>26</v>
      </c>
      <c r="C42" s="239" t="s">
        <v>112</v>
      </c>
      <c r="D42" s="204">
        <f t="shared" ref="D42:I42" si="7">SUM(D41:D41)</f>
        <v>0</v>
      </c>
      <c r="E42" s="204">
        <f t="shared" si="7"/>
        <v>3698</v>
      </c>
      <c r="F42" s="505">
        <f t="shared" si="7"/>
        <v>3698</v>
      </c>
      <c r="G42" s="204">
        <f t="shared" si="7"/>
        <v>0</v>
      </c>
      <c r="H42" s="204">
        <f t="shared" si="7"/>
        <v>2874</v>
      </c>
      <c r="I42" s="505">
        <f t="shared" si="7"/>
        <v>2874</v>
      </c>
      <c r="J42" s="531">
        <f t="shared" si="2"/>
        <v>77.717685235262309</v>
      </c>
    </row>
    <row r="43" spans="1:13" s="10" customFormat="1" ht="15.75" customHeight="1" thickBot="1" x14ac:dyDescent="0.25">
      <c r="A43" s="831"/>
      <c r="B43" s="851"/>
      <c r="C43" s="239"/>
      <c r="D43" s="196"/>
      <c r="E43" s="196"/>
      <c r="F43" s="512"/>
      <c r="G43" s="618"/>
      <c r="I43" s="831"/>
      <c r="J43" s="1066"/>
    </row>
    <row r="44" spans="1:13" s="10" customFormat="1" ht="14.45" customHeight="1" thickBot="1" x14ac:dyDescent="0.25">
      <c r="A44" s="831"/>
      <c r="B44" s="852">
        <v>27</v>
      </c>
      <c r="C44" s="514" t="s">
        <v>113</v>
      </c>
      <c r="D44" s="356">
        <f>D42+D38+D17+D33+D26</f>
        <v>117527</v>
      </c>
      <c r="E44" s="356">
        <f>E42+E38+E17+E33+E26</f>
        <v>4123</v>
      </c>
      <c r="F44" s="356">
        <f>F42+F38+F17+F33+F26</f>
        <v>121650</v>
      </c>
      <c r="G44" s="356">
        <f>G42+G38+G17+G33+G26</f>
        <v>117527</v>
      </c>
      <c r="H44" s="356">
        <f t="shared" ref="H44:I44" si="8">H42+H38+H17+H33+H26</f>
        <v>3299</v>
      </c>
      <c r="I44" s="942">
        <f t="shared" si="8"/>
        <v>120826</v>
      </c>
      <c r="J44" s="1193">
        <f>I44/F44*100</f>
        <v>99.322646937936696</v>
      </c>
    </row>
    <row r="45" spans="1:13" s="10" customFormat="1" ht="14.45" customHeight="1" x14ac:dyDescent="0.2">
      <c r="A45" s="831"/>
      <c r="B45" s="853"/>
      <c r="C45" s="239"/>
      <c r="D45" s="196"/>
      <c r="E45" s="196"/>
      <c r="F45" s="845"/>
      <c r="I45" s="831"/>
      <c r="J45" s="531"/>
    </row>
    <row r="46" spans="1:13" ht="14.45" customHeight="1" x14ac:dyDescent="0.2">
      <c r="A46" s="832"/>
      <c r="B46" s="854">
        <v>28</v>
      </c>
      <c r="C46" s="239" t="s">
        <v>413</v>
      </c>
      <c r="F46" s="846"/>
      <c r="G46" s="8"/>
      <c r="H46" s="8"/>
      <c r="I46" s="832"/>
      <c r="J46" s="531"/>
    </row>
    <row r="47" spans="1:13" ht="14.45" customHeight="1" thickBot="1" x14ac:dyDescent="0.25">
      <c r="B47" s="851">
        <f>B46+1</f>
        <v>29</v>
      </c>
      <c r="C47" s="12" t="s">
        <v>968</v>
      </c>
      <c r="D47" s="180">
        <v>2000</v>
      </c>
      <c r="E47" s="180"/>
      <c r="F47" s="502">
        <f>D47+E47</f>
        <v>2000</v>
      </c>
      <c r="G47" s="960">
        <v>2000</v>
      </c>
      <c r="H47" s="960"/>
      <c r="I47" s="950">
        <f>G47+H47</f>
        <v>2000</v>
      </c>
      <c r="J47" s="1066">
        <f>I47/F47*100</f>
        <v>100</v>
      </c>
    </row>
    <row r="48" spans="1:13" ht="14.45" customHeight="1" thickBot="1" x14ac:dyDescent="0.25">
      <c r="B48" s="851">
        <f>B47+1</f>
        <v>30</v>
      </c>
      <c r="C48" s="514" t="s">
        <v>992</v>
      </c>
      <c r="D48" s="356">
        <f t="shared" ref="D48:F48" si="9">D47</f>
        <v>2000</v>
      </c>
      <c r="E48" s="356">
        <f t="shared" si="9"/>
        <v>0</v>
      </c>
      <c r="F48" s="356">
        <f t="shared" si="9"/>
        <v>2000</v>
      </c>
      <c r="G48" s="961">
        <f>G47</f>
        <v>2000</v>
      </c>
      <c r="H48" s="962">
        <f t="shared" ref="H48:I48" si="10">H47</f>
        <v>0</v>
      </c>
      <c r="I48" s="963">
        <f t="shared" si="10"/>
        <v>2000</v>
      </c>
      <c r="J48" s="866">
        <f>I48/F48*100</f>
        <v>100</v>
      </c>
      <c r="M48" s="342"/>
    </row>
    <row r="49" spans="2:15" ht="14.45" customHeight="1" thickBot="1" x14ac:dyDescent="0.25">
      <c r="B49" s="851"/>
      <c r="F49" s="846"/>
      <c r="G49" s="215"/>
      <c r="H49" s="342"/>
      <c r="I49" s="964"/>
      <c r="J49" s="1194"/>
      <c r="M49" s="342"/>
      <c r="O49" s="342"/>
    </row>
    <row r="50" spans="2:15" ht="14.45" customHeight="1" thickBot="1" x14ac:dyDescent="0.25">
      <c r="B50" s="848">
        <v>31</v>
      </c>
      <c r="C50" s="847" t="s">
        <v>993</v>
      </c>
      <c r="D50" s="356">
        <f>D44+D48</f>
        <v>119527</v>
      </c>
      <c r="E50" s="356">
        <f>E44+E48</f>
        <v>4123</v>
      </c>
      <c r="F50" s="356">
        <f>F44+F48</f>
        <v>123650</v>
      </c>
      <c r="G50" s="954">
        <f>G44+G48</f>
        <v>119527</v>
      </c>
      <c r="H50" s="356">
        <f t="shared" ref="H50:I50" si="11">H44+H48</f>
        <v>3299</v>
      </c>
      <c r="I50" s="942">
        <f t="shared" si="11"/>
        <v>122826</v>
      </c>
      <c r="J50" s="1195">
        <f>I50/F50*100</f>
        <v>99.333602911443592</v>
      </c>
    </row>
  </sheetData>
  <sheetProtection selectLockedCells="1" selectUnlockedCells="1"/>
  <mergeCells count="9">
    <mergeCell ref="B1:J1"/>
    <mergeCell ref="B3:J3"/>
    <mergeCell ref="B4:J4"/>
    <mergeCell ref="B6:J6"/>
    <mergeCell ref="B7:B8"/>
    <mergeCell ref="C7:C8"/>
    <mergeCell ref="D7:F7"/>
    <mergeCell ref="G7:I7"/>
    <mergeCell ref="J7:J8"/>
  </mergeCells>
  <phoneticPr fontId="35" type="noConversion"/>
  <pageMargins left="0.19685039370078741" right="0.19685039370078741" top="0.39370078740157483" bottom="0.39370078740157483" header="0.51181102362204722" footer="0.51181102362204722"/>
  <pageSetup paperSize="9" scale="64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70"/>
  <sheetViews>
    <sheetView topLeftCell="B1" workbookViewId="0">
      <selection activeCell="B3" sqref="B3:J3"/>
    </sheetView>
  </sheetViews>
  <sheetFormatPr defaultRowHeight="12" x14ac:dyDescent="0.2"/>
  <cols>
    <col min="1" max="1" width="3.7109375" style="162" hidden="1" customWidth="1"/>
    <col min="2" max="2" width="5.7109375" style="167" customWidth="1"/>
    <col min="3" max="3" width="53" style="153" customWidth="1"/>
    <col min="4" max="4" width="9" style="151" customWidth="1"/>
    <col min="5" max="5" width="9.140625" style="151"/>
    <col min="6" max="6" width="9.7109375" style="151" customWidth="1"/>
    <col min="7" max="16384" width="9.140625" style="11"/>
  </cols>
  <sheetData>
    <row r="1" spans="1:10" x14ac:dyDescent="0.2">
      <c r="B1" s="1610"/>
      <c r="C1" s="1610"/>
      <c r="D1" s="1610"/>
      <c r="E1" s="1610"/>
      <c r="F1" s="1610"/>
    </row>
    <row r="2" spans="1:10" x14ac:dyDescent="0.2">
      <c r="B2" s="163"/>
      <c r="C2" s="163"/>
      <c r="D2" s="164"/>
      <c r="E2" s="164"/>
      <c r="F2" s="164"/>
    </row>
    <row r="3" spans="1:10" x14ac:dyDescent="0.2">
      <c r="B3" s="1610" t="s">
        <v>2391</v>
      </c>
      <c r="C3" s="1610"/>
      <c r="D3" s="1610"/>
      <c r="E3" s="1610"/>
      <c r="F3" s="1610"/>
      <c r="G3" s="1610"/>
      <c r="H3" s="1610"/>
      <c r="I3" s="1610"/>
      <c r="J3" s="1610"/>
    </row>
    <row r="4" spans="1:10" x14ac:dyDescent="0.2">
      <c r="B4" s="344"/>
      <c r="C4" s="344"/>
      <c r="D4" s="344"/>
      <c r="E4" s="344"/>
      <c r="F4" s="344"/>
    </row>
    <row r="5" spans="1:10" x14ac:dyDescent="0.2">
      <c r="B5" s="344"/>
      <c r="C5" s="344"/>
      <c r="D5" s="344"/>
      <c r="E5" s="344"/>
      <c r="F5" s="344"/>
    </row>
    <row r="6" spans="1:10" x14ac:dyDescent="0.2">
      <c r="B6" s="344"/>
      <c r="C6" s="344"/>
      <c r="D6" s="344"/>
      <c r="E6" s="344"/>
      <c r="F6" s="344"/>
    </row>
    <row r="7" spans="1:10" ht="12" customHeight="1" x14ac:dyDescent="0.2">
      <c r="B7" s="1612" t="s">
        <v>552</v>
      </c>
      <c r="C7" s="1612"/>
      <c r="D7" s="1612"/>
      <c r="E7" s="1612"/>
      <c r="F7" s="1612"/>
      <c r="G7" s="1612"/>
      <c r="H7" s="1612"/>
      <c r="I7" s="1612"/>
      <c r="J7" s="1612"/>
    </row>
    <row r="8" spans="1:10" x14ac:dyDescent="0.2">
      <c r="B8" s="1613" t="s">
        <v>1390</v>
      </c>
      <c r="C8" s="1613"/>
      <c r="D8" s="1613"/>
      <c r="E8" s="1613"/>
      <c r="F8" s="1613"/>
      <c r="G8" s="1613"/>
      <c r="H8" s="1613"/>
      <c r="I8" s="1613"/>
      <c r="J8" s="1613"/>
    </row>
    <row r="9" spans="1:10" x14ac:dyDescent="0.2">
      <c r="B9" s="150"/>
      <c r="C9" s="150"/>
      <c r="D9" s="150"/>
      <c r="E9" s="345"/>
      <c r="F9" s="345"/>
    </row>
    <row r="10" spans="1:10" x14ac:dyDescent="0.2">
      <c r="B10" s="150"/>
      <c r="C10" s="150"/>
      <c r="D10" s="150"/>
      <c r="E10" s="345"/>
      <c r="F10" s="345"/>
    </row>
    <row r="11" spans="1:10" ht="12.75" customHeight="1" x14ac:dyDescent="0.2">
      <c r="B11" s="150"/>
      <c r="C11" s="1614" t="s">
        <v>375</v>
      </c>
      <c r="D11" s="1614"/>
      <c r="E11" s="1614"/>
      <c r="F11" s="1614"/>
      <c r="G11" s="1614"/>
      <c r="H11" s="1614"/>
      <c r="I11" s="1614"/>
      <c r="J11" s="1614"/>
    </row>
    <row r="12" spans="1:10" ht="19.149999999999999" customHeight="1" x14ac:dyDescent="0.2">
      <c r="B12" s="1615" t="s">
        <v>79</v>
      </c>
      <c r="C12" s="1615" t="s">
        <v>88</v>
      </c>
      <c r="D12" s="1616" t="s">
        <v>349</v>
      </c>
      <c r="E12" s="1616"/>
      <c r="F12" s="1616"/>
      <c r="G12" s="1596" t="s">
        <v>1139</v>
      </c>
      <c r="H12" s="1597"/>
      <c r="I12" s="1611"/>
      <c r="J12" s="1571" t="s">
        <v>1134</v>
      </c>
    </row>
    <row r="13" spans="1:10" s="6" customFormat="1" ht="42.75" customHeight="1" x14ac:dyDescent="0.2">
      <c r="A13" s="165"/>
      <c r="B13" s="1615"/>
      <c r="C13" s="1615"/>
      <c r="D13" s="169" t="s">
        <v>62</v>
      </c>
      <c r="E13" s="169" t="s">
        <v>63</v>
      </c>
      <c r="F13" s="169" t="s">
        <v>64</v>
      </c>
      <c r="G13" s="924" t="s">
        <v>62</v>
      </c>
      <c r="H13" s="923" t="s">
        <v>63</v>
      </c>
      <c r="I13" s="959" t="s">
        <v>1135</v>
      </c>
      <c r="J13" s="1579"/>
    </row>
    <row r="14" spans="1:10" ht="14.25" customHeight="1" x14ac:dyDescent="0.2">
      <c r="B14" s="166" t="s">
        <v>572</v>
      </c>
      <c r="C14" s="168" t="s">
        <v>523</v>
      </c>
      <c r="D14" s="170"/>
      <c r="F14" s="173"/>
      <c r="G14" s="679"/>
      <c r="I14" s="972"/>
      <c r="J14" s="984"/>
    </row>
    <row r="15" spans="1:10" ht="28.9" customHeight="1" x14ac:dyDescent="0.2">
      <c r="B15" s="166" t="s">
        <v>580</v>
      </c>
      <c r="C15" s="152" t="s">
        <v>544</v>
      </c>
      <c r="D15" s="171"/>
      <c r="F15" s="171"/>
      <c r="G15" s="679"/>
      <c r="I15" s="971"/>
      <c r="J15" s="985"/>
    </row>
    <row r="16" spans="1:10" x14ac:dyDescent="0.2">
      <c r="B16" s="166" t="s">
        <v>581</v>
      </c>
      <c r="C16" s="153" t="s">
        <v>524</v>
      </c>
      <c r="D16" s="171"/>
      <c r="F16" s="171"/>
      <c r="G16" s="679"/>
      <c r="I16" s="971"/>
      <c r="J16" s="985"/>
    </row>
    <row r="17" spans="1:10" x14ac:dyDescent="0.2">
      <c r="B17" s="166" t="s">
        <v>582</v>
      </c>
      <c r="C17" s="153" t="s">
        <v>959</v>
      </c>
      <c r="D17" s="171"/>
      <c r="E17" s="151">
        <v>15097</v>
      </c>
      <c r="F17" s="171">
        <f t="shared" ref="F17:F22" si="0">SUM(D17:E17)</f>
        <v>15097</v>
      </c>
      <c r="G17" s="1323"/>
      <c r="H17" s="1324"/>
      <c r="I17" s="1325"/>
      <c r="J17" s="956">
        <f>I17/F17*100</f>
        <v>0</v>
      </c>
    </row>
    <row r="18" spans="1:10" x14ac:dyDescent="0.2">
      <c r="B18" s="166" t="s">
        <v>583</v>
      </c>
      <c r="C18" s="153" t="s">
        <v>959</v>
      </c>
      <c r="D18" s="171"/>
      <c r="E18" s="154">
        <v>16415</v>
      </c>
      <c r="F18" s="171">
        <f t="shared" si="0"/>
        <v>16415</v>
      </c>
      <c r="G18" s="1323"/>
      <c r="H18" s="1324"/>
      <c r="I18" s="1325"/>
      <c r="J18" s="956">
        <f t="shared" ref="J18:J65" si="1">I18/F18*100</f>
        <v>0</v>
      </c>
    </row>
    <row r="19" spans="1:10" x14ac:dyDescent="0.2">
      <c r="B19" s="166" t="s">
        <v>584</v>
      </c>
      <c r="C19" s="153" t="s">
        <v>525</v>
      </c>
      <c r="D19" s="171">
        <v>0</v>
      </c>
      <c r="F19" s="171">
        <f t="shared" si="0"/>
        <v>0</v>
      </c>
      <c r="G19" s="1323"/>
      <c r="H19" s="1324"/>
      <c r="I19" s="1325"/>
      <c r="J19" s="956"/>
    </row>
    <row r="20" spans="1:10" x14ac:dyDescent="0.2">
      <c r="B20" s="166" t="s">
        <v>585</v>
      </c>
      <c r="C20" s="153" t="s">
        <v>526</v>
      </c>
      <c r="D20" s="171">
        <v>7000</v>
      </c>
      <c r="F20" s="171">
        <f t="shared" si="0"/>
        <v>7000</v>
      </c>
      <c r="G20" s="1280">
        <v>7000</v>
      </c>
      <c r="H20" s="1249"/>
      <c r="I20" s="1271">
        <f>G20</f>
        <v>7000</v>
      </c>
      <c r="J20" s="956">
        <f t="shared" si="1"/>
        <v>100</v>
      </c>
    </row>
    <row r="21" spans="1:10" x14ac:dyDescent="0.2">
      <c r="B21" s="166" t="s">
        <v>586</v>
      </c>
      <c r="C21" s="155" t="s">
        <v>527</v>
      </c>
      <c r="D21" s="171">
        <v>2980</v>
      </c>
      <c r="F21" s="171">
        <f t="shared" si="0"/>
        <v>2980</v>
      </c>
      <c r="G21" s="1280">
        <v>2030</v>
      </c>
      <c r="H21" s="1249"/>
      <c r="I21" s="1271">
        <f>G21</f>
        <v>2030</v>
      </c>
      <c r="J21" s="956">
        <f t="shared" si="1"/>
        <v>68.12080536912751</v>
      </c>
    </row>
    <row r="22" spans="1:10" ht="13.5" customHeight="1" x14ac:dyDescent="0.2">
      <c r="B22" s="166" t="s">
        <v>587</v>
      </c>
      <c r="C22" s="155" t="s">
        <v>560</v>
      </c>
      <c r="D22" s="171">
        <v>1250</v>
      </c>
      <c r="E22" s="171"/>
      <c r="F22" s="171">
        <f t="shared" si="0"/>
        <v>1250</v>
      </c>
      <c r="G22" s="1280">
        <v>1250</v>
      </c>
      <c r="H22" s="1249"/>
      <c r="I22" s="1271">
        <f>G22</f>
        <v>1250</v>
      </c>
      <c r="J22" s="956">
        <f t="shared" si="1"/>
        <v>100</v>
      </c>
    </row>
    <row r="23" spans="1:10" ht="13.5" customHeight="1" x14ac:dyDescent="0.2">
      <c r="B23" s="166" t="s">
        <v>629</v>
      </c>
      <c r="C23" s="155" t="s">
        <v>383</v>
      </c>
      <c r="D23" s="171"/>
      <c r="E23" s="157">
        <v>400</v>
      </c>
      <c r="F23" s="171">
        <v>400</v>
      </c>
      <c r="G23" s="1280"/>
      <c r="H23" s="1249"/>
      <c r="I23" s="1271">
        <f t="shared" ref="I23" si="2">G23</f>
        <v>0</v>
      </c>
      <c r="J23" s="956">
        <f t="shared" si="1"/>
        <v>0</v>
      </c>
    </row>
    <row r="24" spans="1:10" ht="13.5" customHeight="1" x14ac:dyDescent="0.2">
      <c r="B24" s="166" t="s">
        <v>630</v>
      </c>
      <c r="C24" s="155" t="s">
        <v>994</v>
      </c>
      <c r="D24" s="171"/>
      <c r="E24" s="157">
        <v>150</v>
      </c>
      <c r="F24" s="171">
        <f>D24+E24</f>
        <v>150</v>
      </c>
      <c r="G24" s="1280"/>
      <c r="H24" s="1249">
        <v>150</v>
      </c>
      <c r="I24" s="1271">
        <f>G24+H24</f>
        <v>150</v>
      </c>
      <c r="J24" s="956">
        <f t="shared" si="1"/>
        <v>100</v>
      </c>
    </row>
    <row r="25" spans="1:10" ht="13.5" customHeight="1" x14ac:dyDescent="0.2">
      <c r="B25" s="166" t="s">
        <v>631</v>
      </c>
      <c r="C25" s="155"/>
      <c r="D25" s="171"/>
      <c r="E25" s="157"/>
      <c r="F25" s="171"/>
      <c r="G25" s="1323"/>
      <c r="H25" s="1324"/>
      <c r="I25" s="1325"/>
      <c r="J25" s="956"/>
    </row>
    <row r="26" spans="1:10" ht="15" customHeight="1" x14ac:dyDescent="0.2">
      <c r="B26" s="166" t="s">
        <v>632</v>
      </c>
      <c r="C26" s="152" t="s">
        <v>545</v>
      </c>
      <c r="D26" s="172">
        <f>SUM(D17:D25)</f>
        <v>11230</v>
      </c>
      <c r="E26" s="158">
        <f>SUM(E17:E25)</f>
        <v>32062</v>
      </c>
      <c r="F26" s="172">
        <f>SUM(F17:F25)</f>
        <v>43292</v>
      </c>
      <c r="G26" s="968">
        <f t="shared" ref="G26:I26" si="3">SUM(G17:G25)</f>
        <v>10280</v>
      </c>
      <c r="H26" s="158">
        <f t="shared" si="3"/>
        <v>150</v>
      </c>
      <c r="I26" s="967">
        <f t="shared" si="3"/>
        <v>10430</v>
      </c>
      <c r="J26" s="955">
        <f t="shared" si="1"/>
        <v>24.09221103206135</v>
      </c>
    </row>
    <row r="27" spans="1:10" x14ac:dyDescent="0.2">
      <c r="B27" s="166" t="s">
        <v>633</v>
      </c>
      <c r="C27" s="156"/>
      <c r="D27" s="171"/>
      <c r="E27" s="157"/>
      <c r="F27" s="171"/>
      <c r="G27" s="1323"/>
      <c r="H27" s="1324"/>
      <c r="I27" s="1325"/>
      <c r="J27" s="956"/>
    </row>
    <row r="28" spans="1:10" x14ac:dyDescent="0.2">
      <c r="B28" s="166" t="s">
        <v>634</v>
      </c>
      <c r="C28" s="159" t="s">
        <v>546</v>
      </c>
      <c r="D28" s="171"/>
      <c r="E28" s="157"/>
      <c r="F28" s="171"/>
      <c r="G28" s="1323"/>
      <c r="H28" s="1324"/>
      <c r="I28" s="1325"/>
      <c r="J28" s="956"/>
    </row>
    <row r="29" spans="1:10" s="6" customFormat="1" ht="15.6" customHeight="1" x14ac:dyDescent="0.2">
      <c r="A29" s="165"/>
      <c r="B29" s="166" t="s">
        <v>635</v>
      </c>
      <c r="C29" s="160" t="s">
        <v>561</v>
      </c>
      <c r="D29" s="1556">
        <v>122744</v>
      </c>
      <c r="E29" s="1557"/>
      <c r="F29" s="1556">
        <f>D29</f>
        <v>122744</v>
      </c>
      <c r="G29" s="1280">
        <v>122744</v>
      </c>
      <c r="H29" s="1249"/>
      <c r="I29" s="1271">
        <f>G29+H29</f>
        <v>122744</v>
      </c>
      <c r="J29" s="956">
        <f t="shared" si="1"/>
        <v>100</v>
      </c>
    </row>
    <row r="30" spans="1:10" s="6" customFormat="1" ht="12" customHeight="1" x14ac:dyDescent="0.2">
      <c r="A30" s="165"/>
      <c r="B30" s="166" t="s">
        <v>636</v>
      </c>
      <c r="C30" s="160" t="s">
        <v>394</v>
      </c>
      <c r="D30" s="725">
        <v>7024</v>
      </c>
      <c r="E30" s="724"/>
      <c r="F30" s="725">
        <f t="shared" ref="F30:F36" si="4">SUM(D30:E30)</f>
        <v>7024</v>
      </c>
      <c r="G30" s="1280">
        <v>7024</v>
      </c>
      <c r="H30" s="1249"/>
      <c r="I30" s="1271">
        <f>G30+H30</f>
        <v>7024</v>
      </c>
      <c r="J30" s="956">
        <f t="shared" si="1"/>
        <v>100</v>
      </c>
    </row>
    <row r="31" spans="1:10" s="6" customFormat="1" ht="12" customHeight="1" x14ac:dyDescent="0.2">
      <c r="A31" s="165"/>
      <c r="B31" s="166" t="s">
        <v>638</v>
      </c>
      <c r="C31" s="160" t="s">
        <v>1061</v>
      </c>
      <c r="D31" s="965"/>
      <c r="E31" s="966"/>
      <c r="F31" s="965"/>
      <c r="G31" s="1280"/>
      <c r="H31" s="1249"/>
      <c r="I31" s="1271"/>
      <c r="J31" s="956"/>
    </row>
    <row r="32" spans="1:10" s="6" customFormat="1" x14ac:dyDescent="0.2">
      <c r="A32" s="165"/>
      <c r="B32" s="166" t="s">
        <v>639</v>
      </c>
      <c r="C32" s="156" t="s">
        <v>822</v>
      </c>
      <c r="D32" s="725"/>
      <c r="E32" s="157">
        <v>19500</v>
      </c>
      <c r="F32" s="171">
        <f t="shared" si="4"/>
        <v>19500</v>
      </c>
      <c r="G32" s="1280"/>
      <c r="H32" s="1249">
        <v>19500</v>
      </c>
      <c r="I32" s="1271">
        <f t="shared" ref="I32:I59" si="5">G32+H32</f>
        <v>19500</v>
      </c>
      <c r="J32" s="956">
        <f t="shared" si="1"/>
        <v>100</v>
      </c>
    </row>
    <row r="33" spans="1:10" s="6" customFormat="1" ht="24" x14ac:dyDescent="0.2">
      <c r="A33" s="165"/>
      <c r="B33" s="720" t="s">
        <v>640</v>
      </c>
      <c r="C33" s="723" t="s">
        <v>823</v>
      </c>
      <c r="D33" s="725"/>
      <c r="E33" s="724">
        <v>0</v>
      </c>
      <c r="F33" s="725">
        <f>D33+E33</f>
        <v>0</v>
      </c>
      <c r="G33" s="1280"/>
      <c r="H33" s="1249"/>
      <c r="I33" s="1271">
        <f t="shared" si="5"/>
        <v>0</v>
      </c>
      <c r="J33" s="956"/>
    </row>
    <row r="34" spans="1:10" s="6" customFormat="1" x14ac:dyDescent="0.2">
      <c r="A34" s="165"/>
      <c r="B34" s="166" t="s">
        <v>641</v>
      </c>
      <c r="C34" s="156" t="s">
        <v>391</v>
      </c>
      <c r="D34" s="725"/>
      <c r="E34" s="157">
        <v>68000</v>
      </c>
      <c r="F34" s="171">
        <f t="shared" si="4"/>
        <v>68000</v>
      </c>
      <c r="G34" s="1280"/>
      <c r="H34" s="1249">
        <v>68000</v>
      </c>
      <c r="I34" s="1271">
        <f t="shared" si="5"/>
        <v>68000</v>
      </c>
      <c r="J34" s="956">
        <f t="shared" si="1"/>
        <v>100</v>
      </c>
    </row>
    <row r="35" spans="1:10" s="6" customFormat="1" x14ac:dyDescent="0.2">
      <c r="A35" s="165"/>
      <c r="B35" s="166" t="s">
        <v>642</v>
      </c>
      <c r="C35" s="156" t="s">
        <v>74</v>
      </c>
      <c r="D35" s="872"/>
      <c r="E35" s="873">
        <v>81000</v>
      </c>
      <c r="F35" s="872">
        <f t="shared" si="4"/>
        <v>81000</v>
      </c>
      <c r="G35" s="1280"/>
      <c r="H35" s="1249">
        <v>81000</v>
      </c>
      <c r="I35" s="1271">
        <f t="shared" si="5"/>
        <v>81000</v>
      </c>
      <c r="J35" s="956">
        <f t="shared" si="1"/>
        <v>100</v>
      </c>
    </row>
    <row r="36" spans="1:10" s="6" customFormat="1" x14ac:dyDescent="0.2">
      <c r="A36" s="165"/>
      <c r="B36" s="166" t="s">
        <v>643</v>
      </c>
      <c r="C36" s="156" t="s">
        <v>384</v>
      </c>
      <c r="D36" s="171">
        <v>2279</v>
      </c>
      <c r="E36" s="157"/>
      <c r="F36" s="171">
        <f t="shared" si="4"/>
        <v>2279</v>
      </c>
      <c r="G36" s="1280"/>
      <c r="H36" s="1249">
        <v>0</v>
      </c>
      <c r="I36" s="1271">
        <f t="shared" si="5"/>
        <v>0</v>
      </c>
      <c r="J36" s="956">
        <f t="shared" si="1"/>
        <v>0</v>
      </c>
    </row>
    <row r="37" spans="1:10" s="6" customFormat="1" ht="24" x14ac:dyDescent="0.2">
      <c r="A37" s="165"/>
      <c r="B37" s="720" t="s">
        <v>644</v>
      </c>
      <c r="C37" s="156" t="s">
        <v>995</v>
      </c>
      <c r="D37" s="171"/>
      <c r="E37" s="394">
        <v>100</v>
      </c>
      <c r="F37" s="393">
        <f>D37+E37</f>
        <v>100</v>
      </c>
      <c r="G37" s="1280"/>
      <c r="H37" s="1249">
        <v>50</v>
      </c>
      <c r="I37" s="1271">
        <f t="shared" si="5"/>
        <v>50</v>
      </c>
      <c r="J37" s="956">
        <f t="shared" si="1"/>
        <v>50</v>
      </c>
    </row>
    <row r="38" spans="1:10" s="6" customFormat="1" x14ac:dyDescent="0.2">
      <c r="A38" s="165"/>
      <c r="B38" s="166" t="s">
        <v>645</v>
      </c>
      <c r="C38" s="392" t="s">
        <v>392</v>
      </c>
      <c r="D38" s="393"/>
      <c r="E38" s="394">
        <v>5000</v>
      </c>
      <c r="F38" s="393">
        <f>D38+E38</f>
        <v>5000</v>
      </c>
      <c r="G38" s="1280"/>
      <c r="H38" s="1249">
        <v>5000</v>
      </c>
      <c r="I38" s="1271">
        <f t="shared" si="5"/>
        <v>5000</v>
      </c>
      <c r="J38" s="956">
        <f t="shared" si="1"/>
        <v>100</v>
      </c>
    </row>
    <row r="39" spans="1:10" s="6" customFormat="1" x14ac:dyDescent="0.2">
      <c r="A39" s="165"/>
      <c r="B39" s="166" t="s">
        <v>682</v>
      </c>
      <c r="C39" s="392" t="s">
        <v>195</v>
      </c>
      <c r="D39" s="393"/>
      <c r="E39" s="394">
        <v>2500</v>
      </c>
      <c r="F39" s="393">
        <f>D39+E39</f>
        <v>2500</v>
      </c>
      <c r="G39" s="1280"/>
      <c r="H39" s="1249">
        <v>2500</v>
      </c>
      <c r="I39" s="1271">
        <f t="shared" si="5"/>
        <v>2500</v>
      </c>
      <c r="J39" s="956">
        <f t="shared" si="1"/>
        <v>100</v>
      </c>
    </row>
    <row r="40" spans="1:10" s="6" customFormat="1" x14ac:dyDescent="0.2">
      <c r="A40" s="165"/>
      <c r="B40" s="166" t="s">
        <v>683</v>
      </c>
      <c r="C40" s="392" t="s">
        <v>393</v>
      </c>
      <c r="D40" s="393"/>
      <c r="E40" s="394">
        <v>4000</v>
      </c>
      <c r="F40" s="393">
        <f>D40+E40</f>
        <v>4000</v>
      </c>
      <c r="G40" s="1280"/>
      <c r="H40" s="1249">
        <v>4000</v>
      </c>
      <c r="I40" s="1271">
        <f t="shared" si="5"/>
        <v>4000</v>
      </c>
      <c r="J40" s="956">
        <f t="shared" si="1"/>
        <v>100</v>
      </c>
    </row>
    <row r="41" spans="1:10" s="6" customFormat="1" x14ac:dyDescent="0.2">
      <c r="A41" s="165"/>
      <c r="B41" s="166" t="s">
        <v>684</v>
      </c>
      <c r="C41" s="392" t="s">
        <v>395</v>
      </c>
      <c r="D41" s="393"/>
      <c r="E41" s="394">
        <v>310</v>
      </c>
      <c r="F41" s="393">
        <f>D41+E41</f>
        <v>310</v>
      </c>
      <c r="G41" s="1280"/>
      <c r="H41" s="1249">
        <v>637</v>
      </c>
      <c r="I41" s="1271">
        <f t="shared" si="5"/>
        <v>637</v>
      </c>
      <c r="J41" s="956">
        <f t="shared" si="1"/>
        <v>205.48387096774192</v>
      </c>
    </row>
    <row r="42" spans="1:10" s="6" customFormat="1" x14ac:dyDescent="0.2">
      <c r="A42" s="165"/>
      <c r="B42" s="166" t="s">
        <v>685</v>
      </c>
      <c r="C42" s="392" t="s">
        <v>396</v>
      </c>
      <c r="D42" s="393"/>
      <c r="E42" s="394">
        <v>500</v>
      </c>
      <c r="F42" s="393">
        <f>E42</f>
        <v>500</v>
      </c>
      <c r="G42" s="1280"/>
      <c r="H42" s="1249">
        <v>0</v>
      </c>
      <c r="I42" s="1271">
        <f t="shared" si="5"/>
        <v>0</v>
      </c>
      <c r="J42" s="956">
        <f t="shared" si="1"/>
        <v>0</v>
      </c>
    </row>
    <row r="43" spans="1:10" s="6" customFormat="1" x14ac:dyDescent="0.2">
      <c r="A43" s="165"/>
      <c r="B43" s="166" t="s">
        <v>686</v>
      </c>
      <c r="C43" s="156" t="s">
        <v>397</v>
      </c>
      <c r="D43" s="393"/>
      <c r="E43" s="394">
        <v>1500</v>
      </c>
      <c r="F43" s="393">
        <f>E43</f>
        <v>1500</v>
      </c>
      <c r="G43" s="1280"/>
      <c r="H43" s="1249">
        <v>1500</v>
      </c>
      <c r="I43" s="1271">
        <f t="shared" si="5"/>
        <v>1500</v>
      </c>
      <c r="J43" s="956">
        <f t="shared" si="1"/>
        <v>100</v>
      </c>
    </row>
    <row r="44" spans="1:10" s="6" customFormat="1" x14ac:dyDescent="0.2">
      <c r="A44" s="165"/>
      <c r="B44" s="166" t="s">
        <v>687</v>
      </c>
      <c r="C44" s="156" t="s">
        <v>398</v>
      </c>
      <c r="D44" s="393"/>
      <c r="E44" s="394">
        <v>127</v>
      </c>
      <c r="F44" s="393">
        <v>127</v>
      </c>
      <c r="G44" s="1280"/>
      <c r="H44" s="1249">
        <v>127</v>
      </c>
      <c r="I44" s="1271">
        <f t="shared" si="5"/>
        <v>127</v>
      </c>
      <c r="J44" s="956">
        <f t="shared" si="1"/>
        <v>100</v>
      </c>
    </row>
    <row r="45" spans="1:10" s="6" customFormat="1" x14ac:dyDescent="0.2">
      <c r="A45" s="165"/>
      <c r="B45" s="166" t="s">
        <v>688</v>
      </c>
      <c r="C45" s="156" t="s">
        <v>180</v>
      </c>
      <c r="D45" s="393"/>
      <c r="E45" s="394">
        <v>1350</v>
      </c>
      <c r="F45" s="393">
        <f>E45+D45</f>
        <v>1350</v>
      </c>
      <c r="G45" s="1280"/>
      <c r="H45" s="1249">
        <v>1350</v>
      </c>
      <c r="I45" s="1271">
        <f t="shared" si="5"/>
        <v>1350</v>
      </c>
      <c r="J45" s="956">
        <f t="shared" si="1"/>
        <v>100</v>
      </c>
    </row>
    <row r="46" spans="1:10" s="6" customFormat="1" x14ac:dyDescent="0.2">
      <c r="A46" s="165"/>
      <c r="B46" s="166" t="s">
        <v>690</v>
      </c>
      <c r="C46" s="156" t="s">
        <v>181</v>
      </c>
      <c r="D46" s="393"/>
      <c r="E46" s="394">
        <v>300</v>
      </c>
      <c r="F46" s="393">
        <f t="shared" ref="F46:F59" si="6">D46+E46</f>
        <v>300</v>
      </c>
      <c r="G46" s="1280"/>
      <c r="H46" s="1249">
        <v>300</v>
      </c>
      <c r="I46" s="1271">
        <f t="shared" si="5"/>
        <v>300</v>
      </c>
      <c r="J46" s="956">
        <f t="shared" si="1"/>
        <v>100</v>
      </c>
    </row>
    <row r="47" spans="1:10" s="6" customFormat="1" x14ac:dyDescent="0.2">
      <c r="A47" s="165"/>
      <c r="B47" s="166" t="s">
        <v>691</v>
      </c>
      <c r="C47" s="156" t="s">
        <v>182</v>
      </c>
      <c r="D47" s="393"/>
      <c r="E47" s="394">
        <v>400</v>
      </c>
      <c r="F47" s="393">
        <f t="shared" si="6"/>
        <v>400</v>
      </c>
      <c r="G47" s="1280"/>
      <c r="H47" s="1249">
        <v>400</v>
      </c>
      <c r="I47" s="1271">
        <f t="shared" si="5"/>
        <v>400</v>
      </c>
      <c r="J47" s="956">
        <f t="shared" si="1"/>
        <v>100</v>
      </c>
    </row>
    <row r="48" spans="1:10" s="6" customFormat="1" x14ac:dyDescent="0.2">
      <c r="A48" s="165"/>
      <c r="B48" s="166" t="s">
        <v>743</v>
      </c>
      <c r="C48" s="156" t="s">
        <v>183</v>
      </c>
      <c r="D48" s="393"/>
      <c r="E48" s="394">
        <v>100</v>
      </c>
      <c r="F48" s="393">
        <f t="shared" si="6"/>
        <v>100</v>
      </c>
      <c r="G48" s="1280"/>
      <c r="H48" s="1249">
        <v>100</v>
      </c>
      <c r="I48" s="1271">
        <f t="shared" si="5"/>
        <v>100</v>
      </c>
      <c r="J48" s="956">
        <f t="shared" si="1"/>
        <v>100</v>
      </c>
    </row>
    <row r="49" spans="1:13" s="6" customFormat="1" x14ac:dyDescent="0.2">
      <c r="A49" s="165"/>
      <c r="B49" s="166" t="s">
        <v>744</v>
      </c>
      <c r="C49" s="156" t="s">
        <v>184</v>
      </c>
      <c r="D49" s="393"/>
      <c r="E49" s="394">
        <v>2000</v>
      </c>
      <c r="F49" s="393">
        <f t="shared" si="6"/>
        <v>2000</v>
      </c>
      <c r="G49" s="1280"/>
      <c r="H49" s="1249">
        <v>2000</v>
      </c>
      <c r="I49" s="1271">
        <f t="shared" si="5"/>
        <v>2000</v>
      </c>
      <c r="J49" s="956">
        <f t="shared" si="1"/>
        <v>100</v>
      </c>
    </row>
    <row r="50" spans="1:13" s="6" customFormat="1" x14ac:dyDescent="0.2">
      <c r="A50" s="165"/>
      <c r="B50" s="166" t="s">
        <v>745</v>
      </c>
      <c r="C50" s="156" t="s">
        <v>339</v>
      </c>
      <c r="D50" s="393"/>
      <c r="E50" s="394">
        <v>1000</v>
      </c>
      <c r="F50" s="393">
        <f t="shared" si="6"/>
        <v>1000</v>
      </c>
      <c r="G50" s="1280"/>
      <c r="H50" s="1249">
        <v>1000</v>
      </c>
      <c r="I50" s="1271">
        <f t="shared" si="5"/>
        <v>1000</v>
      </c>
      <c r="J50" s="956">
        <f t="shared" si="1"/>
        <v>100</v>
      </c>
    </row>
    <row r="51" spans="1:13" s="6" customFormat="1" x14ac:dyDescent="0.2">
      <c r="A51" s="165"/>
      <c r="B51" s="166" t="s">
        <v>746</v>
      </c>
      <c r="C51" s="156" t="s">
        <v>340</v>
      </c>
      <c r="D51" s="393"/>
      <c r="E51" s="394">
        <v>1150</v>
      </c>
      <c r="F51" s="393">
        <f t="shared" si="6"/>
        <v>1150</v>
      </c>
      <c r="G51" s="1280"/>
      <c r="H51" s="1249">
        <v>1150</v>
      </c>
      <c r="I51" s="1271">
        <f t="shared" si="5"/>
        <v>1150</v>
      </c>
      <c r="J51" s="956">
        <f t="shared" si="1"/>
        <v>100</v>
      </c>
    </row>
    <row r="52" spans="1:13" s="6" customFormat="1" x14ac:dyDescent="0.2">
      <c r="A52" s="165"/>
      <c r="B52" s="166" t="s">
        <v>124</v>
      </c>
      <c r="C52" s="156" t="s">
        <v>970</v>
      </c>
      <c r="D52" s="393"/>
      <c r="E52" s="394">
        <v>800</v>
      </c>
      <c r="F52" s="393">
        <f t="shared" si="6"/>
        <v>800</v>
      </c>
      <c r="G52" s="1280"/>
      <c r="H52" s="1249">
        <v>800</v>
      </c>
      <c r="I52" s="1271">
        <f t="shared" si="5"/>
        <v>800</v>
      </c>
      <c r="J52" s="956">
        <f t="shared" si="1"/>
        <v>100</v>
      </c>
    </row>
    <row r="53" spans="1:13" s="6" customFormat="1" x14ac:dyDescent="0.2">
      <c r="A53" s="165"/>
      <c r="B53" s="166" t="s">
        <v>772</v>
      </c>
      <c r="C53" s="156" t="s">
        <v>996</v>
      </c>
      <c r="D53" s="393"/>
      <c r="E53" s="394">
        <v>600</v>
      </c>
      <c r="F53" s="393">
        <f t="shared" si="6"/>
        <v>600</v>
      </c>
      <c r="G53" s="1280"/>
      <c r="H53" s="1249">
        <v>600</v>
      </c>
      <c r="I53" s="1271">
        <f t="shared" si="5"/>
        <v>600</v>
      </c>
      <c r="J53" s="956">
        <f t="shared" si="1"/>
        <v>100</v>
      </c>
    </row>
    <row r="54" spans="1:13" s="6" customFormat="1" ht="24" x14ac:dyDescent="0.2">
      <c r="A54" s="165"/>
      <c r="B54" s="720" t="s">
        <v>773</v>
      </c>
      <c r="C54" s="156" t="s">
        <v>997</v>
      </c>
      <c r="D54" s="393"/>
      <c r="E54" s="394">
        <v>200</v>
      </c>
      <c r="F54" s="393">
        <f t="shared" si="6"/>
        <v>200</v>
      </c>
      <c r="G54" s="1280"/>
      <c r="H54" s="1249"/>
      <c r="I54" s="1271">
        <f t="shared" si="5"/>
        <v>0</v>
      </c>
      <c r="J54" s="956">
        <f t="shared" si="1"/>
        <v>0</v>
      </c>
    </row>
    <row r="55" spans="1:13" s="6" customFormat="1" x14ac:dyDescent="0.2">
      <c r="A55" s="165"/>
      <c r="B55" s="720" t="s">
        <v>127</v>
      </c>
      <c r="C55" s="156" t="s">
        <v>1436</v>
      </c>
      <c r="D55" s="393"/>
      <c r="E55" s="394"/>
      <c r="F55" s="393"/>
      <c r="G55" s="1280"/>
      <c r="H55" s="1249">
        <v>200</v>
      </c>
      <c r="I55" s="1271">
        <f t="shared" si="5"/>
        <v>200</v>
      </c>
      <c r="J55" s="956"/>
    </row>
    <row r="56" spans="1:13" s="6" customFormat="1" x14ac:dyDescent="0.2">
      <c r="A56" s="165"/>
      <c r="B56" s="720" t="s">
        <v>128</v>
      </c>
      <c r="C56" s="156" t="s">
        <v>998</v>
      </c>
      <c r="D56" s="393">
        <v>300</v>
      </c>
      <c r="E56" s="394"/>
      <c r="F56" s="393">
        <f t="shared" si="6"/>
        <v>300</v>
      </c>
      <c r="G56" s="1280">
        <v>300</v>
      </c>
      <c r="H56" s="1249"/>
      <c r="I56" s="1271">
        <f t="shared" si="5"/>
        <v>300</v>
      </c>
      <c r="J56" s="956">
        <f t="shared" si="1"/>
        <v>100</v>
      </c>
    </row>
    <row r="57" spans="1:13" s="6" customFormat="1" x14ac:dyDescent="0.2">
      <c r="A57" s="165"/>
      <c r="B57" s="720" t="s">
        <v>129</v>
      </c>
      <c r="C57" s="156" t="s">
        <v>999</v>
      </c>
      <c r="D57" s="393"/>
      <c r="E57" s="394">
        <v>100</v>
      </c>
      <c r="F57" s="393">
        <f t="shared" si="6"/>
        <v>100</v>
      </c>
      <c r="G57" s="1280"/>
      <c r="H57" s="1249">
        <v>100</v>
      </c>
      <c r="I57" s="1271">
        <f t="shared" si="5"/>
        <v>100</v>
      </c>
      <c r="J57" s="956">
        <f t="shared" si="1"/>
        <v>100</v>
      </c>
      <c r="M57" s="957"/>
    </row>
    <row r="58" spans="1:13" s="6" customFormat="1" x14ac:dyDescent="0.2">
      <c r="A58" s="165"/>
      <c r="B58" s="720" t="s">
        <v>132</v>
      </c>
      <c r="C58" s="156" t="s">
        <v>1000</v>
      </c>
      <c r="D58" s="393"/>
      <c r="E58" s="394">
        <v>40</v>
      </c>
      <c r="F58" s="393">
        <f t="shared" si="6"/>
        <v>40</v>
      </c>
      <c r="G58" s="1280"/>
      <c r="H58" s="1249">
        <v>40</v>
      </c>
      <c r="I58" s="1271">
        <f t="shared" si="5"/>
        <v>40</v>
      </c>
      <c r="J58" s="956">
        <f t="shared" si="1"/>
        <v>100</v>
      </c>
    </row>
    <row r="59" spans="1:13" s="6" customFormat="1" x14ac:dyDescent="0.2">
      <c r="A59" s="165"/>
      <c r="B59" s="720" t="s">
        <v>135</v>
      </c>
      <c r="C59" s="156" t="s">
        <v>1095</v>
      </c>
      <c r="D59" s="393"/>
      <c r="E59" s="394">
        <v>300</v>
      </c>
      <c r="F59" s="393">
        <f t="shared" si="6"/>
        <v>300</v>
      </c>
      <c r="G59" s="1280"/>
      <c r="H59" s="1249">
        <v>300</v>
      </c>
      <c r="I59" s="1271">
        <f t="shared" si="5"/>
        <v>300</v>
      </c>
      <c r="J59" s="956">
        <f t="shared" si="1"/>
        <v>100</v>
      </c>
    </row>
    <row r="60" spans="1:13" s="6" customFormat="1" x14ac:dyDescent="0.2">
      <c r="A60" s="165"/>
      <c r="B60" s="720" t="s">
        <v>136</v>
      </c>
      <c r="C60" s="159" t="s">
        <v>547</v>
      </c>
      <c r="D60" s="172">
        <f>SUM(D28:D58)</f>
        <v>132347</v>
      </c>
      <c r="E60" s="172">
        <f>SUM(E28:E59)</f>
        <v>190877</v>
      </c>
      <c r="F60" s="172">
        <f>SUM(F28:F59)</f>
        <v>323224</v>
      </c>
      <c r="G60" s="968">
        <f>SUM(G28:G59)</f>
        <v>130068</v>
      </c>
      <c r="H60" s="158">
        <f t="shared" ref="H60:I60" si="7">SUM(H28:H59)</f>
        <v>190654</v>
      </c>
      <c r="I60" s="158">
        <f t="shared" si="7"/>
        <v>320722</v>
      </c>
      <c r="J60" s="955">
        <f t="shared" si="1"/>
        <v>99.225923817538302</v>
      </c>
    </row>
    <row r="61" spans="1:13" x14ac:dyDescent="0.2">
      <c r="B61" s="166"/>
      <c r="C61" s="161"/>
      <c r="D61" s="171"/>
      <c r="E61" s="157"/>
      <c r="F61" s="171"/>
      <c r="G61" s="679"/>
      <c r="H61" s="969"/>
      <c r="I61" s="971"/>
      <c r="J61" s="956"/>
    </row>
    <row r="62" spans="1:13" ht="14.25" customHeight="1" x14ac:dyDescent="0.2">
      <c r="B62" s="166" t="s">
        <v>137</v>
      </c>
      <c r="C62" s="152" t="s">
        <v>548</v>
      </c>
      <c r="D62" s="172">
        <f>D26</f>
        <v>11230</v>
      </c>
      <c r="E62" s="158">
        <f>E26</f>
        <v>32062</v>
      </c>
      <c r="F62" s="172">
        <f>F26</f>
        <v>43292</v>
      </c>
      <c r="G62" s="968">
        <f t="shared" ref="G62:I62" si="8">G26</f>
        <v>10280</v>
      </c>
      <c r="H62" s="158">
        <f t="shared" si="8"/>
        <v>150</v>
      </c>
      <c r="I62" s="967">
        <f t="shared" si="8"/>
        <v>10430</v>
      </c>
      <c r="J62" s="955">
        <f t="shared" si="1"/>
        <v>24.09221103206135</v>
      </c>
    </row>
    <row r="63" spans="1:13" ht="14.25" customHeight="1" x14ac:dyDescent="0.2">
      <c r="B63" s="166" t="s">
        <v>138</v>
      </c>
      <c r="C63" s="159" t="s">
        <v>549</v>
      </c>
      <c r="D63" s="172">
        <f>D60</f>
        <v>132347</v>
      </c>
      <c r="E63" s="855">
        <f>E60</f>
        <v>190877</v>
      </c>
      <c r="F63" s="172">
        <f>F60</f>
        <v>323224</v>
      </c>
      <c r="G63" s="968">
        <f>G60</f>
        <v>130068</v>
      </c>
      <c r="H63" s="158">
        <f t="shared" ref="H63:I63" si="9">H60</f>
        <v>190654</v>
      </c>
      <c r="I63" s="967">
        <f t="shared" si="9"/>
        <v>320722</v>
      </c>
      <c r="J63" s="955">
        <f t="shared" si="1"/>
        <v>99.225923817538302</v>
      </c>
    </row>
    <row r="64" spans="1:13" ht="12.75" thickBot="1" x14ac:dyDescent="0.25">
      <c r="B64" s="166"/>
      <c r="D64" s="171"/>
      <c r="F64" s="171"/>
      <c r="G64" s="679"/>
      <c r="H64" s="969"/>
      <c r="I64" s="973"/>
      <c r="J64" s="955"/>
    </row>
    <row r="65" spans="2:14" ht="12.75" thickBot="1" x14ac:dyDescent="0.25">
      <c r="B65" s="166" t="s">
        <v>138</v>
      </c>
      <c r="C65" s="970" t="s">
        <v>749</v>
      </c>
      <c r="D65" s="738">
        <f>D62+D63</f>
        <v>143577</v>
      </c>
      <c r="E65" s="544">
        <f>E62+E63</f>
        <v>222939</v>
      </c>
      <c r="F65" s="545">
        <f>F62+F63</f>
        <v>366516</v>
      </c>
      <c r="G65" s="738">
        <f>G62+G63</f>
        <v>140348</v>
      </c>
      <c r="H65" s="738">
        <f t="shared" ref="H65:I65" si="10">H62+H63</f>
        <v>190804</v>
      </c>
      <c r="I65" s="738">
        <f t="shared" si="10"/>
        <v>331152</v>
      </c>
      <c r="J65" s="986">
        <f t="shared" si="1"/>
        <v>90.351307992011272</v>
      </c>
      <c r="M65" s="969"/>
    </row>
    <row r="66" spans="2:14" x14ac:dyDescent="0.2">
      <c r="B66" s="166"/>
      <c r="N66" s="969"/>
    </row>
    <row r="67" spans="2:14" x14ac:dyDescent="0.2">
      <c r="B67" s="166"/>
    </row>
    <row r="68" spans="2:14" x14ac:dyDescent="0.2">
      <c r="B68" s="166"/>
    </row>
    <row r="69" spans="2:14" x14ac:dyDescent="0.2">
      <c r="B69" s="166"/>
    </row>
    <row r="70" spans="2:14" x14ac:dyDescent="0.2">
      <c r="B70" s="166"/>
    </row>
  </sheetData>
  <sheetProtection selectLockedCells="1" selectUnlockedCells="1"/>
  <mergeCells count="10">
    <mergeCell ref="B1:F1"/>
    <mergeCell ref="G12:I12"/>
    <mergeCell ref="J12:J13"/>
    <mergeCell ref="B3:J3"/>
    <mergeCell ref="B7:J7"/>
    <mergeCell ref="B8:J8"/>
    <mergeCell ref="C11:J11"/>
    <mergeCell ref="B12:B13"/>
    <mergeCell ref="C12:C13"/>
    <mergeCell ref="D12:F12"/>
  </mergeCells>
  <phoneticPr fontId="35" type="noConversion"/>
  <pageMargins left="0.55118110236220474" right="0.55118110236220474" top="0.98425196850393704" bottom="0.98425196850393704" header="0.51181102362204722" footer="0.51181102362204722"/>
  <pageSetup paperSize="9" scale="7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77"/>
  <sheetViews>
    <sheetView zoomScale="124" zoomScaleNormal="124" workbookViewId="0">
      <pane xSplit="2" ySplit="10" topLeftCell="C152" activePane="bottomRight" state="frozen"/>
      <selection activeCell="B65" sqref="B65"/>
      <selection pane="topRight" activeCell="B65" sqref="B65"/>
      <selection pane="bottomLeft" activeCell="B65" sqref="B65"/>
      <selection pane="bottomRight" sqref="A1:L1"/>
    </sheetView>
  </sheetViews>
  <sheetFormatPr defaultRowHeight="14.1" customHeight="1" x14ac:dyDescent="0.2"/>
  <cols>
    <col min="1" max="1" width="3.7109375" style="377" customWidth="1"/>
    <col min="2" max="2" width="41.42578125" style="391" customWidth="1"/>
    <col min="3" max="3" width="9.85546875" style="92" customWidth="1"/>
    <col min="4" max="4" width="8.7109375" style="92" customWidth="1"/>
    <col min="5" max="5" width="7.85546875" style="92" customWidth="1"/>
    <col min="6" max="6" width="8.42578125" style="103" customWidth="1"/>
    <col min="7" max="7" width="9.85546875" style="120" customWidth="1"/>
    <col min="8" max="8" width="7.28515625" style="120" customWidth="1"/>
    <col min="9" max="11" width="9.140625" style="91"/>
    <col min="12" max="12" width="7" style="91" customWidth="1"/>
    <col min="13" max="16384" width="9.140625" style="91"/>
  </cols>
  <sheetData>
    <row r="1" spans="1:12" ht="12.75" customHeight="1" x14ac:dyDescent="0.2">
      <c r="A1" s="1629" t="s">
        <v>2392</v>
      </c>
      <c r="B1" s="1629"/>
      <c r="C1" s="1629"/>
      <c r="D1" s="1629"/>
      <c r="E1" s="1629"/>
      <c r="F1" s="1629"/>
      <c r="G1" s="1629"/>
      <c r="H1" s="1629"/>
      <c r="I1" s="1629"/>
      <c r="J1" s="1629"/>
      <c r="K1" s="1629"/>
      <c r="L1" s="1629"/>
    </row>
    <row r="2" spans="1:12" ht="14.1" customHeight="1" x14ac:dyDescent="0.2">
      <c r="A2" s="1625" t="s">
        <v>80</v>
      </c>
      <c r="B2" s="1625"/>
      <c r="C2" s="1625"/>
      <c r="D2" s="1625"/>
      <c r="E2" s="1625"/>
      <c r="F2" s="1625"/>
      <c r="G2" s="1625"/>
      <c r="H2" s="1625"/>
      <c r="I2" s="1625"/>
      <c r="J2" s="1625"/>
      <c r="K2" s="1625"/>
      <c r="L2" s="1625"/>
    </row>
    <row r="3" spans="1:12" ht="14.1" customHeight="1" x14ac:dyDescent="0.2">
      <c r="A3" s="1625" t="s">
        <v>1388</v>
      </c>
      <c r="B3" s="1625"/>
      <c r="C3" s="1625"/>
      <c r="D3" s="1625"/>
      <c r="E3" s="1625"/>
      <c r="F3" s="1625"/>
      <c r="G3" s="1625"/>
      <c r="H3" s="1625"/>
      <c r="I3" s="1625"/>
      <c r="J3" s="1625"/>
      <c r="K3" s="1625"/>
      <c r="L3" s="1625"/>
    </row>
    <row r="4" spans="1:12" ht="14.1" customHeight="1" x14ac:dyDescent="0.2">
      <c r="A4" s="1626" t="s">
        <v>166</v>
      </c>
      <c r="B4" s="1626"/>
      <c r="C4" s="1626"/>
      <c r="D4" s="1626"/>
      <c r="E4" s="1626"/>
      <c r="F4" s="1626"/>
      <c r="G4" s="1626"/>
      <c r="H4" s="1626"/>
      <c r="I4" s="1626"/>
      <c r="J4" s="1626"/>
      <c r="K4" s="1626"/>
      <c r="L4" s="1626"/>
    </row>
    <row r="5" spans="1:12" ht="14.25" customHeight="1" thickBot="1" x14ac:dyDescent="0.25">
      <c r="A5" s="1630" t="s">
        <v>375</v>
      </c>
      <c r="B5" s="1630"/>
      <c r="C5" s="1630"/>
      <c r="D5" s="1630"/>
      <c r="E5" s="1630"/>
      <c r="F5" s="1630"/>
      <c r="G5" s="1630"/>
      <c r="H5" s="1630"/>
      <c r="I5" s="1630"/>
      <c r="J5" s="1630"/>
      <c r="K5" s="1630"/>
      <c r="L5" s="1630"/>
    </row>
    <row r="6" spans="1:12" ht="24" customHeight="1" thickBot="1" x14ac:dyDescent="0.25">
      <c r="A6" s="1633" t="s">
        <v>562</v>
      </c>
      <c r="B6" s="974" t="s">
        <v>57</v>
      </c>
      <c r="C6" s="975" t="s">
        <v>58</v>
      </c>
      <c r="D6" s="975" t="s">
        <v>59</v>
      </c>
      <c r="E6" s="975" t="s">
        <v>60</v>
      </c>
      <c r="F6" s="976" t="s">
        <v>563</v>
      </c>
      <c r="G6" s="976" t="s">
        <v>564</v>
      </c>
      <c r="H6" s="977" t="s">
        <v>565</v>
      </c>
      <c r="I6" s="982" t="s">
        <v>707</v>
      </c>
      <c r="J6" s="982" t="s">
        <v>719</v>
      </c>
      <c r="K6" s="982" t="s">
        <v>720</v>
      </c>
      <c r="L6" s="983" t="s">
        <v>721</v>
      </c>
    </row>
    <row r="7" spans="1:12" ht="1.9" hidden="1" customHeight="1" thickBot="1" x14ac:dyDescent="0.25">
      <c r="A7" s="1634"/>
      <c r="B7" s="389"/>
      <c r="C7" s="147"/>
      <c r="D7" s="147"/>
      <c r="E7" s="147"/>
      <c r="F7" s="148"/>
      <c r="G7" s="690"/>
      <c r="H7" s="690"/>
      <c r="I7" s="978"/>
      <c r="J7" s="978"/>
      <c r="K7" s="978"/>
      <c r="L7" s="979"/>
    </row>
    <row r="8" spans="1:12" s="320" customFormat="1" ht="23.25" customHeight="1" thickBot="1" x14ac:dyDescent="0.25">
      <c r="A8" s="1634"/>
      <c r="B8" s="389"/>
      <c r="C8" s="147"/>
      <c r="D8" s="1642" t="s">
        <v>400</v>
      </c>
      <c r="E8" s="1643"/>
      <c r="F8" s="1644"/>
      <c r="G8" s="1631" t="s">
        <v>349</v>
      </c>
      <c r="H8" s="1632"/>
      <c r="I8" s="1596" t="s">
        <v>1139</v>
      </c>
      <c r="J8" s="1597"/>
      <c r="K8" s="1611"/>
      <c r="L8" s="1627" t="s">
        <v>1134</v>
      </c>
    </row>
    <row r="9" spans="1:12" s="90" customFormat="1" ht="30.75" customHeight="1" thickBot="1" x14ac:dyDescent="0.25">
      <c r="A9" s="1634"/>
      <c r="B9" s="1636" t="s">
        <v>88</v>
      </c>
      <c r="C9" s="1636" t="s">
        <v>566</v>
      </c>
      <c r="D9" s="1620" t="s">
        <v>567</v>
      </c>
      <c r="E9" s="1620" t="s">
        <v>568</v>
      </c>
      <c r="F9" s="1645" t="s">
        <v>569</v>
      </c>
      <c r="G9" s="1638" t="s">
        <v>62</v>
      </c>
      <c r="H9" s="1640" t="s">
        <v>63</v>
      </c>
      <c r="I9" s="924" t="s">
        <v>569</v>
      </c>
      <c r="J9" s="924" t="s">
        <v>62</v>
      </c>
      <c r="K9" s="923" t="s">
        <v>63</v>
      </c>
      <c r="L9" s="1628"/>
    </row>
    <row r="10" spans="1:12" s="90" customFormat="1" ht="0.75" customHeight="1" thickBot="1" x14ac:dyDescent="0.25">
      <c r="A10" s="1635"/>
      <c r="B10" s="1637"/>
      <c r="C10" s="1637"/>
      <c r="D10" s="1621"/>
      <c r="E10" s="1621"/>
      <c r="F10" s="1639"/>
      <c r="G10" s="1639"/>
      <c r="H10" s="1641"/>
      <c r="I10" s="980"/>
      <c r="J10" s="980"/>
      <c r="K10" s="1001"/>
      <c r="L10" s="981"/>
    </row>
    <row r="11" spans="1:12" ht="14.1" customHeight="1" x14ac:dyDescent="0.2">
      <c r="A11" s="136"/>
      <c r="B11" s="94" t="s">
        <v>80</v>
      </c>
      <c r="C11" s="95"/>
      <c r="D11" s="95"/>
      <c r="E11" s="95"/>
      <c r="F11" s="96"/>
      <c r="H11" s="690"/>
      <c r="I11" s="680"/>
      <c r="K11" s="991"/>
      <c r="L11" s="990"/>
    </row>
    <row r="12" spans="1:12" ht="14.1" customHeight="1" x14ac:dyDescent="0.2">
      <c r="A12" s="136"/>
      <c r="B12" s="94"/>
      <c r="C12" s="95"/>
      <c r="D12" s="95"/>
      <c r="E12" s="95"/>
      <c r="F12" s="96"/>
      <c r="H12" s="690"/>
      <c r="I12" s="680"/>
      <c r="K12" s="991"/>
      <c r="L12" s="991"/>
    </row>
    <row r="13" spans="1:12" ht="14.1" customHeight="1" x14ac:dyDescent="0.2">
      <c r="A13" s="373" t="s">
        <v>570</v>
      </c>
      <c r="B13" s="94" t="s">
        <v>571</v>
      </c>
      <c r="C13" s="95"/>
      <c r="D13" s="95"/>
      <c r="E13" s="95"/>
      <c r="F13" s="96"/>
      <c r="H13" s="690"/>
      <c r="I13" s="680"/>
      <c r="K13" s="991"/>
      <c r="L13" s="991"/>
    </row>
    <row r="14" spans="1:12" ht="14.1" customHeight="1" x14ac:dyDescent="0.2">
      <c r="A14" s="335" t="s">
        <v>572</v>
      </c>
      <c r="B14" s="97" t="s">
        <v>364</v>
      </c>
      <c r="C14" s="95" t="s">
        <v>390</v>
      </c>
      <c r="D14" s="95">
        <v>5400</v>
      </c>
      <c r="E14" s="95">
        <v>1458</v>
      </c>
      <c r="F14" s="112">
        <f>SUM(D14:E14)</f>
        <v>6858</v>
      </c>
      <c r="G14" s="92">
        <v>6858</v>
      </c>
      <c r="H14" s="95"/>
      <c r="I14" s="1308">
        <v>4801</v>
      </c>
      <c r="J14" s="93">
        <v>4801</v>
      </c>
      <c r="K14" s="992"/>
      <c r="L14" s="992">
        <f>I14/F14*100</f>
        <v>70.005832604257805</v>
      </c>
    </row>
    <row r="15" spans="1:12" s="106" customFormat="1" ht="25.5" customHeight="1" x14ac:dyDescent="0.2">
      <c r="A15" s="335" t="s">
        <v>580</v>
      </c>
      <c r="B15" s="97" t="s">
        <v>382</v>
      </c>
      <c r="C15" s="95" t="s">
        <v>647</v>
      </c>
      <c r="D15" s="589">
        <v>12750</v>
      </c>
      <c r="E15" s="589">
        <v>3443</v>
      </c>
      <c r="F15" s="588">
        <f>D15+E15</f>
        <v>16193</v>
      </c>
      <c r="G15" s="590"/>
      <c r="H15" s="547">
        <f>F15</f>
        <v>16193</v>
      </c>
      <c r="I15" s="1337">
        <v>16193</v>
      </c>
      <c r="J15" s="548"/>
      <c r="K15" s="1338">
        <v>16193</v>
      </c>
      <c r="L15" s="1338">
        <f t="shared" ref="L15:L18" si="0">I15/F15*100</f>
        <v>100</v>
      </c>
    </row>
    <row r="16" spans="1:12" s="106" customFormat="1" ht="25.5" customHeight="1" x14ac:dyDescent="0.2">
      <c r="A16" s="335" t="s">
        <v>581</v>
      </c>
      <c r="B16" s="97" t="s">
        <v>1001</v>
      </c>
      <c r="C16" s="95" t="s">
        <v>390</v>
      </c>
      <c r="D16" s="134">
        <v>0</v>
      </c>
      <c r="E16" s="134">
        <v>0</v>
      </c>
      <c r="F16" s="112">
        <v>0</v>
      </c>
      <c r="G16" s="92"/>
      <c r="H16" s="95">
        <v>0</v>
      </c>
      <c r="I16" s="1308">
        <f t="shared" ref="I16:I18" si="1">J16+K16</f>
        <v>0</v>
      </c>
      <c r="J16" s="93"/>
      <c r="K16" s="992"/>
      <c r="L16" s="992"/>
    </row>
    <row r="17" spans="1:12" s="106" customFormat="1" ht="25.5" customHeight="1" x14ac:dyDescent="0.2">
      <c r="A17" s="335" t="s">
        <v>582</v>
      </c>
      <c r="B17" s="97" t="s">
        <v>1002</v>
      </c>
      <c r="C17" s="95" t="s">
        <v>647</v>
      </c>
      <c r="D17" s="589">
        <v>690</v>
      </c>
      <c r="E17" s="589">
        <v>187</v>
      </c>
      <c r="F17" s="588">
        <f>D17+E17</f>
        <v>877</v>
      </c>
      <c r="G17" s="590">
        <f>F17</f>
        <v>877</v>
      </c>
      <c r="H17" s="547"/>
      <c r="I17" s="1337">
        <v>876</v>
      </c>
      <c r="J17" s="548">
        <v>876</v>
      </c>
      <c r="K17" s="1338"/>
      <c r="L17" s="1338">
        <f t="shared" si="0"/>
        <v>99.885974914481196</v>
      </c>
    </row>
    <row r="18" spans="1:12" s="106" customFormat="1" ht="25.5" customHeight="1" x14ac:dyDescent="0.2">
      <c r="A18" s="335" t="s">
        <v>583</v>
      </c>
      <c r="B18" s="97" t="s">
        <v>1003</v>
      </c>
      <c r="C18" s="95"/>
      <c r="D18" s="134">
        <v>440</v>
      </c>
      <c r="E18" s="134">
        <v>119</v>
      </c>
      <c r="F18" s="112">
        <f>D18+E18</f>
        <v>559</v>
      </c>
      <c r="G18" s="92">
        <f>F18</f>
        <v>559</v>
      </c>
      <c r="H18" s="95"/>
      <c r="I18" s="1308">
        <f t="shared" si="1"/>
        <v>0</v>
      </c>
      <c r="J18" s="93"/>
      <c r="K18" s="992"/>
      <c r="L18" s="992">
        <f t="shared" si="0"/>
        <v>0</v>
      </c>
    </row>
    <row r="19" spans="1:12" s="106" customFormat="1" ht="17.25" customHeight="1" thickBot="1" x14ac:dyDescent="0.25">
      <c r="A19" s="335"/>
      <c r="B19" s="97"/>
      <c r="C19" s="95"/>
      <c r="D19" s="134"/>
      <c r="E19" s="134"/>
      <c r="F19" s="112"/>
      <c r="G19" s="92"/>
      <c r="H19" s="95"/>
      <c r="I19" s="1308"/>
      <c r="J19" s="93"/>
      <c r="K19" s="992"/>
      <c r="L19" s="993"/>
    </row>
    <row r="20" spans="1:12" s="106" customFormat="1" ht="15" customHeight="1" thickBot="1" x14ac:dyDescent="0.25">
      <c r="A20" s="374"/>
      <c r="B20" s="98" t="s">
        <v>574</v>
      </c>
      <c r="C20" s="99"/>
      <c r="D20" s="99">
        <f t="shared" ref="D20:I20" si="2">SUM(D14:D19)</f>
        <v>19280</v>
      </c>
      <c r="E20" s="99">
        <f t="shared" si="2"/>
        <v>5207</v>
      </c>
      <c r="F20" s="99">
        <f t="shared" si="2"/>
        <v>24487</v>
      </c>
      <c r="G20" s="99">
        <f t="shared" si="2"/>
        <v>8294</v>
      </c>
      <c r="H20" s="989">
        <f t="shared" si="2"/>
        <v>16193</v>
      </c>
      <c r="I20" s="99">
        <f t="shared" si="2"/>
        <v>21870</v>
      </c>
      <c r="J20" s="99">
        <f t="shared" ref="J20:K20" si="3">SUM(J14:J19)</f>
        <v>5677</v>
      </c>
      <c r="K20" s="989">
        <f t="shared" si="3"/>
        <v>16193</v>
      </c>
      <c r="L20" s="1009">
        <f>I20/F20*100</f>
        <v>89.312696532854162</v>
      </c>
    </row>
    <row r="21" spans="1:12" ht="14.1" customHeight="1" x14ac:dyDescent="0.2">
      <c r="A21" s="375"/>
      <c r="B21" s="97"/>
      <c r="C21" s="95"/>
      <c r="D21" s="95"/>
      <c r="E21" s="95"/>
      <c r="F21" s="96"/>
      <c r="H21" s="690"/>
      <c r="I21" s="1308"/>
      <c r="J21" s="93"/>
      <c r="K21" s="992"/>
      <c r="L21" s="992"/>
    </row>
    <row r="22" spans="1:12" ht="12" customHeight="1" x14ac:dyDescent="0.2">
      <c r="A22" s="375" t="s">
        <v>575</v>
      </c>
      <c r="B22" s="94" t="s">
        <v>576</v>
      </c>
      <c r="C22" s="95"/>
      <c r="D22" s="95"/>
      <c r="E22" s="95"/>
      <c r="F22" s="96"/>
      <c r="H22" s="690"/>
      <c r="I22" s="1308"/>
      <c r="J22" s="93"/>
      <c r="K22" s="992"/>
      <c r="L22" s="992"/>
    </row>
    <row r="23" spans="1:12" ht="12" customHeight="1" x14ac:dyDescent="0.2">
      <c r="A23" s="136" t="s">
        <v>572</v>
      </c>
      <c r="B23" s="114" t="s">
        <v>648</v>
      </c>
      <c r="C23" s="95"/>
      <c r="D23" s="95"/>
      <c r="E23" s="95"/>
      <c r="F23" s="96"/>
      <c r="H23" s="134"/>
      <c r="I23" s="1308"/>
      <c r="J23" s="93"/>
      <c r="K23" s="992"/>
      <c r="L23" s="992"/>
    </row>
    <row r="24" spans="1:12" ht="22.5" customHeight="1" x14ac:dyDescent="0.2">
      <c r="A24" s="136" t="s">
        <v>580</v>
      </c>
      <c r="B24" s="114" t="s">
        <v>1005</v>
      </c>
      <c r="C24" s="547" t="s">
        <v>390</v>
      </c>
      <c r="D24" s="547">
        <v>2350</v>
      </c>
      <c r="E24" s="547">
        <v>635</v>
      </c>
      <c r="F24" s="549">
        <f t="shared" ref="F24:F29" si="4">D24+E24</f>
        <v>2985</v>
      </c>
      <c r="G24" s="856"/>
      <c r="H24" s="589">
        <f>F24</f>
        <v>2985</v>
      </c>
      <c r="I24" s="1337">
        <v>2984</v>
      </c>
      <c r="J24" s="548"/>
      <c r="K24" s="1338">
        <v>2984</v>
      </c>
      <c r="L24" s="1338">
        <f>I24/F24*100</f>
        <v>99.966499162479067</v>
      </c>
    </row>
    <row r="25" spans="1:12" ht="12" customHeight="1" x14ac:dyDescent="0.2">
      <c r="A25" s="136" t="s">
        <v>581</v>
      </c>
      <c r="B25" s="114" t="s">
        <v>1004</v>
      </c>
      <c r="C25" s="95" t="s">
        <v>390</v>
      </c>
      <c r="D25" s="95">
        <v>9843</v>
      </c>
      <c r="E25" s="95">
        <v>2657</v>
      </c>
      <c r="F25" s="96">
        <f t="shared" si="4"/>
        <v>12500</v>
      </c>
      <c r="G25" s="93">
        <f>F25</f>
        <v>12500</v>
      </c>
      <c r="H25" s="134"/>
      <c r="I25" s="1308">
        <v>11581</v>
      </c>
      <c r="J25" s="93">
        <v>11581</v>
      </c>
      <c r="K25" s="992"/>
      <c r="L25" s="992">
        <f t="shared" ref="L25:L29" si="5">I25/F25*100</f>
        <v>92.647999999999996</v>
      </c>
    </row>
    <row r="26" spans="1:12" ht="24" customHeight="1" x14ac:dyDescent="0.2">
      <c r="A26" s="136" t="s">
        <v>582</v>
      </c>
      <c r="B26" s="114" t="s">
        <v>1006</v>
      </c>
      <c r="C26" s="547" t="s">
        <v>390</v>
      </c>
      <c r="D26" s="547">
        <v>1000</v>
      </c>
      <c r="E26" s="547">
        <v>270</v>
      </c>
      <c r="F26" s="549">
        <f t="shared" si="4"/>
        <v>1270</v>
      </c>
      <c r="G26" s="548">
        <v>1270</v>
      </c>
      <c r="H26" s="589"/>
      <c r="I26" s="1337">
        <v>1253</v>
      </c>
      <c r="J26" s="548">
        <v>1253</v>
      </c>
      <c r="K26" s="1338"/>
      <c r="L26" s="1338">
        <f t="shared" si="5"/>
        <v>98.661417322834637</v>
      </c>
    </row>
    <row r="27" spans="1:12" ht="12" customHeight="1" x14ac:dyDescent="0.2">
      <c r="A27" s="136" t="s">
        <v>583</v>
      </c>
      <c r="B27" s="114" t="s">
        <v>1007</v>
      </c>
      <c r="C27" s="547" t="s">
        <v>390</v>
      </c>
      <c r="D27" s="95">
        <v>17002</v>
      </c>
      <c r="E27" s="95">
        <v>4590</v>
      </c>
      <c r="F27" s="549">
        <f t="shared" si="4"/>
        <v>21592</v>
      </c>
      <c r="G27" s="93">
        <f>F27</f>
        <v>21592</v>
      </c>
      <c r="H27" s="690"/>
      <c r="I27" s="1308">
        <v>9227</v>
      </c>
      <c r="J27" s="93">
        <v>9227</v>
      </c>
      <c r="K27" s="992"/>
      <c r="L27" s="992">
        <f t="shared" si="5"/>
        <v>42.733419785105589</v>
      </c>
    </row>
    <row r="28" spans="1:12" ht="12" customHeight="1" x14ac:dyDescent="0.2">
      <c r="A28" s="136" t="s">
        <v>584</v>
      </c>
      <c r="B28" s="114" t="s">
        <v>1062</v>
      </c>
      <c r="C28" s="547" t="s">
        <v>390</v>
      </c>
      <c r="D28" s="95">
        <v>718</v>
      </c>
      <c r="E28" s="95">
        <v>194</v>
      </c>
      <c r="F28" s="549">
        <f t="shared" si="4"/>
        <v>912</v>
      </c>
      <c r="G28" s="93"/>
      <c r="H28" s="134">
        <v>912</v>
      </c>
      <c r="I28" s="1308">
        <v>910</v>
      </c>
      <c r="J28" s="93"/>
      <c r="K28" s="992">
        <v>910</v>
      </c>
      <c r="L28" s="992">
        <f t="shared" si="5"/>
        <v>99.780701754385973</v>
      </c>
    </row>
    <row r="29" spans="1:12" ht="24.6" customHeight="1" x14ac:dyDescent="0.2">
      <c r="A29" s="136" t="s">
        <v>585</v>
      </c>
      <c r="B29" s="114" t="s">
        <v>1096</v>
      </c>
      <c r="C29" s="547" t="s">
        <v>390</v>
      </c>
      <c r="D29" s="547">
        <v>7874</v>
      </c>
      <c r="E29" s="547">
        <v>2126</v>
      </c>
      <c r="F29" s="549">
        <f t="shared" si="4"/>
        <v>10000</v>
      </c>
      <c r="G29" s="548">
        <v>10000</v>
      </c>
      <c r="H29" s="589"/>
      <c r="I29" s="1308">
        <f t="shared" ref="I29" si="6">J29+K29</f>
        <v>0</v>
      </c>
      <c r="J29" s="93"/>
      <c r="K29" s="992"/>
      <c r="L29" s="992">
        <f t="shared" si="5"/>
        <v>0</v>
      </c>
    </row>
    <row r="30" spans="1:12" ht="12" customHeight="1" thickBot="1" x14ac:dyDescent="0.25">
      <c r="A30" s="136"/>
      <c r="B30" s="94"/>
      <c r="C30" s="95"/>
      <c r="D30" s="95"/>
      <c r="E30" s="95"/>
      <c r="F30" s="96"/>
      <c r="H30" s="690"/>
      <c r="I30" s="1308"/>
      <c r="J30" s="93"/>
      <c r="K30" s="992"/>
      <c r="L30" s="992"/>
    </row>
    <row r="31" spans="1:12" ht="12" customHeight="1" thickBot="1" x14ac:dyDescent="0.25">
      <c r="A31" s="558"/>
      <c r="B31" s="550" t="s">
        <v>577</v>
      </c>
      <c r="C31" s="175"/>
      <c r="D31" s="175">
        <f>SUM(D24:D30)</f>
        <v>38787</v>
      </c>
      <c r="E31" s="175">
        <f>SUM(E24:E30)</f>
        <v>10472</v>
      </c>
      <c r="F31" s="175">
        <f>SUM(F24:F30)</f>
        <v>49259</v>
      </c>
      <c r="G31" s="175">
        <f>SUM(G25:G30)</f>
        <v>45362</v>
      </c>
      <c r="H31" s="834">
        <f>SUM(H24:H30)</f>
        <v>3897</v>
      </c>
      <c r="I31" s="175">
        <f>SUM(I24:I30)</f>
        <v>25955</v>
      </c>
      <c r="J31" s="175">
        <f t="shared" ref="J31:K31" si="7">SUM(J24:J30)</f>
        <v>22061</v>
      </c>
      <c r="K31" s="834">
        <f t="shared" si="7"/>
        <v>3894</v>
      </c>
      <c r="L31" s="1010">
        <f>I31/F31*100</f>
        <v>52.690878824174256</v>
      </c>
    </row>
    <row r="32" spans="1:12" ht="12" customHeight="1" x14ac:dyDescent="0.2">
      <c r="A32" s="375"/>
      <c r="B32" s="100"/>
      <c r="C32" s="95"/>
      <c r="D32" s="95"/>
      <c r="E32" s="95"/>
      <c r="F32" s="96"/>
      <c r="H32" s="690"/>
      <c r="I32" s="1309"/>
      <c r="J32" s="120"/>
      <c r="K32" s="995"/>
      <c r="L32" s="994"/>
    </row>
    <row r="33" spans="1:15" ht="11.25" customHeight="1" x14ac:dyDescent="0.2">
      <c r="A33" s="375"/>
      <c r="B33" s="105"/>
      <c r="C33" s="102"/>
      <c r="D33" s="95"/>
      <c r="E33" s="95"/>
      <c r="F33" s="96"/>
      <c r="H33" s="690"/>
      <c r="I33" s="1309"/>
      <c r="J33" s="120"/>
      <c r="K33" s="995"/>
      <c r="L33" s="995"/>
    </row>
    <row r="34" spans="1:15" ht="15.75" customHeight="1" x14ac:dyDescent="0.2">
      <c r="A34" s="650" t="s">
        <v>578</v>
      </c>
      <c r="B34" s="105" t="s">
        <v>579</v>
      </c>
      <c r="C34" s="102"/>
      <c r="D34" s="95"/>
      <c r="E34" s="95"/>
      <c r="F34" s="96"/>
      <c r="H34" s="690"/>
      <c r="I34" s="1309"/>
      <c r="J34" s="120"/>
      <c r="K34" s="995"/>
      <c r="L34" s="995"/>
    </row>
    <row r="35" spans="1:15" s="106" customFormat="1" ht="19.5" customHeight="1" x14ac:dyDescent="0.2">
      <c r="A35" s="136" t="s">
        <v>572</v>
      </c>
      <c r="B35" s="101" t="s">
        <v>673</v>
      </c>
      <c r="C35" s="546" t="s">
        <v>390</v>
      </c>
      <c r="D35" s="546">
        <v>55445</v>
      </c>
      <c r="E35" s="546">
        <v>1094</v>
      </c>
      <c r="F35" s="875">
        <f>SUM(D35:E35)</f>
        <v>56539</v>
      </c>
      <c r="G35" s="876">
        <f t="shared" ref="G35:G41" si="8">F35</f>
        <v>56539</v>
      </c>
      <c r="H35" s="1306"/>
      <c r="I35" s="1310">
        <v>53913</v>
      </c>
      <c r="J35" s="1310">
        <v>53913</v>
      </c>
      <c r="K35" s="1307"/>
      <c r="L35" s="1307">
        <f>I35/F35*100</f>
        <v>95.355418383770498</v>
      </c>
      <c r="N35" s="1305"/>
    </row>
    <row r="36" spans="1:15" s="106" customFormat="1" ht="19.5" customHeight="1" x14ac:dyDescent="0.2">
      <c r="A36" s="136" t="s">
        <v>580</v>
      </c>
      <c r="B36" s="101" t="s">
        <v>674</v>
      </c>
      <c r="C36" s="102" t="s">
        <v>390</v>
      </c>
      <c r="D36" s="95">
        <v>16240</v>
      </c>
      <c r="E36" s="95">
        <v>176</v>
      </c>
      <c r="F36" s="112">
        <f>SUM(D36:E36)</f>
        <v>16416</v>
      </c>
      <c r="G36" s="92">
        <f t="shared" si="8"/>
        <v>16416</v>
      </c>
      <c r="H36" s="996"/>
      <c r="I36" s="1622">
        <v>47782</v>
      </c>
      <c r="J36" s="1623">
        <v>47782</v>
      </c>
      <c r="K36" s="1624"/>
      <c r="L36" s="1617">
        <f>(J36/(F36+F37+F38))*100</f>
        <v>98.737420701341108</v>
      </c>
      <c r="O36" s="1305"/>
    </row>
    <row r="37" spans="1:15" s="106" customFormat="1" ht="19.5" customHeight="1" x14ac:dyDescent="0.2">
      <c r="A37" s="136" t="s">
        <v>581</v>
      </c>
      <c r="B37" s="101" t="s">
        <v>675</v>
      </c>
      <c r="C37" s="102" t="s">
        <v>390</v>
      </c>
      <c r="D37" s="857">
        <v>19440</v>
      </c>
      <c r="E37" s="857">
        <v>5249</v>
      </c>
      <c r="F37" s="858">
        <f>SUM(D37:E37)</f>
        <v>24689</v>
      </c>
      <c r="G37" s="859">
        <f t="shared" si="8"/>
        <v>24689</v>
      </c>
      <c r="H37" s="996"/>
      <c r="I37" s="1622"/>
      <c r="J37" s="1623"/>
      <c r="K37" s="1624"/>
      <c r="L37" s="1618"/>
    </row>
    <row r="38" spans="1:15" s="106" customFormat="1" ht="19.5" customHeight="1" x14ac:dyDescent="0.2">
      <c r="A38" s="136" t="s">
        <v>582</v>
      </c>
      <c r="B38" s="101" t="s">
        <v>676</v>
      </c>
      <c r="C38" s="860" t="s">
        <v>390</v>
      </c>
      <c r="D38" s="857">
        <v>5739</v>
      </c>
      <c r="E38" s="857">
        <v>1549</v>
      </c>
      <c r="F38" s="858">
        <f>SUM(D38:E38)</f>
        <v>7288</v>
      </c>
      <c r="G38" s="859">
        <f t="shared" si="8"/>
        <v>7288</v>
      </c>
      <c r="H38" s="95"/>
      <c r="I38" s="1622"/>
      <c r="J38" s="1623"/>
      <c r="K38" s="1624"/>
      <c r="L38" s="1619"/>
    </row>
    <row r="39" spans="1:15" s="106" customFormat="1" ht="39.75" customHeight="1" x14ac:dyDescent="0.2">
      <c r="A39" s="136" t="s">
        <v>583</v>
      </c>
      <c r="B39" s="101" t="s">
        <v>971</v>
      </c>
      <c r="C39" s="546" t="s">
        <v>390</v>
      </c>
      <c r="D39" s="547">
        <v>31137</v>
      </c>
      <c r="E39" s="547">
        <v>8407</v>
      </c>
      <c r="F39" s="588">
        <f>SUM(D39:E39)</f>
        <v>39544</v>
      </c>
      <c r="G39" s="590">
        <f t="shared" si="8"/>
        <v>39544</v>
      </c>
      <c r="H39" s="95"/>
      <c r="I39" s="1311">
        <v>13970</v>
      </c>
      <c r="J39" s="590">
        <v>13970</v>
      </c>
      <c r="K39" s="1306"/>
      <c r="L39" s="1306">
        <f t="shared" ref="L39:L64" si="9">I39/F39*100</f>
        <v>35.327736192595587</v>
      </c>
    </row>
    <row r="40" spans="1:15" s="106" customFormat="1" ht="21" customHeight="1" x14ac:dyDescent="0.2">
      <c r="A40" s="136" t="s">
        <v>584</v>
      </c>
      <c r="B40" s="101" t="s">
        <v>345</v>
      </c>
      <c r="C40" s="546" t="s">
        <v>346</v>
      </c>
      <c r="D40" s="589">
        <v>33291</v>
      </c>
      <c r="E40" s="589">
        <v>8989</v>
      </c>
      <c r="F40" s="588">
        <f>D40+E40</f>
        <v>42280</v>
      </c>
      <c r="G40" s="590">
        <f t="shared" si="8"/>
        <v>42280</v>
      </c>
      <c r="H40" s="547"/>
      <c r="I40" s="1311">
        <v>22225</v>
      </c>
      <c r="J40" s="590">
        <v>22225</v>
      </c>
      <c r="K40" s="1306"/>
      <c r="L40" s="1306">
        <f t="shared" si="9"/>
        <v>52.566225165562919</v>
      </c>
    </row>
    <row r="41" spans="1:15" s="106" customFormat="1" ht="23.25" customHeight="1" x14ac:dyDescent="0.2">
      <c r="A41" s="136" t="s">
        <v>585</v>
      </c>
      <c r="B41" s="101" t="s">
        <v>940</v>
      </c>
      <c r="C41" s="546" t="s">
        <v>381</v>
      </c>
      <c r="D41" s="589">
        <v>6996</v>
      </c>
      <c r="E41" s="589">
        <v>1997</v>
      </c>
      <c r="F41" s="588">
        <f>D41+E41</f>
        <v>8993</v>
      </c>
      <c r="G41" s="590">
        <f t="shared" si="8"/>
        <v>8993</v>
      </c>
      <c r="H41" s="95"/>
      <c r="I41" s="1311">
        <v>7876</v>
      </c>
      <c r="J41" s="590">
        <f>I41</f>
        <v>7876</v>
      </c>
      <c r="K41" s="1306"/>
      <c r="L41" s="1306">
        <f t="shared" si="9"/>
        <v>87.579228288668958</v>
      </c>
    </row>
    <row r="42" spans="1:15" s="106" customFormat="1" ht="21.75" customHeight="1" x14ac:dyDescent="0.2">
      <c r="A42" s="136" t="s">
        <v>586</v>
      </c>
      <c r="B42" s="97" t="s">
        <v>347</v>
      </c>
      <c r="C42" s="102" t="s">
        <v>381</v>
      </c>
      <c r="D42" s="874">
        <v>17500</v>
      </c>
      <c r="E42" s="874">
        <v>4725</v>
      </c>
      <c r="F42" s="875">
        <f>D42+E42</f>
        <v>22225</v>
      </c>
      <c r="G42" s="546">
        <f>F42</f>
        <v>22225</v>
      </c>
      <c r="H42" s="95"/>
      <c r="I42" s="1311">
        <f t="shared" ref="I42:I63" si="10">K42+J42</f>
        <v>0</v>
      </c>
      <c r="J42" s="590"/>
      <c r="K42" s="1306"/>
      <c r="L42" s="1306">
        <f t="shared" si="9"/>
        <v>0</v>
      </c>
    </row>
    <row r="43" spans="1:15" s="106" customFormat="1" ht="21.75" customHeight="1" x14ac:dyDescent="0.2">
      <c r="A43" s="136" t="s">
        <v>587</v>
      </c>
      <c r="B43" s="728" t="s">
        <v>196</v>
      </c>
      <c r="C43" s="546" t="s">
        <v>381</v>
      </c>
      <c r="D43" s="547">
        <v>5468</v>
      </c>
      <c r="E43" s="547">
        <v>1477</v>
      </c>
      <c r="F43" s="588">
        <f>D43+E43</f>
        <v>6945</v>
      </c>
      <c r="G43" s="590"/>
      <c r="H43" s="547">
        <f>F43</f>
        <v>6945</v>
      </c>
      <c r="I43" s="1311">
        <f t="shared" si="10"/>
        <v>0</v>
      </c>
      <c r="J43" s="590"/>
      <c r="K43" s="1306"/>
      <c r="L43" s="1306">
        <f t="shared" si="9"/>
        <v>0</v>
      </c>
    </row>
    <row r="44" spans="1:15" s="106" customFormat="1" ht="15" customHeight="1" x14ac:dyDescent="0.2">
      <c r="A44" s="136" t="s">
        <v>629</v>
      </c>
      <c r="B44" s="390" t="s">
        <v>672</v>
      </c>
      <c r="C44" s="106" t="s">
        <v>381</v>
      </c>
      <c r="D44" s="92">
        <v>13170</v>
      </c>
      <c r="E44" s="92">
        <v>3556</v>
      </c>
      <c r="F44" s="103">
        <v>16726</v>
      </c>
      <c r="G44" s="92"/>
      <c r="H44" s="95">
        <v>16726</v>
      </c>
      <c r="I44" s="1311">
        <v>16726</v>
      </c>
      <c r="J44" s="590"/>
      <c r="K44" s="1306">
        <f>I44</f>
        <v>16726</v>
      </c>
      <c r="L44" s="1306">
        <f t="shared" si="9"/>
        <v>100</v>
      </c>
    </row>
    <row r="45" spans="1:15" s="106" customFormat="1" ht="29.25" customHeight="1" x14ac:dyDescent="0.2">
      <c r="A45" s="136" t="s">
        <v>630</v>
      </c>
      <c r="B45" s="728" t="s">
        <v>830</v>
      </c>
      <c r="C45" s="727" t="s">
        <v>573</v>
      </c>
      <c r="D45" s="590">
        <v>5512</v>
      </c>
      <c r="E45" s="590">
        <v>1193</v>
      </c>
      <c r="F45" s="833">
        <f>D45+E45</f>
        <v>6705</v>
      </c>
      <c r="G45" s="548">
        <f>F45</f>
        <v>6705</v>
      </c>
      <c r="H45" s="589"/>
      <c r="I45" s="1311">
        <f t="shared" si="10"/>
        <v>0</v>
      </c>
      <c r="J45" s="590"/>
      <c r="K45" s="1306"/>
      <c r="L45" s="1306">
        <f t="shared" si="9"/>
        <v>0</v>
      </c>
    </row>
    <row r="46" spans="1:15" s="727" customFormat="1" ht="22.5" customHeight="1" x14ac:dyDescent="0.2">
      <c r="A46" s="136" t="s">
        <v>631</v>
      </c>
      <c r="B46" s="728" t="s">
        <v>831</v>
      </c>
      <c r="C46" s="727" t="s">
        <v>573</v>
      </c>
      <c r="D46" s="590">
        <v>0</v>
      </c>
      <c r="E46" s="590">
        <v>0</v>
      </c>
      <c r="F46" s="833">
        <f>D46+E46</f>
        <v>0</v>
      </c>
      <c r="G46" s="548">
        <f>F46</f>
        <v>0</v>
      </c>
      <c r="H46" s="589"/>
      <c r="I46" s="1311">
        <f t="shared" si="10"/>
        <v>0</v>
      </c>
      <c r="J46" s="590"/>
      <c r="K46" s="1306"/>
      <c r="L46" s="1306"/>
    </row>
    <row r="47" spans="1:15" s="106" customFormat="1" ht="22.5" customHeight="1" x14ac:dyDescent="0.2">
      <c r="A47" s="136" t="s">
        <v>632</v>
      </c>
      <c r="B47" s="728" t="s">
        <v>858</v>
      </c>
      <c r="C47" s="727" t="s">
        <v>573</v>
      </c>
      <c r="D47" s="590">
        <v>7000</v>
      </c>
      <c r="E47" s="590"/>
      <c r="F47" s="833">
        <v>7000</v>
      </c>
      <c r="G47" s="548">
        <v>7000</v>
      </c>
      <c r="H47" s="589"/>
      <c r="I47" s="1311">
        <f t="shared" si="10"/>
        <v>0</v>
      </c>
      <c r="J47" s="590"/>
      <c r="K47" s="1306"/>
      <c r="L47" s="1306">
        <f t="shared" si="9"/>
        <v>0</v>
      </c>
    </row>
    <row r="48" spans="1:15" s="106" customFormat="1" ht="22.5" customHeight="1" x14ac:dyDescent="0.2">
      <c r="A48" s="136" t="s">
        <v>633</v>
      </c>
      <c r="B48" s="728" t="s">
        <v>1008</v>
      </c>
      <c r="C48" s="546" t="s">
        <v>381</v>
      </c>
      <c r="D48" s="590">
        <v>3819</v>
      </c>
      <c r="E48" s="590">
        <v>1031</v>
      </c>
      <c r="F48" s="833">
        <f t="shared" ref="F48:F64" si="11">D48+E48</f>
        <v>4850</v>
      </c>
      <c r="G48" s="548">
        <f>F48</f>
        <v>4850</v>
      </c>
      <c r="H48" s="589"/>
      <c r="I48" s="1311">
        <v>1500</v>
      </c>
      <c r="J48" s="590">
        <f>I48</f>
        <v>1500</v>
      </c>
      <c r="K48" s="1306"/>
      <c r="L48" s="1306">
        <f t="shared" si="9"/>
        <v>30.927835051546392</v>
      </c>
    </row>
    <row r="49" spans="1:12" s="106" customFormat="1" ht="33" customHeight="1" x14ac:dyDescent="0.2">
      <c r="A49" s="136" t="s">
        <v>634</v>
      </c>
      <c r="B49" s="728" t="s">
        <v>972</v>
      </c>
      <c r="C49" s="546" t="s">
        <v>381</v>
      </c>
      <c r="D49" s="590">
        <v>9843</v>
      </c>
      <c r="E49" s="590">
        <v>2657</v>
      </c>
      <c r="F49" s="833">
        <f t="shared" si="11"/>
        <v>12500</v>
      </c>
      <c r="G49" s="548">
        <f>F49</f>
        <v>12500</v>
      </c>
      <c r="H49" s="589"/>
      <c r="I49" s="1311">
        <v>12497</v>
      </c>
      <c r="J49" s="590">
        <f>I49</f>
        <v>12497</v>
      </c>
      <c r="K49" s="1306"/>
      <c r="L49" s="1306">
        <f t="shared" si="9"/>
        <v>99.975999999999999</v>
      </c>
    </row>
    <row r="50" spans="1:12" s="106" customFormat="1" ht="33" customHeight="1" x14ac:dyDescent="0.2">
      <c r="A50" s="136" t="s">
        <v>635</v>
      </c>
      <c r="B50" s="728" t="s">
        <v>1012</v>
      </c>
      <c r="C50" s="546" t="s">
        <v>381</v>
      </c>
      <c r="D50" s="876">
        <v>12321</v>
      </c>
      <c r="E50" s="876">
        <v>3326</v>
      </c>
      <c r="F50" s="877">
        <f t="shared" si="11"/>
        <v>15647</v>
      </c>
      <c r="G50" s="878">
        <f>F50</f>
        <v>15647</v>
      </c>
      <c r="H50" s="589"/>
      <c r="I50" s="1311">
        <v>2921</v>
      </c>
      <c r="J50" s="590">
        <f>I50</f>
        <v>2921</v>
      </c>
      <c r="K50" s="1306"/>
      <c r="L50" s="1306">
        <f t="shared" si="9"/>
        <v>18.668115293666517</v>
      </c>
    </row>
    <row r="51" spans="1:12" s="106" customFormat="1" ht="33" customHeight="1" x14ac:dyDescent="0.2">
      <c r="A51" s="136" t="s">
        <v>636</v>
      </c>
      <c r="B51" s="728" t="s">
        <v>1009</v>
      </c>
      <c r="C51" s="546" t="s">
        <v>381</v>
      </c>
      <c r="D51" s="590">
        <v>11412</v>
      </c>
      <c r="E51" s="590">
        <v>3080</v>
      </c>
      <c r="F51" s="833">
        <f t="shared" si="11"/>
        <v>14492</v>
      </c>
      <c r="G51" s="548"/>
      <c r="H51" s="589">
        <f>F51</f>
        <v>14492</v>
      </c>
      <c r="I51" s="1311">
        <v>3810</v>
      </c>
      <c r="J51" s="590"/>
      <c r="K51" s="1306">
        <f>I51</f>
        <v>3810</v>
      </c>
      <c r="L51" s="1306">
        <f t="shared" si="9"/>
        <v>26.290367099089153</v>
      </c>
    </row>
    <row r="52" spans="1:12" s="106" customFormat="1" ht="18.75" customHeight="1" x14ac:dyDescent="0.2">
      <c r="A52" s="136" t="s">
        <v>638</v>
      </c>
      <c r="B52" s="728" t="s">
        <v>1021</v>
      </c>
      <c r="C52" s="546" t="s">
        <v>381</v>
      </c>
      <c r="D52" s="590">
        <v>0</v>
      </c>
      <c r="E52" s="590">
        <v>0</v>
      </c>
      <c r="F52" s="833">
        <f t="shared" si="11"/>
        <v>0</v>
      </c>
      <c r="G52" s="548"/>
      <c r="H52" s="589">
        <f>F52</f>
        <v>0</v>
      </c>
      <c r="I52" s="1311">
        <f t="shared" si="10"/>
        <v>0</v>
      </c>
      <c r="J52" s="590"/>
      <c r="K52" s="1306"/>
      <c r="L52" s="1306"/>
    </row>
    <row r="53" spans="1:12" s="106" customFormat="1" ht="19.5" customHeight="1" x14ac:dyDescent="0.2">
      <c r="A53" s="136" t="s">
        <v>639</v>
      </c>
      <c r="B53" s="728" t="s">
        <v>1010</v>
      </c>
      <c r="C53" s="727" t="s">
        <v>573</v>
      </c>
      <c r="D53" s="590">
        <v>393</v>
      </c>
      <c r="E53" s="590">
        <v>99</v>
      </c>
      <c r="F53" s="833">
        <f t="shared" si="11"/>
        <v>492</v>
      </c>
      <c r="G53" s="548">
        <f>F53</f>
        <v>492</v>
      </c>
      <c r="H53" s="589"/>
      <c r="I53" s="1311">
        <v>491</v>
      </c>
      <c r="J53" s="590">
        <f>I53</f>
        <v>491</v>
      </c>
      <c r="K53" s="1306"/>
      <c r="L53" s="1306">
        <f t="shared" si="9"/>
        <v>99.796747967479675</v>
      </c>
    </row>
    <row r="54" spans="1:12" s="106" customFormat="1" ht="20.25" customHeight="1" x14ac:dyDescent="0.2">
      <c r="A54" s="136" t="s">
        <v>640</v>
      </c>
      <c r="B54" s="728" t="s">
        <v>1131</v>
      </c>
      <c r="C54" s="546" t="s">
        <v>381</v>
      </c>
      <c r="D54" s="590">
        <v>0</v>
      </c>
      <c r="E54" s="590">
        <v>0</v>
      </c>
      <c r="F54" s="833">
        <f t="shared" si="11"/>
        <v>0</v>
      </c>
      <c r="G54" s="548"/>
      <c r="H54" s="589">
        <f>F54</f>
        <v>0</v>
      </c>
      <c r="I54" s="1311">
        <f t="shared" si="10"/>
        <v>0</v>
      </c>
      <c r="J54" s="590"/>
      <c r="K54" s="1306"/>
      <c r="L54" s="1306"/>
    </row>
    <row r="55" spans="1:12" s="106" customFormat="1" ht="29.25" customHeight="1" x14ac:dyDescent="0.2">
      <c r="A55" s="136" t="s">
        <v>641</v>
      </c>
      <c r="B55" s="728" t="s">
        <v>1011</v>
      </c>
      <c r="C55" s="727" t="s">
        <v>573</v>
      </c>
      <c r="D55" s="590">
        <v>193</v>
      </c>
      <c r="E55" s="590">
        <v>52</v>
      </c>
      <c r="F55" s="833">
        <f t="shared" si="11"/>
        <v>245</v>
      </c>
      <c r="G55" s="548">
        <f t="shared" ref="G55:G63" si="12">F55</f>
        <v>245</v>
      </c>
      <c r="H55" s="589"/>
      <c r="I55" s="1311">
        <v>244</v>
      </c>
      <c r="J55" s="590">
        <f>I55</f>
        <v>244</v>
      </c>
      <c r="K55" s="1306"/>
      <c r="L55" s="1306">
        <f t="shared" si="9"/>
        <v>99.591836734693871</v>
      </c>
    </row>
    <row r="56" spans="1:12" s="106" customFormat="1" ht="33" customHeight="1" x14ac:dyDescent="0.2">
      <c r="A56" s="136" t="s">
        <v>642</v>
      </c>
      <c r="B56" s="728" t="s">
        <v>1075</v>
      </c>
      <c r="C56" s="727" t="s">
        <v>573</v>
      </c>
      <c r="D56" s="590">
        <v>400</v>
      </c>
      <c r="E56" s="590"/>
      <c r="F56" s="833">
        <f t="shared" si="11"/>
        <v>400</v>
      </c>
      <c r="G56" s="548">
        <f t="shared" si="12"/>
        <v>400</v>
      </c>
      <c r="H56" s="589"/>
      <c r="I56" s="1311">
        <v>400</v>
      </c>
      <c r="J56" s="590">
        <f>I56</f>
        <v>400</v>
      </c>
      <c r="K56" s="1306"/>
      <c r="L56" s="1306">
        <f t="shared" si="9"/>
        <v>100</v>
      </c>
    </row>
    <row r="57" spans="1:12" s="106" customFormat="1" ht="33" customHeight="1" x14ac:dyDescent="0.2">
      <c r="A57" s="136" t="s">
        <v>643</v>
      </c>
      <c r="B57" s="728" t="s">
        <v>1103</v>
      </c>
      <c r="C57" s="546" t="s">
        <v>381</v>
      </c>
      <c r="D57" s="590">
        <v>1935</v>
      </c>
      <c r="E57" s="590">
        <v>452</v>
      </c>
      <c r="F57" s="833">
        <f t="shared" si="11"/>
        <v>2387</v>
      </c>
      <c r="G57" s="548">
        <f t="shared" si="12"/>
        <v>2387</v>
      </c>
      <c r="H57" s="589"/>
      <c r="I57" s="1311">
        <v>2386</v>
      </c>
      <c r="J57" s="590">
        <f>I57</f>
        <v>2386</v>
      </c>
      <c r="K57" s="1306"/>
      <c r="L57" s="1306">
        <f t="shared" si="9"/>
        <v>99.958106409719321</v>
      </c>
    </row>
    <row r="58" spans="1:12" s="106" customFormat="1" ht="36" customHeight="1" x14ac:dyDescent="0.2">
      <c r="A58" s="136" t="s">
        <v>644</v>
      </c>
      <c r="B58" s="728" t="s">
        <v>1097</v>
      </c>
      <c r="C58" s="546" t="s">
        <v>381</v>
      </c>
      <c r="D58" s="590">
        <v>11892</v>
      </c>
      <c r="E58" s="590">
        <v>3211</v>
      </c>
      <c r="F58" s="833">
        <f t="shared" si="11"/>
        <v>15103</v>
      </c>
      <c r="G58" s="548">
        <f t="shared" si="12"/>
        <v>15103</v>
      </c>
      <c r="H58" s="589"/>
      <c r="I58" s="1311">
        <v>350</v>
      </c>
      <c r="J58" s="590">
        <f>I58</f>
        <v>350</v>
      </c>
      <c r="K58" s="1306"/>
      <c r="L58" s="1306">
        <f t="shared" si="9"/>
        <v>2.3174203800569426</v>
      </c>
    </row>
    <row r="59" spans="1:12" s="106" customFormat="1" ht="22.5" customHeight="1" x14ac:dyDescent="0.2">
      <c r="A59" s="136" t="s">
        <v>645</v>
      </c>
      <c r="B59" s="728" t="s">
        <v>1055</v>
      </c>
      <c r="C59" s="546" t="s">
        <v>381</v>
      </c>
      <c r="D59" s="876">
        <v>2000</v>
      </c>
      <c r="E59" s="876">
        <v>540</v>
      </c>
      <c r="F59" s="877">
        <f t="shared" si="11"/>
        <v>2540</v>
      </c>
      <c r="G59" s="878">
        <f t="shared" si="12"/>
        <v>2540</v>
      </c>
      <c r="H59" s="589"/>
      <c r="I59" s="1311">
        <v>70</v>
      </c>
      <c r="J59" s="590">
        <f>I59</f>
        <v>70</v>
      </c>
      <c r="K59" s="1306"/>
      <c r="L59" s="1306">
        <f t="shared" si="9"/>
        <v>2.7559055118110236</v>
      </c>
    </row>
    <row r="60" spans="1:12" s="106" customFormat="1" ht="22.5" customHeight="1" x14ac:dyDescent="0.2">
      <c r="A60" s="136" t="s">
        <v>1056</v>
      </c>
      <c r="B60" s="728" t="s">
        <v>1057</v>
      </c>
      <c r="C60" s="546" t="s">
        <v>381</v>
      </c>
      <c r="D60" s="876">
        <v>0</v>
      </c>
      <c r="E60" s="876">
        <v>0</v>
      </c>
      <c r="F60" s="877">
        <f t="shared" si="11"/>
        <v>0</v>
      </c>
      <c r="G60" s="878">
        <f t="shared" si="12"/>
        <v>0</v>
      </c>
      <c r="H60" s="589"/>
      <c r="I60" s="1311">
        <f t="shared" si="10"/>
        <v>0</v>
      </c>
      <c r="J60" s="590"/>
      <c r="K60" s="1306"/>
      <c r="L60" s="1306"/>
    </row>
    <row r="61" spans="1:12" s="106" customFormat="1" ht="22.5" customHeight="1" x14ac:dyDescent="0.2">
      <c r="A61" s="136" t="s">
        <v>1063</v>
      </c>
      <c r="B61" s="728" t="s">
        <v>1098</v>
      </c>
      <c r="C61" s="546" t="s">
        <v>381</v>
      </c>
      <c r="D61" s="876">
        <v>80132</v>
      </c>
      <c r="E61" s="876">
        <v>21635</v>
      </c>
      <c r="F61" s="877">
        <f t="shared" si="11"/>
        <v>101767</v>
      </c>
      <c r="G61" s="878">
        <f t="shared" si="12"/>
        <v>101767</v>
      </c>
      <c r="H61" s="589"/>
      <c r="I61" s="1311">
        <f t="shared" si="10"/>
        <v>0</v>
      </c>
      <c r="J61" s="590"/>
      <c r="K61" s="1306"/>
      <c r="L61" s="1306">
        <f t="shared" si="9"/>
        <v>0</v>
      </c>
    </row>
    <row r="62" spans="1:12" s="106" customFormat="1" ht="22.5" customHeight="1" x14ac:dyDescent="0.2">
      <c r="A62" s="903" t="s">
        <v>1084</v>
      </c>
      <c r="B62" s="901" t="s">
        <v>1085</v>
      </c>
      <c r="C62" s="874" t="s">
        <v>381</v>
      </c>
      <c r="D62" s="878">
        <v>45573</v>
      </c>
      <c r="E62" s="878">
        <v>12305</v>
      </c>
      <c r="F62" s="902">
        <f t="shared" si="11"/>
        <v>57878</v>
      </c>
      <c r="G62" s="878">
        <f t="shared" si="12"/>
        <v>57878</v>
      </c>
      <c r="H62" s="589"/>
      <c r="I62" s="1311">
        <f t="shared" si="10"/>
        <v>0</v>
      </c>
      <c r="J62" s="590"/>
      <c r="K62" s="1306"/>
      <c r="L62" s="1306">
        <f t="shared" si="9"/>
        <v>0</v>
      </c>
    </row>
    <row r="63" spans="1:12" s="106" customFormat="1" ht="22.5" customHeight="1" x14ac:dyDescent="0.2">
      <c r="A63" s="903" t="s">
        <v>1099</v>
      </c>
      <c r="B63" s="901" t="s">
        <v>1101</v>
      </c>
      <c r="C63" s="874" t="s">
        <v>381</v>
      </c>
      <c r="D63" s="878">
        <v>5748</v>
      </c>
      <c r="E63" s="878">
        <v>1552</v>
      </c>
      <c r="F63" s="902">
        <f t="shared" si="11"/>
        <v>7300</v>
      </c>
      <c r="G63" s="878">
        <f t="shared" si="12"/>
        <v>7300</v>
      </c>
      <c r="H63" s="589"/>
      <c r="I63" s="1311">
        <f t="shared" si="10"/>
        <v>0</v>
      </c>
      <c r="J63" s="590"/>
      <c r="K63" s="1306"/>
      <c r="L63" s="1306">
        <f t="shared" si="9"/>
        <v>0</v>
      </c>
    </row>
    <row r="64" spans="1:12" s="106" customFormat="1" ht="22.5" customHeight="1" x14ac:dyDescent="0.2">
      <c r="A64" s="903" t="s">
        <v>1100</v>
      </c>
      <c r="B64" s="901" t="s">
        <v>1102</v>
      </c>
      <c r="C64" s="874" t="s">
        <v>381</v>
      </c>
      <c r="D64" s="878">
        <v>686</v>
      </c>
      <c r="E64" s="878"/>
      <c r="F64" s="902">
        <f t="shared" si="11"/>
        <v>686</v>
      </c>
      <c r="G64" s="878"/>
      <c r="H64" s="589">
        <f>F64</f>
        <v>686</v>
      </c>
      <c r="I64" s="1311">
        <v>686</v>
      </c>
      <c r="J64" s="590"/>
      <c r="K64" s="1306">
        <f>I64</f>
        <v>686</v>
      </c>
      <c r="L64" s="1306">
        <f t="shared" si="9"/>
        <v>100</v>
      </c>
    </row>
    <row r="65" spans="1:12" s="106" customFormat="1" ht="14.25" customHeight="1" thickBot="1" x14ac:dyDescent="0.25">
      <c r="A65" s="557"/>
      <c r="B65" s="390"/>
      <c r="D65" s="92"/>
      <c r="E65" s="92"/>
      <c r="F65" s="103"/>
      <c r="G65" s="92"/>
      <c r="H65" s="95"/>
      <c r="I65" s="1312"/>
      <c r="J65" s="587"/>
      <c r="K65" s="997"/>
      <c r="L65" s="997"/>
    </row>
    <row r="66" spans="1:12" ht="13.9" customHeight="1" thickBot="1" x14ac:dyDescent="0.25">
      <c r="A66" s="559"/>
      <c r="B66" s="98" t="s">
        <v>588</v>
      </c>
      <c r="C66" s="107"/>
      <c r="D66" s="99">
        <f>SUM(D35:D64)</f>
        <v>403285</v>
      </c>
      <c r="E66" s="99">
        <f>SUM(E35:E64)</f>
        <v>88352</v>
      </c>
      <c r="F66" s="99">
        <f>SUM(F35:F64)</f>
        <v>491637</v>
      </c>
      <c r="G66" s="99">
        <f>SUM(G35:G64)</f>
        <v>452788</v>
      </c>
      <c r="H66" s="99">
        <f>SUM(H35:H64)</f>
        <v>38849</v>
      </c>
      <c r="I66" s="1313">
        <f>SUM(I35:I65)</f>
        <v>187847</v>
      </c>
      <c r="J66" s="1314">
        <f>SUM(J35:J65)</f>
        <v>166625</v>
      </c>
      <c r="K66" s="1315">
        <f>SUM(K35:K65)</f>
        <v>21222</v>
      </c>
      <c r="L66" s="998">
        <f>I66/F66*100</f>
        <v>38.208474952047958</v>
      </c>
    </row>
    <row r="67" spans="1:12" s="106" customFormat="1" ht="13.9" customHeight="1" x14ac:dyDescent="0.2">
      <c r="A67" s="335"/>
      <c r="B67" s="97"/>
      <c r="C67" s="102"/>
      <c r="D67" s="95"/>
      <c r="E67" s="95"/>
      <c r="F67" s="96"/>
      <c r="G67" s="92"/>
      <c r="H67" s="96"/>
      <c r="I67" s="1316"/>
      <c r="J67" s="92"/>
      <c r="K67" s="996"/>
      <c r="L67" s="996"/>
    </row>
    <row r="68" spans="1:12" s="106" customFormat="1" ht="13.9" customHeight="1" x14ac:dyDescent="0.2">
      <c r="A68" s="136"/>
      <c r="B68" s="97"/>
      <c r="C68" s="102"/>
      <c r="D68" s="95"/>
      <c r="E68" s="95"/>
      <c r="F68" s="96"/>
      <c r="G68" s="92"/>
      <c r="H68" s="95"/>
      <c r="I68" s="1316"/>
      <c r="J68" s="92"/>
      <c r="K68" s="996"/>
      <c r="L68" s="996"/>
    </row>
    <row r="69" spans="1:12" s="110" customFormat="1" ht="15.75" customHeight="1" x14ac:dyDescent="0.2">
      <c r="A69" s="375" t="s">
        <v>589</v>
      </c>
      <c r="B69" s="108" t="s">
        <v>590</v>
      </c>
      <c r="C69" s="109"/>
      <c r="D69" s="96"/>
      <c r="E69" s="96"/>
      <c r="F69" s="96"/>
      <c r="G69" s="121"/>
      <c r="H69" s="691"/>
      <c r="I69" s="1317"/>
      <c r="J69" s="121"/>
      <c r="K69" s="1318"/>
      <c r="L69" s="996"/>
    </row>
    <row r="70" spans="1:12" s="110" customFormat="1" ht="15.75" customHeight="1" x14ac:dyDescent="0.2">
      <c r="A70" s="136" t="s">
        <v>591</v>
      </c>
      <c r="B70" s="97" t="s">
        <v>650</v>
      </c>
      <c r="C70" s="546" t="s">
        <v>381</v>
      </c>
      <c r="D70" s="835">
        <v>2000</v>
      </c>
      <c r="E70" s="835">
        <f>D70*0.27</f>
        <v>540</v>
      </c>
      <c r="F70" s="836">
        <f>D70+E70</f>
        <v>2540</v>
      </c>
      <c r="G70" s="837">
        <v>2540</v>
      </c>
      <c r="H70" s="835"/>
      <c r="I70" s="1204">
        <v>230</v>
      </c>
      <c r="J70" s="93">
        <f>I70</f>
        <v>230</v>
      </c>
      <c r="K70" s="1318"/>
      <c r="L70" s="996">
        <f>I70/F70*100</f>
        <v>9.0551181102362204</v>
      </c>
    </row>
    <row r="71" spans="1:12" s="110" customFormat="1" ht="15.75" customHeight="1" x14ac:dyDescent="0.2">
      <c r="A71" s="136" t="s">
        <v>786</v>
      </c>
      <c r="B71" s="111" t="s">
        <v>185</v>
      </c>
      <c r="C71" s="102" t="s">
        <v>381</v>
      </c>
      <c r="D71" s="95">
        <v>396</v>
      </c>
      <c r="E71" s="95">
        <v>107</v>
      </c>
      <c r="F71" s="96">
        <f>SUM(D71:E71)</f>
        <v>503</v>
      </c>
      <c r="G71" s="103"/>
      <c r="H71" s="95">
        <v>503</v>
      </c>
      <c r="I71" s="1204">
        <v>349</v>
      </c>
      <c r="J71" s="93">
        <f>I71</f>
        <v>349</v>
      </c>
      <c r="K71" s="1318"/>
      <c r="L71" s="996">
        <f t="shared" ref="L71:L96" si="13">I71/F71*100</f>
        <v>69.383697813121273</v>
      </c>
    </row>
    <row r="72" spans="1:12" s="110" customFormat="1" ht="16.5" customHeight="1" x14ac:dyDescent="0.2">
      <c r="A72" s="884" t="s">
        <v>102</v>
      </c>
      <c r="B72" s="111" t="s">
        <v>649</v>
      </c>
      <c r="C72" s="860" t="s">
        <v>381</v>
      </c>
      <c r="D72" s="857">
        <v>1000</v>
      </c>
      <c r="E72" s="857">
        <v>150</v>
      </c>
      <c r="F72" s="885">
        <f>SUM(D72:E72)</f>
        <v>1150</v>
      </c>
      <c r="G72" s="859">
        <v>122</v>
      </c>
      <c r="H72" s="857">
        <f>F72-G72</f>
        <v>1028</v>
      </c>
      <c r="I72" s="1204">
        <v>596</v>
      </c>
      <c r="J72" s="93">
        <v>63</v>
      </c>
      <c r="K72" s="992">
        <v>533</v>
      </c>
      <c r="L72" s="996">
        <f t="shared" si="13"/>
        <v>51.826086956521742</v>
      </c>
    </row>
    <row r="73" spans="1:12" s="110" customFormat="1" ht="16.5" customHeight="1" x14ac:dyDescent="0.2">
      <c r="A73" s="884" t="s">
        <v>376</v>
      </c>
      <c r="B73" s="111" t="s">
        <v>1104</v>
      </c>
      <c r="C73" s="860" t="s">
        <v>381</v>
      </c>
      <c r="D73" s="857">
        <v>2000</v>
      </c>
      <c r="E73" s="857">
        <v>540</v>
      </c>
      <c r="F73" s="885">
        <f>SUM(D73:E73)</f>
        <v>2540</v>
      </c>
      <c r="G73" s="859"/>
      <c r="H73" s="857">
        <f>F73</f>
        <v>2540</v>
      </c>
      <c r="I73" s="1204">
        <v>2445</v>
      </c>
      <c r="J73" s="93"/>
      <c r="K73" s="992">
        <f>I73</f>
        <v>2445</v>
      </c>
      <c r="L73" s="996">
        <f t="shared" si="13"/>
        <v>96.259842519685037</v>
      </c>
    </row>
    <row r="74" spans="1:12" s="110" customFormat="1" ht="22.15" customHeight="1" x14ac:dyDescent="0.2">
      <c r="A74" s="884" t="s">
        <v>785</v>
      </c>
      <c r="B74" s="111" t="s">
        <v>1105</v>
      </c>
      <c r="C74" s="860" t="s">
        <v>381</v>
      </c>
      <c r="D74" s="857">
        <v>1575</v>
      </c>
      <c r="E74" s="857">
        <v>425</v>
      </c>
      <c r="F74" s="885">
        <f>SUM(D74:E74)</f>
        <v>2000</v>
      </c>
      <c r="G74" s="859"/>
      <c r="H74" s="857">
        <f>F74</f>
        <v>2000</v>
      </c>
      <c r="I74" s="1204">
        <f t="shared" ref="I74" si="14">J74+K74</f>
        <v>0</v>
      </c>
      <c r="J74" s="93"/>
      <c r="K74" s="1318"/>
      <c r="L74" s="996">
        <f t="shared" si="13"/>
        <v>0</v>
      </c>
    </row>
    <row r="75" spans="1:12" s="110" customFormat="1" ht="15.75" customHeight="1" thickBot="1" x14ac:dyDescent="0.25">
      <c r="A75" s="136"/>
      <c r="B75" s="111"/>
      <c r="C75" s="102"/>
      <c r="D75" s="95"/>
      <c r="E75" s="95"/>
      <c r="F75" s="96"/>
      <c r="G75" s="103"/>
      <c r="H75" s="95"/>
      <c r="I75" s="1204"/>
      <c r="J75" s="121"/>
      <c r="K75" s="1318"/>
      <c r="L75" s="996"/>
    </row>
    <row r="76" spans="1:12" s="110" customFormat="1" ht="12" customHeight="1" thickBot="1" x14ac:dyDescent="0.2">
      <c r="A76" s="376"/>
      <c r="B76" s="98" t="s">
        <v>592</v>
      </c>
      <c r="C76" s="107"/>
      <c r="D76" s="99">
        <f t="shared" ref="D76:I76" si="15">SUM(D70:D74)</f>
        <v>6971</v>
      </c>
      <c r="E76" s="99">
        <f t="shared" si="15"/>
        <v>1762</v>
      </c>
      <c r="F76" s="99">
        <f t="shared" si="15"/>
        <v>8733</v>
      </c>
      <c r="G76" s="99">
        <f t="shared" si="15"/>
        <v>2662</v>
      </c>
      <c r="H76" s="989">
        <f t="shared" si="15"/>
        <v>6071</v>
      </c>
      <c r="I76" s="99">
        <f t="shared" si="15"/>
        <v>3620</v>
      </c>
      <c r="J76" s="99">
        <f t="shared" ref="J76:K76" si="16">SUM(J70:J74)</f>
        <v>642</v>
      </c>
      <c r="K76" s="989">
        <f t="shared" si="16"/>
        <v>2978</v>
      </c>
      <c r="L76" s="834">
        <f t="shared" si="13"/>
        <v>41.451963815412803</v>
      </c>
    </row>
    <row r="77" spans="1:12" s="110" customFormat="1" ht="12" customHeight="1" x14ac:dyDescent="0.2">
      <c r="A77" s="375"/>
      <c r="B77" s="108"/>
      <c r="C77" s="109"/>
      <c r="D77" s="96"/>
      <c r="E77" s="96"/>
      <c r="F77" s="96"/>
      <c r="G77" s="96"/>
      <c r="H77" s="96"/>
      <c r="I77" s="681"/>
      <c r="K77" s="1003"/>
      <c r="L77" s="996"/>
    </row>
    <row r="78" spans="1:12" s="110" customFormat="1" ht="12" customHeight="1" x14ac:dyDescent="0.2">
      <c r="A78" s="375"/>
      <c r="B78" s="108"/>
      <c r="C78" s="109"/>
      <c r="D78" s="96"/>
      <c r="E78" s="96"/>
      <c r="F78" s="96"/>
      <c r="G78" s="121"/>
      <c r="H78" s="691"/>
      <c r="I78" s="681"/>
      <c r="K78" s="1003"/>
      <c r="L78" s="996"/>
    </row>
    <row r="79" spans="1:12" s="90" customFormat="1" ht="15" customHeight="1" x14ac:dyDescent="0.2">
      <c r="A79" s="375" t="s">
        <v>593</v>
      </c>
      <c r="B79" s="94" t="s">
        <v>594</v>
      </c>
      <c r="C79" s="96"/>
      <c r="D79" s="96"/>
      <c r="E79" s="96"/>
      <c r="F79" s="96"/>
      <c r="G79" s="93"/>
      <c r="H79" s="134"/>
      <c r="I79" s="682"/>
      <c r="K79" s="1002"/>
      <c r="L79" s="996"/>
    </row>
    <row r="80" spans="1:12" s="90" customFormat="1" ht="15" customHeight="1" x14ac:dyDescent="0.2">
      <c r="A80" s="136" t="s">
        <v>572</v>
      </c>
      <c r="B80" s="114" t="s">
        <v>1064</v>
      </c>
      <c r="C80" s="102" t="s">
        <v>381</v>
      </c>
      <c r="D80" s="95">
        <v>734</v>
      </c>
      <c r="E80" s="95">
        <v>195</v>
      </c>
      <c r="F80" s="95">
        <f>D80+E80</f>
        <v>929</v>
      </c>
      <c r="G80" s="93"/>
      <c r="H80" s="134">
        <f>F80</f>
        <v>929</v>
      </c>
      <c r="I80" s="684">
        <v>701</v>
      </c>
      <c r="K80" s="1002">
        <f>I80</f>
        <v>701</v>
      </c>
      <c r="L80" s="996">
        <f t="shared" si="13"/>
        <v>75.457481162540361</v>
      </c>
    </row>
    <row r="81" spans="1:12" s="90" customFormat="1" ht="15" customHeight="1" thickBot="1" x14ac:dyDescent="0.25">
      <c r="A81" s="375"/>
      <c r="B81" s="114"/>
      <c r="C81" s="102"/>
      <c r="D81" s="95"/>
      <c r="E81" s="95"/>
      <c r="F81" s="96"/>
      <c r="G81" s="93"/>
      <c r="H81" s="134"/>
      <c r="I81" s="682"/>
      <c r="K81" s="1002"/>
      <c r="L81" s="996"/>
    </row>
    <row r="82" spans="1:12" s="90" customFormat="1" ht="13.5" customHeight="1" thickBot="1" x14ac:dyDescent="0.25">
      <c r="A82" s="376"/>
      <c r="B82" s="113" t="s">
        <v>595</v>
      </c>
      <c r="C82" s="99"/>
      <c r="D82" s="99">
        <f>D80</f>
        <v>734</v>
      </c>
      <c r="E82" s="99">
        <f>E80</f>
        <v>195</v>
      </c>
      <c r="F82" s="99">
        <f>F80</f>
        <v>929</v>
      </c>
      <c r="G82" s="99"/>
      <c r="H82" s="989">
        <f>H80</f>
        <v>929</v>
      </c>
      <c r="I82" s="99">
        <f>I80</f>
        <v>701</v>
      </c>
      <c r="J82" s="99">
        <f t="shared" ref="J82:K82" si="17">J80</f>
        <v>0</v>
      </c>
      <c r="K82" s="989">
        <f t="shared" si="17"/>
        <v>701</v>
      </c>
      <c r="L82" s="1011">
        <f t="shared" si="13"/>
        <v>75.457481162540361</v>
      </c>
    </row>
    <row r="83" spans="1:12" s="90" customFormat="1" ht="13.5" customHeight="1" x14ac:dyDescent="0.2">
      <c r="A83" s="375"/>
      <c r="B83" s="94"/>
      <c r="C83" s="96"/>
      <c r="D83" s="96"/>
      <c r="E83" s="96"/>
      <c r="F83" s="96"/>
      <c r="G83" s="96"/>
      <c r="H83" s="96"/>
      <c r="I83" s="682"/>
      <c r="K83" s="1002"/>
      <c r="L83" s="999"/>
    </row>
    <row r="84" spans="1:12" s="90" customFormat="1" ht="13.5" customHeight="1" x14ac:dyDescent="0.2">
      <c r="A84" s="375"/>
      <c r="B84" s="94"/>
      <c r="C84" s="96"/>
      <c r="D84" s="96"/>
      <c r="E84" s="96"/>
      <c r="F84" s="96"/>
      <c r="G84" s="93"/>
      <c r="H84" s="134"/>
      <c r="I84" s="682"/>
      <c r="K84" s="1002"/>
      <c r="L84" s="996"/>
    </row>
    <row r="85" spans="1:12" s="90" customFormat="1" ht="13.5" customHeight="1" x14ac:dyDescent="0.2">
      <c r="A85" s="375" t="s">
        <v>92</v>
      </c>
      <c r="B85" s="94" t="s">
        <v>186</v>
      </c>
      <c r="C85" s="96"/>
      <c r="F85" s="95"/>
      <c r="G85" s="93"/>
      <c r="H85" s="95"/>
      <c r="I85" s="682"/>
      <c r="K85" s="1002"/>
      <c r="L85" s="996"/>
    </row>
    <row r="86" spans="1:12" s="90" customFormat="1" ht="20.25" customHeight="1" x14ac:dyDescent="0.2">
      <c r="A86" s="136" t="s">
        <v>591</v>
      </c>
      <c r="B86" s="114" t="s">
        <v>651</v>
      </c>
      <c r="C86" s="95" t="s">
        <v>381</v>
      </c>
      <c r="D86" s="547">
        <v>1000</v>
      </c>
      <c r="E86" s="547">
        <f>D86*0.27</f>
        <v>270</v>
      </c>
      <c r="F86" s="549">
        <f>SUM(D86:E86)</f>
        <v>1270</v>
      </c>
      <c r="G86" s="548"/>
      <c r="H86" s="547">
        <f>SUM(F86:G86)</f>
        <v>1270</v>
      </c>
      <c r="I86" s="684">
        <f>J86+K86</f>
        <v>0</v>
      </c>
      <c r="K86" s="1002"/>
      <c r="L86" s="996">
        <f t="shared" si="13"/>
        <v>0</v>
      </c>
    </row>
    <row r="87" spans="1:12" s="90" customFormat="1" ht="13.5" customHeight="1" x14ac:dyDescent="0.2">
      <c r="A87" s="136" t="s">
        <v>786</v>
      </c>
      <c r="B87" s="111" t="s">
        <v>652</v>
      </c>
      <c r="C87" s="102" t="s">
        <v>381</v>
      </c>
      <c r="D87" s="95">
        <v>1000</v>
      </c>
      <c r="E87" s="95">
        <f>D87*0.27</f>
        <v>270</v>
      </c>
      <c r="F87" s="96">
        <f>SUM(D87:E87)</f>
        <v>1270</v>
      </c>
      <c r="G87" s="93"/>
      <c r="H87" s="95">
        <f>F87</f>
        <v>1270</v>
      </c>
      <c r="I87" s="684">
        <f t="shared" ref="I87:I92" si="18">J87+K87</f>
        <v>0</v>
      </c>
      <c r="K87" s="1002"/>
      <c r="L87" s="996">
        <f t="shared" si="13"/>
        <v>0</v>
      </c>
    </row>
    <row r="88" spans="1:12" s="90" customFormat="1" ht="25.5" customHeight="1" x14ac:dyDescent="0.2">
      <c r="A88" s="136" t="s">
        <v>102</v>
      </c>
      <c r="B88" s="904" t="s">
        <v>1107</v>
      </c>
      <c r="C88" s="546" t="s">
        <v>381</v>
      </c>
      <c r="D88" s="547">
        <v>2025</v>
      </c>
      <c r="E88" s="547">
        <v>547</v>
      </c>
      <c r="F88" s="549">
        <f>SUM(D88:E88)</f>
        <v>2572</v>
      </c>
      <c r="G88" s="548"/>
      <c r="H88" s="547">
        <f>F88</f>
        <v>2572</v>
      </c>
      <c r="I88" s="684">
        <v>441</v>
      </c>
      <c r="K88" s="1002">
        <f>I88</f>
        <v>441</v>
      </c>
      <c r="L88" s="996">
        <f t="shared" si="13"/>
        <v>17.14618973561431</v>
      </c>
    </row>
    <row r="89" spans="1:12" s="90" customFormat="1" ht="16.149999999999999" customHeight="1" x14ac:dyDescent="0.2">
      <c r="A89" s="136" t="s">
        <v>376</v>
      </c>
      <c r="B89" s="111" t="s">
        <v>1108</v>
      </c>
      <c r="C89" s="546" t="s">
        <v>381</v>
      </c>
      <c r="D89" s="547">
        <v>409</v>
      </c>
      <c r="E89" s="547">
        <v>111</v>
      </c>
      <c r="F89" s="549">
        <f t="shared" ref="F89:F94" si="19">SUM(D89:E89)</f>
        <v>520</v>
      </c>
      <c r="G89" s="548">
        <f>F89</f>
        <v>520</v>
      </c>
      <c r="H89" s="547"/>
      <c r="I89" s="684">
        <f t="shared" si="18"/>
        <v>0</v>
      </c>
      <c r="K89" s="1002"/>
      <c r="L89" s="996">
        <f t="shared" si="13"/>
        <v>0</v>
      </c>
    </row>
    <row r="90" spans="1:12" s="90" customFormat="1" ht="26.25" customHeight="1" x14ac:dyDescent="0.2">
      <c r="A90" s="136" t="s">
        <v>785</v>
      </c>
      <c r="B90" s="111" t="s">
        <v>1109</v>
      </c>
      <c r="C90" s="546" t="s">
        <v>381</v>
      </c>
      <c r="D90" s="547">
        <v>709</v>
      </c>
      <c r="E90" s="547">
        <v>191</v>
      </c>
      <c r="F90" s="549">
        <f t="shared" si="19"/>
        <v>900</v>
      </c>
      <c r="G90" s="548">
        <f>F90</f>
        <v>900</v>
      </c>
      <c r="H90" s="547"/>
      <c r="I90" s="684">
        <f t="shared" si="18"/>
        <v>0</v>
      </c>
      <c r="K90" s="1002"/>
      <c r="L90" s="996">
        <f t="shared" si="13"/>
        <v>0</v>
      </c>
    </row>
    <row r="91" spans="1:12" s="90" customFormat="1" ht="16.899999999999999" customHeight="1" x14ac:dyDescent="0.2">
      <c r="A91" s="136" t="s">
        <v>1065</v>
      </c>
      <c r="B91" s="111" t="s">
        <v>1110</v>
      </c>
      <c r="C91" s="546" t="s">
        <v>381</v>
      </c>
      <c r="D91" s="547">
        <v>898</v>
      </c>
      <c r="E91" s="547">
        <v>242</v>
      </c>
      <c r="F91" s="549">
        <f t="shared" si="19"/>
        <v>1140</v>
      </c>
      <c r="G91" s="548">
        <f>F91</f>
        <v>1140</v>
      </c>
      <c r="H91" s="547"/>
      <c r="I91" s="684">
        <f>J91+K91</f>
        <v>0</v>
      </c>
      <c r="K91" s="1002"/>
      <c r="L91" s="996">
        <f t="shared" si="13"/>
        <v>0</v>
      </c>
    </row>
    <row r="92" spans="1:12" s="90" customFormat="1" ht="16.899999999999999" customHeight="1" x14ac:dyDescent="0.2">
      <c r="A92" s="136" t="s">
        <v>787</v>
      </c>
      <c r="B92" s="111" t="s">
        <v>1111</v>
      </c>
      <c r="C92" s="546" t="s">
        <v>381</v>
      </c>
      <c r="D92" s="547">
        <v>465</v>
      </c>
      <c r="E92" s="547">
        <v>125</v>
      </c>
      <c r="F92" s="549">
        <f t="shared" si="19"/>
        <v>590</v>
      </c>
      <c r="G92" s="548">
        <f>F92</f>
        <v>590</v>
      </c>
      <c r="H92" s="547"/>
      <c r="I92" s="684">
        <f t="shared" si="18"/>
        <v>0</v>
      </c>
      <c r="K92" s="1002"/>
      <c r="L92" s="996">
        <f t="shared" si="13"/>
        <v>0</v>
      </c>
    </row>
    <row r="93" spans="1:12" s="90" customFormat="1" ht="16.899999999999999" customHeight="1" x14ac:dyDescent="0.2">
      <c r="A93" s="136" t="s">
        <v>1106</v>
      </c>
      <c r="B93" s="111" t="s">
        <v>1112</v>
      </c>
      <c r="C93" s="546" t="s">
        <v>381</v>
      </c>
      <c r="D93" s="547">
        <v>163</v>
      </c>
      <c r="E93" s="547">
        <v>44</v>
      </c>
      <c r="F93" s="549">
        <f t="shared" si="19"/>
        <v>207</v>
      </c>
      <c r="G93" s="548"/>
      <c r="H93" s="547">
        <f>F93</f>
        <v>207</v>
      </c>
      <c r="I93" s="684">
        <v>207</v>
      </c>
      <c r="K93" s="1002">
        <f>I93</f>
        <v>207</v>
      </c>
      <c r="L93" s="996">
        <f t="shared" si="13"/>
        <v>100</v>
      </c>
    </row>
    <row r="94" spans="1:12" s="90" customFormat="1" ht="16.899999999999999" customHeight="1" x14ac:dyDescent="0.2">
      <c r="A94" s="136" t="s">
        <v>1113</v>
      </c>
      <c r="B94" s="111" t="s">
        <v>1114</v>
      </c>
      <c r="C94" s="546" t="s">
        <v>381</v>
      </c>
      <c r="D94" s="547">
        <v>432</v>
      </c>
      <c r="E94" s="547">
        <v>118</v>
      </c>
      <c r="F94" s="549">
        <f t="shared" si="19"/>
        <v>550</v>
      </c>
      <c r="G94" s="548"/>
      <c r="H94" s="547">
        <f>F94</f>
        <v>550</v>
      </c>
      <c r="I94" s="684">
        <v>548</v>
      </c>
      <c r="K94" s="1002">
        <f>I94</f>
        <v>548</v>
      </c>
      <c r="L94" s="996">
        <f t="shared" si="13"/>
        <v>99.63636363636364</v>
      </c>
    </row>
    <row r="95" spans="1:12" s="90" customFormat="1" ht="13.5" customHeight="1" thickBot="1" x14ac:dyDescent="0.25">
      <c r="A95" s="552"/>
      <c r="B95" s="553"/>
      <c r="C95" s="96"/>
      <c r="D95" s="95"/>
      <c r="E95" s="95"/>
      <c r="F95" s="95"/>
      <c r="G95" s="93"/>
      <c r="H95" s="95"/>
      <c r="I95" s="682"/>
      <c r="K95" s="1002"/>
      <c r="L95" s="997"/>
    </row>
    <row r="96" spans="1:12" s="90" customFormat="1" ht="12.75" customHeight="1" thickBot="1" x14ac:dyDescent="0.25">
      <c r="A96" s="554"/>
      <c r="B96" s="550" t="s">
        <v>187</v>
      </c>
      <c r="C96" s="175"/>
      <c r="D96" s="175">
        <f t="shared" ref="D96:I96" si="20">SUM(D86:D95)</f>
        <v>7101</v>
      </c>
      <c r="E96" s="175">
        <f t="shared" si="20"/>
        <v>1918</v>
      </c>
      <c r="F96" s="175">
        <f t="shared" si="20"/>
        <v>9019</v>
      </c>
      <c r="G96" s="175">
        <f t="shared" si="20"/>
        <v>3150</v>
      </c>
      <c r="H96" s="834">
        <f t="shared" si="20"/>
        <v>5869</v>
      </c>
      <c r="I96" s="175">
        <f t="shared" si="20"/>
        <v>1196</v>
      </c>
      <c r="J96" s="175">
        <f t="shared" ref="J96:K96" si="21">SUM(J86:J95)</f>
        <v>0</v>
      </c>
      <c r="K96" s="834">
        <f t="shared" si="21"/>
        <v>1196</v>
      </c>
      <c r="L96" s="834">
        <f t="shared" si="13"/>
        <v>13.260893668921167</v>
      </c>
    </row>
    <row r="97" spans="1:12" s="90" customFormat="1" ht="12.75" customHeight="1" x14ac:dyDescent="0.2">
      <c r="A97" s="136"/>
      <c r="B97" s="94"/>
      <c r="C97" s="96"/>
      <c r="D97" s="96"/>
      <c r="E97" s="96"/>
      <c r="F97" s="96"/>
      <c r="G97" s="93"/>
      <c r="H97" s="992"/>
      <c r="I97" s="689"/>
      <c r="K97" s="1002"/>
      <c r="L97" s="996"/>
    </row>
    <row r="98" spans="1:12" s="90" customFormat="1" ht="24" customHeight="1" x14ac:dyDescent="0.2">
      <c r="A98" s="375" t="s">
        <v>93</v>
      </c>
      <c r="B98" s="94" t="s">
        <v>75</v>
      </c>
      <c r="C98" s="96"/>
      <c r="D98" s="96"/>
      <c r="E98" s="96"/>
      <c r="F98" s="96"/>
      <c r="G98" s="93"/>
      <c r="H98" s="134"/>
      <c r="I98" s="682"/>
      <c r="K98" s="1002"/>
      <c r="L98" s="996"/>
    </row>
    <row r="99" spans="1:12" s="90" customFormat="1" ht="13.5" customHeight="1" thickBot="1" x14ac:dyDescent="0.25">
      <c r="A99" s="136"/>
      <c r="B99" s="97"/>
      <c r="C99" s="95"/>
      <c r="D99" s="96"/>
      <c r="E99" s="96"/>
      <c r="F99" s="95"/>
      <c r="G99" s="93"/>
      <c r="H99" s="134"/>
      <c r="I99" s="988"/>
      <c r="J99" s="980"/>
      <c r="K99" s="1004"/>
      <c r="L99" s="997"/>
    </row>
    <row r="100" spans="1:12" s="90" customFormat="1" ht="22.5" customHeight="1" thickBot="1" x14ac:dyDescent="0.25">
      <c r="A100" s="554"/>
      <c r="B100" s="555" t="s">
        <v>596</v>
      </c>
      <c r="C100" s="562"/>
      <c r="D100" s="99"/>
      <c r="E100" s="99"/>
      <c r="F100" s="99"/>
      <c r="G100" s="99"/>
      <c r="H100" s="99"/>
      <c r="I100" s="988"/>
      <c r="J100" s="980"/>
      <c r="K100" s="1004"/>
      <c r="L100" s="996"/>
    </row>
    <row r="101" spans="1:12" s="90" customFormat="1" ht="12.75" customHeight="1" x14ac:dyDescent="0.2">
      <c r="A101" s="136"/>
      <c r="B101" s="115"/>
      <c r="C101" s="95"/>
      <c r="D101" s="96"/>
      <c r="E101" s="96"/>
      <c r="F101" s="96"/>
      <c r="G101" s="93"/>
      <c r="H101" s="134"/>
      <c r="I101" s="682"/>
      <c r="K101" s="1002"/>
      <c r="L101" s="999"/>
    </row>
    <row r="102" spans="1:12" s="90" customFormat="1" ht="12" customHeight="1" x14ac:dyDescent="0.2">
      <c r="A102" s="136"/>
      <c r="B102" s="114"/>
      <c r="C102" s="95"/>
      <c r="D102" s="95"/>
      <c r="E102" s="95"/>
      <c r="F102" s="96"/>
      <c r="G102" s="93"/>
      <c r="H102" s="134"/>
      <c r="I102" s="682"/>
      <c r="K102" s="1002"/>
      <c r="L102" s="996"/>
    </row>
    <row r="103" spans="1:12" s="90" customFormat="1" ht="12.75" customHeight="1" x14ac:dyDescent="0.2">
      <c r="A103" s="375" t="s">
        <v>94</v>
      </c>
      <c r="B103" s="94" t="s">
        <v>374</v>
      </c>
      <c r="C103" s="95"/>
      <c r="D103" s="95"/>
      <c r="E103" s="95"/>
      <c r="F103" s="96"/>
      <c r="G103" s="93"/>
      <c r="H103" s="134"/>
      <c r="I103" s="682"/>
      <c r="K103" s="1002"/>
      <c r="L103" s="996"/>
    </row>
    <row r="104" spans="1:12" s="116" customFormat="1" ht="13.5" customHeight="1" x14ac:dyDescent="0.2">
      <c r="A104" s="136" t="s">
        <v>572</v>
      </c>
      <c r="B104" s="114" t="s">
        <v>76</v>
      </c>
      <c r="C104" s="95" t="s">
        <v>381</v>
      </c>
      <c r="D104" s="95">
        <v>7643</v>
      </c>
      <c r="E104" s="95"/>
      <c r="F104" s="96">
        <f>D104</f>
        <v>7643</v>
      </c>
      <c r="G104" s="92">
        <f>F104</f>
        <v>7643</v>
      </c>
      <c r="H104" s="95"/>
      <c r="I104" s="1204">
        <v>7642</v>
      </c>
      <c r="J104" s="93">
        <f>I104</f>
        <v>7642</v>
      </c>
      <c r="K104" s="1319"/>
      <c r="L104" s="996">
        <f t="shared" ref="L104:L162" si="22">I104/F104*100</f>
        <v>99.986916132408737</v>
      </c>
    </row>
    <row r="105" spans="1:12" s="116" customFormat="1" ht="25.5" customHeight="1" x14ac:dyDescent="0.2">
      <c r="A105" s="136" t="s">
        <v>786</v>
      </c>
      <c r="B105" s="114" t="s">
        <v>960</v>
      </c>
      <c r="C105" s="95" t="s">
        <v>573</v>
      </c>
      <c r="D105" s="95">
        <v>2000</v>
      </c>
      <c r="E105" s="95"/>
      <c r="F105" s="96">
        <v>2000</v>
      </c>
      <c r="G105" s="174"/>
      <c r="H105" s="95">
        <v>2000</v>
      </c>
      <c r="I105" s="1204">
        <v>2000</v>
      </c>
      <c r="J105" s="174"/>
      <c r="K105" s="992">
        <f>I105</f>
        <v>2000</v>
      </c>
      <c r="L105" s="996">
        <f t="shared" si="22"/>
        <v>100</v>
      </c>
    </row>
    <row r="106" spans="1:12" s="116" customFormat="1" ht="13.5" customHeight="1" x14ac:dyDescent="0.2">
      <c r="A106" s="136" t="s">
        <v>102</v>
      </c>
      <c r="B106" s="114" t="s">
        <v>1013</v>
      </c>
      <c r="C106" s="95"/>
      <c r="D106" s="95">
        <v>1500</v>
      </c>
      <c r="E106" s="95"/>
      <c r="F106" s="96">
        <f>D106</f>
        <v>1500</v>
      </c>
      <c r="G106" s="174"/>
      <c r="H106" s="95">
        <f>F106</f>
        <v>1500</v>
      </c>
      <c r="I106" s="1204">
        <v>1500</v>
      </c>
      <c r="J106" s="174"/>
      <c r="K106" s="992">
        <f>I106</f>
        <v>1500</v>
      </c>
      <c r="L106" s="996">
        <f t="shared" si="22"/>
        <v>100</v>
      </c>
    </row>
    <row r="107" spans="1:12" s="116" customFormat="1" ht="13.5" customHeight="1" x14ac:dyDescent="0.2">
      <c r="A107" s="136" t="s">
        <v>376</v>
      </c>
      <c r="B107" s="114" t="s">
        <v>1014</v>
      </c>
      <c r="C107" s="95"/>
      <c r="D107" s="95">
        <v>2100</v>
      </c>
      <c r="E107" s="95"/>
      <c r="F107" s="96">
        <f>D107</f>
        <v>2100</v>
      </c>
      <c r="G107" s="174"/>
      <c r="H107" s="95">
        <f>F107</f>
        <v>2100</v>
      </c>
      <c r="I107" s="1204">
        <v>2100</v>
      </c>
      <c r="J107" s="174"/>
      <c r="K107" s="992">
        <f>I107</f>
        <v>2100</v>
      </c>
      <c r="L107" s="996">
        <f t="shared" si="22"/>
        <v>100</v>
      </c>
    </row>
    <row r="108" spans="1:12" s="116" customFormat="1" ht="13.5" customHeight="1" x14ac:dyDescent="0.2">
      <c r="A108" s="136" t="s">
        <v>785</v>
      </c>
      <c r="B108" s="114" t="s">
        <v>1015</v>
      </c>
      <c r="C108" s="95"/>
      <c r="D108" s="95">
        <v>8328</v>
      </c>
      <c r="E108" s="95"/>
      <c r="F108" s="96">
        <f>D108</f>
        <v>8328</v>
      </c>
      <c r="G108" s="174"/>
      <c r="H108" s="95">
        <f>F108</f>
        <v>8328</v>
      </c>
      <c r="I108" s="1204">
        <v>8328</v>
      </c>
      <c r="J108" s="174"/>
      <c r="K108" s="992">
        <f>I108</f>
        <v>8328</v>
      </c>
      <c r="L108" s="996">
        <f t="shared" si="22"/>
        <v>100</v>
      </c>
    </row>
    <row r="109" spans="1:12" s="116" customFormat="1" ht="24" customHeight="1" thickBot="1" x14ac:dyDescent="0.25">
      <c r="A109" s="136" t="s">
        <v>1065</v>
      </c>
      <c r="B109" s="114" t="s">
        <v>1066</v>
      </c>
      <c r="C109" s="95"/>
      <c r="D109" s="95">
        <v>0</v>
      </c>
      <c r="E109" s="95"/>
      <c r="F109" s="96">
        <f>D109</f>
        <v>0</v>
      </c>
      <c r="G109" s="93">
        <f>F109</f>
        <v>0</v>
      </c>
      <c r="H109" s="95"/>
      <c r="I109" s="1320"/>
      <c r="J109" s="174"/>
      <c r="K109" s="1319"/>
      <c r="L109" s="996"/>
    </row>
    <row r="110" spans="1:12" s="90" customFormat="1" ht="13.5" customHeight="1" thickBot="1" x14ac:dyDescent="0.25">
      <c r="A110" s="554"/>
      <c r="B110" s="113" t="s">
        <v>597</v>
      </c>
      <c r="C110" s="99"/>
      <c r="D110" s="99">
        <f t="shared" ref="D110:I110" si="23">SUM(D104:D109)</f>
        <v>21571</v>
      </c>
      <c r="E110" s="99">
        <f t="shared" si="23"/>
        <v>0</v>
      </c>
      <c r="F110" s="99">
        <f t="shared" si="23"/>
        <v>21571</v>
      </c>
      <c r="G110" s="99">
        <f t="shared" si="23"/>
        <v>7643</v>
      </c>
      <c r="H110" s="989">
        <f t="shared" si="23"/>
        <v>13928</v>
      </c>
      <c r="I110" s="99">
        <f t="shared" si="23"/>
        <v>21570</v>
      </c>
      <c r="J110" s="99">
        <f t="shared" ref="J110:K110" si="24">SUM(J104:J109)</f>
        <v>7642</v>
      </c>
      <c r="K110" s="989">
        <f t="shared" si="24"/>
        <v>13928</v>
      </c>
      <c r="L110" s="834">
        <f t="shared" si="22"/>
        <v>99.995364146307537</v>
      </c>
    </row>
    <row r="111" spans="1:12" s="90" customFormat="1" ht="12.75" customHeight="1" x14ac:dyDescent="0.2">
      <c r="A111" s="136"/>
      <c r="B111" s="94"/>
      <c r="C111" s="95"/>
      <c r="D111" s="95"/>
      <c r="E111" s="95"/>
      <c r="F111" s="96"/>
      <c r="G111" s="93"/>
      <c r="H111" s="992"/>
      <c r="I111" s="689"/>
      <c r="K111" s="1002"/>
      <c r="L111" s="996"/>
    </row>
    <row r="112" spans="1:12" ht="12.75" customHeight="1" x14ac:dyDescent="0.2">
      <c r="A112" s="375" t="s">
        <v>601</v>
      </c>
      <c r="B112" s="117" t="s">
        <v>811</v>
      </c>
      <c r="C112" s="95"/>
      <c r="D112" s="95"/>
      <c r="E112" s="95"/>
      <c r="F112" s="96"/>
      <c r="H112" s="690"/>
      <c r="I112" s="680"/>
      <c r="K112" s="991"/>
      <c r="L112" s="996"/>
    </row>
    <row r="113" spans="1:12" s="116" customFormat="1" ht="12.75" customHeight="1" x14ac:dyDescent="0.2">
      <c r="A113" s="136" t="s">
        <v>591</v>
      </c>
      <c r="B113" s="114" t="s">
        <v>598</v>
      </c>
      <c r="C113" s="95"/>
      <c r="D113" s="95">
        <v>0</v>
      </c>
      <c r="E113" s="95"/>
      <c r="F113" s="96">
        <f>SUM(D113:E113)</f>
        <v>0</v>
      </c>
      <c r="G113" s="174"/>
      <c r="H113" s="95">
        <f>F113</f>
        <v>0</v>
      </c>
      <c r="I113" s="683">
        <f>J113+K113</f>
        <v>0</v>
      </c>
      <c r="K113" s="1005"/>
      <c r="L113" s="996"/>
    </row>
    <row r="114" spans="1:12" s="116" customFormat="1" ht="13.5" customHeight="1" thickBot="1" x14ac:dyDescent="0.25">
      <c r="A114" s="136" t="s">
        <v>786</v>
      </c>
      <c r="B114" s="114" t="s">
        <v>599</v>
      </c>
      <c r="C114" s="95"/>
      <c r="D114" s="95">
        <v>5000</v>
      </c>
      <c r="E114" s="95"/>
      <c r="F114" s="96">
        <f>SUM(D114:E114)</f>
        <v>5000</v>
      </c>
      <c r="G114" s="174"/>
      <c r="H114" s="95">
        <f>F114</f>
        <v>5000</v>
      </c>
      <c r="I114" s="1204">
        <v>5000</v>
      </c>
      <c r="J114" s="93"/>
      <c r="K114" s="992">
        <f>I114</f>
        <v>5000</v>
      </c>
      <c r="L114" s="996">
        <f t="shared" si="22"/>
        <v>100</v>
      </c>
    </row>
    <row r="115" spans="1:12" s="90" customFormat="1" ht="13.5" customHeight="1" thickBot="1" x14ac:dyDescent="0.25">
      <c r="A115" s="554"/>
      <c r="B115" s="113" t="s">
        <v>600</v>
      </c>
      <c r="C115" s="99"/>
      <c r="D115" s="99">
        <f t="shared" ref="D115:I115" si="25">SUM(D112:D114)</f>
        <v>5000</v>
      </c>
      <c r="E115" s="99">
        <f t="shared" si="25"/>
        <v>0</v>
      </c>
      <c r="F115" s="99">
        <f t="shared" si="25"/>
        <v>5000</v>
      </c>
      <c r="G115" s="99">
        <f t="shared" si="25"/>
        <v>0</v>
      </c>
      <c r="H115" s="989">
        <f t="shared" si="25"/>
        <v>5000</v>
      </c>
      <c r="I115" s="99">
        <f t="shared" si="25"/>
        <v>5000</v>
      </c>
      <c r="J115" s="99">
        <f t="shared" ref="J115:K115" si="26">SUM(J112:J114)</f>
        <v>0</v>
      </c>
      <c r="K115" s="989">
        <f t="shared" si="26"/>
        <v>5000</v>
      </c>
      <c r="L115" s="834">
        <f t="shared" si="22"/>
        <v>100</v>
      </c>
    </row>
    <row r="116" spans="1:12" s="90" customFormat="1" ht="13.5" customHeight="1" x14ac:dyDescent="0.2">
      <c r="A116" s="136"/>
      <c r="B116" s="94"/>
      <c r="C116" s="96"/>
      <c r="D116" s="96"/>
      <c r="E116" s="96"/>
      <c r="F116" s="96"/>
      <c r="G116" s="96"/>
      <c r="H116" s="96"/>
      <c r="I116" s="682"/>
      <c r="K116" s="1002"/>
      <c r="L116" s="996"/>
    </row>
    <row r="117" spans="1:12" s="90" customFormat="1" ht="13.5" customHeight="1" thickBot="1" x14ac:dyDescent="0.25">
      <c r="A117" s="557"/>
      <c r="B117" s="551"/>
      <c r="C117" s="560"/>
      <c r="D117" s="560"/>
      <c r="E117" s="560"/>
      <c r="F117" s="560"/>
      <c r="G117" s="561"/>
      <c r="H117" s="561"/>
      <c r="I117" s="682"/>
      <c r="K117" s="1002"/>
      <c r="L117" s="996"/>
    </row>
    <row r="118" spans="1:12" s="90" customFormat="1" ht="13.5" customHeight="1" thickBot="1" x14ac:dyDescent="0.25">
      <c r="A118" s="554"/>
      <c r="B118" s="550" t="s">
        <v>188</v>
      </c>
      <c r="C118" s="175"/>
      <c r="D118" s="175">
        <f t="shared" ref="D118:I118" si="27">D20+D31+D66+D76+D82+D96+D100+D110+D115</f>
        <v>502729</v>
      </c>
      <c r="E118" s="175">
        <f t="shared" si="27"/>
        <v>107906</v>
      </c>
      <c r="F118" s="175">
        <f t="shared" si="27"/>
        <v>610635</v>
      </c>
      <c r="G118" s="175">
        <f t="shared" si="27"/>
        <v>519899</v>
      </c>
      <c r="H118" s="834">
        <f t="shared" si="27"/>
        <v>90736</v>
      </c>
      <c r="I118" s="175">
        <f t="shared" si="27"/>
        <v>267759</v>
      </c>
      <c r="J118" s="175">
        <f t="shared" ref="J118:K118" si="28">J20+J31+J66+J76+J82+J96+J100+J110+J115</f>
        <v>202647</v>
      </c>
      <c r="K118" s="834">
        <f t="shared" si="28"/>
        <v>65112</v>
      </c>
      <c r="L118" s="834">
        <f t="shared" si="22"/>
        <v>43.849271659829519</v>
      </c>
    </row>
    <row r="119" spans="1:12" s="90" customFormat="1" ht="13.5" customHeight="1" x14ac:dyDescent="0.2">
      <c r="A119" s="136"/>
      <c r="B119" s="94"/>
      <c r="C119" s="96"/>
      <c r="D119" s="96"/>
      <c r="E119" s="96"/>
      <c r="F119" s="96"/>
      <c r="G119" s="134"/>
      <c r="H119" s="134"/>
      <c r="I119" s="682"/>
      <c r="K119" s="1002"/>
      <c r="L119" s="996"/>
    </row>
    <row r="120" spans="1:12" s="118" customFormat="1" ht="13.5" customHeight="1" x14ac:dyDescent="0.2">
      <c r="A120" s="136"/>
      <c r="B120" s="94"/>
      <c r="C120" s="96"/>
      <c r="D120" s="96"/>
      <c r="E120" s="96"/>
      <c r="F120" s="96"/>
      <c r="G120" s="112"/>
      <c r="H120" s="112"/>
      <c r="I120" s="684"/>
      <c r="K120" s="1006"/>
      <c r="L120" s="996"/>
    </row>
    <row r="121" spans="1:12" s="118" customFormat="1" ht="15.75" customHeight="1" x14ac:dyDescent="0.2">
      <c r="A121" s="375" t="s">
        <v>604</v>
      </c>
      <c r="B121" s="94" t="s">
        <v>602</v>
      </c>
      <c r="C121" s="96"/>
      <c r="D121" s="96"/>
      <c r="E121" s="96"/>
      <c r="F121" s="96"/>
      <c r="G121" s="112"/>
      <c r="H121" s="112"/>
      <c r="I121" s="684"/>
      <c r="K121" s="1006"/>
      <c r="L121" s="996"/>
    </row>
    <row r="122" spans="1:12" s="118" customFormat="1" ht="16.5" customHeight="1" x14ac:dyDescent="0.2">
      <c r="A122" s="136" t="s">
        <v>591</v>
      </c>
      <c r="B122" s="114" t="s">
        <v>388</v>
      </c>
      <c r="C122" s="95" t="s">
        <v>381</v>
      </c>
      <c r="D122" s="95">
        <v>0</v>
      </c>
      <c r="E122" s="95">
        <v>0</v>
      </c>
      <c r="F122" s="96">
        <f>SUM(D122:E122)</f>
        <v>0</v>
      </c>
      <c r="G122" s="134">
        <f>F122</f>
        <v>0</v>
      </c>
      <c r="H122" s="134"/>
      <c r="I122" s="1204">
        <f>J122+K122</f>
        <v>0</v>
      </c>
      <c r="J122" s="104"/>
      <c r="K122" s="1321"/>
      <c r="L122" s="996"/>
    </row>
    <row r="123" spans="1:12" s="118" customFormat="1" ht="15.75" customHeight="1" x14ac:dyDescent="0.2">
      <c r="A123" s="136" t="s">
        <v>786</v>
      </c>
      <c r="B123" s="114" t="s">
        <v>656</v>
      </c>
      <c r="C123" s="95" t="s">
        <v>381</v>
      </c>
      <c r="D123" s="95">
        <v>980</v>
      </c>
      <c r="E123" s="95">
        <v>265</v>
      </c>
      <c r="F123" s="96">
        <f>SUM(D123:E123)</f>
        <v>1245</v>
      </c>
      <c r="G123" s="104"/>
      <c r="H123" s="134">
        <f>F123</f>
        <v>1245</v>
      </c>
      <c r="I123" s="1204">
        <f t="shared" ref="I123:I126" si="29">J123+K123</f>
        <v>389</v>
      </c>
      <c r="J123" s="104"/>
      <c r="K123" s="992">
        <v>389</v>
      </c>
      <c r="L123" s="996">
        <f t="shared" si="22"/>
        <v>31.244979919678716</v>
      </c>
    </row>
    <row r="124" spans="1:12" s="118" customFormat="1" ht="18" customHeight="1" x14ac:dyDescent="0.2">
      <c r="A124" s="136" t="s">
        <v>102</v>
      </c>
      <c r="B124" s="114" t="s">
        <v>657</v>
      </c>
      <c r="C124" s="547" t="s">
        <v>381</v>
      </c>
      <c r="D124" s="857">
        <v>133</v>
      </c>
      <c r="E124" s="857">
        <v>36</v>
      </c>
      <c r="F124" s="885">
        <f>SUM(D124:E124)</f>
        <v>169</v>
      </c>
      <c r="G124" s="906"/>
      <c r="H124" s="907">
        <f>F124</f>
        <v>169</v>
      </c>
      <c r="I124" s="1204">
        <f t="shared" si="29"/>
        <v>0</v>
      </c>
      <c r="J124" s="104">
        <v>0</v>
      </c>
      <c r="K124" s="1321">
        <v>0</v>
      </c>
      <c r="L124" s="996">
        <f t="shared" si="22"/>
        <v>0</v>
      </c>
    </row>
    <row r="125" spans="1:12" s="118" customFormat="1" ht="17.25" customHeight="1" x14ac:dyDescent="0.2">
      <c r="A125" s="136" t="s">
        <v>376</v>
      </c>
      <c r="B125" s="114" t="s">
        <v>859</v>
      </c>
      <c r="C125" s="547" t="s">
        <v>573</v>
      </c>
      <c r="D125" s="857">
        <v>1500</v>
      </c>
      <c r="E125" s="857">
        <v>405</v>
      </c>
      <c r="F125" s="885">
        <v>1905</v>
      </c>
      <c r="G125" s="905">
        <v>1905</v>
      </c>
      <c r="H125" s="907"/>
      <c r="I125" s="1204">
        <f t="shared" si="29"/>
        <v>1904</v>
      </c>
      <c r="J125" s="93">
        <v>1904</v>
      </c>
      <c r="K125" s="1321"/>
      <c r="L125" s="996">
        <f t="shared" si="22"/>
        <v>99.947506561679788</v>
      </c>
    </row>
    <row r="126" spans="1:12" s="118" customFormat="1" ht="16.5" customHeight="1" x14ac:dyDescent="0.2">
      <c r="A126" s="136" t="s">
        <v>785</v>
      </c>
      <c r="B126" s="114" t="s">
        <v>1016</v>
      </c>
      <c r="C126" s="547"/>
      <c r="D126" s="857">
        <v>602</v>
      </c>
      <c r="E126" s="857">
        <v>162</v>
      </c>
      <c r="F126" s="885">
        <f>D126+E126</f>
        <v>764</v>
      </c>
      <c r="G126" s="905">
        <v>551</v>
      </c>
      <c r="H126" s="134">
        <v>213</v>
      </c>
      <c r="I126" s="1204">
        <f t="shared" si="29"/>
        <v>760</v>
      </c>
      <c r="J126" s="93">
        <v>550</v>
      </c>
      <c r="K126" s="992">
        <v>210</v>
      </c>
      <c r="L126" s="996">
        <f t="shared" si="22"/>
        <v>99.476439790575924</v>
      </c>
    </row>
    <row r="127" spans="1:12" s="118" customFormat="1" ht="10.5" customHeight="1" thickBot="1" x14ac:dyDescent="0.25">
      <c r="A127" s="557"/>
      <c r="B127" s="114"/>
      <c r="C127" s="95"/>
      <c r="D127" s="95"/>
      <c r="E127" s="95"/>
      <c r="F127" s="96"/>
      <c r="G127" s="104"/>
      <c r="H127" s="134"/>
      <c r="I127" s="684"/>
      <c r="K127" s="1006"/>
      <c r="L127" s="997"/>
    </row>
    <row r="128" spans="1:12" s="118" customFormat="1" ht="16.5" customHeight="1" thickBot="1" x14ac:dyDescent="0.2">
      <c r="A128" s="554"/>
      <c r="B128" s="113" t="s">
        <v>603</v>
      </c>
      <c r="C128" s="99"/>
      <c r="D128" s="591">
        <f t="shared" ref="D128:I128" si="30">SUM(D122:D127)</f>
        <v>3215</v>
      </c>
      <c r="E128" s="591">
        <f t="shared" si="30"/>
        <v>868</v>
      </c>
      <c r="F128" s="591">
        <f t="shared" si="30"/>
        <v>4083</v>
      </c>
      <c r="G128" s="591">
        <f t="shared" si="30"/>
        <v>2456</v>
      </c>
      <c r="H128" s="1007">
        <f t="shared" si="30"/>
        <v>1627</v>
      </c>
      <c r="I128" s="591">
        <f t="shared" si="30"/>
        <v>3053</v>
      </c>
      <c r="J128" s="591">
        <f t="shared" ref="J128:K128" si="31">SUM(J122:J127)</f>
        <v>2454</v>
      </c>
      <c r="K128" s="1007">
        <f t="shared" si="31"/>
        <v>599</v>
      </c>
      <c r="L128" s="834">
        <f t="shared" si="22"/>
        <v>74.773450893950525</v>
      </c>
    </row>
    <row r="129" spans="1:12" s="118" customFormat="1" ht="13.5" customHeight="1" x14ac:dyDescent="0.2">
      <c r="A129" s="136"/>
      <c r="B129" s="94"/>
      <c r="C129" s="96"/>
      <c r="D129" s="96"/>
      <c r="E129" s="96"/>
      <c r="F129" s="96"/>
      <c r="G129" s="104"/>
      <c r="H129" s="112"/>
      <c r="I129" s="684"/>
      <c r="K129" s="1006"/>
      <c r="L129" s="996"/>
    </row>
    <row r="130" spans="1:12" s="118" customFormat="1" ht="13.5" customHeight="1" x14ac:dyDescent="0.2">
      <c r="A130" s="375" t="s">
        <v>189</v>
      </c>
      <c r="B130" s="94" t="s">
        <v>78</v>
      </c>
      <c r="C130" s="96"/>
      <c r="D130" s="96"/>
      <c r="E130" s="96"/>
      <c r="F130" s="96"/>
      <c r="G130" s="104"/>
      <c r="H130" s="112"/>
      <c r="I130" s="684"/>
      <c r="K130" s="1006"/>
      <c r="L130" s="996"/>
    </row>
    <row r="131" spans="1:12" s="118" customFormat="1" ht="13.5" customHeight="1" x14ac:dyDescent="0.2">
      <c r="A131" s="136" t="s">
        <v>591</v>
      </c>
      <c r="B131" s="114" t="s">
        <v>934</v>
      </c>
      <c r="C131" s="96"/>
      <c r="D131" s="95">
        <v>1181</v>
      </c>
      <c r="E131" s="95">
        <v>319</v>
      </c>
      <c r="F131" s="96">
        <v>1500</v>
      </c>
      <c r="G131" s="93">
        <v>1500</v>
      </c>
      <c r="H131" s="112"/>
      <c r="I131" s="1204">
        <v>1010</v>
      </c>
      <c r="J131" s="93">
        <f>I131</f>
        <v>1010</v>
      </c>
      <c r="K131" s="1321"/>
      <c r="L131" s="996">
        <f t="shared" si="22"/>
        <v>67.333333333333329</v>
      </c>
    </row>
    <row r="132" spans="1:12" s="90" customFormat="1" ht="13.5" customHeight="1" x14ac:dyDescent="0.2">
      <c r="A132" s="136" t="s">
        <v>786</v>
      </c>
      <c r="B132" s="114" t="s">
        <v>389</v>
      </c>
      <c r="C132" s="95" t="s">
        <v>390</v>
      </c>
      <c r="D132" s="95">
        <v>1181</v>
      </c>
      <c r="E132" s="95">
        <v>319</v>
      </c>
      <c r="F132" s="96">
        <f>SUM(D132:E132)</f>
        <v>1500</v>
      </c>
      <c r="G132" s="93">
        <v>1500</v>
      </c>
      <c r="H132" s="134"/>
      <c r="I132" s="1204">
        <v>1959</v>
      </c>
      <c r="J132" s="93">
        <f>I132</f>
        <v>1959</v>
      </c>
      <c r="K132" s="992"/>
      <c r="L132" s="996">
        <f t="shared" si="22"/>
        <v>130.6</v>
      </c>
    </row>
    <row r="133" spans="1:12" s="90" customFormat="1" ht="13.5" customHeight="1" x14ac:dyDescent="0.2">
      <c r="A133" s="136" t="s">
        <v>102</v>
      </c>
      <c r="B133" s="114" t="s">
        <v>1067</v>
      </c>
      <c r="C133" s="95" t="s">
        <v>390</v>
      </c>
      <c r="D133" s="95">
        <v>1102</v>
      </c>
      <c r="E133" s="95">
        <v>298</v>
      </c>
      <c r="F133" s="96">
        <f>SUM(D133:E133)</f>
        <v>1400</v>
      </c>
      <c r="G133" s="93"/>
      <c r="H133" s="134">
        <v>1400</v>
      </c>
      <c r="I133" s="1204">
        <v>954</v>
      </c>
      <c r="J133" s="93"/>
      <c r="K133" s="992">
        <f>I133</f>
        <v>954</v>
      </c>
      <c r="L133" s="996">
        <f t="shared" si="22"/>
        <v>68.142857142857139</v>
      </c>
    </row>
    <row r="134" spans="1:12" s="90" customFormat="1" ht="13.5" customHeight="1" x14ac:dyDescent="0.2">
      <c r="A134" s="136" t="s">
        <v>376</v>
      </c>
      <c r="B134" s="114" t="s">
        <v>1115</v>
      </c>
      <c r="C134" s="95" t="s">
        <v>390</v>
      </c>
      <c r="D134" s="95">
        <v>6200</v>
      </c>
      <c r="E134" s="95">
        <v>1674</v>
      </c>
      <c r="F134" s="96">
        <v>7874</v>
      </c>
      <c r="G134" s="93">
        <f>F134</f>
        <v>7874</v>
      </c>
      <c r="H134" s="134"/>
      <c r="I134" s="1204">
        <v>7479</v>
      </c>
      <c r="J134" s="93">
        <f>I134</f>
        <v>7479</v>
      </c>
      <c r="K134" s="992"/>
      <c r="L134" s="996">
        <f t="shared" si="22"/>
        <v>94.983489966979946</v>
      </c>
    </row>
    <row r="135" spans="1:12" s="90" customFormat="1" ht="13.5" customHeight="1" x14ac:dyDescent="0.2">
      <c r="A135" s="136" t="s">
        <v>785</v>
      </c>
      <c r="B135" s="114" t="s">
        <v>649</v>
      </c>
      <c r="C135" s="95" t="s">
        <v>390</v>
      </c>
      <c r="D135" s="95">
        <v>1517</v>
      </c>
      <c r="E135" s="95">
        <v>409</v>
      </c>
      <c r="F135" s="96">
        <f>D135+E135</f>
        <v>1926</v>
      </c>
      <c r="G135" s="93">
        <f>F135</f>
        <v>1926</v>
      </c>
      <c r="H135" s="134"/>
      <c r="I135" s="1204">
        <v>1926</v>
      </c>
      <c r="J135" s="93">
        <v>1838</v>
      </c>
      <c r="K135" s="992">
        <v>88</v>
      </c>
      <c r="L135" s="996">
        <f t="shared" si="22"/>
        <v>100</v>
      </c>
    </row>
    <row r="136" spans="1:12" s="90" customFormat="1" ht="13.5" customHeight="1" thickBot="1" x14ac:dyDescent="0.25">
      <c r="A136" s="136"/>
      <c r="B136" s="114"/>
      <c r="C136" s="95"/>
      <c r="D136" s="95"/>
      <c r="E136" s="95"/>
      <c r="F136" s="96"/>
      <c r="G136" s="93"/>
      <c r="H136" s="134"/>
      <c r="I136" s="1308"/>
      <c r="J136" s="93"/>
      <c r="K136" s="992"/>
      <c r="L136" s="996"/>
    </row>
    <row r="137" spans="1:12" s="90" customFormat="1" ht="15.75" customHeight="1" thickBot="1" x14ac:dyDescent="0.25">
      <c r="A137" s="554"/>
      <c r="B137" s="550" t="s">
        <v>77</v>
      </c>
      <c r="C137" s="175"/>
      <c r="D137" s="886">
        <f t="shared" ref="D137:I137" si="32">SUM(D131:D135)</f>
        <v>11181</v>
      </c>
      <c r="E137" s="886">
        <f t="shared" si="32"/>
        <v>3019</v>
      </c>
      <c r="F137" s="886">
        <f t="shared" si="32"/>
        <v>14200</v>
      </c>
      <c r="G137" s="886">
        <f t="shared" si="32"/>
        <v>12800</v>
      </c>
      <c r="H137" s="1008">
        <f t="shared" si="32"/>
        <v>1400</v>
      </c>
      <c r="I137" s="886">
        <f t="shared" si="32"/>
        <v>13328</v>
      </c>
      <c r="J137" s="886">
        <f t="shared" ref="J137:K137" si="33">SUM(J131:J135)</f>
        <v>12286</v>
      </c>
      <c r="K137" s="1008">
        <f t="shared" si="33"/>
        <v>1042</v>
      </c>
      <c r="L137" s="1011">
        <f t="shared" si="22"/>
        <v>93.859154929577457</v>
      </c>
    </row>
    <row r="138" spans="1:12" s="90" customFormat="1" ht="13.5" customHeight="1" x14ac:dyDescent="0.2">
      <c r="A138" s="136"/>
      <c r="B138" s="114"/>
      <c r="C138" s="95"/>
      <c r="D138" s="95"/>
      <c r="E138" s="95"/>
      <c r="F138" s="95"/>
      <c r="G138" s="93"/>
      <c r="H138" s="992"/>
      <c r="I138" s="689"/>
      <c r="K138" s="1002"/>
      <c r="L138" s="999"/>
    </row>
    <row r="139" spans="1:12" s="118" customFormat="1" ht="26.45" customHeight="1" x14ac:dyDescent="0.2">
      <c r="A139" s="136"/>
      <c r="B139" s="94" t="s">
        <v>1054</v>
      </c>
      <c r="C139" s="96"/>
      <c r="D139" s="95"/>
      <c r="E139" s="95"/>
      <c r="F139" s="96"/>
      <c r="G139" s="104"/>
      <c r="H139" s="112"/>
      <c r="I139" s="684"/>
      <c r="K139" s="1006"/>
      <c r="L139" s="996"/>
    </row>
    <row r="140" spans="1:12" s="118" customFormat="1" ht="15.6" customHeight="1" x14ac:dyDescent="0.2">
      <c r="A140" s="136" t="s">
        <v>572</v>
      </c>
      <c r="B140" s="114" t="s">
        <v>933</v>
      </c>
      <c r="C140" s="95"/>
      <c r="D140" s="95">
        <v>1982</v>
      </c>
      <c r="E140" s="95">
        <v>535</v>
      </c>
      <c r="F140" s="96">
        <f>SUM(D140:E140)</f>
        <v>2517</v>
      </c>
      <c r="G140" s="93">
        <v>1795</v>
      </c>
      <c r="H140" s="134">
        <v>722</v>
      </c>
      <c r="I140" s="1204">
        <v>2170</v>
      </c>
      <c r="J140" s="93">
        <v>2038</v>
      </c>
      <c r="K140" s="992">
        <v>132</v>
      </c>
      <c r="L140" s="996">
        <f t="shared" si="22"/>
        <v>86.213746523639259</v>
      </c>
    </row>
    <row r="141" spans="1:12" s="118" customFormat="1" ht="15.6" customHeight="1" x14ac:dyDescent="0.2">
      <c r="A141" s="136" t="s">
        <v>580</v>
      </c>
      <c r="B141" s="114" t="s">
        <v>1017</v>
      </c>
      <c r="C141" s="95" t="s">
        <v>390</v>
      </c>
      <c r="D141" s="95">
        <v>87</v>
      </c>
      <c r="E141" s="95">
        <v>23</v>
      </c>
      <c r="F141" s="96">
        <f t="shared" ref="F141:F149" si="34">D141+E141</f>
        <v>110</v>
      </c>
      <c r="G141" s="104"/>
      <c r="H141" s="134">
        <f>F141</f>
        <v>110</v>
      </c>
      <c r="I141" s="1204">
        <v>110</v>
      </c>
      <c r="J141" s="104"/>
      <c r="K141" s="992">
        <f>F141</f>
        <v>110</v>
      </c>
      <c r="L141" s="996">
        <f t="shared" si="22"/>
        <v>100</v>
      </c>
    </row>
    <row r="142" spans="1:12" s="118" customFormat="1" ht="15.6" customHeight="1" x14ac:dyDescent="0.2">
      <c r="A142" s="136" t="s">
        <v>581</v>
      </c>
      <c r="B142" s="114" t="s">
        <v>1018</v>
      </c>
      <c r="C142" s="95" t="s">
        <v>390</v>
      </c>
      <c r="D142" s="95">
        <v>198</v>
      </c>
      <c r="E142" s="95">
        <v>53</v>
      </c>
      <c r="F142" s="96">
        <f t="shared" si="34"/>
        <v>251</v>
      </c>
      <c r="G142" s="104"/>
      <c r="H142" s="134">
        <f>F142</f>
        <v>251</v>
      </c>
      <c r="I142" s="1204">
        <v>251</v>
      </c>
      <c r="J142" s="104"/>
      <c r="K142" s="992">
        <f>I142</f>
        <v>251</v>
      </c>
      <c r="L142" s="996">
        <f t="shared" si="22"/>
        <v>100</v>
      </c>
    </row>
    <row r="143" spans="1:12" s="118" customFormat="1" ht="15.6" customHeight="1" x14ac:dyDescent="0.2">
      <c r="A143" s="136" t="s">
        <v>582</v>
      </c>
      <c r="B143" s="114" t="s">
        <v>1019</v>
      </c>
      <c r="C143" s="95" t="s">
        <v>390</v>
      </c>
      <c r="D143" s="95">
        <v>24</v>
      </c>
      <c r="E143" s="95">
        <v>6</v>
      </c>
      <c r="F143" s="96">
        <f t="shared" si="34"/>
        <v>30</v>
      </c>
      <c r="G143" s="104">
        <f>F143</f>
        <v>30</v>
      </c>
      <c r="H143" s="134"/>
      <c r="I143" s="1204">
        <v>23</v>
      </c>
      <c r="J143" s="93">
        <f>I143</f>
        <v>23</v>
      </c>
      <c r="K143" s="1321"/>
      <c r="L143" s="996">
        <f t="shared" si="22"/>
        <v>76.666666666666671</v>
      </c>
    </row>
    <row r="144" spans="1:12" s="118" customFormat="1" ht="15.6" customHeight="1" x14ac:dyDescent="0.2">
      <c r="A144" s="136" t="s">
        <v>583</v>
      </c>
      <c r="B144" s="114" t="s">
        <v>1020</v>
      </c>
      <c r="C144" s="95" t="s">
        <v>390</v>
      </c>
      <c r="D144" s="95">
        <v>1050</v>
      </c>
      <c r="E144" s="95">
        <v>0</v>
      </c>
      <c r="F144" s="96">
        <f t="shared" si="34"/>
        <v>1050</v>
      </c>
      <c r="G144" s="93">
        <f>F144</f>
        <v>1050</v>
      </c>
      <c r="H144" s="134"/>
      <c r="I144" s="1204">
        <v>800</v>
      </c>
      <c r="J144" s="93">
        <f>I144</f>
        <v>800</v>
      </c>
      <c r="K144" s="1321"/>
      <c r="L144" s="996">
        <f t="shared" si="22"/>
        <v>76.19047619047619</v>
      </c>
    </row>
    <row r="145" spans="1:12" s="118" customFormat="1" ht="15.6" customHeight="1" x14ac:dyDescent="0.2">
      <c r="A145" s="136" t="s">
        <v>584</v>
      </c>
      <c r="B145" s="114" t="s">
        <v>1068</v>
      </c>
      <c r="C145" s="95" t="s">
        <v>390</v>
      </c>
      <c r="D145" s="95">
        <v>50</v>
      </c>
      <c r="E145" s="95">
        <v>14</v>
      </c>
      <c r="F145" s="96">
        <f t="shared" si="34"/>
        <v>64</v>
      </c>
      <c r="G145" s="93">
        <f>F145</f>
        <v>64</v>
      </c>
      <c r="H145" s="134"/>
      <c r="I145" s="1204">
        <v>64</v>
      </c>
      <c r="J145" s="93">
        <f>I145</f>
        <v>64</v>
      </c>
      <c r="K145" s="1321"/>
      <c r="L145" s="996">
        <f t="shared" si="22"/>
        <v>100</v>
      </c>
    </row>
    <row r="146" spans="1:12" s="118" customFormat="1" ht="15.6" customHeight="1" x14ac:dyDescent="0.2">
      <c r="A146" s="136" t="s">
        <v>585</v>
      </c>
      <c r="B146" s="114" t="s">
        <v>1069</v>
      </c>
      <c r="C146" s="95" t="s">
        <v>390</v>
      </c>
      <c r="D146" s="95">
        <v>36</v>
      </c>
      <c r="E146" s="95">
        <v>9</v>
      </c>
      <c r="F146" s="96">
        <f t="shared" si="34"/>
        <v>45</v>
      </c>
      <c r="G146" s="93">
        <f>F146</f>
        <v>45</v>
      </c>
      <c r="H146" s="134"/>
      <c r="I146" s="1204">
        <v>45</v>
      </c>
      <c r="J146" s="93">
        <f>I146</f>
        <v>45</v>
      </c>
      <c r="K146" s="1321"/>
      <c r="L146" s="996">
        <f t="shared" si="22"/>
        <v>100</v>
      </c>
    </row>
    <row r="147" spans="1:12" s="118" customFormat="1" ht="15.6" customHeight="1" x14ac:dyDescent="0.2">
      <c r="A147" s="136" t="s">
        <v>586</v>
      </c>
      <c r="B147" s="114" t="s">
        <v>1116</v>
      </c>
      <c r="C147" s="95" t="s">
        <v>390</v>
      </c>
      <c r="D147" s="95">
        <v>111</v>
      </c>
      <c r="E147" s="95">
        <v>30</v>
      </c>
      <c r="F147" s="96">
        <f t="shared" si="34"/>
        <v>141</v>
      </c>
      <c r="G147" s="93"/>
      <c r="H147" s="134">
        <f>F147</f>
        <v>141</v>
      </c>
      <c r="I147" s="1204">
        <v>141</v>
      </c>
      <c r="J147" s="104"/>
      <c r="K147" s="992">
        <f>I147</f>
        <v>141</v>
      </c>
      <c r="L147" s="996">
        <f t="shared" si="22"/>
        <v>100</v>
      </c>
    </row>
    <row r="148" spans="1:12" s="118" customFormat="1" ht="15.6" customHeight="1" x14ac:dyDescent="0.2">
      <c r="A148" s="136" t="s">
        <v>587</v>
      </c>
      <c r="B148" s="114" t="s">
        <v>1118</v>
      </c>
      <c r="C148" s="95" t="s">
        <v>390</v>
      </c>
      <c r="D148" s="95">
        <v>6097</v>
      </c>
      <c r="E148" s="95">
        <v>1646</v>
      </c>
      <c r="F148" s="96">
        <f t="shared" si="34"/>
        <v>7743</v>
      </c>
      <c r="G148" s="93">
        <f>F148</f>
        <v>7743</v>
      </c>
      <c r="H148" s="134"/>
      <c r="I148" s="1204">
        <f t="shared" ref="I148" si="35">J148+K148</f>
        <v>0</v>
      </c>
      <c r="J148" s="104"/>
      <c r="K148" s="1321"/>
      <c r="L148" s="996">
        <f t="shared" si="22"/>
        <v>0</v>
      </c>
    </row>
    <row r="149" spans="1:12" s="118" customFormat="1" ht="15.6" customHeight="1" x14ac:dyDescent="0.2">
      <c r="A149" s="136" t="s">
        <v>629</v>
      </c>
      <c r="B149" s="114" t="s">
        <v>1117</v>
      </c>
      <c r="C149" s="95" t="s">
        <v>390</v>
      </c>
      <c r="D149" s="95">
        <v>268</v>
      </c>
      <c r="E149" s="95">
        <v>72</v>
      </c>
      <c r="F149" s="96">
        <f t="shared" si="34"/>
        <v>340</v>
      </c>
      <c r="G149" s="93">
        <f>F149</f>
        <v>340</v>
      </c>
      <c r="H149" s="134"/>
      <c r="I149" s="1204">
        <v>805</v>
      </c>
      <c r="J149" s="93">
        <f>I149</f>
        <v>805</v>
      </c>
      <c r="K149" s="1321"/>
      <c r="L149" s="996">
        <f t="shared" si="22"/>
        <v>236.76470588235296</v>
      </c>
    </row>
    <row r="150" spans="1:12" s="118" customFormat="1" ht="15.6" customHeight="1" thickBot="1" x14ac:dyDescent="0.25">
      <c r="A150" s="136"/>
      <c r="B150" s="114"/>
      <c r="C150" s="95"/>
      <c r="D150" s="95"/>
      <c r="E150" s="95"/>
      <c r="F150" s="95"/>
      <c r="G150" s="104"/>
      <c r="H150" s="134"/>
      <c r="I150" s="684"/>
      <c r="K150" s="1006"/>
      <c r="L150" s="996"/>
    </row>
    <row r="151" spans="1:12" s="118" customFormat="1" ht="16.5" customHeight="1" thickBot="1" x14ac:dyDescent="0.2">
      <c r="A151" s="558"/>
      <c r="B151" s="556" t="s">
        <v>1137</v>
      </c>
      <c r="C151" s="563"/>
      <c r="D151" s="175">
        <f t="shared" ref="D151:I151" si="36">SUM(D140:D150)</f>
        <v>9903</v>
      </c>
      <c r="E151" s="175">
        <f t="shared" si="36"/>
        <v>2388</v>
      </c>
      <c r="F151" s="175">
        <f t="shared" si="36"/>
        <v>12291</v>
      </c>
      <c r="G151" s="175">
        <f t="shared" si="36"/>
        <v>11067</v>
      </c>
      <c r="H151" s="834">
        <f t="shared" si="36"/>
        <v>1224</v>
      </c>
      <c r="I151" s="175">
        <f t="shared" si="36"/>
        <v>4409</v>
      </c>
      <c r="J151" s="175">
        <f t="shared" ref="J151:K151" si="37">SUM(J140:J150)</f>
        <v>3775</v>
      </c>
      <c r="K151" s="834">
        <f t="shared" si="37"/>
        <v>634</v>
      </c>
      <c r="L151" s="834">
        <f t="shared" si="22"/>
        <v>35.871776096330649</v>
      </c>
    </row>
    <row r="152" spans="1:12" s="118" customFormat="1" ht="13.5" customHeight="1" x14ac:dyDescent="0.2">
      <c r="A152" s="375"/>
      <c r="B152" s="94"/>
      <c r="C152" s="96"/>
      <c r="D152" s="96"/>
      <c r="E152" s="96"/>
      <c r="F152" s="96"/>
      <c r="G152" s="96"/>
      <c r="H152" s="96"/>
      <c r="I152" s="684"/>
      <c r="K152" s="1006"/>
      <c r="L152" s="996"/>
    </row>
    <row r="153" spans="1:12" s="118" customFormat="1" ht="13.5" customHeight="1" x14ac:dyDescent="0.2">
      <c r="A153" s="375"/>
      <c r="B153" s="94" t="s">
        <v>832</v>
      </c>
      <c r="C153" s="96"/>
      <c r="D153" s="96"/>
      <c r="E153" s="96"/>
      <c r="F153" s="96"/>
      <c r="G153" s="96"/>
      <c r="H153" s="96"/>
      <c r="I153" s="684"/>
      <c r="K153" s="1006"/>
      <c r="L153" s="996"/>
    </row>
    <row r="154" spans="1:12" s="118" customFormat="1" ht="13.5" customHeight="1" x14ac:dyDescent="0.2">
      <c r="A154" s="375"/>
      <c r="B154" s="887" t="s">
        <v>1071</v>
      </c>
      <c r="C154" s="96"/>
      <c r="D154" s="96"/>
      <c r="E154" s="96"/>
      <c r="F154" s="96"/>
      <c r="G154" s="96"/>
      <c r="H154" s="96"/>
      <c r="I154" s="684"/>
      <c r="K154" s="1006"/>
      <c r="L154" s="996"/>
    </row>
    <row r="155" spans="1:12" s="118" customFormat="1" ht="15.6" customHeight="1" x14ac:dyDescent="0.2">
      <c r="A155" s="136" t="s">
        <v>591</v>
      </c>
      <c r="B155" s="114" t="s">
        <v>653</v>
      </c>
      <c r="C155" s="95" t="s">
        <v>381</v>
      </c>
      <c r="D155" s="95">
        <v>5922</v>
      </c>
      <c r="E155" s="95">
        <v>1599</v>
      </c>
      <c r="F155" s="95">
        <f>SUM(D155:E155)</f>
        <v>7521</v>
      </c>
      <c r="G155" s="95">
        <f>F155</f>
        <v>7521</v>
      </c>
      <c r="H155" s="95"/>
      <c r="I155" s="1204">
        <f>J155+K155</f>
        <v>0</v>
      </c>
      <c r="J155" s="104"/>
      <c r="K155" s="1321"/>
      <c r="L155" s="996">
        <f t="shared" si="22"/>
        <v>0</v>
      </c>
    </row>
    <row r="156" spans="1:12" s="118" customFormat="1" ht="13.5" customHeight="1" x14ac:dyDescent="0.2">
      <c r="A156" s="136" t="s">
        <v>786</v>
      </c>
      <c r="B156" s="114" t="s">
        <v>190</v>
      </c>
      <c r="C156" s="95" t="s">
        <v>381</v>
      </c>
      <c r="D156" s="95">
        <v>945</v>
      </c>
      <c r="E156" s="95">
        <v>255</v>
      </c>
      <c r="F156" s="95">
        <f>SUM(D156:E156)</f>
        <v>1200</v>
      </c>
      <c r="G156" s="95">
        <v>1200</v>
      </c>
      <c r="H156" s="95"/>
      <c r="I156" s="1204">
        <f>J156+K156</f>
        <v>1041</v>
      </c>
      <c r="J156" s="93">
        <v>52</v>
      </c>
      <c r="K156" s="992">
        <v>989</v>
      </c>
      <c r="L156" s="996">
        <f t="shared" si="22"/>
        <v>86.75</v>
      </c>
    </row>
    <row r="157" spans="1:12" s="118" customFormat="1" ht="13.5" customHeight="1" x14ac:dyDescent="0.2">
      <c r="A157" s="136" t="s">
        <v>102</v>
      </c>
      <c r="B157" s="114" t="s">
        <v>1119</v>
      </c>
      <c r="C157" s="95" t="s">
        <v>381</v>
      </c>
      <c r="D157" s="95">
        <v>3150</v>
      </c>
      <c r="E157" s="95">
        <v>850</v>
      </c>
      <c r="F157" s="95">
        <f>SUM(D157:E157)</f>
        <v>4000</v>
      </c>
      <c r="G157" s="95">
        <v>500</v>
      </c>
      <c r="H157" s="95">
        <f>F157-G157</f>
        <v>3500</v>
      </c>
      <c r="I157" s="1204">
        <v>3491</v>
      </c>
      <c r="J157" s="93">
        <v>1047</v>
      </c>
      <c r="K157" s="992">
        <v>2444</v>
      </c>
      <c r="L157" s="996">
        <f t="shared" si="22"/>
        <v>87.275000000000006</v>
      </c>
    </row>
    <row r="158" spans="1:12" s="118" customFormat="1" ht="13.5" customHeight="1" x14ac:dyDescent="0.2">
      <c r="A158" s="136"/>
      <c r="B158" s="887" t="s">
        <v>1070</v>
      </c>
      <c r="C158" s="95"/>
      <c r="D158" s="908">
        <f t="shared" ref="D158:I158" si="38">D155+D156+D157</f>
        <v>10017</v>
      </c>
      <c r="E158" s="908">
        <f t="shared" si="38"/>
        <v>2704</v>
      </c>
      <c r="F158" s="908">
        <f t="shared" si="38"/>
        <v>12721</v>
      </c>
      <c r="G158" s="908">
        <f t="shared" si="38"/>
        <v>9221</v>
      </c>
      <c r="H158" s="1000">
        <f t="shared" si="38"/>
        <v>3500</v>
      </c>
      <c r="I158" s="908">
        <f t="shared" si="38"/>
        <v>4532</v>
      </c>
      <c r="J158" s="908">
        <f t="shared" ref="J158:K158" si="39">J155+J156+J157</f>
        <v>1099</v>
      </c>
      <c r="K158" s="1000">
        <f t="shared" si="39"/>
        <v>3433</v>
      </c>
      <c r="L158" s="1000">
        <f t="shared" si="22"/>
        <v>35.626130021224746</v>
      </c>
    </row>
    <row r="159" spans="1:12" s="118" customFormat="1" ht="13.5" customHeight="1" x14ac:dyDescent="0.2">
      <c r="A159" s="136"/>
      <c r="B159" s="114"/>
      <c r="C159" s="95"/>
      <c r="D159" s="95"/>
      <c r="E159" s="95"/>
      <c r="F159" s="95"/>
      <c r="G159" s="95"/>
      <c r="H159" s="95"/>
      <c r="I159" s="1204"/>
      <c r="J159" s="104"/>
      <c r="K159" s="1321"/>
      <c r="L159" s="996"/>
    </row>
    <row r="160" spans="1:12" s="118" customFormat="1" ht="13.5" customHeight="1" x14ac:dyDescent="0.2">
      <c r="A160" s="136"/>
      <c r="B160" s="887" t="s">
        <v>1072</v>
      </c>
      <c r="C160" s="95"/>
      <c r="D160" s="95"/>
      <c r="E160" s="95"/>
      <c r="F160" s="95"/>
      <c r="G160" s="95"/>
      <c r="H160" s="95"/>
      <c r="I160" s="1204"/>
      <c r="J160" s="104"/>
      <c r="K160" s="1321"/>
      <c r="L160" s="996"/>
    </row>
    <row r="161" spans="1:14" s="118" customFormat="1" ht="13.5" customHeight="1" x14ac:dyDescent="0.2">
      <c r="A161" s="136" t="s">
        <v>102</v>
      </c>
      <c r="B161" s="114" t="s">
        <v>1073</v>
      </c>
      <c r="C161" s="95" t="s">
        <v>381</v>
      </c>
      <c r="D161" s="95">
        <v>928</v>
      </c>
      <c r="E161" s="95">
        <v>251</v>
      </c>
      <c r="F161" s="95">
        <f>D161+E161</f>
        <v>1179</v>
      </c>
      <c r="G161" s="95">
        <f>F161</f>
        <v>1179</v>
      </c>
      <c r="H161" s="996"/>
      <c r="I161" s="112">
        <v>1179</v>
      </c>
      <c r="J161" s="93">
        <f>I161</f>
        <v>1179</v>
      </c>
      <c r="K161" s="1321"/>
      <c r="L161" s="996">
        <f t="shared" si="22"/>
        <v>100</v>
      </c>
    </row>
    <row r="162" spans="1:14" s="118" customFormat="1" ht="13.5" customHeight="1" x14ac:dyDescent="0.2">
      <c r="A162" s="136"/>
      <c r="B162" s="887" t="s">
        <v>1074</v>
      </c>
      <c r="C162" s="95"/>
      <c r="D162" s="908">
        <f>D161</f>
        <v>928</v>
      </c>
      <c r="E162" s="908">
        <f>E161</f>
        <v>251</v>
      </c>
      <c r="F162" s="908">
        <f>F161</f>
        <v>1179</v>
      </c>
      <c r="G162" s="908">
        <f>G161</f>
        <v>1179</v>
      </c>
      <c r="H162" s="996"/>
      <c r="I162" s="908">
        <f>I161</f>
        <v>1179</v>
      </c>
      <c r="J162" s="908">
        <f t="shared" ref="J162:K162" si="40">J161</f>
        <v>1179</v>
      </c>
      <c r="K162" s="1000">
        <f t="shared" si="40"/>
        <v>0</v>
      </c>
      <c r="L162" s="1000">
        <f t="shared" si="22"/>
        <v>100</v>
      </c>
    </row>
    <row r="163" spans="1:14" s="118" customFormat="1" ht="13.5" customHeight="1" thickBot="1" x14ac:dyDescent="0.25">
      <c r="A163" s="136"/>
      <c r="B163" s="114"/>
      <c r="C163" s="95"/>
      <c r="D163" s="95"/>
      <c r="E163" s="95"/>
      <c r="F163" s="95"/>
      <c r="G163" s="95"/>
      <c r="H163" s="996"/>
      <c r="I163" s="718"/>
      <c r="K163" s="1006"/>
      <c r="L163" s="997"/>
    </row>
    <row r="164" spans="1:14" s="118" customFormat="1" ht="13.5" customHeight="1" thickBot="1" x14ac:dyDescent="0.2">
      <c r="A164" s="558"/>
      <c r="B164" s="550" t="s">
        <v>16</v>
      </c>
      <c r="C164" s="175"/>
      <c r="D164" s="175">
        <f t="shared" ref="D164:I164" si="41">D158+D162</f>
        <v>10945</v>
      </c>
      <c r="E164" s="175">
        <f t="shared" si="41"/>
        <v>2955</v>
      </c>
      <c r="F164" s="175">
        <f t="shared" si="41"/>
        <v>13900</v>
      </c>
      <c r="G164" s="175">
        <f t="shared" si="41"/>
        <v>10400</v>
      </c>
      <c r="H164" s="834">
        <f t="shared" si="41"/>
        <v>3500</v>
      </c>
      <c r="I164" s="175">
        <f t="shared" si="41"/>
        <v>5711</v>
      </c>
      <c r="J164" s="175">
        <f t="shared" ref="J164:K164" si="42">J158+J162</f>
        <v>2278</v>
      </c>
      <c r="K164" s="834">
        <f t="shared" si="42"/>
        <v>3433</v>
      </c>
      <c r="L164" s="834">
        <f t="shared" ref="L164:L174" si="43">I164/F164*100</f>
        <v>41.086330935251794</v>
      </c>
    </row>
    <row r="165" spans="1:14" s="118" customFormat="1" ht="13.5" customHeight="1" x14ac:dyDescent="0.2">
      <c r="A165" s="375"/>
      <c r="B165" s="94"/>
      <c r="C165" s="96"/>
      <c r="D165" s="96"/>
      <c r="E165" s="96"/>
      <c r="F165" s="96"/>
      <c r="G165" s="96"/>
      <c r="H165" s="1012"/>
      <c r="I165" s="718"/>
      <c r="K165" s="1006"/>
      <c r="L165" s="996"/>
    </row>
    <row r="166" spans="1:14" s="118" customFormat="1" ht="13.5" customHeight="1" x14ac:dyDescent="0.2">
      <c r="A166" s="375"/>
      <c r="B166" s="94" t="s">
        <v>201</v>
      </c>
      <c r="C166" s="96"/>
      <c r="D166" s="96"/>
      <c r="E166" s="96"/>
      <c r="F166" s="96"/>
      <c r="G166" s="96"/>
      <c r="H166" s="96"/>
      <c r="I166" s="684"/>
      <c r="K166" s="1006"/>
      <c r="L166" s="996"/>
    </row>
    <row r="167" spans="1:14" s="118" customFormat="1" ht="13.5" customHeight="1" thickBot="1" x14ac:dyDescent="0.25">
      <c r="A167" s="557" t="s">
        <v>591</v>
      </c>
      <c r="B167" s="553" t="s">
        <v>200</v>
      </c>
      <c r="C167" s="587" t="s">
        <v>381</v>
      </c>
      <c r="D167" s="587">
        <v>559</v>
      </c>
      <c r="E167" s="587">
        <v>151</v>
      </c>
      <c r="F167" s="587">
        <f>D167+E167</f>
        <v>710</v>
      </c>
      <c r="G167" s="587">
        <f>F167</f>
        <v>710</v>
      </c>
      <c r="H167" s="560"/>
      <c r="I167" s="684">
        <v>710</v>
      </c>
      <c r="J167" s="118">
        <f>I167</f>
        <v>710</v>
      </c>
      <c r="K167" s="1006"/>
      <c r="L167" s="997">
        <f t="shared" si="43"/>
        <v>100</v>
      </c>
    </row>
    <row r="168" spans="1:14" s="118" customFormat="1" ht="13.5" customHeight="1" thickBot="1" x14ac:dyDescent="0.2">
      <c r="A168" s="558"/>
      <c r="B168" s="550" t="s">
        <v>202</v>
      </c>
      <c r="C168" s="175"/>
      <c r="D168" s="175">
        <f>SUM(D167)</f>
        <v>559</v>
      </c>
      <c r="E168" s="175">
        <f>SUM(E167)</f>
        <v>151</v>
      </c>
      <c r="F168" s="175">
        <f>SUM(F167)</f>
        <v>710</v>
      </c>
      <c r="G168" s="175">
        <f>SUM(G167)</f>
        <v>710</v>
      </c>
      <c r="H168" s="834"/>
      <c r="I168" s="175">
        <f>SUM(I167)</f>
        <v>710</v>
      </c>
      <c r="J168" s="175">
        <f t="shared" ref="J168:K168" si="44">SUM(J167)</f>
        <v>710</v>
      </c>
      <c r="K168" s="834">
        <f t="shared" si="44"/>
        <v>0</v>
      </c>
      <c r="L168" s="834">
        <f t="shared" si="43"/>
        <v>100</v>
      </c>
    </row>
    <row r="169" spans="1:14" s="118" customFormat="1" ht="13.5" customHeight="1" x14ac:dyDescent="0.2">
      <c r="A169" s="136"/>
      <c r="B169" s="114"/>
      <c r="C169" s="95"/>
      <c r="D169" s="95"/>
      <c r="E169" s="95"/>
      <c r="F169" s="96"/>
      <c r="G169" s="104"/>
      <c r="H169" s="112"/>
      <c r="I169" s="684"/>
      <c r="K169" s="1006"/>
      <c r="L169" s="996"/>
      <c r="N169" s="718"/>
    </row>
    <row r="170" spans="1:14" s="118" customFormat="1" ht="13.5" customHeight="1" x14ac:dyDescent="0.2">
      <c r="A170" s="375" t="s">
        <v>605</v>
      </c>
      <c r="B170" s="94" t="s">
        <v>606</v>
      </c>
      <c r="C170" s="96"/>
      <c r="D170" s="96"/>
      <c r="E170" s="96"/>
      <c r="F170" s="96"/>
      <c r="G170" s="104"/>
      <c r="H170" s="112"/>
      <c r="I170" s="684"/>
      <c r="K170" s="1006"/>
      <c r="L170" s="996"/>
      <c r="N170" s="987"/>
    </row>
    <row r="171" spans="1:14" s="118" customFormat="1" ht="18.75" customHeight="1" thickBot="1" x14ac:dyDescent="0.25">
      <c r="A171" s="136" t="s">
        <v>591</v>
      </c>
      <c r="B171" s="114" t="s">
        <v>668</v>
      </c>
      <c r="C171" s="95" t="s">
        <v>381</v>
      </c>
      <c r="D171" s="95">
        <v>2500</v>
      </c>
      <c r="E171" s="95"/>
      <c r="F171" s="95">
        <f>SUM(D171:E171)</f>
        <v>2500</v>
      </c>
      <c r="G171" s="93"/>
      <c r="H171" s="692">
        <f>F171</f>
        <v>2500</v>
      </c>
      <c r="I171" s="1204">
        <v>2500</v>
      </c>
      <c r="J171" s="104"/>
      <c r="K171" s="1321">
        <f>I171</f>
        <v>2500</v>
      </c>
      <c r="L171" s="997">
        <f t="shared" si="43"/>
        <v>100</v>
      </c>
    </row>
    <row r="172" spans="1:14" s="118" customFormat="1" ht="17.25" customHeight="1" thickBot="1" x14ac:dyDescent="0.25">
      <c r="A172" s="554"/>
      <c r="B172" s="113" t="s">
        <v>607</v>
      </c>
      <c r="C172" s="119"/>
      <c r="D172" s="99">
        <f t="shared" ref="D172:I172" si="45">SUM(D171:D171)</f>
        <v>2500</v>
      </c>
      <c r="E172" s="99">
        <f t="shared" si="45"/>
        <v>0</v>
      </c>
      <c r="F172" s="99">
        <f t="shared" si="45"/>
        <v>2500</v>
      </c>
      <c r="G172" s="99">
        <f t="shared" si="45"/>
        <v>0</v>
      </c>
      <c r="H172" s="989">
        <f t="shared" si="45"/>
        <v>2500</v>
      </c>
      <c r="I172" s="99">
        <f t="shared" si="45"/>
        <v>2500</v>
      </c>
      <c r="J172" s="99">
        <f t="shared" ref="J172:K172" si="46">SUM(J171:J171)</f>
        <v>0</v>
      </c>
      <c r="K172" s="989">
        <f t="shared" si="46"/>
        <v>2500</v>
      </c>
      <c r="L172" s="834">
        <f t="shared" si="43"/>
        <v>100</v>
      </c>
    </row>
    <row r="173" spans="1:14" s="90" customFormat="1" ht="13.5" customHeight="1" thickBot="1" x14ac:dyDescent="0.25">
      <c r="A173" s="136"/>
      <c r="B173" s="114"/>
      <c r="C173" s="95"/>
      <c r="D173" s="95"/>
      <c r="E173" s="95"/>
      <c r="F173" s="96"/>
      <c r="G173" s="93"/>
      <c r="H173" s="992"/>
      <c r="I173" s="689"/>
      <c r="K173" s="1002"/>
      <c r="L173" s="997"/>
    </row>
    <row r="174" spans="1:14" s="118" customFormat="1" ht="20.25" customHeight="1" thickBot="1" x14ac:dyDescent="0.2">
      <c r="A174" s="554"/>
      <c r="B174" s="113" t="s">
        <v>608</v>
      </c>
      <c r="C174" s="99"/>
      <c r="D174" s="99">
        <f t="shared" ref="D174:I174" si="47">D20+D31+D66+D76+D82+D96+D100+D110+D115+D128+D137+D151+D164+D172+D168</f>
        <v>541032</v>
      </c>
      <c r="E174" s="99">
        <f t="shared" si="47"/>
        <v>117287</v>
      </c>
      <c r="F174" s="99">
        <f t="shared" si="47"/>
        <v>658319</v>
      </c>
      <c r="G174" s="99">
        <f t="shared" si="47"/>
        <v>557332</v>
      </c>
      <c r="H174" s="989">
        <f t="shared" si="47"/>
        <v>100987</v>
      </c>
      <c r="I174" s="99">
        <f t="shared" si="47"/>
        <v>297470</v>
      </c>
      <c r="J174" s="99">
        <f t="shared" ref="J174:K174" si="48">J20+J31+J66+J76+J82+J96+J100+J110+J115+J128+J137+J151+J164+J172+J168</f>
        <v>224150</v>
      </c>
      <c r="K174" s="989">
        <f t="shared" si="48"/>
        <v>73320</v>
      </c>
      <c r="L174" s="834">
        <f t="shared" si="43"/>
        <v>45.18630025868918</v>
      </c>
    </row>
    <row r="177" spans="5:16" ht="14.1" customHeight="1" x14ac:dyDescent="0.2">
      <c r="E177" s="120"/>
      <c r="F177" s="121"/>
      <c r="P177" s="978"/>
    </row>
  </sheetData>
  <sheetProtection selectLockedCells="1" selectUnlockedCells="1"/>
  <mergeCells count="21">
    <mergeCell ref="A3:L3"/>
    <mergeCell ref="A4:L4"/>
    <mergeCell ref="I8:K8"/>
    <mergeCell ref="L8:L9"/>
    <mergeCell ref="A1:L1"/>
    <mergeCell ref="A2:L2"/>
    <mergeCell ref="A5:L5"/>
    <mergeCell ref="G8:H8"/>
    <mergeCell ref="A6:A10"/>
    <mergeCell ref="B9:B10"/>
    <mergeCell ref="C9:C10"/>
    <mergeCell ref="G9:G10"/>
    <mergeCell ref="H9:H10"/>
    <mergeCell ref="D8:F8"/>
    <mergeCell ref="E9:E10"/>
    <mergeCell ref="F9:F10"/>
    <mergeCell ref="L36:L38"/>
    <mergeCell ref="D9:D10"/>
    <mergeCell ref="I36:I38"/>
    <mergeCell ref="J36:J38"/>
    <mergeCell ref="K36:K38"/>
  </mergeCells>
  <phoneticPr fontId="35" type="noConversion"/>
  <pageMargins left="0" right="0" top="0.39370078740157483" bottom="0.39370078740157483" header="0.51181102362204722" footer="0.51181102362204722"/>
  <pageSetup paperSize="9" scale="68" firstPageNumber="0" fitToHeight="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46"/>
  <sheetViews>
    <sheetView workbookViewId="0">
      <selection activeCell="A2" sqref="A2:E2"/>
    </sheetView>
  </sheetViews>
  <sheetFormatPr defaultRowHeight="15.75" x14ac:dyDescent="0.25"/>
  <cols>
    <col min="1" max="1" width="6" style="13" customWidth="1"/>
    <col min="2" max="2" width="52" style="14" customWidth="1"/>
    <col min="3" max="3" width="16.85546875" style="43" customWidth="1"/>
    <col min="4" max="4" width="14" style="43" customWidth="1"/>
    <col min="5" max="5" width="20.42578125" style="14" customWidth="1"/>
    <col min="6" max="16384" width="9.140625" style="14"/>
  </cols>
  <sheetData>
    <row r="1" spans="1:5" x14ac:dyDescent="0.25">
      <c r="B1" s="15"/>
      <c r="C1" s="23"/>
    </row>
    <row r="2" spans="1:5" x14ac:dyDescent="0.25">
      <c r="A2" s="1647" t="s">
        <v>2393</v>
      </c>
      <c r="B2" s="1647"/>
      <c r="C2" s="1647"/>
      <c r="D2" s="1647"/>
      <c r="E2" s="1647"/>
    </row>
    <row r="3" spans="1:5" x14ac:dyDescent="0.25">
      <c r="B3" s="16"/>
      <c r="C3" s="384"/>
    </row>
    <row r="4" spans="1:5" ht="15" customHeight="1" x14ac:dyDescent="0.25">
      <c r="A4" s="1648" t="s">
        <v>80</v>
      </c>
      <c r="B4" s="1648"/>
      <c r="C4" s="1648"/>
      <c r="D4" s="1648"/>
      <c r="E4" s="1648"/>
    </row>
    <row r="5" spans="1:5" ht="15" customHeight="1" x14ac:dyDescent="0.25">
      <c r="A5" s="1649" t="s">
        <v>353</v>
      </c>
      <c r="B5" s="1649"/>
      <c r="C5" s="1649"/>
      <c r="D5" s="1649"/>
      <c r="E5" s="1649"/>
    </row>
    <row r="6" spans="1:5" ht="15" customHeight="1" x14ac:dyDescent="0.25">
      <c r="A6" s="1649" t="s">
        <v>618</v>
      </c>
      <c r="B6" s="1649"/>
      <c r="C6" s="1649"/>
      <c r="D6" s="1649"/>
      <c r="E6" s="1649"/>
    </row>
    <row r="7" spans="1:5" ht="15" customHeight="1" x14ac:dyDescent="0.25">
      <c r="B7" s="1649"/>
      <c r="C7" s="1649"/>
    </row>
    <row r="8" spans="1:5" s="17" customFormat="1" ht="20.100000000000001" customHeight="1" x14ac:dyDescent="0.25">
      <c r="A8" s="1650" t="s">
        <v>375</v>
      </c>
      <c r="B8" s="1651"/>
      <c r="C8" s="1651"/>
      <c r="D8" s="1651"/>
      <c r="E8" s="1651"/>
    </row>
    <row r="9" spans="1:5" s="17" customFormat="1" ht="20.100000000000001" customHeight="1" x14ac:dyDescent="0.25">
      <c r="A9" s="1654" t="s">
        <v>79</v>
      </c>
      <c r="B9" s="565" t="s">
        <v>57</v>
      </c>
      <c r="C9" s="1653" t="s">
        <v>58</v>
      </c>
      <c r="D9" s="1653"/>
      <c r="E9" s="1653"/>
    </row>
    <row r="10" spans="1:5" ht="46.5" customHeight="1" x14ac:dyDescent="0.25">
      <c r="A10" s="1654"/>
      <c r="B10" s="1646" t="s">
        <v>88</v>
      </c>
      <c r="C10" s="1652" t="s">
        <v>354</v>
      </c>
      <c r="D10" s="1652"/>
      <c r="E10" s="1652"/>
    </row>
    <row r="11" spans="1:5" ht="20.100000000000001" customHeight="1" x14ac:dyDescent="0.25">
      <c r="A11" s="1654"/>
      <c r="B11" s="1646"/>
      <c r="C11" s="564" t="s">
        <v>191</v>
      </c>
      <c r="D11" s="566" t="s">
        <v>192</v>
      </c>
      <c r="E11" s="567" t="s">
        <v>193</v>
      </c>
    </row>
    <row r="12" spans="1:5" ht="20.100000000000001" customHeight="1" x14ac:dyDescent="0.25">
      <c r="A12" s="19"/>
      <c r="B12" s="20" t="s">
        <v>619</v>
      </c>
      <c r="C12" s="697"/>
      <c r="D12" s="698"/>
      <c r="E12" s="699"/>
    </row>
    <row r="13" spans="1:5" ht="20.100000000000001" customHeight="1" x14ac:dyDescent="0.25">
      <c r="A13" s="19"/>
      <c r="B13" s="21" t="s">
        <v>750</v>
      </c>
      <c r="C13" s="700"/>
      <c r="D13" s="701"/>
      <c r="E13" s="702"/>
    </row>
    <row r="14" spans="1:5" ht="30.75" customHeight="1" x14ac:dyDescent="0.25">
      <c r="A14" s="19" t="s">
        <v>572</v>
      </c>
      <c r="B14" s="22" t="s">
        <v>377</v>
      </c>
      <c r="C14" s="700"/>
      <c r="D14" s="703"/>
      <c r="E14" s="704"/>
    </row>
    <row r="15" spans="1:5" ht="24.6" customHeight="1" x14ac:dyDescent="0.25">
      <c r="A15" s="19" t="s">
        <v>580</v>
      </c>
      <c r="B15" s="22" t="s">
        <v>759</v>
      </c>
      <c r="C15" s="700">
        <v>0</v>
      </c>
      <c r="D15" s="703">
        <v>0</v>
      </c>
      <c r="E15" s="704">
        <f>C15+D15</f>
        <v>0</v>
      </c>
    </row>
    <row r="16" spans="1:5" ht="24.6" customHeight="1" x14ac:dyDescent="0.25">
      <c r="A16" s="19" t="s">
        <v>581</v>
      </c>
      <c r="B16" s="26" t="s">
        <v>404</v>
      </c>
      <c r="C16" s="700"/>
      <c r="D16" s="705"/>
      <c r="E16" s="704"/>
    </row>
    <row r="17" spans="1:8" ht="33.75" customHeight="1" x14ac:dyDescent="0.25">
      <c r="A17" s="19" t="s">
        <v>582</v>
      </c>
      <c r="B17" s="22" t="s">
        <v>203</v>
      </c>
      <c r="C17" s="700"/>
      <c r="D17" s="703">
        <v>0</v>
      </c>
      <c r="E17" s="704">
        <f>C17+D17</f>
        <v>0</v>
      </c>
    </row>
    <row r="18" spans="1:8" ht="16.5" customHeight="1" x14ac:dyDescent="0.25">
      <c r="A18" s="19" t="s">
        <v>583</v>
      </c>
      <c r="B18" s="22" t="s">
        <v>204</v>
      </c>
      <c r="C18" s="700"/>
      <c r="D18" s="703">
        <v>698</v>
      </c>
      <c r="E18" s="704">
        <f>C18+D18</f>
        <v>698</v>
      </c>
    </row>
    <row r="19" spans="1:8" ht="33.75" customHeight="1" x14ac:dyDescent="0.25">
      <c r="A19" s="19" t="s">
        <v>584</v>
      </c>
      <c r="B19" s="22" t="s">
        <v>341</v>
      </c>
      <c r="C19" s="700"/>
      <c r="D19" s="706"/>
      <c r="E19" s="707"/>
    </row>
    <row r="20" spans="1:8" ht="18.75" customHeight="1" x14ac:dyDescent="0.25">
      <c r="A20" s="19" t="s">
        <v>585</v>
      </c>
      <c r="B20" s="22" t="s">
        <v>857</v>
      </c>
      <c r="C20" s="739">
        <v>0</v>
      </c>
      <c r="D20" s="706">
        <v>740</v>
      </c>
      <c r="E20" s="707">
        <f>C20+D20</f>
        <v>740</v>
      </c>
    </row>
    <row r="21" spans="1:8" ht="18.75" customHeight="1" x14ac:dyDescent="0.25">
      <c r="A21" s="19" t="s">
        <v>586</v>
      </c>
      <c r="B21" s="22" t="s">
        <v>977</v>
      </c>
      <c r="C21" s="739"/>
      <c r="D21" s="706"/>
      <c r="E21" s="707"/>
    </row>
    <row r="22" spans="1:8" ht="31.5" customHeight="1" x14ac:dyDescent="0.25">
      <c r="A22" s="19" t="s">
        <v>587</v>
      </c>
      <c r="B22" s="22" t="s">
        <v>973</v>
      </c>
      <c r="C22" s="879">
        <v>0</v>
      </c>
      <c r="D22" s="880"/>
      <c r="E22" s="881">
        <f>C22+D22</f>
        <v>0</v>
      </c>
    </row>
    <row r="23" spans="1:8" ht="36" customHeight="1" thickBot="1" x14ac:dyDescent="0.3">
      <c r="A23" s="19" t="s">
        <v>629</v>
      </c>
      <c r="B23" s="909" t="s">
        <v>974</v>
      </c>
      <c r="C23" s="739">
        <v>0</v>
      </c>
      <c r="D23" s="715"/>
      <c r="E23" s="707">
        <f>C23+D23</f>
        <v>0</v>
      </c>
    </row>
    <row r="24" spans="1:8" s="13" customFormat="1" ht="19.5" customHeight="1" thickBot="1" x14ac:dyDescent="0.3">
      <c r="A24" s="910" t="s">
        <v>630</v>
      </c>
      <c r="B24" s="914" t="s">
        <v>49</v>
      </c>
      <c r="C24" s="911">
        <f>SUM(C14:C23)</f>
        <v>0</v>
      </c>
      <c r="D24" s="912">
        <f>SUM(D14:D23)</f>
        <v>1438</v>
      </c>
      <c r="E24" s="913">
        <f>SUM(E14:E23)</f>
        <v>1438</v>
      </c>
      <c r="H24" s="838"/>
    </row>
    <row r="25" spans="1:8" s="13" customFormat="1" ht="19.5" customHeight="1" x14ac:dyDescent="0.25">
      <c r="A25" s="19"/>
      <c r="B25" s="24"/>
      <c r="C25" s="708"/>
      <c r="D25" s="710"/>
      <c r="E25" s="711"/>
    </row>
    <row r="26" spans="1:8" ht="19.5" customHeight="1" x14ac:dyDescent="0.25">
      <c r="A26" s="19" t="s">
        <v>631</v>
      </c>
      <c r="B26" s="24" t="s">
        <v>751</v>
      </c>
      <c r="C26" s="700"/>
      <c r="D26" s="701"/>
      <c r="E26" s="712"/>
    </row>
    <row r="27" spans="1:8" ht="21" customHeight="1" x14ac:dyDescent="0.25">
      <c r="A27" s="19" t="s">
        <v>632</v>
      </c>
      <c r="B27" s="15" t="s">
        <v>620</v>
      </c>
      <c r="C27" s="700"/>
      <c r="D27" s="703">
        <v>0</v>
      </c>
      <c r="E27" s="704">
        <f>C27+D27</f>
        <v>0</v>
      </c>
    </row>
    <row r="28" spans="1:8" ht="21.75" customHeight="1" thickBot="1" x14ac:dyDescent="0.3">
      <c r="A28" s="19" t="s">
        <v>633</v>
      </c>
      <c r="B28" s="22" t="s">
        <v>621</v>
      </c>
      <c r="C28" s="700"/>
      <c r="D28" s="703">
        <v>2038</v>
      </c>
      <c r="E28" s="704">
        <f>C28+D28</f>
        <v>2038</v>
      </c>
    </row>
    <row r="29" spans="1:8" s="13" customFormat="1" ht="21" customHeight="1" thickBot="1" x14ac:dyDescent="0.3">
      <c r="A29" s="910" t="s">
        <v>634</v>
      </c>
      <c r="B29" s="914" t="s">
        <v>752</v>
      </c>
      <c r="C29" s="911">
        <f>SUM(C27:C28)</f>
        <v>0</v>
      </c>
      <c r="D29" s="912">
        <f>SUM(D27:D28)</f>
        <v>2038</v>
      </c>
      <c r="E29" s="915">
        <f>C29+D29</f>
        <v>2038</v>
      </c>
    </row>
    <row r="30" spans="1:8" s="13" customFormat="1" ht="22.5" customHeight="1" thickBot="1" x14ac:dyDescent="0.3">
      <c r="A30" s="910" t="s">
        <v>635</v>
      </c>
      <c r="B30" s="353" t="s">
        <v>622</v>
      </c>
      <c r="C30" s="911">
        <f>C24+C29</f>
        <v>0</v>
      </c>
      <c r="D30" s="912">
        <f>D24+D29</f>
        <v>3476</v>
      </c>
      <c r="E30" s="915">
        <f>C30+D30</f>
        <v>3476</v>
      </c>
    </row>
    <row r="31" spans="1:8" ht="20.100000000000001" customHeight="1" x14ac:dyDescent="0.25">
      <c r="A31" s="19"/>
      <c r="B31" s="22"/>
      <c r="C31" s="700"/>
      <c r="D31" s="701"/>
      <c r="E31" s="712"/>
    </row>
    <row r="32" spans="1:8" ht="20.100000000000001" customHeight="1" x14ac:dyDescent="0.25">
      <c r="A32" s="19" t="s">
        <v>636</v>
      </c>
      <c r="B32" s="20" t="s">
        <v>623</v>
      </c>
      <c r="C32" s="700"/>
      <c r="D32" s="701"/>
      <c r="E32" s="712"/>
    </row>
    <row r="33" spans="1:10" ht="20.100000000000001" customHeight="1" x14ac:dyDescent="0.25">
      <c r="A33" s="19" t="s">
        <v>638</v>
      </c>
      <c r="B33" s="15" t="s">
        <v>624</v>
      </c>
      <c r="C33" s="700">
        <v>66410</v>
      </c>
      <c r="D33" s="705">
        <v>143886</v>
      </c>
      <c r="E33" s="713">
        <f>C33+D33</f>
        <v>210296</v>
      </c>
    </row>
    <row r="34" spans="1:10" ht="20.100000000000001" customHeight="1" x14ac:dyDescent="0.25">
      <c r="A34" s="19" t="s">
        <v>639</v>
      </c>
      <c r="B34" s="15" t="s">
        <v>978</v>
      </c>
      <c r="C34" s="700"/>
      <c r="D34" s="705"/>
      <c r="E34" s="713"/>
      <c r="J34" s="583"/>
    </row>
    <row r="35" spans="1:10" ht="20.100000000000001" customHeight="1" x14ac:dyDescent="0.25">
      <c r="A35" s="19" t="s">
        <v>640</v>
      </c>
      <c r="B35" s="45" t="s">
        <v>975</v>
      </c>
      <c r="C35" s="700">
        <v>0</v>
      </c>
      <c r="D35" s="705"/>
      <c r="E35" s="713">
        <f>C35+D35</f>
        <v>0</v>
      </c>
    </row>
    <row r="36" spans="1:10" ht="20.100000000000001" customHeight="1" x14ac:dyDescent="0.25">
      <c r="A36" s="19" t="s">
        <v>641</v>
      </c>
      <c r="B36" s="45" t="s">
        <v>976</v>
      </c>
      <c r="C36" s="700">
        <v>0</v>
      </c>
      <c r="D36" s="705"/>
      <c r="E36" s="713">
        <f>C36+D36</f>
        <v>0</v>
      </c>
    </row>
    <row r="37" spans="1:10" ht="32.25" customHeight="1" thickBot="1" x14ac:dyDescent="0.3">
      <c r="A37" s="19"/>
      <c r="B37" s="22"/>
      <c r="C37" s="714"/>
      <c r="D37" s="715"/>
      <c r="E37" s="716"/>
    </row>
    <row r="38" spans="1:10" s="13" customFormat="1" ht="20.100000000000001" customHeight="1" thickBot="1" x14ac:dyDescent="0.3">
      <c r="A38" s="910" t="s">
        <v>642</v>
      </c>
      <c r="B38" s="352" t="s">
        <v>625</v>
      </c>
      <c r="C38" s="911">
        <f>C33+C35+C36</f>
        <v>66410</v>
      </c>
      <c r="D38" s="912">
        <f>D33+D35+D36</f>
        <v>143886</v>
      </c>
      <c r="E38" s="913">
        <f>E33+E35+E36</f>
        <v>210296</v>
      </c>
    </row>
    <row r="39" spans="1:10" s="13" customFormat="1" ht="20.100000000000001" customHeight="1" thickBot="1" x14ac:dyDescent="0.3">
      <c r="A39" s="19"/>
      <c r="B39" s="27"/>
      <c r="C39" s="708"/>
      <c r="D39" s="709"/>
      <c r="E39" s="717"/>
    </row>
    <row r="40" spans="1:10" s="13" customFormat="1" ht="20.100000000000001" customHeight="1" thickBot="1" x14ac:dyDescent="0.3">
      <c r="A40" s="910" t="s">
        <v>643</v>
      </c>
      <c r="B40" s="352" t="s">
        <v>378</v>
      </c>
      <c r="C40" s="911">
        <f>C30+C38</f>
        <v>66410</v>
      </c>
      <c r="D40" s="912">
        <f>D30+D38</f>
        <v>147362</v>
      </c>
      <c r="E40" s="913">
        <f>E30+E38</f>
        <v>213772</v>
      </c>
    </row>
    <row r="41" spans="1:10" s="13" customFormat="1" ht="20.100000000000001" customHeight="1" x14ac:dyDescent="0.25">
      <c r="A41" s="14"/>
      <c r="B41" s="27"/>
      <c r="C41" s="25"/>
      <c r="D41" s="418"/>
    </row>
    <row r="42" spans="1:10" ht="19.5" customHeight="1" x14ac:dyDescent="0.25">
      <c r="B42" s="28"/>
      <c r="C42" s="23"/>
    </row>
    <row r="43" spans="1:10" ht="15" customHeight="1" x14ac:dyDescent="0.25">
      <c r="B43" s="15"/>
      <c r="C43" s="23"/>
    </row>
    <row r="44" spans="1:10" x14ac:dyDescent="0.25">
      <c r="B44" s="15"/>
      <c r="C44" s="23"/>
    </row>
    <row r="45" spans="1:10" x14ac:dyDescent="0.25">
      <c r="B45" s="15"/>
      <c r="C45" s="23"/>
    </row>
    <row r="46" spans="1:10" x14ac:dyDescent="0.25">
      <c r="B46" s="15"/>
      <c r="C46" s="23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5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9</vt:i4>
      </vt:variant>
    </vt:vector>
  </HeadingPairs>
  <TitlesOfParts>
    <vt:vector size="47" baseType="lpstr">
      <vt:lpstr>Össz.önkor.mérleg.</vt:lpstr>
      <vt:lpstr>működ. mérleg </vt:lpstr>
      <vt:lpstr>felhalm. mérleg</vt:lpstr>
      <vt:lpstr>2016 állami tám </vt:lpstr>
      <vt:lpstr>tám, végl. pe.átv  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közhatalmi bevételek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likvid</vt:lpstr>
      <vt:lpstr>Maradv</vt:lpstr>
      <vt:lpstr>eredm kimut</vt:lpstr>
      <vt:lpstr>létszám</vt:lpstr>
      <vt:lpstr>köt váll onk és PH</vt:lpstr>
      <vt:lpstr>közvetett támog</vt:lpstr>
      <vt:lpstr>polg keret</vt:lpstr>
      <vt:lpstr>hiteláll</vt:lpstr>
      <vt:lpstr>vagyonmérl</vt:lpstr>
      <vt:lpstr>Ingatl kimut</vt:lpstr>
      <vt:lpstr>forgképes és stratégiai</vt:lpstr>
      <vt:lpstr>befejezetlen beruh</vt:lpstr>
      <vt:lpstr>0-ra leírt</vt:lpstr>
      <vt:lpstr>értékvesztés</vt:lpstr>
      <vt:lpstr>Kötváll Önk</vt:lpstr>
      <vt:lpstr>kötváll. </vt:lpstr>
      <vt:lpstr>t. részesedés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2017-05-25T09:36:38Z</cp:lastPrinted>
  <dcterms:created xsi:type="dcterms:W3CDTF">2013-12-16T15:47:29Z</dcterms:created>
  <dcterms:modified xsi:type="dcterms:W3CDTF">2017-05-25T09:36:54Z</dcterms:modified>
</cp:coreProperties>
</file>